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5.xml" ContentType="application/vnd.openxmlformats-officedocument.drawingml.chart+xml"/>
  <Override PartName="/xl/theme/themeOverride2.xml" ContentType="application/vnd.openxmlformats-officedocument.themeOverride+xml"/>
  <Override PartName="/xl/drawings/drawing2.xml" ContentType="application/vnd.openxmlformats-officedocument.drawingml.chartshape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326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xoeox\Downloads\方正金工\周末周报\20170908\"/>
    </mc:Choice>
  </mc:AlternateContent>
  <workbookProtection workbookAlgorithmName="SHA-512" workbookHashValue="ob34HZdAn+jZJrh/YcA9Syw9tuTK+PGlTe4hBHnYR1OmDaIUMMyNLRf68JkMQbuN1hx7MYkea4MSu9xFDmnOHw==" workbookSaltValue="Lq1SpXQTWbFqCmT/jSE74w==" workbookSpinCount="100000" lockStructure="1"/>
  <bookViews>
    <workbookView xWindow="0" yWindow="0" windowWidth="20736" windowHeight="6564" tabRatio="888" activeTab="5"/>
  </bookViews>
  <sheets>
    <sheet name="综合数据" sheetId="5" r:id="rId1"/>
    <sheet name="整体套利" sheetId="8" r:id="rId2"/>
    <sheet name="母基可交易套利" sheetId="13" r:id="rId3"/>
    <sheet name="B类全体" sheetId="9" r:id="rId4"/>
    <sheet name="A类全体" sheetId="4" r:id="rId5"/>
    <sheet name="数据说明" sheetId="12" r:id="rId6"/>
    <sheet name="RT" sheetId="7" state="hidden" r:id="rId7"/>
    <sheet name="WN" sheetId="2" state="hidden" r:id="rId8"/>
    <sheet name="CF" sheetId="1" state="hidden" r:id="rId9"/>
    <sheet name="CC" sheetId="14" state="hidden" r:id="rId10"/>
  </sheets>
  <externalReferences>
    <externalReference r:id="rId11"/>
  </externalReferences>
  <definedNames>
    <definedName name="_xlnm._FilterDatabase" localSheetId="4" hidden="1">A类全体!$A$1:$AP$126</definedName>
    <definedName name="_xlnm._FilterDatabase" localSheetId="3" hidden="1">B类全体!$A$1:$AI$121</definedName>
    <definedName name="_xlnm._FilterDatabase" localSheetId="2" hidden="1">母基可交易套利!$A$1:$AO$17</definedName>
    <definedName name="_xlnm._FilterDatabase" localSheetId="1" hidden="1">整体套利!$A$1:$AJ$121</definedName>
    <definedName name="ImYield">综合数据!$C$18</definedName>
    <definedName name="ImYield3">综合数据!$B$21</definedName>
    <definedName name="ImYield3.2">综合数据!$C$21</definedName>
    <definedName name="ImYield3.5">综合数据!$D$21</definedName>
    <definedName name="ImYield4">综合数据!$E$21</definedName>
    <definedName name="TDate0">综合数据!$B$9</definedName>
    <definedName name="TDate1">综合数据!$B$10</definedName>
    <definedName name="TDate2">综合数据!$B$11</definedName>
    <definedName name="分级基金基础数据" localSheetId="8" hidden="1">CF!$A$1:$X$128</definedName>
  </definedNames>
  <calcPr calcId="162913"/>
</workbook>
</file>

<file path=xl/calcChain.xml><?xml version="1.0" encoding="utf-8"?>
<calcChain xmlns="http://schemas.openxmlformats.org/spreadsheetml/2006/main">
  <c r="B8" i="5" l="1"/>
  <c r="B9" i="5"/>
  <c r="B128" i="7" l="1"/>
  <c r="A128" i="7"/>
  <c r="T128" i="7" s="1"/>
  <c r="B127" i="7"/>
  <c r="A127" i="7"/>
  <c r="K127" i="7" s="1"/>
  <c r="A118" i="2"/>
  <c r="A119" i="2"/>
  <c r="A120" i="2"/>
  <c r="A121" i="2"/>
  <c r="A122" i="2"/>
  <c r="A123" i="2"/>
  <c r="A124" i="2"/>
  <c r="A125" i="2"/>
  <c r="A126" i="2"/>
  <c r="A127" i="2"/>
  <c r="A128" i="2"/>
  <c r="B125" i="2"/>
  <c r="B14" i="13" s="1"/>
  <c r="B126" i="2"/>
  <c r="B16" i="13" s="1"/>
  <c r="B127" i="2"/>
  <c r="B128" i="2"/>
  <c r="B128" i="8" s="1"/>
  <c r="N123" i="2"/>
  <c r="W121" i="2"/>
  <c r="W128" i="2"/>
  <c r="N128" i="2"/>
  <c r="W127" i="2"/>
  <c r="W118" i="2"/>
  <c r="N127" i="2"/>
  <c r="B10" i="5"/>
  <c r="AF124" i="2"/>
  <c r="W120" i="2"/>
  <c r="N118" i="2"/>
  <c r="N126" i="2"/>
  <c r="N125" i="2"/>
  <c r="W125" i="2"/>
  <c r="W122" i="2"/>
  <c r="AF123" i="2"/>
  <c r="N121" i="2"/>
  <c r="AF128" i="2"/>
  <c r="AF125" i="2"/>
  <c r="W119" i="2"/>
  <c r="W126" i="2"/>
  <c r="N119" i="2"/>
  <c r="N122" i="2"/>
  <c r="W124" i="2"/>
  <c r="AF118" i="2"/>
  <c r="AF119" i="2"/>
  <c r="AF120" i="2"/>
  <c r="AF126" i="2"/>
  <c r="N124" i="2"/>
  <c r="AF127" i="2"/>
  <c r="N120" i="2"/>
  <c r="W123" i="2"/>
  <c r="AF122" i="2"/>
  <c r="AF121" i="2"/>
  <c r="A12" i="13" l="1"/>
  <c r="A16" i="13"/>
  <c r="A9" i="13"/>
  <c r="A14" i="13"/>
  <c r="A2" i="13"/>
  <c r="AN2" i="13" s="1"/>
  <c r="A11" i="13"/>
  <c r="B127" i="8"/>
  <c r="B2" i="13"/>
  <c r="C127" i="2"/>
  <c r="E127" i="2" s="1"/>
  <c r="A127" i="8"/>
  <c r="AI127" i="8" s="1"/>
  <c r="S127" i="8" s="1"/>
  <c r="T127" i="7"/>
  <c r="Q127" i="7"/>
  <c r="Q128" i="7"/>
  <c r="K128" i="7"/>
  <c r="N127" i="7"/>
  <c r="N128" i="7"/>
  <c r="C128" i="2"/>
  <c r="E128" i="2" s="1"/>
  <c r="D128" i="2"/>
  <c r="D127" i="2"/>
  <c r="A128" i="8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B11" i="5"/>
  <c r="L127" i="2"/>
  <c r="Q128" i="2"/>
  <c r="AL123" i="2"/>
  <c r="I128" i="2"/>
  <c r="AI127" i="2"/>
  <c r="AL122" i="2"/>
  <c r="AO127" i="2"/>
  <c r="L128" i="2"/>
  <c r="AL120" i="2"/>
  <c r="S128" i="2"/>
  <c r="T128" i="2"/>
  <c r="AL118" i="2"/>
  <c r="AL125" i="2"/>
  <c r="AL128" i="2"/>
  <c r="F127" i="2"/>
  <c r="AI128" i="2"/>
  <c r="AR128" i="2"/>
  <c r="AR127" i="2"/>
  <c r="AL119" i="2"/>
  <c r="AP127" i="2"/>
  <c r="AL126" i="2"/>
  <c r="AS128" i="2"/>
  <c r="I127" i="2"/>
  <c r="H127" i="2"/>
  <c r="U127" i="2"/>
  <c r="AL127" i="2"/>
  <c r="AL121" i="2"/>
  <c r="X127" i="2"/>
  <c r="AS127" i="2"/>
  <c r="T127" i="2"/>
  <c r="AL124" i="2"/>
  <c r="K128" i="2"/>
  <c r="F128" i="2"/>
  <c r="Q127" i="2"/>
  <c r="Y128" i="2"/>
  <c r="X128" i="2"/>
  <c r="U128" i="2"/>
  <c r="AO128" i="2"/>
  <c r="AT127" i="2"/>
  <c r="AQ128" i="2"/>
  <c r="P128" i="2"/>
  <c r="K127" i="2"/>
  <c r="R127" i="2"/>
  <c r="AP128" i="2"/>
  <c r="AU127" i="2"/>
  <c r="O127" i="2"/>
  <c r="AJ127" i="2"/>
  <c r="Y127" i="2"/>
  <c r="AK127" i="2"/>
  <c r="S127" i="2"/>
  <c r="V127" i="2"/>
  <c r="AQ127" i="2"/>
  <c r="P127" i="2"/>
  <c r="O128" i="2"/>
  <c r="AU128" i="2"/>
  <c r="AT128" i="2"/>
  <c r="R128" i="2"/>
  <c r="AJ128" i="2"/>
  <c r="A5" i="4" l="1"/>
  <c r="A68" i="4"/>
  <c r="X2" i="13"/>
  <c r="V2" i="13"/>
  <c r="W2" i="13"/>
  <c r="I2" i="13"/>
  <c r="T127" i="8"/>
  <c r="R127" i="8"/>
  <c r="AI128" i="8"/>
  <c r="E127" i="7"/>
  <c r="G127" i="7"/>
  <c r="G128" i="7"/>
  <c r="C128" i="7"/>
  <c r="C127" i="7"/>
  <c r="E128" i="7"/>
  <c r="G127" i="2"/>
  <c r="J127" i="2"/>
  <c r="J128" i="2"/>
  <c r="G128" i="2"/>
  <c r="A5" i="2"/>
  <c r="B5" i="2"/>
  <c r="A6" i="2"/>
  <c r="B6" i="2"/>
  <c r="A7" i="2"/>
  <c r="B7" i="2"/>
  <c r="A8" i="2"/>
  <c r="B8" i="2"/>
  <c r="A9" i="2"/>
  <c r="B9" i="2"/>
  <c r="A10" i="2"/>
  <c r="B10" i="2"/>
  <c r="A11" i="2"/>
  <c r="B11" i="2"/>
  <c r="A12" i="2"/>
  <c r="B12" i="2"/>
  <c r="A13" i="2"/>
  <c r="B13" i="2"/>
  <c r="A14" i="2"/>
  <c r="B14" i="2"/>
  <c r="B14" i="7" s="1"/>
  <c r="A15" i="2"/>
  <c r="B15" i="2"/>
  <c r="B15" i="7" s="1"/>
  <c r="A16" i="2"/>
  <c r="B16" i="2"/>
  <c r="B16" i="7" s="1"/>
  <c r="A17" i="2"/>
  <c r="B17" i="2"/>
  <c r="B17" i="7" s="1"/>
  <c r="A18" i="2"/>
  <c r="B18" i="2"/>
  <c r="B18" i="7" s="1"/>
  <c r="A19" i="2"/>
  <c r="B19" i="2"/>
  <c r="B19" i="7" s="1"/>
  <c r="A20" i="2"/>
  <c r="B20" i="2"/>
  <c r="B20" i="7" s="1"/>
  <c r="A21" i="2"/>
  <c r="B21" i="2"/>
  <c r="B21" i="7" s="1"/>
  <c r="A22" i="2"/>
  <c r="B22" i="2"/>
  <c r="B22" i="7" s="1"/>
  <c r="A23" i="2"/>
  <c r="B23" i="2"/>
  <c r="B23" i="7" s="1"/>
  <c r="A24" i="2"/>
  <c r="B24" i="2"/>
  <c r="B24" i="7" s="1"/>
  <c r="A25" i="2"/>
  <c r="B25" i="2"/>
  <c r="B25" i="7" s="1"/>
  <c r="A26" i="2"/>
  <c r="B26" i="2"/>
  <c r="B26" i="7" s="1"/>
  <c r="A27" i="2"/>
  <c r="B27" i="2"/>
  <c r="B27" i="7" s="1"/>
  <c r="A28" i="2"/>
  <c r="B28" i="2"/>
  <c r="B28" i="7" s="1"/>
  <c r="A29" i="2"/>
  <c r="B29" i="2"/>
  <c r="B29" i="7" s="1"/>
  <c r="A30" i="2"/>
  <c r="B30" i="2"/>
  <c r="B30" i="7" s="1"/>
  <c r="A31" i="2"/>
  <c r="B31" i="2"/>
  <c r="B31" i="7" s="1"/>
  <c r="A32" i="2"/>
  <c r="B32" i="2"/>
  <c r="B32" i="7" s="1"/>
  <c r="A33" i="2"/>
  <c r="B33" i="2"/>
  <c r="B33" i="7" s="1"/>
  <c r="A34" i="2"/>
  <c r="B34" i="2"/>
  <c r="B34" i="7" s="1"/>
  <c r="A35" i="2"/>
  <c r="B35" i="2"/>
  <c r="A36" i="2"/>
  <c r="B36" i="2"/>
  <c r="A37" i="2"/>
  <c r="B37" i="2"/>
  <c r="B37" i="7" s="1"/>
  <c r="A38" i="2"/>
  <c r="B38" i="2"/>
  <c r="B38" i="7" s="1"/>
  <c r="A39" i="2"/>
  <c r="B39" i="2"/>
  <c r="B39" i="7" s="1"/>
  <c r="A40" i="2"/>
  <c r="B40" i="2"/>
  <c r="B40" i="7" s="1"/>
  <c r="A41" i="2"/>
  <c r="B41" i="2"/>
  <c r="B41" i="7" s="1"/>
  <c r="A42" i="2"/>
  <c r="B42" i="2"/>
  <c r="B42" i="7" s="1"/>
  <c r="A43" i="2"/>
  <c r="B43" i="2"/>
  <c r="B43" i="7" s="1"/>
  <c r="A44" i="2"/>
  <c r="B44" i="2"/>
  <c r="B44" i="7" s="1"/>
  <c r="A45" i="2"/>
  <c r="B45" i="2"/>
  <c r="B45" i="7" s="1"/>
  <c r="A46" i="2"/>
  <c r="B46" i="2"/>
  <c r="B46" i="7" s="1"/>
  <c r="A47" i="2"/>
  <c r="B47" i="2"/>
  <c r="B47" i="7" s="1"/>
  <c r="A48" i="2"/>
  <c r="B48" i="2"/>
  <c r="B48" i="7" s="1"/>
  <c r="A49" i="2"/>
  <c r="B49" i="2"/>
  <c r="B49" i="7" s="1"/>
  <c r="A50" i="2"/>
  <c r="B50" i="2"/>
  <c r="B50" i="7" s="1"/>
  <c r="A51" i="2"/>
  <c r="B51" i="2"/>
  <c r="B51" i="7" s="1"/>
  <c r="A52" i="2"/>
  <c r="B52" i="2"/>
  <c r="B52" i="7" s="1"/>
  <c r="A53" i="2"/>
  <c r="B53" i="2"/>
  <c r="B53" i="7" s="1"/>
  <c r="A54" i="2"/>
  <c r="B54" i="2"/>
  <c r="B54" i="7" s="1"/>
  <c r="A55" i="2"/>
  <c r="B55" i="2"/>
  <c r="B55" i="7" s="1"/>
  <c r="A56" i="2"/>
  <c r="B56" i="2"/>
  <c r="B56" i="7" s="1"/>
  <c r="A57" i="2"/>
  <c r="B57" i="2"/>
  <c r="B57" i="7" s="1"/>
  <c r="A58" i="2"/>
  <c r="B58" i="2"/>
  <c r="B58" i="7" s="1"/>
  <c r="A59" i="2"/>
  <c r="B59" i="2"/>
  <c r="B59" i="7" s="1"/>
  <c r="A60" i="2"/>
  <c r="B60" i="2"/>
  <c r="B15" i="13" s="1"/>
  <c r="A61" i="2"/>
  <c r="B61" i="2"/>
  <c r="B4" i="13" s="1"/>
  <c r="A62" i="2"/>
  <c r="B62" i="2"/>
  <c r="B62" i="7" s="1"/>
  <c r="A63" i="2"/>
  <c r="B63" i="2"/>
  <c r="B63" i="7" s="1"/>
  <c r="A64" i="2"/>
  <c r="B64" i="2"/>
  <c r="B64" i="7" s="1"/>
  <c r="A65" i="2"/>
  <c r="B65" i="2"/>
  <c r="B65" i="7" s="1"/>
  <c r="A66" i="2"/>
  <c r="B66" i="2"/>
  <c r="B66" i="7" s="1"/>
  <c r="A67" i="2"/>
  <c r="B67" i="2"/>
  <c r="B67" i="7" s="1"/>
  <c r="A68" i="2"/>
  <c r="B68" i="2"/>
  <c r="B68" i="7" s="1"/>
  <c r="A69" i="2"/>
  <c r="B69" i="2"/>
  <c r="B69" i="7" s="1"/>
  <c r="A70" i="2"/>
  <c r="B70" i="2"/>
  <c r="B70" i="7" s="1"/>
  <c r="A71" i="2"/>
  <c r="B71" i="2"/>
  <c r="B71" i="7" s="1"/>
  <c r="A72" i="2"/>
  <c r="B72" i="2"/>
  <c r="B72" i="7" s="1"/>
  <c r="A73" i="2"/>
  <c r="B73" i="2"/>
  <c r="B73" i="7" s="1"/>
  <c r="A74" i="2"/>
  <c r="B74" i="2"/>
  <c r="B74" i="7" s="1"/>
  <c r="A75" i="2"/>
  <c r="B75" i="2"/>
  <c r="B75" i="7" s="1"/>
  <c r="A76" i="2"/>
  <c r="B76" i="2"/>
  <c r="B76" i="7" s="1"/>
  <c r="A77" i="2"/>
  <c r="B77" i="2"/>
  <c r="B77" i="7" s="1"/>
  <c r="A78" i="2"/>
  <c r="B78" i="2"/>
  <c r="B78" i="7" s="1"/>
  <c r="A79" i="2"/>
  <c r="B79" i="2"/>
  <c r="B10" i="13" s="1"/>
  <c r="A80" i="2"/>
  <c r="B80" i="2"/>
  <c r="B80" i="7" s="1"/>
  <c r="A81" i="2"/>
  <c r="B81" i="2"/>
  <c r="B81" i="7" s="1"/>
  <c r="A82" i="2"/>
  <c r="B82" i="2"/>
  <c r="B8" i="13" s="1"/>
  <c r="A83" i="2"/>
  <c r="B83" i="2"/>
  <c r="B83" i="7" s="1"/>
  <c r="A84" i="2"/>
  <c r="B84" i="2"/>
  <c r="B84" i="7" s="1"/>
  <c r="A85" i="2"/>
  <c r="B85" i="2"/>
  <c r="B85" i="7" s="1"/>
  <c r="A86" i="2"/>
  <c r="B86" i="2"/>
  <c r="B86" i="7" s="1"/>
  <c r="A87" i="2"/>
  <c r="B87" i="2"/>
  <c r="B87" i="7" s="1"/>
  <c r="A88" i="2"/>
  <c r="B88" i="2"/>
  <c r="B88" i="7" s="1"/>
  <c r="A89" i="2"/>
  <c r="B89" i="2"/>
  <c r="B89" i="7" s="1"/>
  <c r="A90" i="2"/>
  <c r="B90" i="2"/>
  <c r="B90" i="7" s="1"/>
  <c r="A91" i="2"/>
  <c r="B91" i="2"/>
  <c r="B91" i="7" s="1"/>
  <c r="A92" i="2"/>
  <c r="B92" i="2"/>
  <c r="B92" i="7" s="1"/>
  <c r="A93" i="2"/>
  <c r="B93" i="2"/>
  <c r="B93" i="7" s="1"/>
  <c r="A94" i="2"/>
  <c r="B94" i="2"/>
  <c r="B94" i="7" s="1"/>
  <c r="A95" i="2"/>
  <c r="B95" i="2"/>
  <c r="B95" i="7" s="1"/>
  <c r="A96" i="2"/>
  <c r="B96" i="2"/>
  <c r="B96" i="7" s="1"/>
  <c r="A97" i="2"/>
  <c r="B97" i="2"/>
  <c r="B6" i="13" s="1"/>
  <c r="A98" i="2"/>
  <c r="B98" i="2"/>
  <c r="B98" i="7" s="1"/>
  <c r="A99" i="2"/>
  <c r="B99" i="2"/>
  <c r="B99" i="7" s="1"/>
  <c r="A100" i="2"/>
  <c r="B100" i="2"/>
  <c r="B100" i="7" s="1"/>
  <c r="A101" i="2"/>
  <c r="B101" i="2"/>
  <c r="B101" i="7" s="1"/>
  <c r="A102" i="2"/>
  <c r="B102" i="2"/>
  <c r="B13" i="13" s="1"/>
  <c r="A103" i="2"/>
  <c r="B103" i="2"/>
  <c r="B103" i="7" s="1"/>
  <c r="A104" i="2"/>
  <c r="B104" i="2"/>
  <c r="B104" i="7" s="1"/>
  <c r="A105" i="2"/>
  <c r="B105" i="2"/>
  <c r="B105" i="7" s="1"/>
  <c r="A106" i="2"/>
  <c r="B106" i="2"/>
  <c r="B106" i="7" s="1"/>
  <c r="A107" i="2"/>
  <c r="B107" i="2"/>
  <c r="B107" i="7" s="1"/>
  <c r="A108" i="2"/>
  <c r="B108" i="2"/>
  <c r="B108" i="7" s="1"/>
  <c r="A109" i="2"/>
  <c r="B109" i="2"/>
  <c r="B109" i="7" s="1"/>
  <c r="A110" i="2"/>
  <c r="B110" i="2"/>
  <c r="B110" i="7" s="1"/>
  <c r="A111" i="2"/>
  <c r="B111" i="2"/>
  <c r="B5" i="13" s="1"/>
  <c r="A112" i="2"/>
  <c r="B112" i="2"/>
  <c r="B7" i="13" s="1"/>
  <c r="A113" i="2"/>
  <c r="B113" i="2"/>
  <c r="B113" i="7" s="1"/>
  <c r="A114" i="2"/>
  <c r="B114" i="2"/>
  <c r="B114" i="7" s="1"/>
  <c r="A115" i="2"/>
  <c r="B115" i="2"/>
  <c r="A116" i="2"/>
  <c r="B116" i="2"/>
  <c r="B17" i="13" s="1"/>
  <c r="A117" i="2"/>
  <c r="B117" i="2"/>
  <c r="B117" i="7" s="1"/>
  <c r="A118" i="7"/>
  <c r="B118" i="2"/>
  <c r="B118" i="7" s="1"/>
  <c r="B119" i="2"/>
  <c r="A120" i="7"/>
  <c r="B120" i="2"/>
  <c r="B120" i="7" s="1"/>
  <c r="A121" i="7"/>
  <c r="B121" i="2"/>
  <c r="B121" i="7" s="1"/>
  <c r="B122" i="2"/>
  <c r="B9" i="13" s="1"/>
  <c r="B123" i="2"/>
  <c r="B11" i="13" s="1"/>
  <c r="B124" i="2"/>
  <c r="B12" i="13" s="1"/>
  <c r="AK128" i="2"/>
  <c r="A117" i="7" l="1"/>
  <c r="K117" i="7" s="1"/>
  <c r="A113" i="7"/>
  <c r="T113" i="7" s="1"/>
  <c r="A5" i="13"/>
  <c r="A109" i="7"/>
  <c r="K109" i="7" s="1"/>
  <c r="A107" i="7"/>
  <c r="T107" i="7" s="1"/>
  <c r="A105" i="7"/>
  <c r="K105" i="7" s="1"/>
  <c r="A103" i="7"/>
  <c r="T103" i="7" s="1"/>
  <c r="A101" i="7"/>
  <c r="Q101" i="7" s="1"/>
  <c r="A99" i="7"/>
  <c r="T99" i="7" s="1"/>
  <c r="A6" i="13"/>
  <c r="A95" i="7"/>
  <c r="Q95" i="7" s="1"/>
  <c r="A93" i="7"/>
  <c r="T93" i="7" s="1"/>
  <c r="A91" i="7"/>
  <c r="T91" i="7" s="1"/>
  <c r="A89" i="7"/>
  <c r="Q89" i="7" s="1"/>
  <c r="A87" i="7"/>
  <c r="T87" i="7" s="1"/>
  <c r="A85" i="7"/>
  <c r="T85" i="7" s="1"/>
  <c r="A83" i="7"/>
  <c r="K83" i="7" s="1"/>
  <c r="A81" i="7"/>
  <c r="K81" i="7" s="1"/>
  <c r="A10" i="13"/>
  <c r="A77" i="7"/>
  <c r="T77" i="7" s="1"/>
  <c r="A75" i="7"/>
  <c r="T75" i="7" s="1"/>
  <c r="A73" i="7"/>
  <c r="K73" i="7" s="1"/>
  <c r="A71" i="7"/>
  <c r="T71" i="7" s="1"/>
  <c r="A69" i="7"/>
  <c r="K69" i="7" s="1"/>
  <c r="A67" i="7"/>
  <c r="T67" i="7" s="1"/>
  <c r="A65" i="7"/>
  <c r="Q65" i="7" s="1"/>
  <c r="A63" i="7"/>
  <c r="K63" i="7" s="1"/>
  <c r="A4" i="13"/>
  <c r="A59" i="7"/>
  <c r="T59" i="7" s="1"/>
  <c r="A57" i="7"/>
  <c r="T57" i="7" s="1"/>
  <c r="A55" i="7"/>
  <c r="T55" i="7" s="1"/>
  <c r="A53" i="7"/>
  <c r="Q53" i="7" s="1"/>
  <c r="A51" i="7"/>
  <c r="Q51" i="7" s="1"/>
  <c r="A49" i="7"/>
  <c r="N49" i="7" s="1"/>
  <c r="A47" i="7"/>
  <c r="T47" i="7" s="1"/>
  <c r="A45" i="7"/>
  <c r="Q45" i="7" s="1"/>
  <c r="A43" i="7"/>
  <c r="T43" i="7" s="1"/>
  <c r="A41" i="7"/>
  <c r="T41" i="7" s="1"/>
  <c r="A39" i="7"/>
  <c r="T39" i="7" s="1"/>
  <c r="A37" i="7"/>
  <c r="Q37" i="7" s="1"/>
  <c r="A33" i="7"/>
  <c r="N33" i="7" s="1"/>
  <c r="A31" i="7"/>
  <c r="K31" i="7" s="1"/>
  <c r="A29" i="7"/>
  <c r="K29" i="7" s="1"/>
  <c r="A27" i="7"/>
  <c r="A25" i="7"/>
  <c r="T25" i="7" s="1"/>
  <c r="A23" i="7"/>
  <c r="N23" i="7" s="1"/>
  <c r="A21" i="7"/>
  <c r="N21" i="7" s="1"/>
  <c r="A19" i="7"/>
  <c r="T19" i="7" s="1"/>
  <c r="A17" i="7"/>
  <c r="Q17" i="7" s="1"/>
  <c r="A15" i="7"/>
  <c r="T15" i="7" s="1"/>
  <c r="A17" i="13"/>
  <c r="A114" i="7"/>
  <c r="Q114" i="7" s="1"/>
  <c r="A7" i="13"/>
  <c r="A110" i="7"/>
  <c r="T110" i="7" s="1"/>
  <c r="A108" i="7"/>
  <c r="K108" i="7" s="1"/>
  <c r="A106" i="7"/>
  <c r="Q106" i="7" s="1"/>
  <c r="A104" i="7"/>
  <c r="K104" i="7" s="1"/>
  <c r="A13" i="13"/>
  <c r="A100" i="7"/>
  <c r="A98" i="7"/>
  <c r="T98" i="7" s="1"/>
  <c r="A96" i="7"/>
  <c r="T96" i="7" s="1"/>
  <c r="A94" i="7"/>
  <c r="K94" i="7" s="1"/>
  <c r="A92" i="7"/>
  <c r="K92" i="7" s="1"/>
  <c r="A90" i="7"/>
  <c r="K90" i="7" s="1"/>
  <c r="A88" i="7"/>
  <c r="K88" i="7" s="1"/>
  <c r="A86" i="7"/>
  <c r="K86" i="7" s="1"/>
  <c r="A84" i="7"/>
  <c r="Q84" i="7" s="1"/>
  <c r="A8" i="13"/>
  <c r="A80" i="7"/>
  <c r="T80" i="7" s="1"/>
  <c r="A78" i="7"/>
  <c r="T78" i="7" s="1"/>
  <c r="A76" i="7"/>
  <c r="T76" i="7" s="1"/>
  <c r="A74" i="7"/>
  <c r="T74" i="7" s="1"/>
  <c r="A72" i="7"/>
  <c r="T72" i="7" s="1"/>
  <c r="A70" i="7"/>
  <c r="N70" i="7" s="1"/>
  <c r="A68" i="7"/>
  <c r="T68" i="7" s="1"/>
  <c r="A66" i="7"/>
  <c r="T66" i="7" s="1"/>
  <c r="A64" i="7"/>
  <c r="T64" i="7" s="1"/>
  <c r="A62" i="7"/>
  <c r="K62" i="7" s="1"/>
  <c r="A15" i="13"/>
  <c r="A58" i="7"/>
  <c r="Q58" i="7" s="1"/>
  <c r="A56" i="7"/>
  <c r="T56" i="7" s="1"/>
  <c r="A54" i="7"/>
  <c r="Q54" i="7" s="1"/>
  <c r="A52" i="7"/>
  <c r="T52" i="7" s="1"/>
  <c r="A50" i="7"/>
  <c r="Q50" i="7" s="1"/>
  <c r="A48" i="7"/>
  <c r="Q48" i="7" s="1"/>
  <c r="A46" i="7"/>
  <c r="T46" i="7" s="1"/>
  <c r="A44" i="7"/>
  <c r="K44" i="7" s="1"/>
  <c r="A42" i="7"/>
  <c r="Q42" i="7" s="1"/>
  <c r="A40" i="7"/>
  <c r="T40" i="7" s="1"/>
  <c r="A38" i="7"/>
  <c r="Q38" i="7" s="1"/>
  <c r="A34" i="7"/>
  <c r="K34" i="7" s="1"/>
  <c r="A32" i="7"/>
  <c r="N32" i="7" s="1"/>
  <c r="A30" i="7"/>
  <c r="T30" i="7" s="1"/>
  <c r="A28" i="7"/>
  <c r="K28" i="7" s="1"/>
  <c r="A26" i="7"/>
  <c r="N26" i="7" s="1"/>
  <c r="A24" i="7"/>
  <c r="N24" i="7" s="1"/>
  <c r="A22" i="7"/>
  <c r="T22" i="7" s="1"/>
  <c r="A20" i="7"/>
  <c r="Q20" i="7" s="1"/>
  <c r="A18" i="7"/>
  <c r="N18" i="7" s="1"/>
  <c r="A16" i="7"/>
  <c r="Q16" i="7" s="1"/>
  <c r="A14" i="7"/>
  <c r="T14" i="7" s="1"/>
  <c r="B127" i="9"/>
  <c r="H127" i="7"/>
  <c r="H128" i="7"/>
  <c r="B128" i="9"/>
  <c r="B68" i="4"/>
  <c r="F127" i="7"/>
  <c r="S128" i="8"/>
  <c r="R128" i="8"/>
  <c r="T128" i="8"/>
  <c r="B116" i="7"/>
  <c r="B36" i="7"/>
  <c r="B3" i="13"/>
  <c r="A116" i="7"/>
  <c r="A36" i="7"/>
  <c r="T36" i="7" s="1"/>
  <c r="A3" i="13"/>
  <c r="B112" i="7"/>
  <c r="B82" i="7"/>
  <c r="AN14" i="13"/>
  <c r="AN11" i="13"/>
  <c r="K121" i="7"/>
  <c r="T121" i="7"/>
  <c r="A119" i="7"/>
  <c r="A115" i="7"/>
  <c r="Q115" i="7" s="1"/>
  <c r="A111" i="7"/>
  <c r="A97" i="7"/>
  <c r="A79" i="7"/>
  <c r="K75" i="7"/>
  <c r="A61" i="7"/>
  <c r="A35" i="7"/>
  <c r="Q35" i="7" s="1"/>
  <c r="B102" i="7"/>
  <c r="AN12" i="13"/>
  <c r="AN9" i="13"/>
  <c r="T120" i="7"/>
  <c r="K120" i="7"/>
  <c r="T118" i="7"/>
  <c r="K118" i="7"/>
  <c r="A112" i="7"/>
  <c r="A102" i="7"/>
  <c r="A82" i="7"/>
  <c r="A60" i="7"/>
  <c r="T48" i="7"/>
  <c r="B60" i="7"/>
  <c r="A126" i="8"/>
  <c r="AI126" i="8" s="1"/>
  <c r="S126" i="8" s="1"/>
  <c r="B119" i="7"/>
  <c r="B115" i="7"/>
  <c r="B111" i="7"/>
  <c r="B97" i="7"/>
  <c r="B79" i="7"/>
  <c r="B61" i="7"/>
  <c r="B35" i="7"/>
  <c r="N118" i="7"/>
  <c r="Q118" i="7"/>
  <c r="Q121" i="7"/>
  <c r="N121" i="7"/>
  <c r="N117" i="7"/>
  <c r="Q117" i="7"/>
  <c r="Q105" i="7"/>
  <c r="N99" i="7"/>
  <c r="N59" i="7"/>
  <c r="N120" i="7"/>
  <c r="Q120" i="7"/>
  <c r="B125" i="7"/>
  <c r="B125" i="8"/>
  <c r="A125" i="7"/>
  <c r="A125" i="8"/>
  <c r="D124" i="2"/>
  <c r="A124" i="8"/>
  <c r="B123" i="7"/>
  <c r="B123" i="8"/>
  <c r="B122" i="7"/>
  <c r="B122" i="8"/>
  <c r="A122" i="7"/>
  <c r="A122" i="8"/>
  <c r="C123" i="2"/>
  <c r="E123" i="2" s="1"/>
  <c r="A123" i="8"/>
  <c r="B124" i="7"/>
  <c r="B124" i="8"/>
  <c r="B126" i="7"/>
  <c r="B126" i="8"/>
  <c r="D123" i="2"/>
  <c r="D125" i="2"/>
  <c r="A123" i="7"/>
  <c r="C125" i="2"/>
  <c r="E125" i="2" s="1"/>
  <c r="A126" i="7"/>
  <c r="C126" i="2"/>
  <c r="E126" i="2" s="1"/>
  <c r="D122" i="2"/>
  <c r="D126" i="2"/>
  <c r="C122" i="2"/>
  <c r="E122" i="2" s="1"/>
  <c r="A124" i="7"/>
  <c r="C124" i="2"/>
  <c r="E124" i="2" s="1"/>
  <c r="W49" i="2"/>
  <c r="AL42" i="2"/>
  <c r="W105" i="2"/>
  <c r="W55" i="2"/>
  <c r="N12" i="2"/>
  <c r="AF74" i="2"/>
  <c r="W16" i="2"/>
  <c r="W58" i="2"/>
  <c r="AL100" i="2"/>
  <c r="N60" i="2"/>
  <c r="N69" i="2"/>
  <c r="AL99" i="2"/>
  <c r="AL84" i="2"/>
  <c r="AL82" i="2"/>
  <c r="I125" i="2"/>
  <c r="AF69" i="2"/>
  <c r="W62" i="2"/>
  <c r="AL7" i="2"/>
  <c r="W69" i="2"/>
  <c r="W72" i="2"/>
  <c r="W46" i="2"/>
  <c r="AL27" i="2"/>
  <c r="AL24" i="2"/>
  <c r="AF41" i="2"/>
  <c r="N114" i="2"/>
  <c r="AV128" i="2"/>
  <c r="AH127" i="2"/>
  <c r="AF9" i="2"/>
  <c r="N86" i="2"/>
  <c r="L125" i="2"/>
  <c r="N93" i="2"/>
  <c r="N22" i="2"/>
  <c r="AF92" i="2"/>
  <c r="N76" i="2"/>
  <c r="AL14" i="2"/>
  <c r="AL13" i="2"/>
  <c r="AL65" i="2"/>
  <c r="AO123" i="2"/>
  <c r="L126" i="2"/>
  <c r="AF76" i="2"/>
  <c r="AS126" i="2"/>
  <c r="AL63" i="2"/>
  <c r="AF80" i="2"/>
  <c r="T122" i="2"/>
  <c r="W95" i="2"/>
  <c r="F125" i="2"/>
  <c r="AF8" i="2"/>
  <c r="AF43" i="2"/>
  <c r="AF60" i="2"/>
  <c r="W21" i="2"/>
  <c r="N14" i="2"/>
  <c r="AL94" i="2"/>
  <c r="AF49" i="2"/>
  <c r="AF65" i="2"/>
  <c r="AL48" i="2"/>
  <c r="N87" i="2"/>
  <c r="W35" i="2"/>
  <c r="AF12" i="2"/>
  <c r="F126" i="2"/>
  <c r="AL15" i="2"/>
  <c r="AF108" i="2"/>
  <c r="AI125" i="2"/>
  <c r="I122" i="2"/>
  <c r="X126" i="2"/>
  <c r="AL43" i="2"/>
  <c r="AS123" i="2"/>
  <c r="AF81" i="2"/>
  <c r="U126" i="2"/>
  <c r="Q124" i="2"/>
  <c r="AF90" i="2"/>
  <c r="AL10" i="2"/>
  <c r="AF93" i="2"/>
  <c r="N106" i="2"/>
  <c r="AL101" i="2"/>
  <c r="AL83" i="2"/>
  <c r="AL17" i="2"/>
  <c r="AL71" i="2"/>
  <c r="AL89" i="2"/>
  <c r="V125" i="2"/>
  <c r="AF91" i="2"/>
  <c r="N9" i="2"/>
  <c r="W38" i="2"/>
  <c r="AF27" i="2"/>
  <c r="AF79" i="2"/>
  <c r="AL35" i="2"/>
  <c r="AF53" i="2"/>
  <c r="N30" i="2"/>
  <c r="W57" i="2"/>
  <c r="AL76" i="2"/>
  <c r="AL50" i="2"/>
  <c r="P125" i="2"/>
  <c r="W17" i="2"/>
  <c r="N32" i="2"/>
  <c r="H125" i="2"/>
  <c r="W91" i="2"/>
  <c r="AL47" i="2"/>
  <c r="AF48" i="2"/>
  <c r="N67" i="2"/>
  <c r="N40" i="2"/>
  <c r="AL112" i="2"/>
  <c r="AL56" i="2"/>
  <c r="W28" i="2"/>
  <c r="W74" i="2"/>
  <c r="N39" i="2"/>
  <c r="AL26" i="2"/>
  <c r="AL79" i="2"/>
  <c r="N38" i="2"/>
  <c r="AL58" i="2"/>
  <c r="AF88" i="2"/>
  <c r="AS125" i="2"/>
  <c r="AF101" i="2"/>
  <c r="N95" i="2"/>
  <c r="AL86" i="2"/>
  <c r="N34" i="2"/>
  <c r="AF38" i="2"/>
  <c r="N65" i="2"/>
  <c r="AL106" i="2"/>
  <c r="AL40" i="2"/>
  <c r="N53" i="2"/>
  <c r="W30" i="2"/>
  <c r="W113" i="2"/>
  <c r="W5" i="2"/>
  <c r="W23" i="2"/>
  <c r="N88" i="2"/>
  <c r="L123" i="2"/>
  <c r="W83" i="2"/>
  <c r="W82" i="2"/>
  <c r="N37" i="2"/>
  <c r="W52" i="2"/>
  <c r="AF70" i="2"/>
  <c r="AL31" i="2"/>
  <c r="N97" i="2"/>
  <c r="AF35" i="2"/>
  <c r="W47" i="2"/>
  <c r="AF62" i="2"/>
  <c r="AO124" i="2"/>
  <c r="AF42" i="2"/>
  <c r="AL88" i="2"/>
  <c r="N92" i="2"/>
  <c r="AL103" i="2"/>
  <c r="AI126" i="2"/>
  <c r="AF107" i="2"/>
  <c r="AL44" i="2"/>
  <c r="N35" i="2"/>
  <c r="AL54" i="2"/>
  <c r="W103" i="2"/>
  <c r="AF95" i="2"/>
  <c r="N45" i="2"/>
  <c r="W32" i="2"/>
  <c r="W87" i="2"/>
  <c r="N112" i="2"/>
  <c r="AL70" i="2"/>
  <c r="AF16" i="2"/>
  <c r="T125" i="2"/>
  <c r="AF54" i="2"/>
  <c r="AF51" i="2"/>
  <c r="N36" i="2"/>
  <c r="AL36" i="2"/>
  <c r="AF58" i="2"/>
  <c r="AL108" i="2"/>
  <c r="T124" i="2"/>
  <c r="AL61" i="2"/>
  <c r="K122" i="2"/>
  <c r="AF87" i="2"/>
  <c r="W86" i="2"/>
  <c r="N46" i="2"/>
  <c r="AF83" i="2"/>
  <c r="AL117" i="2"/>
  <c r="AF75" i="2"/>
  <c r="AL90" i="2"/>
  <c r="W92" i="2"/>
  <c r="N28" i="2"/>
  <c r="AL114" i="2"/>
  <c r="AF33" i="2"/>
  <c r="W11" i="2"/>
  <c r="AL113" i="2"/>
  <c r="N43" i="2"/>
  <c r="AF86" i="2"/>
  <c r="N74" i="2"/>
  <c r="W14" i="2"/>
  <c r="N66" i="2"/>
  <c r="T123" i="2"/>
  <c r="N15" i="2"/>
  <c r="AF112" i="2"/>
  <c r="AR123" i="2"/>
  <c r="N13" i="2"/>
  <c r="W12" i="2"/>
  <c r="W15" i="2"/>
  <c r="AL75" i="2"/>
  <c r="N18" i="2"/>
  <c r="N81" i="2"/>
  <c r="AI122" i="2"/>
  <c r="N100" i="2"/>
  <c r="N25" i="2"/>
  <c r="AL67" i="2"/>
  <c r="W39" i="2"/>
  <c r="AF77" i="2"/>
  <c r="AI124" i="2"/>
  <c r="N85" i="2"/>
  <c r="AL96" i="2"/>
  <c r="Y122" i="2"/>
  <c r="N107" i="2"/>
  <c r="N41" i="2"/>
  <c r="M127" i="2"/>
  <c r="N77" i="2"/>
  <c r="AG127" i="2"/>
  <c r="AL29" i="2"/>
  <c r="AF20" i="2"/>
  <c r="AM128" i="2"/>
  <c r="Q125" i="2"/>
  <c r="AO122" i="2"/>
  <c r="AL80" i="2"/>
  <c r="AF102" i="2"/>
  <c r="W80" i="2"/>
  <c r="S122" i="2"/>
  <c r="W68" i="2"/>
  <c r="N90" i="2"/>
  <c r="W102" i="2"/>
  <c r="AF68" i="2"/>
  <c r="N16" i="2"/>
  <c r="AF29" i="2"/>
  <c r="AL116" i="2"/>
  <c r="AF5" i="2"/>
  <c r="AF97" i="2"/>
  <c r="N73" i="2"/>
  <c r="W36" i="2"/>
  <c r="N61" i="2"/>
  <c r="AL25" i="2"/>
  <c r="N62" i="2"/>
  <c r="AF30" i="2"/>
  <c r="W42" i="2"/>
  <c r="W94" i="2"/>
  <c r="W27" i="2"/>
  <c r="W96" i="2"/>
  <c r="W34" i="2"/>
  <c r="N102" i="2"/>
  <c r="AF73" i="2"/>
  <c r="N52" i="2"/>
  <c r="N79" i="2"/>
  <c r="N5" i="2"/>
  <c r="AL23" i="2"/>
  <c r="AF100" i="2"/>
  <c r="AN128" i="2"/>
  <c r="N68" i="2"/>
  <c r="N20" i="2"/>
  <c r="AL8" i="2"/>
  <c r="N110" i="2"/>
  <c r="AF23" i="2"/>
  <c r="AL30" i="2"/>
  <c r="AL93" i="2"/>
  <c r="AF103" i="2"/>
  <c r="W70" i="2"/>
  <c r="AF32" i="2"/>
  <c r="N63" i="2"/>
  <c r="N55" i="2"/>
  <c r="W100" i="2"/>
  <c r="AO125" i="2"/>
  <c r="AF57" i="2"/>
  <c r="AL91" i="2"/>
  <c r="AL5" i="2"/>
  <c r="N70" i="2"/>
  <c r="AN127" i="2"/>
  <c r="AF55" i="2"/>
  <c r="AF110" i="2"/>
  <c r="W66" i="2"/>
  <c r="W19" i="2"/>
  <c r="AF34" i="2"/>
  <c r="AL111" i="2"/>
  <c r="W106" i="2"/>
  <c r="W99" i="2"/>
  <c r="AL68" i="2"/>
  <c r="AF61" i="2"/>
  <c r="AF47" i="2"/>
  <c r="W115" i="2"/>
  <c r="AF40" i="2"/>
  <c r="N48" i="2"/>
  <c r="AF52" i="2"/>
  <c r="W20" i="2"/>
  <c r="AL74" i="2"/>
  <c r="N91" i="2"/>
  <c r="W48" i="2"/>
  <c r="F122" i="2"/>
  <c r="W110" i="2"/>
  <c r="AJ122" i="2"/>
  <c r="AJ125" i="2"/>
  <c r="AF94" i="2"/>
  <c r="W26" i="2"/>
  <c r="AL37" i="2"/>
  <c r="M128" i="2"/>
  <c r="N96" i="2"/>
  <c r="N26" i="2"/>
  <c r="AF24" i="2"/>
  <c r="AF50" i="2"/>
  <c r="AV127" i="2"/>
  <c r="N27" i="2"/>
  <c r="AH128" i="2"/>
  <c r="N71" i="2"/>
  <c r="AL87" i="2"/>
  <c r="N98" i="2"/>
  <c r="N84" i="2"/>
  <c r="I124" i="2"/>
  <c r="AO126" i="2"/>
  <c r="AL81" i="2"/>
  <c r="AF66" i="2"/>
  <c r="AK122" i="2"/>
  <c r="AL33" i="2"/>
  <c r="W90" i="2"/>
  <c r="N17" i="2"/>
  <c r="AU126" i="2"/>
  <c r="AI123" i="2"/>
  <c r="AP122" i="2"/>
  <c r="N94" i="2"/>
  <c r="N44" i="2"/>
  <c r="N51" i="2"/>
  <c r="AF56" i="2"/>
  <c r="AF25" i="2"/>
  <c r="W116" i="2"/>
  <c r="AF46" i="2"/>
  <c r="N117" i="2"/>
  <c r="AF104" i="2"/>
  <c r="W40" i="2"/>
  <c r="AL60" i="2"/>
  <c r="W54" i="2"/>
  <c r="H128" i="2"/>
  <c r="W78" i="2"/>
  <c r="AQ124" i="2"/>
  <c r="O125" i="2"/>
  <c r="AF14" i="2"/>
  <c r="AF39" i="2"/>
  <c r="W107" i="2"/>
  <c r="AF11" i="2"/>
  <c r="AL59" i="2"/>
  <c r="AR125" i="2"/>
  <c r="AF85" i="2"/>
  <c r="Q126" i="2"/>
  <c r="W104" i="2"/>
  <c r="AF7" i="2"/>
  <c r="W98" i="2"/>
  <c r="AF84" i="2"/>
  <c r="AF116" i="2"/>
  <c r="N42" i="2"/>
  <c r="AF117" i="2"/>
  <c r="AL109" i="2"/>
  <c r="AF45" i="2"/>
  <c r="W117" i="2"/>
  <c r="N103" i="2"/>
  <c r="W71" i="2"/>
  <c r="AF31" i="2"/>
  <c r="AF19" i="2"/>
  <c r="AL11" i="2"/>
  <c r="AF82" i="2"/>
  <c r="AF89" i="2"/>
  <c r="W44" i="2"/>
  <c r="AF78" i="2"/>
  <c r="N31" i="2"/>
  <c r="AF111" i="2"/>
  <c r="N82" i="2"/>
  <c r="AF10" i="2"/>
  <c r="AL28" i="2"/>
  <c r="W25" i="2"/>
  <c r="AF6" i="2"/>
  <c r="AF64" i="2"/>
  <c r="AF44" i="2"/>
  <c r="AL9" i="2"/>
  <c r="AF21" i="2"/>
  <c r="W109" i="2"/>
  <c r="AF15" i="2"/>
  <c r="AL38" i="2"/>
  <c r="N19" i="2"/>
  <c r="AL105" i="2"/>
  <c r="AL62" i="2"/>
  <c r="I126" i="2"/>
  <c r="Y126" i="2" s="1"/>
  <c r="W53" i="2"/>
  <c r="S126" i="2"/>
  <c r="AQ122" i="2"/>
  <c r="AL73" i="2"/>
  <c r="N104" i="2"/>
  <c r="R126" i="2"/>
  <c r="AL55" i="2"/>
  <c r="L124" i="2"/>
  <c r="Q123" i="2"/>
  <c r="AF114" i="2"/>
  <c r="AL97" i="2"/>
  <c r="W108" i="2"/>
  <c r="W10" i="2"/>
  <c r="N83" i="2"/>
  <c r="P126" i="2"/>
  <c r="I123" i="2"/>
  <c r="AT126" i="2"/>
  <c r="K123" i="2"/>
  <c r="W24" i="2"/>
  <c r="S125" i="2"/>
  <c r="N105" i="2"/>
  <c r="N99" i="2"/>
  <c r="AL41" i="2"/>
  <c r="N10" i="2"/>
  <c r="W77" i="2"/>
  <c r="W101" i="2"/>
  <c r="N6" i="2"/>
  <c r="W37" i="2"/>
  <c r="AF36" i="2"/>
  <c r="N24" i="2"/>
  <c r="AR126" i="2"/>
  <c r="W29" i="2"/>
  <c r="N80" i="2"/>
  <c r="AL77" i="2"/>
  <c r="W114" i="2"/>
  <c r="N47" i="2"/>
  <c r="AJ126" i="2"/>
  <c r="L122" i="2"/>
  <c r="U125" i="2"/>
  <c r="AL49" i="2"/>
  <c r="AL66" i="2"/>
  <c r="AL53" i="2"/>
  <c r="T126" i="2"/>
  <c r="AL104" i="2"/>
  <c r="V122" i="2"/>
  <c r="AL72" i="2"/>
  <c r="N59" i="2"/>
  <c r="AF67" i="2"/>
  <c r="AL45" i="2"/>
  <c r="AL92" i="2"/>
  <c r="N115" i="2"/>
  <c r="W76" i="2"/>
  <c r="AR124" i="2"/>
  <c r="AP125" i="2"/>
  <c r="F124" i="2"/>
  <c r="X124" i="2" s="1"/>
  <c r="AF26" i="2"/>
  <c r="AS124" i="2"/>
  <c r="X125" i="2"/>
  <c r="AL69" i="2"/>
  <c r="AL52" i="2"/>
  <c r="W50" i="2"/>
  <c r="N49" i="2"/>
  <c r="N113" i="2"/>
  <c r="W6" i="2"/>
  <c r="AL18" i="2"/>
  <c r="AL21" i="2"/>
  <c r="M123" i="2"/>
  <c r="R125" i="2"/>
  <c r="W31" i="2"/>
  <c r="N64" i="2"/>
  <c r="N11" i="2"/>
  <c r="AF113" i="2"/>
  <c r="AL39" i="2"/>
  <c r="K126" i="2"/>
  <c r="O124" i="2"/>
  <c r="AP124" i="2"/>
  <c r="S123" i="2"/>
  <c r="V123" i="2"/>
  <c r="W51" i="2"/>
  <c r="X122" i="2"/>
  <c r="AU124" i="2"/>
  <c r="Y123" i="2"/>
  <c r="R124" i="2"/>
  <c r="W89" i="2"/>
  <c r="AL32" i="2"/>
  <c r="N75" i="2"/>
  <c r="AL46" i="2"/>
  <c r="AL12" i="2"/>
  <c r="AF37" i="2"/>
  <c r="W73" i="2"/>
  <c r="W61" i="2"/>
  <c r="W88" i="2"/>
  <c r="AL107" i="2"/>
  <c r="AV123" i="2"/>
  <c r="W85" i="2"/>
  <c r="AF115" i="2"/>
  <c r="N57" i="2"/>
  <c r="W45" i="2"/>
  <c r="W65" i="2"/>
  <c r="O122" i="2"/>
  <c r="AL78" i="2"/>
  <c r="W43" i="2"/>
  <c r="W93" i="2"/>
  <c r="W56" i="2"/>
  <c r="N21" i="2"/>
  <c r="W64" i="2"/>
  <c r="AT125" i="2"/>
  <c r="AL110" i="2"/>
  <c r="AF105" i="2"/>
  <c r="N50" i="2"/>
  <c r="AL16" i="2"/>
  <c r="AL20" i="2"/>
  <c r="F123" i="2"/>
  <c r="Q122" i="2"/>
  <c r="R122" i="2"/>
  <c r="W41" i="2"/>
  <c r="W67" i="2"/>
  <c r="W9" i="2"/>
  <c r="N109" i="2"/>
  <c r="AF96" i="2"/>
  <c r="W84" i="2"/>
  <c r="AK125" i="2"/>
  <c r="W13" i="2"/>
  <c r="N56" i="2"/>
  <c r="AL57" i="2"/>
  <c r="O126" i="2"/>
  <c r="AL98" i="2"/>
  <c r="K125" i="2"/>
  <c r="N54" i="2"/>
  <c r="H122" i="2"/>
  <c r="AF106" i="2"/>
  <c r="AF63" i="2"/>
  <c r="AL85" i="2"/>
  <c r="AL64" i="2"/>
  <c r="AL102" i="2"/>
  <c r="AK126" i="2"/>
  <c r="U124" i="2"/>
  <c r="P123" i="2"/>
  <c r="AF28" i="2"/>
  <c r="AL34" i="2"/>
  <c r="AF18" i="2"/>
  <c r="W60" i="2"/>
  <c r="AL6" i="2"/>
  <c r="AL51" i="2"/>
  <c r="N33" i="2"/>
  <c r="N58" i="2"/>
  <c r="AF109" i="2"/>
  <c r="W18" i="2"/>
  <c r="AQ125" i="2"/>
  <c r="N111" i="2"/>
  <c r="N101" i="2"/>
  <c r="AF71" i="2"/>
  <c r="AF59" i="2"/>
  <c r="AM127" i="2"/>
  <c r="AS122" i="2"/>
  <c r="AL22" i="2"/>
  <c r="W75" i="2"/>
  <c r="AF13" i="2"/>
  <c r="N29" i="2"/>
  <c r="W7" i="2"/>
  <c r="AU125" i="2"/>
  <c r="AL115" i="2"/>
  <c r="N116" i="2"/>
  <c r="W79" i="2"/>
  <c r="W81" i="2"/>
  <c r="N108" i="2"/>
  <c r="W112" i="2"/>
  <c r="N7" i="2"/>
  <c r="N23" i="2"/>
  <c r="M126" i="2"/>
  <c r="W111" i="2"/>
  <c r="W22" i="2"/>
  <c r="N8" i="2"/>
  <c r="Y125" i="2"/>
  <c r="AF17" i="2"/>
  <c r="AF22" i="2"/>
  <c r="W97" i="2"/>
  <c r="AF99" i="2"/>
  <c r="W63" i="2"/>
  <c r="AL19" i="2"/>
  <c r="W8" i="2"/>
  <c r="AR122" i="2"/>
  <c r="W33" i="2"/>
  <c r="AL95" i="2"/>
  <c r="AG128" i="2"/>
  <c r="H126" i="2"/>
  <c r="AF72" i="2"/>
  <c r="N72" i="2"/>
  <c r="N89" i="2"/>
  <c r="N78" i="2"/>
  <c r="P122" i="2"/>
  <c r="AK124" i="2"/>
  <c r="X123" i="2"/>
  <c r="H123" i="2"/>
  <c r="H124" i="2"/>
  <c r="AT124" i="2"/>
  <c r="AQ123" i="2"/>
  <c r="AF98" i="2"/>
  <c r="W59" i="2"/>
  <c r="V128" i="2"/>
  <c r="V126" i="2"/>
  <c r="O123" i="2"/>
  <c r="AK123" i="2"/>
  <c r="U122" i="2"/>
  <c r="AU122" i="2"/>
  <c r="AT122" i="2"/>
  <c r="S124" i="2"/>
  <c r="P124" i="2"/>
  <c r="V124" i="2"/>
  <c r="AU123" i="2"/>
  <c r="AP123" i="2"/>
  <c r="AT123" i="2"/>
  <c r="AJ123" i="2"/>
  <c r="U123" i="2"/>
  <c r="R123" i="2"/>
  <c r="Q49" i="7" l="1"/>
  <c r="D128" i="7"/>
  <c r="D127" i="7"/>
  <c r="F128" i="7"/>
  <c r="B5" i="4"/>
  <c r="N75" i="7"/>
  <c r="T33" i="7"/>
  <c r="Q40" i="7"/>
  <c r="Q14" i="7"/>
  <c r="Q83" i="7"/>
  <c r="Q107" i="7"/>
  <c r="Q56" i="7"/>
  <c r="Q91" i="7"/>
  <c r="Q88" i="7"/>
  <c r="K30" i="7"/>
  <c r="T88" i="7"/>
  <c r="K107" i="7"/>
  <c r="Q104" i="7"/>
  <c r="N17" i="7"/>
  <c r="N65" i="7"/>
  <c r="Q30" i="7"/>
  <c r="K51" i="7"/>
  <c r="T83" i="7"/>
  <c r="Q33" i="7"/>
  <c r="N67" i="7"/>
  <c r="Q72" i="7"/>
  <c r="K72" i="7"/>
  <c r="K17" i="7"/>
  <c r="N56" i="7"/>
  <c r="Q25" i="7"/>
  <c r="N51" i="7"/>
  <c r="Q67" i="7"/>
  <c r="N83" i="7"/>
  <c r="Q99" i="7"/>
  <c r="N107" i="7"/>
  <c r="N72" i="7"/>
  <c r="K40" i="7"/>
  <c r="K96" i="7"/>
  <c r="K33" i="7"/>
  <c r="T51" i="7"/>
  <c r="K99" i="7"/>
  <c r="T117" i="7"/>
  <c r="N40" i="7"/>
  <c r="N104" i="7"/>
  <c r="N14" i="7"/>
  <c r="Q59" i="7"/>
  <c r="Q75" i="7"/>
  <c r="N91" i="7"/>
  <c r="N30" i="7"/>
  <c r="N88" i="7"/>
  <c r="K22" i="7"/>
  <c r="K56" i="7"/>
  <c r="K14" i="7"/>
  <c r="K67" i="7"/>
  <c r="Q22" i="7"/>
  <c r="N48" i="7"/>
  <c r="Q70" i="7"/>
  <c r="Q15" i="7"/>
  <c r="N25" i="7"/>
  <c r="N43" i="7"/>
  <c r="Q81" i="7"/>
  <c r="Q64" i="7"/>
  <c r="Q80" i="7"/>
  <c r="Q96" i="7"/>
  <c r="K48" i="7"/>
  <c r="K64" i="7"/>
  <c r="K80" i="7"/>
  <c r="T104" i="7"/>
  <c r="T17" i="7"/>
  <c r="K59" i="7"/>
  <c r="K91" i="7"/>
  <c r="N22" i="7"/>
  <c r="N86" i="7"/>
  <c r="N31" i="7"/>
  <c r="Q43" i="7"/>
  <c r="N64" i="7"/>
  <c r="N80" i="7"/>
  <c r="N96" i="7"/>
  <c r="K25" i="7"/>
  <c r="K43" i="7"/>
  <c r="N28" i="7"/>
  <c r="N94" i="7"/>
  <c r="Q41" i="7"/>
  <c r="N73" i="7"/>
  <c r="T81" i="7"/>
  <c r="N78" i="7"/>
  <c r="Q23" i="7"/>
  <c r="Q57" i="7"/>
  <c r="N89" i="7"/>
  <c r="N113" i="7"/>
  <c r="N63" i="7"/>
  <c r="Q71" i="7"/>
  <c r="Q92" i="7"/>
  <c r="N62" i="7"/>
  <c r="N110" i="7"/>
  <c r="T89" i="7"/>
  <c r="K100" i="7"/>
  <c r="N100" i="7"/>
  <c r="Q18" i="7"/>
  <c r="Q26" i="7"/>
  <c r="Q108" i="7"/>
  <c r="N87" i="7"/>
  <c r="Q68" i="7"/>
  <c r="T18" i="7"/>
  <c r="N84" i="7"/>
  <c r="T29" i="7"/>
  <c r="Q52" i="7"/>
  <c r="T92" i="7"/>
  <c r="Q44" i="7"/>
  <c r="N29" i="7"/>
  <c r="N39" i="7"/>
  <c r="Q76" i="7"/>
  <c r="T26" i="7"/>
  <c r="N46" i="7"/>
  <c r="K46" i="7"/>
  <c r="T62" i="7"/>
  <c r="K84" i="7"/>
  <c r="T28" i="7"/>
  <c r="T86" i="7"/>
  <c r="T100" i="7"/>
  <c r="T21" i="7"/>
  <c r="T27" i="7"/>
  <c r="Q27" i="7"/>
  <c r="K23" i="7"/>
  <c r="T31" i="7"/>
  <c r="K57" i="7"/>
  <c r="T63" i="7"/>
  <c r="T95" i="7"/>
  <c r="Q29" i="7"/>
  <c r="Q55" i="7"/>
  <c r="Q63" i="7"/>
  <c r="N34" i="7"/>
  <c r="K52" i="7"/>
  <c r="K68" i="7"/>
  <c r="K76" i="7"/>
  <c r="T84" i="7"/>
  <c r="K21" i="7"/>
  <c r="K55" i="7"/>
  <c r="Q100" i="7"/>
  <c r="N108" i="7"/>
  <c r="Q21" i="7"/>
  <c r="Q39" i="7"/>
  <c r="N47" i="7"/>
  <c r="N71" i="7"/>
  <c r="Q87" i="7"/>
  <c r="N95" i="7"/>
  <c r="Q103" i="7"/>
  <c r="N68" i="7"/>
  <c r="N76" i="7"/>
  <c r="N92" i="7"/>
  <c r="K18" i="7"/>
  <c r="K26" i="7"/>
  <c r="T34" i="7"/>
  <c r="T44" i="7"/>
  <c r="T108" i="7"/>
  <c r="K39" i="7"/>
  <c r="K95" i="7"/>
  <c r="K103" i="7"/>
  <c r="N44" i="7"/>
  <c r="N52" i="7"/>
  <c r="Q47" i="7"/>
  <c r="N55" i="7"/>
  <c r="N103" i="7"/>
  <c r="Q34" i="7"/>
  <c r="K58" i="7"/>
  <c r="K74" i="7"/>
  <c r="N74" i="7"/>
  <c r="N85" i="7"/>
  <c r="K20" i="7"/>
  <c r="T38" i="7"/>
  <c r="T54" i="7"/>
  <c r="T70" i="7"/>
  <c r="K78" i="7"/>
  <c r="T94" i="7"/>
  <c r="K110" i="7"/>
  <c r="K15" i="7"/>
  <c r="K41" i="7"/>
  <c r="K49" i="7"/>
  <c r="T65" i="7"/>
  <c r="T73" i="7"/>
  <c r="T105" i="7"/>
  <c r="K113" i="7"/>
  <c r="N20" i="7"/>
  <c r="N38" i="7"/>
  <c r="N54" i="7"/>
  <c r="Q78" i="7"/>
  <c r="Q94" i="7"/>
  <c r="N15" i="7"/>
  <c r="N41" i="7"/>
  <c r="N57" i="7"/>
  <c r="Q73" i="7"/>
  <c r="N81" i="7"/>
  <c r="N105" i="7"/>
  <c r="Q113" i="7"/>
  <c r="Q28" i="7"/>
  <c r="Q46" i="7"/>
  <c r="Q62" i="7"/>
  <c r="Q110" i="7"/>
  <c r="T20" i="7"/>
  <c r="K38" i="7"/>
  <c r="K54" i="7"/>
  <c r="K70" i="7"/>
  <c r="T23" i="7"/>
  <c r="T49" i="7"/>
  <c r="K65" i="7"/>
  <c r="K89" i="7"/>
  <c r="Q86" i="7"/>
  <c r="Q31" i="7"/>
  <c r="Q66" i="7"/>
  <c r="Q19" i="7"/>
  <c r="N53" i="7"/>
  <c r="N42" i="7"/>
  <c r="N114" i="7"/>
  <c r="K16" i="7"/>
  <c r="Q32" i="7"/>
  <c r="N45" i="7"/>
  <c r="N58" i="7"/>
  <c r="N37" i="7"/>
  <c r="N50" i="7"/>
  <c r="N106" i="7"/>
  <c r="T32" i="7"/>
  <c r="N93" i="7"/>
  <c r="T114" i="7"/>
  <c r="K27" i="7"/>
  <c r="K45" i="7"/>
  <c r="T69" i="7"/>
  <c r="K24" i="7"/>
  <c r="T50" i="7"/>
  <c r="K37" i="7"/>
  <c r="K77" i="7"/>
  <c r="K47" i="7"/>
  <c r="K71" i="7"/>
  <c r="K87" i="7"/>
  <c r="K19" i="7"/>
  <c r="T42" i="7"/>
  <c r="K66" i="7"/>
  <c r="K53" i="7"/>
  <c r="N69" i="7"/>
  <c r="N77" i="7"/>
  <c r="N101" i="7"/>
  <c r="N109" i="7"/>
  <c r="N16" i="7"/>
  <c r="Q24" i="7"/>
  <c r="Q98" i="7"/>
  <c r="T16" i="7"/>
  <c r="T24" i="7"/>
  <c r="K32" i="7"/>
  <c r="K42" i="7"/>
  <c r="K50" i="7"/>
  <c r="T58" i="7"/>
  <c r="T106" i="7"/>
  <c r="K114" i="7"/>
  <c r="T37" i="7"/>
  <c r="T45" i="7"/>
  <c r="T53" i="7"/>
  <c r="T101" i="7"/>
  <c r="T109" i="7"/>
  <c r="Q90" i="7"/>
  <c r="N90" i="7"/>
  <c r="Q109" i="7"/>
  <c r="N98" i="7"/>
  <c r="T90" i="7"/>
  <c r="K98" i="7"/>
  <c r="K106" i="7"/>
  <c r="K85" i="7"/>
  <c r="K93" i="7"/>
  <c r="K101" i="7"/>
  <c r="Q69" i="7"/>
  <c r="Q77" i="7"/>
  <c r="N66" i="7"/>
  <c r="Q74" i="7"/>
  <c r="N19" i="7"/>
  <c r="N27" i="7"/>
  <c r="Q85" i="7"/>
  <c r="Q93" i="7"/>
  <c r="AN17" i="13"/>
  <c r="Q36" i="7"/>
  <c r="N36" i="7"/>
  <c r="N115" i="7"/>
  <c r="K35" i="7"/>
  <c r="N35" i="7"/>
  <c r="R126" i="8"/>
  <c r="T126" i="8"/>
  <c r="AN13" i="13"/>
  <c r="X9" i="13"/>
  <c r="W9" i="13"/>
  <c r="V9" i="13"/>
  <c r="T35" i="7"/>
  <c r="X11" i="13"/>
  <c r="W11" i="13"/>
  <c r="V11" i="13"/>
  <c r="AN4" i="13"/>
  <c r="AN5" i="13"/>
  <c r="AN16" i="13"/>
  <c r="AN7" i="13"/>
  <c r="W12" i="13"/>
  <c r="V12" i="13"/>
  <c r="X12" i="13"/>
  <c r="X14" i="13"/>
  <c r="W14" i="13"/>
  <c r="V14" i="13"/>
  <c r="AN6" i="13"/>
  <c r="AN15" i="13"/>
  <c r="AN8" i="13"/>
  <c r="AN3" i="13"/>
  <c r="AN10" i="13"/>
  <c r="AI123" i="8"/>
  <c r="AI122" i="8"/>
  <c r="AI124" i="8"/>
  <c r="AI125" i="8"/>
  <c r="B121" i="8"/>
  <c r="A8" i="7"/>
  <c r="B8" i="7"/>
  <c r="A9" i="7"/>
  <c r="B9" i="7"/>
  <c r="A10" i="7"/>
  <c r="B10" i="7"/>
  <c r="A11" i="7"/>
  <c r="B11" i="7"/>
  <c r="A12" i="7"/>
  <c r="B12" i="7"/>
  <c r="A13" i="7"/>
  <c r="B13" i="7"/>
  <c r="K115" i="7"/>
  <c r="Y124" i="2"/>
  <c r="AV124" i="2"/>
  <c r="AJ124" i="2"/>
  <c r="AQ126" i="2"/>
  <c r="M122" i="2"/>
  <c r="K124" i="2"/>
  <c r="AP126" i="2"/>
  <c r="AV125" i="2"/>
  <c r="AV126" i="2"/>
  <c r="M124" i="2"/>
  <c r="M125" i="2"/>
  <c r="AV122" i="2"/>
  <c r="W17" i="13" l="1"/>
  <c r="V17" i="13"/>
  <c r="X17" i="13"/>
  <c r="T9" i="7"/>
  <c r="K9" i="7"/>
  <c r="X7" i="13"/>
  <c r="V7" i="13"/>
  <c r="W7" i="13"/>
  <c r="X10" i="13"/>
  <c r="W10" i="13"/>
  <c r="V10" i="13"/>
  <c r="X16" i="13"/>
  <c r="V16" i="13"/>
  <c r="W16" i="13"/>
  <c r="K13" i="7"/>
  <c r="T13" i="7"/>
  <c r="K11" i="7"/>
  <c r="T11" i="7"/>
  <c r="K12" i="7"/>
  <c r="T12" i="7"/>
  <c r="T10" i="7"/>
  <c r="K10" i="7"/>
  <c r="T8" i="7"/>
  <c r="K8" i="7"/>
  <c r="V8" i="13"/>
  <c r="W8" i="13"/>
  <c r="X8" i="13"/>
  <c r="W6" i="13"/>
  <c r="V6" i="13"/>
  <c r="X6" i="13"/>
  <c r="X4" i="13"/>
  <c r="W4" i="13"/>
  <c r="V4" i="13"/>
  <c r="W3" i="13"/>
  <c r="I3" i="13"/>
  <c r="X3" i="13"/>
  <c r="V3" i="13"/>
  <c r="X15" i="13"/>
  <c r="W15" i="13"/>
  <c r="V15" i="13"/>
  <c r="V5" i="13"/>
  <c r="W5" i="13"/>
  <c r="X5" i="13"/>
  <c r="W13" i="13"/>
  <c r="X13" i="13"/>
  <c r="V13" i="13"/>
  <c r="Q12" i="7"/>
  <c r="N12" i="7"/>
  <c r="N10" i="7"/>
  <c r="Q10" i="7"/>
  <c r="N13" i="7"/>
  <c r="Q13" i="7"/>
  <c r="N11" i="7"/>
  <c r="Q11" i="7"/>
  <c r="N9" i="7"/>
  <c r="Q9" i="7"/>
  <c r="Q8" i="7"/>
  <c r="N8" i="7"/>
  <c r="S124" i="8"/>
  <c r="T124" i="8"/>
  <c r="R124" i="8"/>
  <c r="R123" i="8"/>
  <c r="S123" i="8"/>
  <c r="T123" i="8"/>
  <c r="S122" i="8"/>
  <c r="R122" i="8"/>
  <c r="T122" i="8"/>
  <c r="T125" i="8"/>
  <c r="R125" i="8"/>
  <c r="S125" i="8"/>
  <c r="A121" i="8"/>
  <c r="AI121" i="8" s="1"/>
  <c r="S121" i="8" s="1"/>
  <c r="D121" i="2"/>
  <c r="C121" i="2"/>
  <c r="E121" i="2" s="1"/>
  <c r="B3" i="2"/>
  <c r="B4" i="2"/>
  <c r="B6" i="7"/>
  <c r="B7" i="7"/>
  <c r="B117" i="8"/>
  <c r="B118" i="8"/>
  <c r="B119" i="8"/>
  <c r="A3" i="2"/>
  <c r="A4" i="2"/>
  <c r="A6" i="7"/>
  <c r="A7" i="7"/>
  <c r="A117" i="8"/>
  <c r="D119" i="2"/>
  <c r="I121" i="2"/>
  <c r="AK121" i="2"/>
  <c r="Q121" i="2"/>
  <c r="AO121" i="2"/>
  <c r="AF3" i="2"/>
  <c r="AL4" i="2"/>
  <c r="V121" i="2"/>
  <c r="N3" i="2"/>
  <c r="AQ121" i="2"/>
  <c r="AR119" i="2"/>
  <c r="AR121" i="2"/>
  <c r="N4" i="2"/>
  <c r="K121" i="2"/>
  <c r="AS119" i="2"/>
  <c r="AI121" i="2"/>
  <c r="F119" i="2"/>
  <c r="W4" i="2"/>
  <c r="S121" i="2"/>
  <c r="L121" i="2"/>
  <c r="AF4" i="2"/>
  <c r="L119" i="2"/>
  <c r="AL3" i="2"/>
  <c r="Y121" i="2"/>
  <c r="U119" i="2"/>
  <c r="I119" i="2"/>
  <c r="W3" i="2"/>
  <c r="AU119" i="2"/>
  <c r="K119" i="2"/>
  <c r="AK119" i="2"/>
  <c r="AJ119" i="2"/>
  <c r="T121" i="2"/>
  <c r="F121" i="2"/>
  <c r="AS121" i="2"/>
  <c r="P121" i="2"/>
  <c r="O121" i="2"/>
  <c r="Y119" i="2"/>
  <c r="O119" i="2"/>
  <c r="AP119" i="2"/>
  <c r="X119" i="2"/>
  <c r="AT119" i="2"/>
  <c r="R119" i="2"/>
  <c r="H119" i="2"/>
  <c r="V119" i="2"/>
  <c r="AQ119" i="2"/>
  <c r="S119" i="2"/>
  <c r="P119" i="2"/>
  <c r="R121" i="2"/>
  <c r="AJ121" i="2"/>
  <c r="AT121" i="2"/>
  <c r="H121" i="2"/>
  <c r="AP121" i="2"/>
  <c r="X121" i="2"/>
  <c r="U121" i="2"/>
  <c r="AU121" i="2"/>
  <c r="K7" i="7" l="1"/>
  <c r="T7" i="7"/>
  <c r="T6" i="7"/>
  <c r="K6" i="7"/>
  <c r="N7" i="7"/>
  <c r="Q7" i="7"/>
  <c r="N6" i="7"/>
  <c r="Q6" i="7"/>
  <c r="R121" i="8"/>
  <c r="T121" i="8"/>
  <c r="D116" i="2"/>
  <c r="A120" i="8"/>
  <c r="AI120" i="8" s="1"/>
  <c r="A119" i="8"/>
  <c r="AI119" i="8" s="1"/>
  <c r="D120" i="2"/>
  <c r="A118" i="8"/>
  <c r="AI118" i="8" s="1"/>
  <c r="C119" i="2"/>
  <c r="E119" i="2" s="1"/>
  <c r="A116" i="8"/>
  <c r="AI116" i="8" s="1"/>
  <c r="AI117" i="8"/>
  <c r="T117" i="8" s="1"/>
  <c r="B120" i="8"/>
  <c r="D117" i="2"/>
  <c r="C117" i="2"/>
  <c r="E117" i="2" s="1"/>
  <c r="B116" i="8"/>
  <c r="D118" i="2"/>
  <c r="C120" i="2"/>
  <c r="E120" i="2" s="1"/>
  <c r="C116" i="2"/>
  <c r="E116" i="2" s="1"/>
  <c r="C118" i="2"/>
  <c r="E118" i="2" s="1"/>
  <c r="C115" i="2"/>
  <c r="E115" i="2" s="1"/>
  <c r="A115" i="8"/>
  <c r="C114" i="2"/>
  <c r="E114" i="2" s="1"/>
  <c r="A114" i="8"/>
  <c r="B115" i="8"/>
  <c r="B114" i="8"/>
  <c r="D115" i="2"/>
  <c r="D114" i="2"/>
  <c r="D113" i="2"/>
  <c r="M119" i="2"/>
  <c r="I120" i="2"/>
  <c r="AR115" i="2"/>
  <c r="I113" i="2"/>
  <c r="AS118" i="2"/>
  <c r="L120" i="2"/>
  <c r="AR116" i="2"/>
  <c r="T117" i="2"/>
  <c r="AS114" i="2"/>
  <c r="I115" i="2"/>
  <c r="F120" i="2"/>
  <c r="Q120" i="2"/>
  <c r="AV120" i="2"/>
  <c r="L118" i="2"/>
  <c r="AR117" i="2"/>
  <c r="Q115" i="2"/>
  <c r="Q117" i="2"/>
  <c r="M121" i="2"/>
  <c r="F116" i="2"/>
  <c r="AQ115" i="2"/>
  <c r="AI117" i="2"/>
  <c r="AO116" i="2"/>
  <c r="AU116" i="2"/>
  <c r="AS116" i="2"/>
  <c r="AR118" i="2"/>
  <c r="V115" i="2"/>
  <c r="AT120" i="2"/>
  <c r="U116" i="2"/>
  <c r="R116" i="2"/>
  <c r="AO114" i="2"/>
  <c r="AI114" i="2"/>
  <c r="AO117" i="2"/>
  <c r="T115" i="2"/>
  <c r="R120" i="2"/>
  <c r="T116" i="2"/>
  <c r="Q118" i="2"/>
  <c r="T114" i="2"/>
  <c r="I117" i="2"/>
  <c r="S117" i="2" s="1"/>
  <c r="AI118" i="2"/>
  <c r="O120" i="2"/>
  <c r="AJ116" i="2"/>
  <c r="AS117" i="2"/>
  <c r="AR114" i="2"/>
  <c r="P113" i="2"/>
  <c r="I116" i="2"/>
  <c r="K116" i="2" s="1"/>
  <c r="AQ120" i="2"/>
  <c r="Q119" i="2"/>
  <c r="AS115" i="2"/>
  <c r="I118" i="2"/>
  <c r="AP120" i="2"/>
  <c r="L115" i="2"/>
  <c r="M115" i="2" s="1"/>
  <c r="AI120" i="2"/>
  <c r="S113" i="2"/>
  <c r="L116" i="2"/>
  <c r="M116" i="2" s="1"/>
  <c r="T120" i="2"/>
  <c r="P115" i="2"/>
  <c r="H120" i="2"/>
  <c r="F113" i="2"/>
  <c r="S116" i="2"/>
  <c r="AK120" i="2"/>
  <c r="AU113" i="2"/>
  <c r="L113" i="2"/>
  <c r="F118" i="2"/>
  <c r="P118" i="2"/>
  <c r="AO115" i="2"/>
  <c r="AT118" i="2"/>
  <c r="AQ116" i="2"/>
  <c r="S115" i="2"/>
  <c r="AQ118" i="2"/>
  <c r="AU120" i="2"/>
  <c r="U113" i="2"/>
  <c r="AP116" i="2"/>
  <c r="AQ117" i="2"/>
  <c r="M113" i="2"/>
  <c r="H118" i="2"/>
  <c r="U118" i="2"/>
  <c r="AV113" i="2"/>
  <c r="AS113" i="2"/>
  <c r="AK113" i="2"/>
  <c r="P116" i="2"/>
  <c r="AO120" i="2"/>
  <c r="AQ113" i="2"/>
  <c r="X113" i="2"/>
  <c r="AK116" i="2"/>
  <c r="Y118" i="2"/>
  <c r="R113" i="2"/>
  <c r="X118" i="2"/>
  <c r="L117" i="2"/>
  <c r="AI115" i="2"/>
  <c r="V120" i="2"/>
  <c r="F117" i="2"/>
  <c r="F115" i="2"/>
  <c r="AP117" i="2"/>
  <c r="AI116" i="2"/>
  <c r="Q114" i="2"/>
  <c r="P120" i="2"/>
  <c r="AJ117" i="2"/>
  <c r="T118" i="2"/>
  <c r="AO118" i="2"/>
  <c r="X120" i="2"/>
  <c r="AR113" i="2"/>
  <c r="Q116" i="2"/>
  <c r="V116" i="2"/>
  <c r="AS120" i="2"/>
  <c r="V113" i="2"/>
  <c r="T119" i="2"/>
  <c r="AT113" i="2"/>
  <c r="AK117" i="2"/>
  <c r="L114" i="2"/>
  <c r="M114" i="2" s="1"/>
  <c r="AO119" i="2"/>
  <c r="K115" i="2"/>
  <c r="AR120" i="2"/>
  <c r="K120" i="2"/>
  <c r="P117" i="2"/>
  <c r="AT116" i="2"/>
  <c r="K113" i="2"/>
  <c r="H117" i="2"/>
  <c r="X115" i="2"/>
  <c r="AK115" i="2"/>
  <c r="AK118" i="2"/>
  <c r="AJ120" i="2"/>
  <c r="AP113" i="2"/>
  <c r="O116" i="2"/>
  <c r="H116" i="2"/>
  <c r="V117" i="2"/>
  <c r="R118" i="2"/>
  <c r="AI119" i="2"/>
  <c r="I114" i="2"/>
  <c r="AT117" i="2"/>
  <c r="AV121" i="2"/>
  <c r="K114" i="2"/>
  <c r="F114" i="2"/>
  <c r="Y120" i="2"/>
  <c r="AU114" i="2"/>
  <c r="AV119" i="2"/>
  <c r="AT115" i="2"/>
  <c r="AV116" i="2"/>
  <c r="X116" i="2"/>
  <c r="O118" i="2"/>
  <c r="V118" i="2"/>
  <c r="S118" i="2"/>
  <c r="AJ113" i="2"/>
  <c r="O113" i="2"/>
  <c r="AU118" i="2"/>
  <c r="AP118" i="2"/>
  <c r="AJ118" i="2"/>
  <c r="AU117" i="2"/>
  <c r="X117" i="2"/>
  <c r="U117" i="2"/>
  <c r="R117" i="2"/>
  <c r="O117" i="2"/>
  <c r="U115" i="2"/>
  <c r="O115" i="2"/>
  <c r="R115" i="2"/>
  <c r="H115" i="2"/>
  <c r="AU115" i="2"/>
  <c r="AJ115" i="2"/>
  <c r="AP115" i="2"/>
  <c r="AK114" i="2"/>
  <c r="V114" i="2"/>
  <c r="Y114" i="2"/>
  <c r="S114" i="2"/>
  <c r="AQ114" i="2"/>
  <c r="P114" i="2"/>
  <c r="O114" i="2"/>
  <c r="AT114" i="2"/>
  <c r="AP114" i="2"/>
  <c r="U114" i="2"/>
  <c r="R114" i="2"/>
  <c r="AJ114" i="2"/>
  <c r="H114" i="2"/>
  <c r="S117" i="8" l="1"/>
  <c r="T119" i="8"/>
  <c r="R119" i="8"/>
  <c r="S119" i="8"/>
  <c r="R117" i="8"/>
  <c r="R120" i="8"/>
  <c r="S120" i="8"/>
  <c r="T120" i="8"/>
  <c r="T116" i="8"/>
  <c r="R116" i="8"/>
  <c r="S116" i="8"/>
  <c r="T118" i="8"/>
  <c r="R118" i="8"/>
  <c r="S118" i="8"/>
  <c r="AI114" i="8"/>
  <c r="AI115" i="8"/>
  <c r="E10" i="5"/>
  <c r="E11" i="5"/>
  <c r="E9" i="5"/>
  <c r="Y117" i="2"/>
  <c r="S120" i="2"/>
  <c r="AV118" i="2"/>
  <c r="U120" i="2"/>
  <c r="M117" i="2"/>
  <c r="K118" i="2"/>
  <c r="M120" i="2"/>
  <c r="Y116" i="2"/>
  <c r="AV117" i="2"/>
  <c r="K117" i="2"/>
  <c r="Y113" i="2"/>
  <c r="X114" i="2"/>
  <c r="Y115" i="2"/>
  <c r="H113" i="2"/>
  <c r="AV114" i="2"/>
  <c r="M118" i="2"/>
  <c r="AV115" i="2"/>
  <c r="R115" i="8" l="1"/>
  <c r="S115" i="8"/>
  <c r="T115" i="8"/>
  <c r="S114" i="8"/>
  <c r="R114" i="8"/>
  <c r="T114" i="8"/>
  <c r="B109" i="8"/>
  <c r="B110" i="8"/>
  <c r="B111" i="8"/>
  <c r="B112" i="8"/>
  <c r="A3" i="8"/>
  <c r="AI3" i="8" s="1"/>
  <c r="B3" i="8"/>
  <c r="A4" i="8"/>
  <c r="AI4" i="8" s="1"/>
  <c r="R4" i="8" s="1"/>
  <c r="B4" i="8"/>
  <c r="A5" i="8"/>
  <c r="AI5" i="8" s="1"/>
  <c r="T5" i="8" s="1"/>
  <c r="B5" i="8"/>
  <c r="A6" i="8"/>
  <c r="AI6" i="8" s="1"/>
  <c r="B6" i="8"/>
  <c r="A7" i="8"/>
  <c r="AI7" i="8" s="1"/>
  <c r="B7" i="8"/>
  <c r="A8" i="8"/>
  <c r="AI8" i="8" s="1"/>
  <c r="T8" i="8" s="1"/>
  <c r="B8" i="8"/>
  <c r="A9" i="8"/>
  <c r="AI9" i="8" s="1"/>
  <c r="B9" i="8"/>
  <c r="A10" i="8"/>
  <c r="AI10" i="8" s="1"/>
  <c r="B10" i="8"/>
  <c r="A11" i="8"/>
  <c r="AI11" i="8" s="1"/>
  <c r="B11" i="8"/>
  <c r="A12" i="8"/>
  <c r="AI12" i="8" s="1"/>
  <c r="S12" i="8" s="1"/>
  <c r="B12" i="8"/>
  <c r="A13" i="8"/>
  <c r="AI13" i="8" s="1"/>
  <c r="B13" i="8"/>
  <c r="A14" i="8"/>
  <c r="AI14" i="8" s="1"/>
  <c r="B14" i="8"/>
  <c r="A15" i="8"/>
  <c r="AI15" i="8" s="1"/>
  <c r="B15" i="8"/>
  <c r="A16" i="8"/>
  <c r="AI16" i="8" s="1"/>
  <c r="B16" i="8"/>
  <c r="A17" i="8"/>
  <c r="AI17" i="8" s="1"/>
  <c r="B17" i="8"/>
  <c r="A18" i="8"/>
  <c r="AI18" i="8" s="1"/>
  <c r="B18" i="8"/>
  <c r="A19" i="8"/>
  <c r="AI19" i="8" s="1"/>
  <c r="B19" i="8"/>
  <c r="A20" i="8"/>
  <c r="AI20" i="8" s="1"/>
  <c r="B20" i="8"/>
  <c r="A21" i="8"/>
  <c r="AI21" i="8" s="1"/>
  <c r="B21" i="8"/>
  <c r="A22" i="8"/>
  <c r="AI22" i="8" s="1"/>
  <c r="B22" i="8"/>
  <c r="A23" i="8"/>
  <c r="AI23" i="8" s="1"/>
  <c r="R23" i="8" s="1"/>
  <c r="B23" i="8"/>
  <c r="A24" i="8"/>
  <c r="AI24" i="8" s="1"/>
  <c r="B24" i="8"/>
  <c r="A25" i="8"/>
  <c r="AI25" i="8" s="1"/>
  <c r="B25" i="8"/>
  <c r="A26" i="8"/>
  <c r="AI26" i="8" s="1"/>
  <c r="B26" i="8"/>
  <c r="A27" i="8"/>
  <c r="AI27" i="8" s="1"/>
  <c r="B27" i="8"/>
  <c r="A28" i="8"/>
  <c r="AI28" i="8" s="1"/>
  <c r="B28" i="8"/>
  <c r="A29" i="8"/>
  <c r="AI29" i="8" s="1"/>
  <c r="B29" i="8"/>
  <c r="A30" i="8"/>
  <c r="AI30" i="8" s="1"/>
  <c r="B30" i="8"/>
  <c r="A31" i="8"/>
  <c r="AI31" i="8" s="1"/>
  <c r="B31" i="8"/>
  <c r="A32" i="8"/>
  <c r="AI32" i="8" s="1"/>
  <c r="B32" i="8"/>
  <c r="A33" i="8"/>
  <c r="AI33" i="8" s="1"/>
  <c r="B33" i="8"/>
  <c r="A34" i="8"/>
  <c r="AI34" i="8" s="1"/>
  <c r="B34" i="8"/>
  <c r="A35" i="8"/>
  <c r="AI35" i="8" s="1"/>
  <c r="B35" i="8"/>
  <c r="A36" i="8"/>
  <c r="AI36" i="8" s="1"/>
  <c r="B36" i="8"/>
  <c r="A37" i="8"/>
  <c r="AI37" i="8" s="1"/>
  <c r="S37" i="8" s="1"/>
  <c r="B37" i="8"/>
  <c r="A38" i="8"/>
  <c r="AI38" i="8" s="1"/>
  <c r="B38" i="8"/>
  <c r="A39" i="8"/>
  <c r="AI39" i="8" s="1"/>
  <c r="B39" i="8"/>
  <c r="A40" i="8"/>
  <c r="AI40" i="8" s="1"/>
  <c r="B40" i="8"/>
  <c r="A41" i="8"/>
  <c r="AI41" i="8" s="1"/>
  <c r="B41" i="8"/>
  <c r="A42" i="8"/>
  <c r="AI42" i="8" s="1"/>
  <c r="B42" i="8"/>
  <c r="A43" i="8"/>
  <c r="AI43" i="8" s="1"/>
  <c r="B43" i="8"/>
  <c r="A44" i="8"/>
  <c r="AI44" i="8" s="1"/>
  <c r="B44" i="8"/>
  <c r="A45" i="8"/>
  <c r="AI45" i="8" s="1"/>
  <c r="B45" i="8"/>
  <c r="A46" i="8"/>
  <c r="AI46" i="8" s="1"/>
  <c r="B46" i="8"/>
  <c r="A47" i="8"/>
  <c r="AI47" i="8" s="1"/>
  <c r="B47" i="8"/>
  <c r="A48" i="8"/>
  <c r="AI48" i="8" s="1"/>
  <c r="B48" i="8"/>
  <c r="A49" i="8"/>
  <c r="AI49" i="8" s="1"/>
  <c r="B49" i="8"/>
  <c r="A50" i="8"/>
  <c r="AI50" i="8" s="1"/>
  <c r="B50" i="8"/>
  <c r="A51" i="8"/>
  <c r="AI51" i="8" s="1"/>
  <c r="B51" i="8"/>
  <c r="A52" i="8"/>
  <c r="AI52" i="8" s="1"/>
  <c r="B52" i="8"/>
  <c r="A53" i="8"/>
  <c r="AI53" i="8" s="1"/>
  <c r="B53" i="8"/>
  <c r="A54" i="8"/>
  <c r="AI54" i="8" s="1"/>
  <c r="B54" i="8"/>
  <c r="A55" i="8"/>
  <c r="AI55" i="8" s="1"/>
  <c r="B55" i="8"/>
  <c r="A56" i="8"/>
  <c r="AI56" i="8" s="1"/>
  <c r="T56" i="8" s="1"/>
  <c r="B56" i="8"/>
  <c r="A57" i="8"/>
  <c r="AI57" i="8" s="1"/>
  <c r="B57" i="8"/>
  <c r="A58" i="8"/>
  <c r="AI58" i="8" s="1"/>
  <c r="B58" i="8"/>
  <c r="A59" i="8"/>
  <c r="AI59" i="8" s="1"/>
  <c r="S59" i="8" s="1"/>
  <c r="B59" i="8"/>
  <c r="A60" i="8"/>
  <c r="AI60" i="8" s="1"/>
  <c r="R60" i="8" s="1"/>
  <c r="B60" i="8"/>
  <c r="A61" i="8"/>
  <c r="AI61" i="8" s="1"/>
  <c r="B61" i="8"/>
  <c r="A62" i="8"/>
  <c r="AI62" i="8" s="1"/>
  <c r="B62" i="8"/>
  <c r="A63" i="8"/>
  <c r="AI63" i="8" s="1"/>
  <c r="B63" i="8"/>
  <c r="A64" i="8"/>
  <c r="AI64" i="8" s="1"/>
  <c r="B64" i="8"/>
  <c r="A65" i="8"/>
  <c r="AI65" i="8" s="1"/>
  <c r="B65" i="8"/>
  <c r="A66" i="8"/>
  <c r="AI66" i="8" s="1"/>
  <c r="B66" i="8"/>
  <c r="A67" i="8"/>
  <c r="AI67" i="8" s="1"/>
  <c r="S67" i="8" s="1"/>
  <c r="B67" i="8"/>
  <c r="A68" i="8"/>
  <c r="AI68" i="8" s="1"/>
  <c r="B68" i="8"/>
  <c r="A69" i="8"/>
  <c r="AI69" i="8" s="1"/>
  <c r="T69" i="8" s="1"/>
  <c r="B69" i="8"/>
  <c r="A70" i="8"/>
  <c r="AI70" i="8" s="1"/>
  <c r="S70" i="8" s="1"/>
  <c r="B70" i="8"/>
  <c r="A71" i="8"/>
  <c r="AI71" i="8" s="1"/>
  <c r="B71" i="8"/>
  <c r="A72" i="8"/>
  <c r="B72" i="8"/>
  <c r="A73" i="8"/>
  <c r="B73" i="8"/>
  <c r="A74" i="8"/>
  <c r="B74" i="8"/>
  <c r="A75" i="8"/>
  <c r="B75" i="8"/>
  <c r="A76" i="8"/>
  <c r="B76" i="8"/>
  <c r="A77" i="8"/>
  <c r="B77" i="8"/>
  <c r="A78" i="8"/>
  <c r="B78" i="8"/>
  <c r="A79" i="8"/>
  <c r="B79" i="8"/>
  <c r="A80" i="8"/>
  <c r="B80" i="8"/>
  <c r="A81" i="8"/>
  <c r="B81" i="8"/>
  <c r="A82" i="8"/>
  <c r="B82" i="8"/>
  <c r="A83" i="8"/>
  <c r="B83" i="8"/>
  <c r="A84" i="8"/>
  <c r="B84" i="8"/>
  <c r="A85" i="8"/>
  <c r="B85" i="8"/>
  <c r="A86" i="8"/>
  <c r="B86" i="8"/>
  <c r="A87" i="8"/>
  <c r="B87" i="8"/>
  <c r="A88" i="8"/>
  <c r="B88" i="8"/>
  <c r="A89" i="8"/>
  <c r="B89" i="8"/>
  <c r="A90" i="8"/>
  <c r="B90" i="8"/>
  <c r="A91" i="8"/>
  <c r="B91" i="8"/>
  <c r="A92" i="8"/>
  <c r="B92" i="8"/>
  <c r="A93" i="8"/>
  <c r="B93" i="8"/>
  <c r="A94" i="8"/>
  <c r="B94" i="8"/>
  <c r="A95" i="8"/>
  <c r="B95" i="8"/>
  <c r="A96" i="8"/>
  <c r="B96" i="8"/>
  <c r="A97" i="8"/>
  <c r="B97" i="8"/>
  <c r="A98" i="8"/>
  <c r="B98" i="8"/>
  <c r="A99" i="8"/>
  <c r="B99" i="8"/>
  <c r="A100" i="8"/>
  <c r="B100" i="8"/>
  <c r="A101" i="8"/>
  <c r="B101" i="8"/>
  <c r="A102" i="8"/>
  <c r="B102" i="8"/>
  <c r="A103" i="8"/>
  <c r="B103" i="8"/>
  <c r="A104" i="8"/>
  <c r="B104" i="8"/>
  <c r="A105" i="8"/>
  <c r="B105" i="8"/>
  <c r="A106" i="8"/>
  <c r="B106" i="8"/>
  <c r="O127" i="7"/>
  <c r="Q102" i="7"/>
  <c r="V128" i="7"/>
  <c r="P127" i="7"/>
  <c r="K97" i="7"/>
  <c r="Q123" i="7"/>
  <c r="Q112" i="7"/>
  <c r="Q125" i="7"/>
  <c r="N60" i="7"/>
  <c r="K79" i="7"/>
  <c r="N97" i="7"/>
  <c r="Q97" i="7"/>
  <c r="N122" i="7"/>
  <c r="D10" i="5"/>
  <c r="K122" i="7"/>
  <c r="K36" i="7"/>
  <c r="L128" i="7"/>
  <c r="Q122" i="7"/>
  <c r="W127" i="7"/>
  <c r="K102" i="7"/>
  <c r="V127" i="7"/>
  <c r="I128" i="7"/>
  <c r="K112" i="7"/>
  <c r="Q82" i="7"/>
  <c r="Q116" i="7"/>
  <c r="Q61" i="7"/>
  <c r="N61" i="7"/>
  <c r="O128" i="7"/>
  <c r="K126" i="7"/>
  <c r="N126" i="7"/>
  <c r="K61" i="7"/>
  <c r="I127" i="7"/>
  <c r="N82" i="7"/>
  <c r="N124" i="7"/>
  <c r="J127" i="7"/>
  <c r="U127" i="7"/>
  <c r="K124" i="7"/>
  <c r="N102" i="7"/>
  <c r="W128" i="7"/>
  <c r="N125" i="7"/>
  <c r="K119" i="7"/>
  <c r="N79" i="7"/>
  <c r="J128" i="7"/>
  <c r="D11" i="5"/>
  <c r="D9" i="5"/>
  <c r="N123" i="7"/>
  <c r="K123" i="7"/>
  <c r="L127" i="7"/>
  <c r="Q119" i="7"/>
  <c r="K125" i="7"/>
  <c r="Q60" i="7"/>
  <c r="K116" i="7"/>
  <c r="K82" i="7"/>
  <c r="Q79" i="7"/>
  <c r="K111" i="7"/>
  <c r="Q124" i="7"/>
  <c r="Q126" i="7"/>
  <c r="N111" i="7"/>
  <c r="N112" i="7"/>
  <c r="U128" i="7"/>
  <c r="P128" i="7"/>
  <c r="N116" i="7"/>
  <c r="M128" i="7"/>
  <c r="Q111" i="7"/>
  <c r="M127" i="7"/>
  <c r="N119" i="7"/>
  <c r="K60" i="7"/>
  <c r="H118" i="7" l="1"/>
  <c r="B118" i="9"/>
  <c r="B88" i="4"/>
  <c r="F114" i="7"/>
  <c r="B113" i="9"/>
  <c r="H113" i="7"/>
  <c r="B116" i="9"/>
  <c r="H116" i="7"/>
  <c r="B99" i="4"/>
  <c r="F119" i="7"/>
  <c r="F113" i="7"/>
  <c r="B4" i="4"/>
  <c r="H126" i="7"/>
  <c r="B126" i="9"/>
  <c r="F118" i="7"/>
  <c r="B98" i="4"/>
  <c r="H114" i="7"/>
  <c r="B114" i="9"/>
  <c r="D113" i="7"/>
  <c r="G118" i="7"/>
  <c r="J118" i="2"/>
  <c r="I10" i="13"/>
  <c r="H123" i="7"/>
  <c r="B123" i="9"/>
  <c r="B115" i="9"/>
  <c r="H115" i="7"/>
  <c r="E114" i="7"/>
  <c r="A88" i="4"/>
  <c r="G114" i="2"/>
  <c r="B79" i="4"/>
  <c r="F116" i="7"/>
  <c r="F127" i="8"/>
  <c r="H2" i="13"/>
  <c r="E128" i="8"/>
  <c r="H117" i="7"/>
  <c r="B117" i="9"/>
  <c r="G113" i="7"/>
  <c r="J113" i="2"/>
  <c r="F122" i="7"/>
  <c r="B101" i="4"/>
  <c r="I8" i="13"/>
  <c r="I5" i="13"/>
  <c r="B120" i="9"/>
  <c r="H120" i="7"/>
  <c r="H121" i="7"/>
  <c r="B121" i="9"/>
  <c r="G116" i="7"/>
  <c r="J116" i="2"/>
  <c r="I15" i="13"/>
  <c r="B124" i="9"/>
  <c r="H124" i="7"/>
  <c r="C117" i="7"/>
  <c r="D117" i="7"/>
  <c r="F117" i="7"/>
  <c r="B110" i="4"/>
  <c r="C119" i="7"/>
  <c r="D119" i="7"/>
  <c r="C126" i="7"/>
  <c r="D126" i="7"/>
  <c r="B64" i="4"/>
  <c r="F125" i="7"/>
  <c r="F115" i="7"/>
  <c r="B19" i="4"/>
  <c r="D120" i="7"/>
  <c r="C120" i="7"/>
  <c r="J114" i="2"/>
  <c r="G114" i="7"/>
  <c r="A99" i="4"/>
  <c r="E119" i="7"/>
  <c r="G119" i="2"/>
  <c r="A19" i="4"/>
  <c r="G115" i="2"/>
  <c r="E115" i="7"/>
  <c r="G115" i="7"/>
  <c r="J115" i="2"/>
  <c r="G113" i="2"/>
  <c r="A4" i="4"/>
  <c r="E113" i="7"/>
  <c r="G126" i="7"/>
  <c r="J126" i="2"/>
  <c r="F123" i="7"/>
  <c r="B58" i="4"/>
  <c r="B119" i="9"/>
  <c r="H119" i="7"/>
  <c r="B11" i="4"/>
  <c r="F120" i="7"/>
  <c r="C125" i="7"/>
  <c r="D125" i="7"/>
  <c r="I9" i="13"/>
  <c r="I11" i="13"/>
  <c r="D116" i="7"/>
  <c r="C116" i="7"/>
  <c r="D118" i="7"/>
  <c r="C118" i="7"/>
  <c r="J120" i="2"/>
  <c r="G120" i="7"/>
  <c r="G117" i="2"/>
  <c r="E117" i="7"/>
  <c r="A110" i="4"/>
  <c r="B66" i="4"/>
  <c r="F126" i="7"/>
  <c r="I17" i="13"/>
  <c r="B122" i="9"/>
  <c r="H122" i="7"/>
  <c r="J117" i="2"/>
  <c r="G117" i="7"/>
  <c r="I4" i="13"/>
  <c r="F121" i="7"/>
  <c r="B67" i="4"/>
  <c r="C114" i="7"/>
  <c r="D114" i="7"/>
  <c r="B38" i="4"/>
  <c r="F124" i="7"/>
  <c r="G121" i="7"/>
  <c r="J121" i="2"/>
  <c r="A11" i="4"/>
  <c r="E120" i="7"/>
  <c r="G120" i="2"/>
  <c r="J119" i="2"/>
  <c r="G119" i="7"/>
  <c r="A79" i="4"/>
  <c r="E116" i="7"/>
  <c r="G116" i="2"/>
  <c r="E118" i="7"/>
  <c r="A98" i="4"/>
  <c r="G118" i="2"/>
  <c r="C115" i="7"/>
  <c r="D115" i="7"/>
  <c r="G121" i="2"/>
  <c r="E121" i="7"/>
  <c r="A67" i="4"/>
  <c r="G122" i="7"/>
  <c r="J122" i="2"/>
  <c r="G123" i="7"/>
  <c r="J123" i="2"/>
  <c r="F128" i="8"/>
  <c r="I12" i="13"/>
  <c r="C123" i="7"/>
  <c r="D123" i="7"/>
  <c r="I16" i="13"/>
  <c r="G122" i="2"/>
  <c r="A101" i="4"/>
  <c r="E122" i="7"/>
  <c r="G124" i="2"/>
  <c r="E124" i="7"/>
  <c r="A38" i="4"/>
  <c r="G124" i="7"/>
  <c r="J124" i="2"/>
  <c r="I7" i="13"/>
  <c r="H125" i="7"/>
  <c r="B125" i="9"/>
  <c r="E123" i="7"/>
  <c r="G123" i="2"/>
  <c r="A58" i="4"/>
  <c r="C122" i="7"/>
  <c r="D122" i="7"/>
  <c r="I14" i="13"/>
  <c r="G125" i="7"/>
  <c r="J125" i="2"/>
  <c r="I6" i="13"/>
  <c r="D124" i="7"/>
  <c r="C124" i="7"/>
  <c r="D121" i="7"/>
  <c r="C121" i="7"/>
  <c r="A64" i="4"/>
  <c r="E125" i="7"/>
  <c r="G125" i="2"/>
  <c r="E126" i="7"/>
  <c r="A66" i="4"/>
  <c r="G126" i="2"/>
  <c r="I13" i="13"/>
  <c r="G2" i="13"/>
  <c r="E127" i="8"/>
  <c r="R5" i="8"/>
  <c r="T37" i="8"/>
  <c r="T4" i="8"/>
  <c r="T59" i="8"/>
  <c r="R12" i="8"/>
  <c r="R56" i="8"/>
  <c r="S23" i="8"/>
  <c r="S69" i="8"/>
  <c r="S56" i="8"/>
  <c r="R67" i="8"/>
  <c r="S5" i="8"/>
  <c r="T70" i="8"/>
  <c r="S65" i="8"/>
  <c r="R65" i="8"/>
  <c r="T65" i="8"/>
  <c r="R61" i="8"/>
  <c r="T61" i="8"/>
  <c r="S61" i="8"/>
  <c r="T57" i="8"/>
  <c r="S57" i="8"/>
  <c r="R57" i="8"/>
  <c r="T53" i="8"/>
  <c r="R53" i="8"/>
  <c r="S53" i="8"/>
  <c r="T49" i="8"/>
  <c r="R49" i="8"/>
  <c r="S49" i="8"/>
  <c r="S45" i="8"/>
  <c r="R45" i="8"/>
  <c r="T45" i="8"/>
  <c r="S41" i="8"/>
  <c r="T41" i="8"/>
  <c r="R41" i="8"/>
  <c r="T35" i="8"/>
  <c r="R35" i="8"/>
  <c r="S35" i="8"/>
  <c r="R31" i="8"/>
  <c r="T31" i="8"/>
  <c r="S31" i="8"/>
  <c r="T29" i="8"/>
  <c r="R29" i="8"/>
  <c r="S29" i="8"/>
  <c r="R27" i="8"/>
  <c r="S27" i="8"/>
  <c r="T27" i="8"/>
  <c r="S25" i="8"/>
  <c r="R25" i="8"/>
  <c r="T25" i="8"/>
  <c r="T21" i="8"/>
  <c r="R21" i="8"/>
  <c r="S21" i="8"/>
  <c r="S19" i="8"/>
  <c r="T19" i="8"/>
  <c r="R19" i="8"/>
  <c r="S17" i="8"/>
  <c r="T17" i="8"/>
  <c r="R17" i="8"/>
  <c r="T15" i="8"/>
  <c r="S15" i="8"/>
  <c r="R15" i="8"/>
  <c r="R14" i="8"/>
  <c r="S14" i="8"/>
  <c r="T14" i="8"/>
  <c r="S10" i="8"/>
  <c r="R10" i="8"/>
  <c r="T10" i="8"/>
  <c r="T6" i="8"/>
  <c r="G6" i="8" s="1"/>
  <c r="R6" i="8"/>
  <c r="S6" i="8"/>
  <c r="R59" i="8"/>
  <c r="T23" i="8"/>
  <c r="R8" i="8"/>
  <c r="T67" i="8"/>
  <c r="T12" i="8"/>
  <c r="G12" i="8" s="1"/>
  <c r="S4" i="8"/>
  <c r="R37" i="8"/>
  <c r="S8" i="8"/>
  <c r="R69" i="8"/>
  <c r="T71" i="8"/>
  <c r="R71" i="8"/>
  <c r="S71" i="8"/>
  <c r="R63" i="8"/>
  <c r="S63" i="8"/>
  <c r="T63" i="8"/>
  <c r="T55" i="8"/>
  <c r="R55" i="8"/>
  <c r="S55" i="8"/>
  <c r="T51" i="8"/>
  <c r="S51" i="8"/>
  <c r="R51" i="8"/>
  <c r="S47" i="8"/>
  <c r="R47" i="8"/>
  <c r="T47" i="8"/>
  <c r="T43" i="8"/>
  <c r="R43" i="8"/>
  <c r="S43" i="8"/>
  <c r="S39" i="8"/>
  <c r="R39" i="8"/>
  <c r="T39" i="8"/>
  <c r="S33" i="8"/>
  <c r="T33" i="8"/>
  <c r="R33" i="8"/>
  <c r="T68" i="8"/>
  <c r="R68" i="8"/>
  <c r="S68" i="8"/>
  <c r="R66" i="8"/>
  <c r="T66" i="8"/>
  <c r="S66" i="8"/>
  <c r="S64" i="8"/>
  <c r="T64" i="8"/>
  <c r="R64" i="8"/>
  <c r="T62" i="8"/>
  <c r="S62" i="8"/>
  <c r="R62" i="8"/>
  <c r="S60" i="8"/>
  <c r="T60" i="8"/>
  <c r="S58" i="8"/>
  <c r="T58" i="8"/>
  <c r="R58" i="8"/>
  <c r="T54" i="8"/>
  <c r="R54" i="8"/>
  <c r="S54" i="8"/>
  <c r="S52" i="8"/>
  <c r="T52" i="8"/>
  <c r="R52" i="8"/>
  <c r="S50" i="8"/>
  <c r="T50" i="8"/>
  <c r="R50" i="8"/>
  <c r="R48" i="8"/>
  <c r="T48" i="8"/>
  <c r="S48" i="8"/>
  <c r="S46" i="8"/>
  <c r="T46" i="8"/>
  <c r="R46" i="8"/>
  <c r="T44" i="8"/>
  <c r="R44" i="8"/>
  <c r="S44" i="8"/>
  <c r="S42" i="8"/>
  <c r="T42" i="8"/>
  <c r="R42" i="8"/>
  <c r="T40" i="8"/>
  <c r="R40" i="8"/>
  <c r="S40" i="8"/>
  <c r="R38" i="8"/>
  <c r="T38" i="8"/>
  <c r="S38" i="8"/>
  <c r="T36" i="8"/>
  <c r="R36" i="8"/>
  <c r="S36" i="8"/>
  <c r="S34" i="8"/>
  <c r="R34" i="8"/>
  <c r="T34" i="8"/>
  <c r="T32" i="8"/>
  <c r="S32" i="8"/>
  <c r="R32" i="8"/>
  <c r="R30" i="8"/>
  <c r="T30" i="8"/>
  <c r="S30" i="8"/>
  <c r="T28" i="8"/>
  <c r="R28" i="8"/>
  <c r="S28" i="8"/>
  <c r="T26" i="8"/>
  <c r="S26" i="8"/>
  <c r="R26" i="8"/>
  <c r="T24" i="8"/>
  <c r="R24" i="8"/>
  <c r="S24" i="8"/>
  <c r="T22" i="8"/>
  <c r="R22" i="8"/>
  <c r="S22" i="8"/>
  <c r="S20" i="8"/>
  <c r="T20" i="8"/>
  <c r="R20" i="8"/>
  <c r="T18" i="8"/>
  <c r="S18" i="8"/>
  <c r="R18" i="8"/>
  <c r="S16" i="8"/>
  <c r="R16" i="8"/>
  <c r="T16" i="8"/>
  <c r="S13" i="8"/>
  <c r="T13" i="8"/>
  <c r="R13" i="8"/>
  <c r="T11" i="8"/>
  <c r="R11" i="8"/>
  <c r="S11" i="8"/>
  <c r="R9" i="8"/>
  <c r="S9" i="8"/>
  <c r="T9" i="8"/>
  <c r="T7" i="8"/>
  <c r="R7" i="8"/>
  <c r="S7" i="8"/>
  <c r="T3" i="8"/>
  <c r="R3" i="8"/>
  <c r="S3" i="8"/>
  <c r="R70" i="8"/>
  <c r="AI106" i="8"/>
  <c r="AI102" i="8"/>
  <c r="AI98" i="8"/>
  <c r="AI94" i="8"/>
  <c r="AI88" i="8"/>
  <c r="AI84" i="8"/>
  <c r="AI80" i="8"/>
  <c r="AI76" i="8"/>
  <c r="AI72" i="8"/>
  <c r="B113" i="8"/>
  <c r="AI105" i="8"/>
  <c r="AI103" i="8"/>
  <c r="AI101" i="8"/>
  <c r="AI99" i="8"/>
  <c r="AI97" i="8"/>
  <c r="AI95" i="8"/>
  <c r="AI93" i="8"/>
  <c r="AI91" i="8"/>
  <c r="AI89" i="8"/>
  <c r="AI87" i="8"/>
  <c r="AI85" i="8"/>
  <c r="AI83" i="8"/>
  <c r="AI81" i="8"/>
  <c r="AI79" i="8"/>
  <c r="AI77" i="8"/>
  <c r="AI75" i="8"/>
  <c r="AI73" i="8"/>
  <c r="A113" i="8"/>
  <c r="C111" i="2"/>
  <c r="E111" i="2" s="1"/>
  <c r="A111" i="8"/>
  <c r="C109" i="2"/>
  <c r="E109" i="2" s="1"/>
  <c r="A109" i="8"/>
  <c r="C107" i="2"/>
  <c r="E107" i="2" s="1"/>
  <c r="A107" i="8"/>
  <c r="AI104" i="8"/>
  <c r="AI100" i="8"/>
  <c r="AI96" i="8"/>
  <c r="AI92" i="8"/>
  <c r="AI90" i="8"/>
  <c r="AI86" i="8"/>
  <c r="AI82" i="8"/>
  <c r="AI78" i="8"/>
  <c r="AI74" i="8"/>
  <c r="C112" i="2"/>
  <c r="E112" i="2" s="1"/>
  <c r="A112" i="8"/>
  <c r="C110" i="2"/>
  <c r="E110" i="2" s="1"/>
  <c r="A110" i="8"/>
  <c r="C108" i="2"/>
  <c r="E108" i="2" s="1"/>
  <c r="A108" i="8"/>
  <c r="B107" i="8"/>
  <c r="B108" i="8"/>
  <c r="D112" i="2"/>
  <c r="D111" i="2"/>
  <c r="D110" i="2"/>
  <c r="D109" i="2"/>
  <c r="D108" i="2"/>
  <c r="D107" i="2"/>
  <c r="C113" i="2"/>
  <c r="E113" i="2" s="1"/>
  <c r="C6" i="2"/>
  <c r="E6" i="2" s="1"/>
  <c r="D7" i="2"/>
  <c r="D8" i="2"/>
  <c r="D9" i="2"/>
  <c r="D10" i="2"/>
  <c r="C11" i="2"/>
  <c r="E11" i="2" s="1"/>
  <c r="C12" i="2"/>
  <c r="E12" i="2" s="1"/>
  <c r="C13" i="2"/>
  <c r="E13" i="2" s="1"/>
  <c r="C14" i="2"/>
  <c r="E14" i="2" s="1"/>
  <c r="C15" i="2"/>
  <c r="C16" i="2"/>
  <c r="C17" i="2"/>
  <c r="E17" i="2" s="1"/>
  <c r="C21" i="2"/>
  <c r="D24" i="2"/>
  <c r="D25" i="2"/>
  <c r="C26" i="2"/>
  <c r="E26" i="2" s="1"/>
  <c r="C27" i="2"/>
  <c r="E27" i="2" s="1"/>
  <c r="C28" i="2"/>
  <c r="E28" i="2" s="1"/>
  <c r="C29" i="2"/>
  <c r="E29" i="2" s="1"/>
  <c r="C30" i="2"/>
  <c r="E30" i="2" s="1"/>
  <c r="C31" i="2"/>
  <c r="E31" i="2" s="1"/>
  <c r="C32" i="2"/>
  <c r="E32" i="2" s="1"/>
  <c r="C33" i="2"/>
  <c r="E33" i="2" s="1"/>
  <c r="C34" i="2"/>
  <c r="E34" i="2" s="1"/>
  <c r="C35" i="2"/>
  <c r="E35" i="2" s="1"/>
  <c r="C36" i="2"/>
  <c r="E36" i="2" s="1"/>
  <c r="C37" i="2"/>
  <c r="E37" i="2" s="1"/>
  <c r="C39" i="2"/>
  <c r="C41" i="2"/>
  <c r="D42" i="2"/>
  <c r="D43" i="2"/>
  <c r="D44" i="2"/>
  <c r="D45" i="2"/>
  <c r="C46" i="2"/>
  <c r="E46" i="2" s="1"/>
  <c r="C47" i="2"/>
  <c r="E47" i="2" s="1"/>
  <c r="C48" i="2"/>
  <c r="E48" i="2" s="1"/>
  <c r="C49" i="2"/>
  <c r="E49" i="2" s="1"/>
  <c r="D50" i="2"/>
  <c r="D52" i="2"/>
  <c r="D53" i="2"/>
  <c r="C54" i="2"/>
  <c r="E54" i="2" s="1"/>
  <c r="C55" i="2"/>
  <c r="E55" i="2" s="1"/>
  <c r="C56" i="2"/>
  <c r="E56" i="2" s="1"/>
  <c r="C57" i="2"/>
  <c r="E57" i="2" s="1"/>
  <c r="C58" i="2"/>
  <c r="E58" i="2" s="1"/>
  <c r="C59" i="2"/>
  <c r="E59" i="2" s="1"/>
  <c r="C60" i="2"/>
  <c r="E60" i="2" s="1"/>
  <c r="C61" i="2"/>
  <c r="E61" i="2" s="1"/>
  <c r="C62" i="2"/>
  <c r="E62" i="2" s="1"/>
  <c r="C63" i="2"/>
  <c r="E63" i="2" s="1"/>
  <c r="C64" i="2"/>
  <c r="E64" i="2" s="1"/>
  <c r="D65" i="2"/>
  <c r="C67" i="2"/>
  <c r="C69" i="2"/>
  <c r="D70" i="2"/>
  <c r="D71" i="2"/>
  <c r="D72" i="2"/>
  <c r="C74" i="2"/>
  <c r="E74" i="2" s="1"/>
  <c r="C75" i="2"/>
  <c r="E75" i="2" s="1"/>
  <c r="C76" i="2"/>
  <c r="E76" i="2" s="1"/>
  <c r="C77" i="2"/>
  <c r="E77" i="2" s="1"/>
  <c r="D78" i="2"/>
  <c r="D79" i="2"/>
  <c r="D81" i="2"/>
  <c r="C82" i="2"/>
  <c r="E82" i="2" s="1"/>
  <c r="C83" i="2"/>
  <c r="C85" i="2"/>
  <c r="D86" i="2"/>
  <c r="C87" i="2"/>
  <c r="E87" i="2" s="1"/>
  <c r="C88" i="2"/>
  <c r="E88" i="2" s="1"/>
  <c r="C89" i="2"/>
  <c r="E89" i="2" s="1"/>
  <c r="C95" i="2"/>
  <c r="E95" i="2" s="1"/>
  <c r="C97" i="2"/>
  <c r="E97" i="2" s="1"/>
  <c r="D98" i="2"/>
  <c r="D99" i="2"/>
  <c r="C100" i="2"/>
  <c r="E100" i="2" s="1"/>
  <c r="C102" i="2"/>
  <c r="C103" i="2"/>
  <c r="C104" i="2"/>
  <c r="C105" i="2"/>
  <c r="AI110" i="8" l="1"/>
  <c r="R82" i="8"/>
  <c r="T82" i="8"/>
  <c r="S82" i="8"/>
  <c r="T79" i="8"/>
  <c r="S79" i="8"/>
  <c r="R79" i="8"/>
  <c r="T87" i="8"/>
  <c r="R87" i="8"/>
  <c r="S87" i="8"/>
  <c r="T103" i="8"/>
  <c r="S103" i="8"/>
  <c r="R103" i="8"/>
  <c r="T84" i="8"/>
  <c r="R84" i="8"/>
  <c r="S84" i="8"/>
  <c r="T96" i="8"/>
  <c r="R96" i="8"/>
  <c r="S96" i="8"/>
  <c r="T104" i="8"/>
  <c r="S104" i="8"/>
  <c r="R104" i="8"/>
  <c r="R75" i="8"/>
  <c r="S75" i="8"/>
  <c r="T75" i="8"/>
  <c r="R83" i="8"/>
  <c r="S83" i="8"/>
  <c r="T83" i="8"/>
  <c r="R91" i="8"/>
  <c r="S91" i="8"/>
  <c r="T91" i="8"/>
  <c r="S76" i="8"/>
  <c r="R76" i="8"/>
  <c r="T76" i="8"/>
  <c r="S102" i="8"/>
  <c r="T102" i="8"/>
  <c r="R102" i="8"/>
  <c r="AI108" i="8"/>
  <c r="AI112" i="8"/>
  <c r="T78" i="8"/>
  <c r="R78" i="8"/>
  <c r="S78" i="8"/>
  <c r="T86" i="8"/>
  <c r="S86" i="8"/>
  <c r="R86" i="8"/>
  <c r="AI107" i="8"/>
  <c r="AI111" i="8"/>
  <c r="T101" i="8"/>
  <c r="R101" i="8"/>
  <c r="S101" i="8"/>
  <c r="T105" i="8"/>
  <c r="R105" i="8"/>
  <c r="S105" i="8"/>
  <c r="S98" i="8"/>
  <c r="R98" i="8"/>
  <c r="T98" i="8"/>
  <c r="S74" i="8"/>
  <c r="T74" i="8"/>
  <c r="R74" i="8"/>
  <c r="T90" i="8"/>
  <c r="S90" i="8"/>
  <c r="R90" i="8"/>
  <c r="AI109" i="8"/>
  <c r="AI113" i="8"/>
  <c r="T95" i="8"/>
  <c r="S95" i="8"/>
  <c r="R95" i="8"/>
  <c r="T99" i="8"/>
  <c r="S99" i="8"/>
  <c r="R99" i="8"/>
  <c r="T94" i="8"/>
  <c r="R94" i="8"/>
  <c r="S94" i="8"/>
  <c r="S92" i="8"/>
  <c r="R92" i="8"/>
  <c r="T92" i="8"/>
  <c r="T100" i="8"/>
  <c r="R100" i="8"/>
  <c r="S100" i="8"/>
  <c r="R73" i="8"/>
  <c r="T73" i="8"/>
  <c r="S73" i="8"/>
  <c r="R77" i="8"/>
  <c r="T77" i="8"/>
  <c r="S77" i="8"/>
  <c r="T81" i="8"/>
  <c r="R81" i="8"/>
  <c r="S81" i="8"/>
  <c r="T85" i="8"/>
  <c r="S85" i="8"/>
  <c r="R85" i="8"/>
  <c r="R89" i="8"/>
  <c r="S89" i="8"/>
  <c r="T89" i="8"/>
  <c r="S93" i="8"/>
  <c r="T93" i="8"/>
  <c r="R93" i="8"/>
  <c r="T97" i="8"/>
  <c r="R97" i="8"/>
  <c r="S97" i="8"/>
  <c r="T72" i="8"/>
  <c r="S72" i="8"/>
  <c r="R72" i="8"/>
  <c r="T80" i="8"/>
  <c r="S80" i="8"/>
  <c r="R80" i="8"/>
  <c r="T88" i="8"/>
  <c r="S88" i="8"/>
  <c r="R88" i="8"/>
  <c r="T106" i="8"/>
  <c r="R106" i="8"/>
  <c r="S106" i="8"/>
  <c r="C113" i="7"/>
  <c r="D97" i="2"/>
  <c r="D96" i="2"/>
  <c r="D94" i="2"/>
  <c r="D95" i="2"/>
  <c r="C7" i="2"/>
  <c r="E7" i="2" s="1"/>
  <c r="D75" i="2"/>
  <c r="C98" i="2"/>
  <c r="E98" i="2" s="1"/>
  <c r="C96" i="2"/>
  <c r="E96" i="2" s="1"/>
  <c r="C94" i="2"/>
  <c r="E94" i="2" s="1"/>
  <c r="C53" i="2"/>
  <c r="E53" i="2" s="1"/>
  <c r="D54" i="2"/>
  <c r="D101" i="2"/>
  <c r="D61" i="2"/>
  <c r="D12" i="2"/>
  <c r="C70" i="2"/>
  <c r="E70" i="2" s="1"/>
  <c r="D13" i="2"/>
  <c r="D76" i="2"/>
  <c r="D57" i="2"/>
  <c r="C45" i="2"/>
  <c r="E45" i="2" s="1"/>
  <c r="C24" i="2"/>
  <c r="E24" i="2" s="1"/>
  <c r="D21" i="2"/>
  <c r="E16" i="2"/>
  <c r="D14" i="2"/>
  <c r="C8" i="2"/>
  <c r="E8" i="2" s="1"/>
  <c r="D83" i="2"/>
  <c r="D69" i="2"/>
  <c r="D58" i="2"/>
  <c r="D46" i="2"/>
  <c r="D39" i="2"/>
  <c r="D17" i="2"/>
  <c r="D11" i="2"/>
  <c r="E21" i="2"/>
  <c r="D87" i="2"/>
  <c r="D74" i="2"/>
  <c r="C65" i="2"/>
  <c r="E65" i="2" s="1"/>
  <c r="D60" i="2"/>
  <c r="D56" i="2"/>
  <c r="C50" i="2"/>
  <c r="E50" i="2" s="1"/>
  <c r="E83" i="2"/>
  <c r="E69" i="2"/>
  <c r="E105" i="2"/>
  <c r="D102" i="2"/>
  <c r="C101" i="2"/>
  <c r="E101" i="2" s="1"/>
  <c r="D105" i="2"/>
  <c r="D77" i="2"/>
  <c r="C71" i="2"/>
  <c r="E71" i="2" s="1"/>
  <c r="D59" i="2"/>
  <c r="D55" i="2"/>
  <c r="D49" i="2"/>
  <c r="D88" i="2"/>
  <c r="E85" i="2"/>
  <c r="C78" i="2"/>
  <c r="E78" i="2" s="1"/>
  <c r="E67" i="2"/>
  <c r="D63" i="2"/>
  <c r="D62" i="2"/>
  <c r="D47" i="2"/>
  <c r="C43" i="2"/>
  <c r="E43" i="2" s="1"/>
  <c r="D37" i="2"/>
  <c r="D36" i="2"/>
  <c r="D35" i="2"/>
  <c r="D34" i="2"/>
  <c r="D33" i="2"/>
  <c r="D32" i="2"/>
  <c r="D31" i="2"/>
  <c r="D30" i="2"/>
  <c r="D16" i="2"/>
  <c r="C9" i="2"/>
  <c r="E9" i="2" s="1"/>
  <c r="D89" i="2"/>
  <c r="D82" i="2"/>
  <c r="C81" i="2"/>
  <c r="E81" i="2" s="1"/>
  <c r="D64" i="2"/>
  <c r="D48" i="2"/>
  <c r="C44" i="2"/>
  <c r="E44" i="2" s="1"/>
  <c r="E41" i="2"/>
  <c r="C10" i="2"/>
  <c r="E10" i="2" s="1"/>
  <c r="E39" i="2"/>
  <c r="D106" i="2"/>
  <c r="D104" i="2"/>
  <c r="E103" i="2"/>
  <c r="D100" i="2"/>
  <c r="C99" i="2"/>
  <c r="E99" i="2" s="1"/>
  <c r="C68" i="2"/>
  <c r="E68" i="2" s="1"/>
  <c r="D68" i="2"/>
  <c r="C106" i="2"/>
  <c r="E106" i="2" s="1"/>
  <c r="D103" i="2"/>
  <c r="E102" i="2"/>
  <c r="C93" i="2"/>
  <c r="E93" i="2" s="1"/>
  <c r="D93" i="2"/>
  <c r="C92" i="2"/>
  <c r="E92" i="2" s="1"/>
  <c r="D92" i="2"/>
  <c r="C91" i="2"/>
  <c r="E91" i="2" s="1"/>
  <c r="D91" i="2"/>
  <c r="C90" i="2"/>
  <c r="E90" i="2" s="1"/>
  <c r="D90" i="2"/>
  <c r="D80" i="2"/>
  <c r="C80" i="2"/>
  <c r="E80" i="2" s="1"/>
  <c r="C40" i="2"/>
  <c r="E40" i="2" s="1"/>
  <c r="D40" i="2"/>
  <c r="C84" i="2"/>
  <c r="E84" i="2" s="1"/>
  <c r="D84" i="2"/>
  <c r="E104" i="2"/>
  <c r="D73" i="2"/>
  <c r="C73" i="2"/>
  <c r="E73" i="2" s="1"/>
  <c r="C86" i="2"/>
  <c r="E86" i="2" s="1"/>
  <c r="D85" i="2"/>
  <c r="C79" i="2"/>
  <c r="E79" i="2" s="1"/>
  <c r="C72" i="2"/>
  <c r="E72" i="2" s="1"/>
  <c r="C66" i="2"/>
  <c r="E66" i="2" s="1"/>
  <c r="D66" i="2"/>
  <c r="C38" i="2"/>
  <c r="E38" i="2" s="1"/>
  <c r="D38" i="2"/>
  <c r="D67" i="2"/>
  <c r="D51" i="2"/>
  <c r="C51" i="2"/>
  <c r="E51" i="2" s="1"/>
  <c r="C52" i="2"/>
  <c r="E52" i="2" s="1"/>
  <c r="C42" i="2"/>
  <c r="E42" i="2" s="1"/>
  <c r="D41" i="2"/>
  <c r="D29" i="2"/>
  <c r="D28" i="2"/>
  <c r="D27" i="2"/>
  <c r="D26" i="2"/>
  <c r="C25" i="2"/>
  <c r="E25" i="2" s="1"/>
  <c r="C23" i="2"/>
  <c r="E23" i="2" s="1"/>
  <c r="D23" i="2"/>
  <c r="D20" i="2"/>
  <c r="C20" i="2"/>
  <c r="E20" i="2" s="1"/>
  <c r="D19" i="2"/>
  <c r="C19" i="2"/>
  <c r="E19" i="2" s="1"/>
  <c r="D18" i="2"/>
  <c r="C18" i="2"/>
  <c r="E18" i="2" s="1"/>
  <c r="C22" i="2"/>
  <c r="E22" i="2" s="1"/>
  <c r="D22" i="2"/>
  <c r="D15" i="2"/>
  <c r="E15" i="2"/>
  <c r="D6" i="2"/>
  <c r="T109" i="8" l="1"/>
  <c r="S109" i="8"/>
  <c r="R109" i="8"/>
  <c r="S111" i="8"/>
  <c r="R111" i="8"/>
  <c r="T111" i="8"/>
  <c r="T113" i="8"/>
  <c r="R113" i="8"/>
  <c r="S113" i="8"/>
  <c r="T108" i="8"/>
  <c r="S108" i="8"/>
  <c r="R108" i="8"/>
  <c r="R107" i="8"/>
  <c r="T107" i="8"/>
  <c r="S107" i="8"/>
  <c r="T112" i="8"/>
  <c r="S112" i="8"/>
  <c r="R112" i="8"/>
  <c r="S110" i="8"/>
  <c r="T110" i="8"/>
  <c r="R110" i="8"/>
  <c r="A4" i="7" l="1"/>
  <c r="B5" i="7"/>
  <c r="A5" i="7"/>
  <c r="B4" i="7"/>
  <c r="T4" i="7" l="1"/>
  <c r="K4" i="7"/>
  <c r="K5" i="7"/>
  <c r="T5" i="7"/>
  <c r="Q5" i="7"/>
  <c r="N5" i="7"/>
  <c r="Q4" i="7"/>
  <c r="N4" i="7"/>
  <c r="B3" i="7"/>
  <c r="A3" i="7" l="1"/>
  <c r="K3" i="7" l="1"/>
  <c r="T3" i="7"/>
  <c r="N3" i="7"/>
  <c r="Q3" i="7"/>
  <c r="AI47" i="2"/>
  <c r="AO111" i="2"/>
  <c r="AO47" i="2"/>
  <c r="AH113" i="2"/>
  <c r="AN115" i="2"/>
  <c r="AO113" i="2"/>
  <c r="AO62" i="2"/>
  <c r="I25" i="2"/>
  <c r="L108" i="2"/>
  <c r="AO59" i="2"/>
  <c r="W124" i="7"/>
  <c r="AH118" i="2"/>
  <c r="AI33" i="2"/>
  <c r="AO58" i="2"/>
  <c r="AI48" i="2"/>
  <c r="Q6" i="2"/>
  <c r="P125" i="7"/>
  <c r="AI58" i="2"/>
  <c r="Q17" i="2"/>
  <c r="AO100" i="2"/>
  <c r="AN116" i="2"/>
  <c r="K25" i="2"/>
  <c r="AI54" i="2"/>
  <c r="AI46" i="2"/>
  <c r="Q32" i="2"/>
  <c r="Q63" i="2"/>
  <c r="F42" i="2"/>
  <c r="W123" i="7"/>
  <c r="AO95" i="2"/>
  <c r="F108" i="2"/>
  <c r="O122" i="7"/>
  <c r="AR110" i="2"/>
  <c r="L122" i="7"/>
  <c r="Q35" i="2"/>
  <c r="L86" i="2"/>
  <c r="L8" i="2"/>
  <c r="AO76" i="2"/>
  <c r="AM126" i="2"/>
  <c r="AI62" i="2"/>
  <c r="AH126" i="2"/>
  <c r="AH121" i="2"/>
  <c r="M126" i="7"/>
  <c r="Q29" i="2"/>
  <c r="Q56" i="2"/>
  <c r="T59" i="2"/>
  <c r="T46" i="2"/>
  <c r="T34" i="2"/>
  <c r="V25" i="2"/>
  <c r="L99" i="2"/>
  <c r="AG117" i="2"/>
  <c r="AS45" i="2"/>
  <c r="L98" i="2"/>
  <c r="T56" i="2"/>
  <c r="I81" i="2"/>
  <c r="W122" i="7"/>
  <c r="V124" i="7"/>
  <c r="AR25" i="2"/>
  <c r="AI57" i="2"/>
  <c r="AO36" i="2"/>
  <c r="AN118" i="2"/>
  <c r="Q87" i="2"/>
  <c r="AG118" i="2"/>
  <c r="AI74" i="2"/>
  <c r="AR108" i="2"/>
  <c r="I24" i="2"/>
  <c r="I99" i="2"/>
  <c r="AR81" i="2"/>
  <c r="AH122" i="2"/>
  <c r="AH125" i="2"/>
  <c r="AN114" i="2"/>
  <c r="F53" i="2"/>
  <c r="T17" i="2"/>
  <c r="U53" i="2"/>
  <c r="F86" i="2"/>
  <c r="AI30" i="2"/>
  <c r="O119" i="7"/>
  <c r="AO60" i="2"/>
  <c r="AI112" i="2"/>
  <c r="L7" i="2"/>
  <c r="AH123" i="2"/>
  <c r="T6" i="2"/>
  <c r="AI110" i="2"/>
  <c r="F8" i="2"/>
  <c r="T108" i="2"/>
  <c r="Q110" i="2"/>
  <c r="AO31" i="2"/>
  <c r="Q26" i="2"/>
  <c r="T26" i="2"/>
  <c r="L125" i="7"/>
  <c r="Q109" i="2"/>
  <c r="AI32" i="2"/>
  <c r="AS52" i="2"/>
  <c r="AI95" i="2"/>
  <c r="AI60" i="2"/>
  <c r="AS108" i="2"/>
  <c r="AS42" i="2"/>
  <c r="AR42" i="2"/>
  <c r="L9" i="2"/>
  <c r="AG125" i="2"/>
  <c r="AS25" i="2"/>
  <c r="I42" i="2"/>
  <c r="I9" i="2"/>
  <c r="S9" i="2" s="1"/>
  <c r="Q36" i="2"/>
  <c r="AG123" i="2"/>
  <c r="F71" i="2"/>
  <c r="AG113" i="2"/>
  <c r="Q55" i="2"/>
  <c r="AN121" i="2"/>
  <c r="L111" i="2"/>
  <c r="AR43" i="2"/>
  <c r="W126" i="7"/>
  <c r="AO74" i="2"/>
  <c r="I98" i="2"/>
  <c r="Y98" i="2" s="1"/>
  <c r="AO11" i="2"/>
  <c r="Q112" i="2"/>
  <c r="F10" i="2"/>
  <c r="AO33" i="2"/>
  <c r="U126" i="7"/>
  <c r="Q88" i="2"/>
  <c r="I108" i="2"/>
  <c r="AM114" i="2"/>
  <c r="AI12" i="2"/>
  <c r="AS7" i="2"/>
  <c r="T35" i="2"/>
  <c r="Q31" i="2"/>
  <c r="F52" i="2"/>
  <c r="F79" i="2"/>
  <c r="H79" i="2" s="1"/>
  <c r="M125" i="7"/>
  <c r="AI87" i="2"/>
  <c r="Q14" i="2"/>
  <c r="AO29" i="2"/>
  <c r="AU42" i="2"/>
  <c r="AS10" i="2"/>
  <c r="AS81" i="2"/>
  <c r="Q48" i="2"/>
  <c r="I65" i="2"/>
  <c r="AI26" i="2"/>
  <c r="AO75" i="2"/>
  <c r="AI107" i="2"/>
  <c r="L110" i="2"/>
  <c r="AM115" i="2"/>
  <c r="Q59" i="2"/>
  <c r="AI17" i="2"/>
  <c r="AR45" i="2"/>
  <c r="AR9" i="2"/>
  <c r="AO54" i="2"/>
  <c r="AO82" i="2"/>
  <c r="T12" i="2"/>
  <c r="T97" i="2"/>
  <c r="X42" i="2"/>
  <c r="S98" i="2"/>
  <c r="AO61" i="2"/>
  <c r="AM125" i="2"/>
  <c r="V126" i="7"/>
  <c r="T28" i="2"/>
  <c r="F65" i="2"/>
  <c r="F78" i="2"/>
  <c r="U65" i="2"/>
  <c r="AO30" i="2"/>
  <c r="L65" i="2"/>
  <c r="T88" i="2"/>
  <c r="AG124" i="2"/>
  <c r="AO27" i="2"/>
  <c r="Q89" i="2"/>
  <c r="T48" i="2"/>
  <c r="F43" i="2"/>
  <c r="AO37" i="2"/>
  <c r="T55" i="2"/>
  <c r="I111" i="2"/>
  <c r="AN124" i="2"/>
  <c r="AR70" i="2"/>
  <c r="Y25" i="2"/>
  <c r="F98" i="2"/>
  <c r="AJ98" i="2" s="1"/>
  <c r="T64" i="2"/>
  <c r="J124" i="7"/>
  <c r="X52" i="2"/>
  <c r="T82" i="2"/>
  <c r="T37" i="2"/>
  <c r="X108" i="2"/>
  <c r="X65" i="2"/>
  <c r="AM122" i="2"/>
  <c r="Q74" i="2"/>
  <c r="AS107" i="2"/>
  <c r="AS112" i="2"/>
  <c r="I122" i="7"/>
  <c r="AI97" i="2"/>
  <c r="AO35" i="2"/>
  <c r="H52" i="2"/>
  <c r="AS78" i="2"/>
  <c r="L119" i="7"/>
  <c r="T110" i="2"/>
  <c r="Q54" i="2"/>
  <c r="F45" i="2"/>
  <c r="I71" i="2"/>
  <c r="Q11" i="2"/>
  <c r="I112" i="2"/>
  <c r="AO108" i="2"/>
  <c r="AO6" i="2"/>
  <c r="Q46" i="2"/>
  <c r="AM113" i="2"/>
  <c r="I52" i="2"/>
  <c r="P124" i="7"/>
  <c r="Q76" i="2"/>
  <c r="L78" i="2"/>
  <c r="T77" i="2"/>
  <c r="AT108" i="2"/>
  <c r="Q97" i="2"/>
  <c r="S71" i="2"/>
  <c r="AT8" i="2"/>
  <c r="U108" i="2"/>
  <c r="K108" i="2"/>
  <c r="X43" i="2"/>
  <c r="AT42" i="2"/>
  <c r="H43" i="2"/>
  <c r="AJ79" i="2"/>
  <c r="O124" i="7"/>
  <c r="I110" i="2"/>
  <c r="AQ110" i="2" s="1"/>
  <c r="AS43" i="2"/>
  <c r="T87" i="2"/>
  <c r="Q33" i="2"/>
  <c r="AI11" i="2"/>
  <c r="AH114" i="2"/>
  <c r="AM120" i="2"/>
  <c r="F107" i="2"/>
  <c r="AR109" i="2"/>
  <c r="M108" i="2"/>
  <c r="AI34" i="2"/>
  <c r="AR52" i="2"/>
  <c r="L70" i="2"/>
  <c r="J121" i="7"/>
  <c r="AN123" i="2"/>
  <c r="AR8" i="2"/>
  <c r="AS79" i="2"/>
  <c r="AK42" i="2"/>
  <c r="AU107" i="2"/>
  <c r="AG121" i="2"/>
  <c r="AS8" i="2"/>
  <c r="AI13" i="2"/>
  <c r="F72" i="2"/>
  <c r="L50" i="2"/>
  <c r="AI63" i="2"/>
  <c r="I70" i="2"/>
  <c r="V70" i="2" s="1"/>
  <c r="F24" i="2"/>
  <c r="AI100" i="2"/>
  <c r="U123" i="7"/>
  <c r="I72" i="2"/>
  <c r="K72" i="2" s="1"/>
  <c r="AI56" i="2"/>
  <c r="AR112" i="2"/>
  <c r="AO77" i="2"/>
  <c r="I78" i="2"/>
  <c r="V78" i="2" s="1"/>
  <c r="T111" i="2"/>
  <c r="L107" i="2"/>
  <c r="T49" i="2"/>
  <c r="S25" i="2"/>
  <c r="AO97" i="2"/>
  <c r="AI64" i="2"/>
  <c r="R107" i="2"/>
  <c r="AI49" i="2"/>
  <c r="T100" i="2"/>
  <c r="AS9" i="2"/>
  <c r="V123" i="7"/>
  <c r="I107" i="2"/>
  <c r="AS111" i="2"/>
  <c r="Q12" i="2"/>
  <c r="F50" i="2"/>
  <c r="U50" i="2" s="1"/>
  <c r="AH116" i="2"/>
  <c r="T33" i="2"/>
  <c r="AS70" i="2"/>
  <c r="AO110" i="2"/>
  <c r="AR71" i="2"/>
  <c r="T89" i="2"/>
  <c r="O42" i="2"/>
  <c r="Q95" i="2"/>
  <c r="M121" i="7"/>
  <c r="AN119" i="2"/>
  <c r="AO63" i="2"/>
  <c r="AO57" i="2"/>
  <c r="AR44" i="2"/>
  <c r="AP42" i="2"/>
  <c r="L10" i="2"/>
  <c r="T14" i="2"/>
  <c r="AS109" i="2"/>
  <c r="V9" i="2"/>
  <c r="T54" i="2"/>
  <c r="AO107" i="2"/>
  <c r="P121" i="7"/>
  <c r="AJ42" i="2"/>
  <c r="I8" i="2"/>
  <c r="AU79" i="2"/>
  <c r="AV111" i="2"/>
  <c r="AR99" i="2"/>
  <c r="AN113" i="2"/>
  <c r="AG114" i="2"/>
  <c r="AI113" i="2"/>
  <c r="AS50" i="2"/>
  <c r="AO28" i="2"/>
  <c r="X71" i="2"/>
  <c r="X10" i="2"/>
  <c r="O65" i="2"/>
  <c r="AR86" i="2"/>
  <c r="Q37" i="2"/>
  <c r="AI31" i="2"/>
  <c r="AT52" i="2"/>
  <c r="AO17" i="2"/>
  <c r="L112" i="2"/>
  <c r="T109" i="2"/>
  <c r="Q64" i="2"/>
  <c r="AI55" i="2"/>
  <c r="U124" i="7"/>
  <c r="Q111" i="2"/>
  <c r="L25" i="2"/>
  <c r="W125" i="7"/>
  <c r="Q58" i="2"/>
  <c r="AN125" i="2"/>
  <c r="Q30" i="2"/>
  <c r="AN117" i="2"/>
  <c r="F44" i="2"/>
  <c r="AS53" i="2"/>
  <c r="AO48" i="2"/>
  <c r="Q82" i="2"/>
  <c r="L53" i="2"/>
  <c r="T107" i="2"/>
  <c r="AM119" i="2"/>
  <c r="I44" i="2"/>
  <c r="F111" i="2"/>
  <c r="AJ107" i="2"/>
  <c r="Y24" i="2"/>
  <c r="AS98" i="2"/>
  <c r="O45" i="2"/>
  <c r="R43" i="2"/>
  <c r="M7" i="2"/>
  <c r="H86" i="2"/>
  <c r="P8" i="2"/>
  <c r="U107" i="2"/>
  <c r="V107" i="2"/>
  <c r="AR65" i="2"/>
  <c r="P110" i="2"/>
  <c r="AO89" i="2"/>
  <c r="T112" i="2"/>
  <c r="AI14" i="2"/>
  <c r="AO87" i="2"/>
  <c r="T62" i="2"/>
  <c r="AS99" i="2"/>
  <c r="AO56" i="2"/>
  <c r="O121" i="7"/>
  <c r="AR53" i="2"/>
  <c r="L52" i="2"/>
  <c r="AV52" i="2" s="1"/>
  <c r="T63" i="2"/>
  <c r="T95" i="2"/>
  <c r="F109" i="2"/>
  <c r="Q34" i="2"/>
  <c r="T11" i="2"/>
  <c r="AH115" i="2"/>
  <c r="AI76" i="2"/>
  <c r="AR107" i="2"/>
  <c r="AO55" i="2"/>
  <c r="AM123" i="2"/>
  <c r="J125" i="7"/>
  <c r="AR98" i="2"/>
  <c r="AI88" i="2"/>
  <c r="F7" i="2"/>
  <c r="O10" i="2"/>
  <c r="H7" i="2"/>
  <c r="T57" i="2"/>
  <c r="L81" i="2"/>
  <c r="Q60" i="2"/>
  <c r="P123" i="7"/>
  <c r="T74" i="2"/>
  <c r="F99" i="2"/>
  <c r="T32" i="2"/>
  <c r="L71" i="2"/>
  <c r="T31" i="2"/>
  <c r="AI82" i="2"/>
  <c r="AO112" i="2"/>
  <c r="Q27" i="2"/>
  <c r="AH117" i="2"/>
  <c r="AG122" i="2"/>
  <c r="I50" i="2"/>
  <c r="P50" i="2" s="1"/>
  <c r="L44" i="2"/>
  <c r="AV44" i="2" s="1"/>
  <c r="AS71" i="2"/>
  <c r="AI59" i="2"/>
  <c r="AK98" i="2"/>
  <c r="AG120" i="2"/>
  <c r="AO109" i="2"/>
  <c r="I119" i="7"/>
  <c r="T29" i="2"/>
  <c r="I53" i="2"/>
  <c r="AQ53" i="2" s="1"/>
  <c r="Q61" i="2"/>
  <c r="AI77" i="2"/>
  <c r="AI28" i="2"/>
  <c r="AR50" i="2"/>
  <c r="AS65" i="2"/>
  <c r="F9" i="2"/>
  <c r="H9" i="2" s="1"/>
  <c r="F112" i="2"/>
  <c r="AS86" i="2"/>
  <c r="AN122" i="2"/>
  <c r="AU52" i="2"/>
  <c r="V122" i="7"/>
  <c r="S42" i="2"/>
  <c r="Q75" i="2"/>
  <c r="V125" i="7"/>
  <c r="F25" i="2"/>
  <c r="AS110" i="2"/>
  <c r="P126" i="7"/>
  <c r="AR79" i="2"/>
  <c r="AS44" i="2"/>
  <c r="AO12" i="2"/>
  <c r="P42" i="2"/>
  <c r="AI36" i="2"/>
  <c r="AR7" i="2"/>
  <c r="M10" i="2"/>
  <c r="AR24" i="2"/>
  <c r="P108" i="2"/>
  <c r="T113" i="2"/>
  <c r="AN126" i="2"/>
  <c r="I124" i="7"/>
  <c r="L42" i="2"/>
  <c r="J126" i="7"/>
  <c r="AV81" i="2"/>
  <c r="AM124" i="2"/>
  <c r="L109" i="2"/>
  <c r="AI108" i="2"/>
  <c r="U79" i="2"/>
  <c r="AI35" i="2"/>
  <c r="V42" i="2"/>
  <c r="J122" i="7"/>
  <c r="AO64" i="2"/>
  <c r="S72" i="2"/>
  <c r="L124" i="7"/>
  <c r="AM117" i="2"/>
  <c r="AI109" i="2"/>
  <c r="U112" i="2"/>
  <c r="M8" i="2"/>
  <c r="T76" i="2"/>
  <c r="I86" i="2"/>
  <c r="AG115" i="2"/>
  <c r="AO32" i="2"/>
  <c r="Q108" i="2"/>
  <c r="M65" i="2"/>
  <c r="T47" i="2"/>
  <c r="T61" i="2"/>
  <c r="AT25" i="2"/>
  <c r="AH120" i="2"/>
  <c r="AG119" i="2"/>
  <c r="AI75" i="2"/>
  <c r="H53" i="2"/>
  <c r="I45" i="2"/>
  <c r="L79" i="2"/>
  <c r="M79" i="2" s="1"/>
  <c r="AS24" i="2"/>
  <c r="AP44" i="2"/>
  <c r="AJ10" i="2"/>
  <c r="AQ50" i="2"/>
  <c r="R72" i="2"/>
  <c r="AP109" i="2"/>
  <c r="O109" i="2"/>
  <c r="AV108" i="2"/>
  <c r="AT98" i="2"/>
  <c r="AS72" i="2"/>
  <c r="J123" i="7"/>
  <c r="AO14" i="2"/>
  <c r="AQ99" i="2"/>
  <c r="AT99" i="2"/>
  <c r="T75" i="2"/>
  <c r="P65" i="2"/>
  <c r="V110" i="2"/>
  <c r="AV107" i="2"/>
  <c r="AQ98" i="2"/>
  <c r="Y99" i="2"/>
  <c r="AI37" i="2"/>
  <c r="O72" i="2"/>
  <c r="R24" i="2"/>
  <c r="M25" i="2"/>
  <c r="H25" i="2"/>
  <c r="AP79" i="2"/>
  <c r="R53" i="2"/>
  <c r="AJ24" i="2"/>
  <c r="U7" i="2"/>
  <c r="AV8" i="2"/>
  <c r="AT10" i="2"/>
  <c r="R111" i="2"/>
  <c r="O52" i="2"/>
  <c r="Y86" i="2"/>
  <c r="P24" i="2"/>
  <c r="L72" i="2"/>
  <c r="Y112" i="2"/>
  <c r="R50" i="2"/>
  <c r="R25" i="2"/>
  <c r="AQ24" i="2"/>
  <c r="U45" i="2"/>
  <c r="P72" i="2"/>
  <c r="Y78" i="2"/>
  <c r="I10" i="2"/>
  <c r="L43" i="2"/>
  <c r="X9" i="2"/>
  <c r="AU86" i="2"/>
  <c r="U122" i="7"/>
  <c r="R78" i="2"/>
  <c r="M78" i="2"/>
  <c r="K110" i="2"/>
  <c r="AP108" i="2"/>
  <c r="P10" i="2"/>
  <c r="AV110" i="2"/>
  <c r="AP53" i="2"/>
  <c r="H109" i="2"/>
  <c r="X45" i="2"/>
  <c r="AK45" i="2"/>
  <c r="O108" i="2"/>
  <c r="U109" i="2"/>
  <c r="K50" i="2"/>
  <c r="AJ52" i="2"/>
  <c r="AP7" i="2"/>
  <c r="I126" i="7"/>
  <c r="Y52" i="2"/>
  <c r="AT65" i="2"/>
  <c r="M107" i="2"/>
  <c r="O71" i="2"/>
  <c r="X78" i="2"/>
  <c r="AO46" i="2"/>
  <c r="H107" i="2"/>
  <c r="T58" i="2"/>
  <c r="T30" i="2"/>
  <c r="S24" i="2"/>
  <c r="AP8" i="2"/>
  <c r="V108" i="2"/>
  <c r="K99" i="2"/>
  <c r="P98" i="2"/>
  <c r="AT43" i="2"/>
  <c r="AJ86" i="2"/>
  <c r="AU53" i="2"/>
  <c r="AP86" i="2"/>
  <c r="I123" i="7"/>
  <c r="AK24" i="2"/>
  <c r="M9" i="2"/>
  <c r="AK65" i="2"/>
  <c r="M123" i="7"/>
  <c r="AO26" i="2"/>
  <c r="M53" i="2"/>
  <c r="S78" i="2"/>
  <c r="H45" i="2"/>
  <c r="AO13" i="2"/>
  <c r="AH119" i="2"/>
  <c r="S110" i="2"/>
  <c r="AT53" i="2"/>
  <c r="R71" i="2"/>
  <c r="Y45" i="2"/>
  <c r="X8" i="2"/>
  <c r="AT50" i="2"/>
  <c r="AK8" i="2"/>
  <c r="U42" i="2"/>
  <c r="AV109" i="2"/>
  <c r="O111" i="2"/>
  <c r="V72" i="2"/>
  <c r="Y65" i="2"/>
  <c r="AJ9" i="2"/>
  <c r="O43" i="2"/>
  <c r="U8" i="2"/>
  <c r="K112" i="2"/>
  <c r="R44" i="2"/>
  <c r="AU65" i="2"/>
  <c r="Y108" i="2"/>
  <c r="AU108" i="2"/>
  <c r="I121" i="7"/>
  <c r="AP25" i="2"/>
  <c r="Q62" i="2"/>
  <c r="S65" i="2"/>
  <c r="U111" i="2"/>
  <c r="O50" i="2"/>
  <c r="Q49" i="2"/>
  <c r="AG126" i="2"/>
  <c r="AV7" i="2"/>
  <c r="AV71" i="2"/>
  <c r="AP98" i="2"/>
  <c r="AO88" i="2"/>
  <c r="M50" i="2"/>
  <c r="X79" i="2"/>
  <c r="S53" i="2"/>
  <c r="H112" i="2"/>
  <c r="AQ45" i="2"/>
  <c r="AK70" i="2"/>
  <c r="K98" i="2"/>
  <c r="AQ112" i="2"/>
  <c r="AU7" i="2"/>
  <c r="S52" i="2"/>
  <c r="AU111" i="2"/>
  <c r="Y42" i="2"/>
  <c r="AJ99" i="2"/>
  <c r="AQ111" i="2"/>
  <c r="Y71" i="2"/>
  <c r="K8" i="2"/>
  <c r="AK81" i="2"/>
  <c r="O125" i="7"/>
  <c r="U98" i="2"/>
  <c r="O99" i="2"/>
  <c r="U86" i="2"/>
  <c r="H44" i="2"/>
  <c r="H72" i="2"/>
  <c r="R99" i="2"/>
  <c r="AJ45" i="2"/>
  <c r="T27" i="2"/>
  <c r="AT7" i="2"/>
  <c r="AV99" i="2"/>
  <c r="Q13" i="2"/>
  <c r="AG116" i="2"/>
  <c r="Y70" i="2"/>
  <c r="S50" i="2"/>
  <c r="X24" i="2"/>
  <c r="Q113" i="2"/>
  <c r="S108" i="2"/>
  <c r="AO49" i="2"/>
  <c r="P44" i="2"/>
  <c r="AT24" i="2"/>
  <c r="AJ25" i="2"/>
  <c r="AJ7" i="2"/>
  <c r="AV70" i="2"/>
  <c r="AR78" i="2"/>
  <c r="P71" i="2"/>
  <c r="Y53" i="2"/>
  <c r="M72" i="2"/>
  <c r="U43" i="2"/>
  <c r="O53" i="2"/>
  <c r="AQ10" i="2"/>
  <c r="L45" i="2"/>
  <c r="T36" i="2"/>
  <c r="H108" i="2"/>
  <c r="AQ8" i="2"/>
  <c r="F110" i="2"/>
  <c r="AI61" i="2"/>
  <c r="AI89" i="2"/>
  <c r="O79" i="2"/>
  <c r="AJ50" i="2"/>
  <c r="AJ43" i="2"/>
  <c r="AH124" i="2"/>
  <c r="O107" i="2"/>
  <c r="P81" i="2"/>
  <c r="Y81" i="2"/>
  <c r="M86" i="2"/>
  <c r="L24" i="2"/>
  <c r="AK52" i="2"/>
  <c r="O24" i="2"/>
  <c r="R9" i="2"/>
  <c r="M42" i="2"/>
  <c r="AP43" i="2"/>
  <c r="AJ53" i="2"/>
  <c r="S10" i="2"/>
  <c r="P25" i="2"/>
  <c r="AV50" i="2"/>
  <c r="V44" i="2"/>
  <c r="M43" i="2"/>
  <c r="Y72" i="2"/>
  <c r="V65" i="2"/>
  <c r="U9" i="2"/>
  <c r="K111" i="2"/>
  <c r="AU8" i="2"/>
  <c r="V112" i="2"/>
  <c r="AQ52" i="2"/>
  <c r="AT110" i="2"/>
  <c r="AP110" i="2"/>
  <c r="X112" i="2"/>
  <c r="S81" i="2"/>
  <c r="K9" i="2"/>
  <c r="T13" i="2"/>
  <c r="AV25" i="2"/>
  <c r="V53" i="2"/>
  <c r="AP10" i="2"/>
  <c r="R79" i="2"/>
  <c r="AQ86" i="2"/>
  <c r="AR111" i="2"/>
  <c r="H50" i="2"/>
  <c r="R42" i="2"/>
  <c r="AJ8" i="2"/>
  <c r="AT107" i="2"/>
  <c r="M110" i="2"/>
  <c r="AP50" i="2"/>
  <c r="AK71" i="2"/>
  <c r="AU24" i="2"/>
  <c r="M70" i="2"/>
  <c r="AJ78" i="2"/>
  <c r="Q28" i="2"/>
  <c r="S99" i="2"/>
  <c r="F70" i="2"/>
  <c r="Q57" i="2"/>
  <c r="AK111" i="2"/>
  <c r="K81" i="2"/>
  <c r="AQ9" i="2"/>
  <c r="H78" i="2"/>
  <c r="AK50" i="2"/>
  <c r="I7" i="2"/>
  <c r="X50" i="2"/>
  <c r="K44" i="2"/>
  <c r="AQ108" i="2"/>
  <c r="AU109" i="2"/>
  <c r="V50" i="2"/>
  <c r="V81" i="2"/>
  <c r="Y10" i="2"/>
  <c r="V52" i="2"/>
  <c r="S8" i="2"/>
  <c r="X111" i="2"/>
  <c r="Q47" i="2"/>
  <c r="X98" i="2"/>
  <c r="O9" i="2"/>
  <c r="K107" i="2"/>
  <c r="I125" i="7"/>
  <c r="K78" i="2"/>
  <c r="AQ72" i="2"/>
  <c r="Y111" i="2"/>
  <c r="H42" i="2"/>
  <c r="AU25" i="2"/>
  <c r="AK44" i="2"/>
  <c r="P52" i="2"/>
  <c r="M109" i="2"/>
  <c r="AU9" i="2"/>
  <c r="AU112" i="2"/>
  <c r="S7" i="2"/>
  <c r="AQ25" i="2"/>
  <c r="Y110" i="2"/>
  <c r="AR72" i="2"/>
  <c r="Q100" i="2"/>
  <c r="AQ81" i="2"/>
  <c r="O78" i="2"/>
  <c r="AT44" i="2"/>
  <c r="X72" i="2"/>
  <c r="V7" i="2"/>
  <c r="AR10" i="2"/>
  <c r="AT78" i="2"/>
  <c r="O8" i="2"/>
  <c r="AJ65" i="2"/>
  <c r="X44" i="2"/>
  <c r="AO34" i="2"/>
  <c r="L121" i="7"/>
  <c r="AP107" i="2"/>
  <c r="V99" i="2"/>
  <c r="M44" i="2"/>
  <c r="Y8" i="2"/>
  <c r="AU45" i="2"/>
  <c r="U78" i="2"/>
  <c r="R10" i="2"/>
  <c r="S111" i="2"/>
  <c r="T60" i="2"/>
  <c r="AM116" i="2"/>
  <c r="M124" i="7"/>
  <c r="U125" i="7"/>
  <c r="AP65" i="2"/>
  <c r="R8" i="2"/>
  <c r="X110" i="2"/>
  <c r="U25" i="2"/>
  <c r="AU10" i="2"/>
  <c r="AU72" i="2"/>
  <c r="AQ65" i="2"/>
  <c r="AP72" i="2"/>
  <c r="AQ107" i="2"/>
  <c r="O44" i="2"/>
  <c r="AU99" i="2"/>
  <c r="Y107" i="2"/>
  <c r="AT9" i="2"/>
  <c r="V111" i="2"/>
  <c r="S112" i="2"/>
  <c r="U44" i="2"/>
  <c r="V45" i="2"/>
  <c r="U110" i="2"/>
  <c r="AV24" i="2"/>
  <c r="AK78" i="2"/>
  <c r="U24" i="2"/>
  <c r="AJ109" i="2"/>
  <c r="AK72" i="2"/>
  <c r="I109" i="2"/>
  <c r="H24" i="2"/>
  <c r="X7" i="2"/>
  <c r="AK86" i="2"/>
  <c r="AI27" i="2"/>
  <c r="R108" i="2"/>
  <c r="H65" i="2"/>
  <c r="AQ71" i="2"/>
  <c r="X25" i="2"/>
  <c r="R98" i="2"/>
  <c r="AU44" i="2"/>
  <c r="AQ44" i="2"/>
  <c r="Q107" i="2"/>
  <c r="Y9" i="2"/>
  <c r="O7" i="2"/>
  <c r="V71" i="2"/>
  <c r="AP52" i="2"/>
  <c r="AJ111" i="2"/>
  <c r="AT86" i="2"/>
  <c r="R65" i="2"/>
  <c r="AK53" i="2"/>
  <c r="K45" i="2"/>
  <c r="AI29" i="2"/>
  <c r="H10" i="2"/>
  <c r="AP45" i="2"/>
  <c r="AK10" i="2"/>
  <c r="AJ108" i="2"/>
  <c r="H8" i="2"/>
  <c r="S45" i="2"/>
  <c r="F81" i="2"/>
  <c r="K70" i="2"/>
  <c r="R112" i="2"/>
  <c r="U81" i="2"/>
  <c r="AK25" i="2"/>
  <c r="AK108" i="2"/>
  <c r="R70" i="2"/>
  <c r="O81" i="2"/>
  <c r="AP9" i="2"/>
  <c r="AT45" i="2"/>
  <c r="P107" i="2"/>
  <c r="AP78" i="2"/>
  <c r="AK9" i="2"/>
  <c r="AM121" i="2"/>
  <c r="R86" i="2"/>
  <c r="S70" i="2"/>
  <c r="U10" i="2"/>
  <c r="P70" i="2"/>
  <c r="I79" i="2"/>
  <c r="AJ71" i="2"/>
  <c r="I43" i="2"/>
  <c r="S86" i="2"/>
  <c r="P53" i="2"/>
  <c r="H99" i="2"/>
  <c r="X107" i="2"/>
  <c r="K71" i="2"/>
  <c r="O98" i="2"/>
  <c r="AU71" i="2"/>
  <c r="M99" i="2"/>
  <c r="H70" i="2"/>
  <c r="AU50" i="2"/>
  <c r="S107" i="2"/>
  <c r="AT111" i="2"/>
  <c r="K43" i="2"/>
  <c r="H81" i="2"/>
  <c r="AN120" i="2"/>
  <c r="V86" i="2"/>
  <c r="P99" i="2"/>
  <c r="AI111" i="2"/>
  <c r="AM118" i="2"/>
  <c r="U71" i="2"/>
  <c r="Q77" i="2"/>
  <c r="AV98" i="2"/>
  <c r="X86" i="2"/>
  <c r="P78" i="2"/>
  <c r="H98" i="2"/>
  <c r="AP24" i="2"/>
  <c r="M98" i="2"/>
  <c r="AT109" i="2"/>
  <c r="AV42" i="2"/>
  <c r="Y44" i="2"/>
  <c r="AI6" i="2"/>
  <c r="AQ70" i="2"/>
  <c r="K65" i="2"/>
  <c r="AK109" i="2"/>
  <c r="X53" i="2"/>
  <c r="S109" i="2"/>
  <c r="M71" i="2"/>
  <c r="AU98" i="2"/>
  <c r="O110" i="2"/>
  <c r="AJ81" i="2"/>
  <c r="AV9" i="2"/>
  <c r="AV65" i="2"/>
  <c r="M112" i="2"/>
  <c r="AV79" i="2"/>
  <c r="X99" i="2"/>
  <c r="AK107" i="2"/>
  <c r="AU43" i="2"/>
  <c r="P111" i="2"/>
  <c r="AK112" i="2"/>
  <c r="AJ44" i="2"/>
  <c r="U70" i="2"/>
  <c r="AQ79" i="2"/>
  <c r="AK43" i="2"/>
  <c r="AJ110" i="2"/>
  <c r="M24" i="2"/>
  <c r="K52" i="2"/>
  <c r="K53" i="2"/>
  <c r="P45" i="2"/>
  <c r="R7" i="2"/>
  <c r="Y50" i="2"/>
  <c r="V98" i="2"/>
  <c r="AV78" i="2"/>
  <c r="K42" i="2"/>
  <c r="AQ42" i="2"/>
  <c r="AP71" i="2"/>
  <c r="H71" i="2"/>
  <c r="U52" i="2"/>
  <c r="R52" i="2"/>
  <c r="AJ72" i="2"/>
  <c r="AT72" i="2"/>
  <c r="U72" i="2"/>
  <c r="H111" i="2"/>
  <c r="R109" i="2"/>
  <c r="X109" i="2"/>
  <c r="U99" i="2"/>
  <c r="AP99" i="2"/>
  <c r="O112" i="2"/>
  <c r="AT112" i="2"/>
  <c r="AP112" i="2"/>
  <c r="P86" i="2"/>
  <c r="H110" i="2"/>
  <c r="AU110" i="2"/>
  <c r="AP70" i="2"/>
  <c r="AU70" i="2"/>
  <c r="O70" i="2"/>
  <c r="AT70" i="2"/>
  <c r="X70" i="2"/>
  <c r="AJ70" i="2"/>
  <c r="K7" i="2"/>
  <c r="AQ7" i="2"/>
  <c r="Y7" i="2"/>
  <c r="P7" i="2"/>
  <c r="Y109" i="2"/>
  <c r="K109" i="2"/>
  <c r="AQ109" i="2"/>
  <c r="P109" i="2"/>
  <c r="R81" i="2"/>
  <c r="AT81" i="2"/>
  <c r="AP81" i="2"/>
  <c r="X81" i="2"/>
  <c r="P79" i="2"/>
  <c r="Y79" i="2"/>
  <c r="AK79" i="2"/>
  <c r="S79" i="2"/>
  <c r="K79" i="2"/>
  <c r="Y43" i="2"/>
  <c r="P43" i="2"/>
  <c r="V43" i="2"/>
  <c r="S43" i="2"/>
  <c r="AQ43" i="2"/>
  <c r="E125" i="8" l="1"/>
  <c r="G14" i="13"/>
  <c r="F126" i="8"/>
  <c r="H16" i="13"/>
  <c r="H11" i="13"/>
  <c r="F123" i="8"/>
  <c r="E121" i="8"/>
  <c r="F121" i="8"/>
  <c r="E124" i="8"/>
  <c r="G12" i="13"/>
  <c r="H12" i="13"/>
  <c r="F124" i="8"/>
  <c r="E122" i="8"/>
  <c r="G9" i="13"/>
  <c r="F125" i="8"/>
  <c r="H14" i="13"/>
  <c r="B2" i="2"/>
  <c r="B2" i="8" s="1"/>
  <c r="A2" i="2"/>
  <c r="AU81" i="2"/>
  <c r="K86" i="2"/>
  <c r="AJ112" i="2"/>
  <c r="V8" i="2"/>
  <c r="AK99" i="2"/>
  <c r="AK7" i="2"/>
  <c r="AV43" i="2"/>
  <c r="AP111" i="2"/>
  <c r="K24" i="2"/>
  <c r="AV45" i="2"/>
  <c r="K10" i="2"/>
  <c r="S44" i="2"/>
  <c r="R45" i="2"/>
  <c r="AV72" i="2"/>
  <c r="O25" i="2"/>
  <c r="M81" i="2"/>
  <c r="AV112" i="2"/>
  <c r="AU78" i="2"/>
  <c r="AO2" i="13" l="1"/>
  <c r="U2" i="13" s="1"/>
  <c r="Q2" i="13" s="1"/>
  <c r="AO17" i="13"/>
  <c r="AJ128" i="8"/>
  <c r="AJ127" i="8"/>
  <c r="AO14" i="13"/>
  <c r="AO12" i="13"/>
  <c r="AO11" i="13"/>
  <c r="AO9" i="13"/>
  <c r="AO7" i="13"/>
  <c r="AO16" i="13"/>
  <c r="AO10" i="13"/>
  <c r="AO13" i="13"/>
  <c r="AO5" i="13"/>
  <c r="AO15" i="13"/>
  <c r="AO3" i="13"/>
  <c r="AO4" i="13"/>
  <c r="AO6" i="13"/>
  <c r="AO8" i="13"/>
  <c r="AJ121" i="8"/>
  <c r="AJ126" i="8"/>
  <c r="AJ125" i="8"/>
  <c r="AJ122" i="8"/>
  <c r="AJ124" i="8"/>
  <c r="AJ123" i="8"/>
  <c r="AJ116" i="8"/>
  <c r="AJ119" i="8"/>
  <c r="AJ117" i="8"/>
  <c r="AJ120" i="8"/>
  <c r="AJ118" i="8"/>
  <c r="AJ115" i="8"/>
  <c r="AJ114" i="8"/>
  <c r="AJ6" i="8"/>
  <c r="AJ11" i="8"/>
  <c r="AJ17" i="8"/>
  <c r="AJ18" i="8"/>
  <c r="AJ32" i="8"/>
  <c r="AJ65" i="8"/>
  <c r="AJ66" i="8"/>
  <c r="AJ10" i="8"/>
  <c r="AJ20" i="8"/>
  <c r="AJ24" i="8"/>
  <c r="AJ25" i="8"/>
  <c r="AJ26" i="8"/>
  <c r="AJ29" i="8"/>
  <c r="AJ31" i="8"/>
  <c r="AJ35" i="8"/>
  <c r="AJ38" i="8"/>
  <c r="AJ39" i="8"/>
  <c r="AJ47" i="8"/>
  <c r="AJ57" i="8"/>
  <c r="AJ58" i="8"/>
  <c r="AJ9" i="8"/>
  <c r="AJ21" i="8"/>
  <c r="AJ36" i="8"/>
  <c r="AJ42" i="8"/>
  <c r="AJ43" i="8"/>
  <c r="AJ48" i="8"/>
  <c r="AJ53" i="8"/>
  <c r="AJ54" i="8"/>
  <c r="AJ62" i="8"/>
  <c r="AJ7" i="8"/>
  <c r="AJ13" i="8"/>
  <c r="AJ51" i="8"/>
  <c r="AJ71" i="8"/>
  <c r="AJ70" i="8"/>
  <c r="AJ61" i="8"/>
  <c r="AJ50" i="8"/>
  <c r="AJ28" i="8"/>
  <c r="AJ41" i="8"/>
  <c r="AJ3" i="8"/>
  <c r="AJ56" i="8"/>
  <c r="AJ69" i="8"/>
  <c r="AJ40" i="8"/>
  <c r="AJ23" i="8"/>
  <c r="AJ44" i="8"/>
  <c r="AJ14" i="8"/>
  <c r="AJ49" i="8"/>
  <c r="AJ34" i="8"/>
  <c r="AJ60" i="8"/>
  <c r="AJ59" i="8"/>
  <c r="AJ52" i="8"/>
  <c r="AJ12" i="8"/>
  <c r="AJ5" i="8"/>
  <c r="AJ68" i="8"/>
  <c r="AJ30" i="8"/>
  <c r="AJ45" i="8"/>
  <c r="AJ19" i="8"/>
  <c r="AJ15" i="8"/>
  <c r="AJ46" i="8"/>
  <c r="AJ67" i="8"/>
  <c r="AJ22" i="8"/>
  <c r="AJ27" i="8"/>
  <c r="AJ55" i="8"/>
  <c r="AJ63" i="8"/>
  <c r="AJ37" i="8"/>
  <c r="AJ4" i="8"/>
  <c r="AJ64" i="8"/>
  <c r="AJ16" i="8"/>
  <c r="AJ33" i="8"/>
  <c r="AJ8" i="8"/>
  <c r="AJ98" i="8"/>
  <c r="AJ105" i="8"/>
  <c r="AJ101" i="8"/>
  <c r="AJ86" i="8"/>
  <c r="AJ78" i="8"/>
  <c r="AJ75" i="8"/>
  <c r="AJ104" i="8"/>
  <c r="AJ96" i="8"/>
  <c r="AJ106" i="8"/>
  <c r="AJ88" i="8"/>
  <c r="AJ80" i="8"/>
  <c r="AJ72" i="8"/>
  <c r="AJ97" i="8"/>
  <c r="AJ93" i="8"/>
  <c r="AJ89" i="8"/>
  <c r="AJ85" i="8"/>
  <c r="AJ81" i="8"/>
  <c r="AJ77" i="8"/>
  <c r="AJ73" i="8"/>
  <c r="AJ100" i="8"/>
  <c r="AJ92" i="8"/>
  <c r="AJ94" i="8"/>
  <c r="AJ84" i="8"/>
  <c r="AJ103" i="8"/>
  <c r="AJ99" i="8"/>
  <c r="AJ95" i="8"/>
  <c r="AJ87" i="8"/>
  <c r="AJ79" i="8"/>
  <c r="AJ90" i="8"/>
  <c r="AJ82" i="8"/>
  <c r="AJ74" i="8"/>
  <c r="AJ102" i="8"/>
  <c r="AJ76" i="8"/>
  <c r="AJ91" i="8"/>
  <c r="AJ83" i="8"/>
  <c r="AJ107" i="8"/>
  <c r="AJ109" i="8"/>
  <c r="AJ110" i="8"/>
  <c r="AJ112" i="8"/>
  <c r="AJ113" i="8"/>
  <c r="AJ111" i="8"/>
  <c r="AJ108" i="8"/>
  <c r="A2" i="8"/>
  <c r="AI2" i="8" s="1"/>
  <c r="R2" i="8" s="1"/>
  <c r="B2" i="7"/>
  <c r="D2" i="2"/>
  <c r="A2" i="7"/>
  <c r="C3" i="2"/>
  <c r="E3" i="2" s="1"/>
  <c r="C5" i="2"/>
  <c r="E5" i="2" s="1"/>
  <c r="C4" i="2"/>
  <c r="E4" i="2" s="1"/>
  <c r="D4" i="2"/>
  <c r="D5" i="2"/>
  <c r="D3" i="2"/>
  <c r="C2" i="2"/>
  <c r="E2" i="2" s="1"/>
  <c r="AA2" i="13" l="1"/>
  <c r="P2" i="13"/>
  <c r="F2" i="13"/>
  <c r="N2" i="13"/>
  <c r="O2" i="13"/>
  <c r="AC2" i="13"/>
  <c r="Y2" i="13"/>
  <c r="AB2" i="13"/>
  <c r="Z2" i="13"/>
  <c r="AD2" i="13"/>
  <c r="U17" i="13"/>
  <c r="Q17" i="13" s="1"/>
  <c r="AB17" i="13"/>
  <c r="Y17" i="13"/>
  <c r="P17" i="13"/>
  <c r="AD17" i="13"/>
  <c r="AC17" i="13"/>
  <c r="X127" i="8"/>
  <c r="Q127" i="8"/>
  <c r="M127" i="8" s="1"/>
  <c r="V127" i="8"/>
  <c r="Y127" i="8"/>
  <c r="Z127" i="8"/>
  <c r="D127" i="8"/>
  <c r="K127" i="8"/>
  <c r="L127" i="8"/>
  <c r="Z17" i="13"/>
  <c r="AA17" i="13"/>
  <c r="X128" i="8"/>
  <c r="Q128" i="8"/>
  <c r="M128" i="8" s="1"/>
  <c r="V128" i="8"/>
  <c r="Y128" i="8"/>
  <c r="Z128" i="8"/>
  <c r="L128" i="8"/>
  <c r="D128" i="8"/>
  <c r="K128" i="8"/>
  <c r="P13" i="13"/>
  <c r="P6" i="13"/>
  <c r="P5" i="13"/>
  <c r="Y16" i="13"/>
  <c r="AB16" i="13"/>
  <c r="U16" i="13"/>
  <c r="Q16" i="13" s="1"/>
  <c r="AA16" i="13"/>
  <c r="P16" i="13"/>
  <c r="Z16" i="13"/>
  <c r="AC16" i="13"/>
  <c r="O16" i="13"/>
  <c r="AD16" i="13"/>
  <c r="N16" i="13"/>
  <c r="F16" i="13"/>
  <c r="Z11" i="13"/>
  <c r="Y11" i="13"/>
  <c r="P11" i="13"/>
  <c r="AB11" i="13"/>
  <c r="U11" i="13"/>
  <c r="Q11" i="13" s="1"/>
  <c r="AA11" i="13"/>
  <c r="AC11" i="13"/>
  <c r="N11" i="13"/>
  <c r="O11" i="13"/>
  <c r="F11" i="13"/>
  <c r="AD11" i="13"/>
  <c r="P4" i="13"/>
  <c r="P3" i="13"/>
  <c r="P10" i="13"/>
  <c r="P7" i="13"/>
  <c r="AA14" i="13"/>
  <c r="Z14" i="13"/>
  <c r="P14" i="13"/>
  <c r="Y14" i="13"/>
  <c r="AB14" i="13"/>
  <c r="U14" i="13"/>
  <c r="Q14" i="13" s="1"/>
  <c r="AC14" i="13"/>
  <c r="F14" i="13"/>
  <c r="N14" i="13"/>
  <c r="AD14" i="13"/>
  <c r="O14" i="13"/>
  <c r="P12" i="13"/>
  <c r="AB12" i="13"/>
  <c r="U12" i="13"/>
  <c r="Q12" i="13" s="1"/>
  <c r="AA12" i="13"/>
  <c r="Z12" i="13"/>
  <c r="Y12" i="13"/>
  <c r="AC12" i="13"/>
  <c r="AD12" i="13"/>
  <c r="N12" i="13"/>
  <c r="O12" i="13"/>
  <c r="F12" i="13"/>
  <c r="K2" i="7"/>
  <c r="T2" i="7"/>
  <c r="P8" i="13"/>
  <c r="P15" i="13"/>
  <c r="U9" i="13"/>
  <c r="Q9" i="13" s="1"/>
  <c r="AA9" i="13"/>
  <c r="Z9" i="13"/>
  <c r="Y9" i="13"/>
  <c r="P9" i="13"/>
  <c r="AB9" i="13"/>
  <c r="AC9" i="13"/>
  <c r="F9" i="13"/>
  <c r="AD9" i="13"/>
  <c r="N9" i="13"/>
  <c r="O9" i="13"/>
  <c r="Q2" i="7"/>
  <c r="N2" i="7"/>
  <c r="X123" i="8"/>
  <c r="Q123" i="8"/>
  <c r="M123" i="8" s="1"/>
  <c r="V123" i="8"/>
  <c r="D123" i="8"/>
  <c r="Y123" i="8"/>
  <c r="Z123" i="8"/>
  <c r="L123" i="8"/>
  <c r="K123" i="8"/>
  <c r="X124" i="8"/>
  <c r="Y124" i="8"/>
  <c r="Q124" i="8"/>
  <c r="M124" i="8" s="1"/>
  <c r="V124" i="8"/>
  <c r="K124" i="8"/>
  <c r="L124" i="8"/>
  <c r="D124" i="8"/>
  <c r="Z124" i="8"/>
  <c r="X122" i="8"/>
  <c r="V122" i="8"/>
  <c r="Q122" i="8"/>
  <c r="M122" i="8" s="1"/>
  <c r="Z122" i="8"/>
  <c r="Y122" i="8"/>
  <c r="L122" i="8"/>
  <c r="D122" i="8"/>
  <c r="K122" i="8"/>
  <c r="X125" i="8"/>
  <c r="Q125" i="8"/>
  <c r="M125" i="8" s="1"/>
  <c r="V125" i="8"/>
  <c r="Z125" i="8"/>
  <c r="K125" i="8"/>
  <c r="D125" i="8"/>
  <c r="Y125" i="8"/>
  <c r="L125" i="8"/>
  <c r="Q126" i="8"/>
  <c r="M126" i="8" s="1"/>
  <c r="V126" i="8"/>
  <c r="X126" i="8"/>
  <c r="Y126" i="8"/>
  <c r="Z126" i="8"/>
  <c r="K126" i="8"/>
  <c r="D126" i="8"/>
  <c r="L126" i="8"/>
  <c r="Y121" i="8"/>
  <c r="X121" i="8"/>
  <c r="K121" i="8"/>
  <c r="L121" i="8"/>
  <c r="V121" i="8"/>
  <c r="Q121" i="8"/>
  <c r="M121" i="8" s="1"/>
  <c r="Z121" i="8"/>
  <c r="Y120" i="8"/>
  <c r="V120" i="8"/>
  <c r="X120" i="8"/>
  <c r="Q120" i="8"/>
  <c r="M120" i="8" s="1"/>
  <c r="Z120" i="8"/>
  <c r="X117" i="8"/>
  <c r="V117" i="8"/>
  <c r="Q117" i="8"/>
  <c r="M117" i="8" s="1"/>
  <c r="X119" i="8"/>
  <c r="V119" i="8"/>
  <c r="Q119" i="8"/>
  <c r="M119" i="8" s="1"/>
  <c r="Z119" i="8"/>
  <c r="Y119" i="8"/>
  <c r="K119" i="8"/>
  <c r="Y118" i="8"/>
  <c r="X118" i="8"/>
  <c r="V118" i="8"/>
  <c r="Q118" i="8"/>
  <c r="M118" i="8" s="1"/>
  <c r="Z118" i="8"/>
  <c r="X116" i="8"/>
  <c r="V116" i="8"/>
  <c r="Q116" i="8"/>
  <c r="M116" i="8" s="1"/>
  <c r="X114" i="8"/>
  <c r="Q114" i="8"/>
  <c r="M114" i="8" s="1"/>
  <c r="V114" i="8"/>
  <c r="Q115" i="8"/>
  <c r="M115" i="8" s="1"/>
  <c r="X115" i="8"/>
  <c r="V115" i="8"/>
  <c r="Q113" i="8"/>
  <c r="M113" i="8" s="1"/>
  <c r="V113" i="8"/>
  <c r="X113" i="8"/>
  <c r="T2" i="8"/>
  <c r="S2" i="8"/>
  <c r="AJ2" i="8"/>
  <c r="I60" i="2"/>
  <c r="F56" i="2"/>
  <c r="F94" i="2"/>
  <c r="AS46" i="2"/>
  <c r="AR101" i="2"/>
  <c r="AO19" i="2"/>
  <c r="I51" i="2"/>
  <c r="T98" i="2"/>
  <c r="V60" i="2"/>
  <c r="F48" i="2"/>
  <c r="I77" i="2"/>
  <c r="Q71" i="2"/>
  <c r="AR47" i="2"/>
  <c r="Q93" i="2"/>
  <c r="F29" i="2"/>
  <c r="AI86" i="2"/>
  <c r="T73" i="2"/>
  <c r="V24" i="2"/>
  <c r="Q90" i="2"/>
  <c r="F76" i="2"/>
  <c r="F47" i="2"/>
  <c r="L34" i="2"/>
  <c r="F39" i="2"/>
  <c r="AR60" i="2"/>
  <c r="T10" i="2"/>
  <c r="AI71" i="2"/>
  <c r="U119" i="7"/>
  <c r="O47" i="2"/>
  <c r="M122" i="7"/>
  <c r="F36" i="2"/>
  <c r="T86" i="2"/>
  <c r="AI69" i="2"/>
  <c r="M45" i="2"/>
  <c r="AI15" i="2"/>
  <c r="Q106" i="2"/>
  <c r="AS104" i="2"/>
  <c r="Q84" i="2"/>
  <c r="L47" i="2"/>
  <c r="T105" i="2"/>
  <c r="AI105" i="2"/>
  <c r="T39" i="2"/>
  <c r="Q96" i="2"/>
  <c r="Q10" i="2"/>
  <c r="AS93" i="2"/>
  <c r="AO8" i="2"/>
  <c r="AO78" i="2"/>
  <c r="L56" i="2"/>
  <c r="AS38" i="2"/>
  <c r="Q81" i="2"/>
  <c r="I16" i="2"/>
  <c r="AR21" i="2"/>
  <c r="F84" i="2"/>
  <c r="Q9" i="2"/>
  <c r="T85" i="2"/>
  <c r="T93" i="2"/>
  <c r="L113" i="7"/>
  <c r="AR59" i="2"/>
  <c r="AI8" i="2"/>
  <c r="T25" i="2"/>
  <c r="Q101" i="2"/>
  <c r="R110" i="2"/>
  <c r="I84" i="2"/>
  <c r="L73" i="2"/>
  <c r="T21" i="2"/>
  <c r="F73" i="2"/>
  <c r="AR77" i="2"/>
  <c r="AR105" i="2"/>
  <c r="AO44" i="2"/>
  <c r="L54" i="2"/>
  <c r="F80" i="2"/>
  <c r="AI85" i="2"/>
  <c r="F20" i="2"/>
  <c r="M54" i="2"/>
  <c r="AS35" i="2"/>
  <c r="Q24" i="2"/>
  <c r="F17" i="2"/>
  <c r="L114" i="7"/>
  <c r="AI67" i="2"/>
  <c r="I85" i="2"/>
  <c r="AO85" i="2"/>
  <c r="I49" i="2"/>
  <c r="AU56" i="2"/>
  <c r="AI101" i="2"/>
  <c r="AO84" i="2"/>
  <c r="I69" i="2"/>
  <c r="AI83" i="2"/>
  <c r="AI43" i="2"/>
  <c r="J119" i="7"/>
  <c r="J120" i="7"/>
  <c r="L46" i="2"/>
  <c r="Y49" i="2"/>
  <c r="AR95" i="2"/>
  <c r="Q7" i="2"/>
  <c r="T18" i="2"/>
  <c r="T19" i="2"/>
  <c r="AR48" i="2"/>
  <c r="F77" i="2"/>
  <c r="F91" i="2"/>
  <c r="I46" i="2"/>
  <c r="AO91" i="2"/>
  <c r="AR37" i="2"/>
  <c r="AR76" i="2"/>
  <c r="AO66" i="2"/>
  <c r="F46" i="2"/>
  <c r="I103" i="2"/>
  <c r="AO72" i="2"/>
  <c r="AR74" i="2"/>
  <c r="L117" i="7"/>
  <c r="AI50" i="2"/>
  <c r="F30" i="2"/>
  <c r="AI102" i="2"/>
  <c r="F23" i="2"/>
  <c r="L16" i="2"/>
  <c r="F14" i="2"/>
  <c r="AR31" i="2"/>
  <c r="H30" i="2"/>
  <c r="AO69" i="2"/>
  <c r="AS67" i="2"/>
  <c r="V118" i="7"/>
  <c r="Q20" i="2"/>
  <c r="AR75" i="2"/>
  <c r="AR14" i="2"/>
  <c r="L31" i="2"/>
  <c r="Q21" i="2"/>
  <c r="I82" i="2"/>
  <c r="T79" i="2"/>
  <c r="P119" i="7"/>
  <c r="I28" i="2"/>
  <c r="I58" i="2"/>
  <c r="L18" i="2"/>
  <c r="AO105" i="2"/>
  <c r="AI51" i="2"/>
  <c r="L85" i="2"/>
  <c r="M85" i="2" s="1"/>
  <c r="T67" i="2"/>
  <c r="F27" i="2"/>
  <c r="I38" i="2"/>
  <c r="F58" i="2"/>
  <c r="AS69" i="2"/>
  <c r="AO24" i="2"/>
  <c r="F21" i="2"/>
  <c r="I14" i="2"/>
  <c r="T84" i="2"/>
  <c r="L74" i="2"/>
  <c r="V109" i="2"/>
  <c r="AI96" i="2"/>
  <c r="AR61" i="2"/>
  <c r="T71" i="2"/>
  <c r="AI73" i="2"/>
  <c r="Q66" i="2"/>
  <c r="L11" i="2"/>
  <c r="T68" i="2"/>
  <c r="Q25" i="2"/>
  <c r="AO90" i="2"/>
  <c r="T106" i="2"/>
  <c r="AS34" i="2"/>
  <c r="AR89" i="2"/>
  <c r="T16" i="2"/>
  <c r="Q86" i="2"/>
  <c r="L39" i="2"/>
  <c r="U27" i="2"/>
  <c r="AO52" i="2"/>
  <c r="AQ46" i="2"/>
  <c r="V103" i="2"/>
  <c r="S51" i="2"/>
  <c r="AI39" i="2"/>
  <c r="AO102" i="2"/>
  <c r="AR85" i="2"/>
  <c r="L89" i="2"/>
  <c r="AO71" i="2"/>
  <c r="T24" i="2"/>
  <c r="AO106" i="2"/>
  <c r="T7" i="2"/>
  <c r="AI84" i="2"/>
  <c r="AS66" i="2"/>
  <c r="AI78" i="2"/>
  <c r="Q18" i="2"/>
  <c r="L29" i="2"/>
  <c r="AR28" i="2"/>
  <c r="I90" i="2"/>
  <c r="I116" i="7"/>
  <c r="L21" i="2"/>
  <c r="I23" i="2"/>
  <c r="I64" i="2"/>
  <c r="AU73" i="2"/>
  <c r="I92" i="2"/>
  <c r="AJ30" i="2"/>
  <c r="P117" i="7"/>
  <c r="F61" i="2"/>
  <c r="I59" i="2"/>
  <c r="Y51" i="2"/>
  <c r="AK46" i="2"/>
  <c r="AT46" i="2"/>
  <c r="X23" i="2"/>
  <c r="AT76" i="2"/>
  <c r="H21" i="2"/>
  <c r="F95" i="2"/>
  <c r="I96" i="2"/>
  <c r="I30" i="2"/>
  <c r="O76" i="2"/>
  <c r="Q53" i="2"/>
  <c r="W114" i="7"/>
  <c r="L69" i="2"/>
  <c r="I12" i="2"/>
  <c r="AQ12" i="2" s="1"/>
  <c r="L77" i="2"/>
  <c r="T83" i="2"/>
  <c r="AI81" i="2"/>
  <c r="AR30" i="2"/>
  <c r="AR35" i="2"/>
  <c r="W121" i="7"/>
  <c r="AR49" i="2"/>
  <c r="AI45" i="2"/>
  <c r="T104" i="2"/>
  <c r="L95" i="2"/>
  <c r="AR73" i="2"/>
  <c r="L55" i="2"/>
  <c r="AI99" i="2"/>
  <c r="AS59" i="2"/>
  <c r="L103" i="2"/>
  <c r="I29" i="2"/>
  <c r="Y29" i="2" s="1"/>
  <c r="AI18" i="2"/>
  <c r="M119" i="7"/>
  <c r="T102" i="2"/>
  <c r="AS91" i="2"/>
  <c r="AO7" i="2"/>
  <c r="F88" i="2"/>
  <c r="AR103" i="2"/>
  <c r="I87" i="2"/>
  <c r="AR82" i="2"/>
  <c r="U94" i="2"/>
  <c r="L27" i="2"/>
  <c r="AO104" i="2"/>
  <c r="AR97" i="2"/>
  <c r="I88" i="2"/>
  <c r="S88" i="2" s="1"/>
  <c r="AS95" i="2"/>
  <c r="AS56" i="2"/>
  <c r="AR26" i="2"/>
  <c r="Q98" i="2"/>
  <c r="AS33" i="2"/>
  <c r="T51" i="2"/>
  <c r="T90" i="2"/>
  <c r="T8" i="2"/>
  <c r="L83" i="2"/>
  <c r="AS88" i="2"/>
  <c r="AS85" i="2"/>
  <c r="AI93" i="2"/>
  <c r="AS11" i="2"/>
  <c r="AO65" i="2"/>
  <c r="AR51" i="2"/>
  <c r="AR80" i="2"/>
  <c r="AS97" i="2"/>
  <c r="AS106" i="2"/>
  <c r="M52" i="2"/>
  <c r="T80" i="2"/>
  <c r="AO94" i="2"/>
  <c r="H46" i="2"/>
  <c r="P122" i="7"/>
  <c r="AS101" i="2"/>
  <c r="AO79" i="2"/>
  <c r="L80" i="2"/>
  <c r="L38" i="2"/>
  <c r="M38" i="2" s="1"/>
  <c r="Y46" i="2"/>
  <c r="L14" i="2"/>
  <c r="AS103" i="2"/>
  <c r="AS94" i="2"/>
  <c r="T20" i="2"/>
  <c r="F55" i="2"/>
  <c r="AO70" i="2"/>
  <c r="T94" i="2"/>
  <c r="AQ78" i="2"/>
  <c r="AS18" i="2"/>
  <c r="X30" i="2"/>
  <c r="I35" i="2"/>
  <c r="AK35" i="2" s="1"/>
  <c r="X56" i="2"/>
  <c r="AV73" i="2"/>
  <c r="P88" i="2"/>
  <c r="Q50" i="2"/>
  <c r="AS23" i="2"/>
  <c r="AR17" i="2"/>
  <c r="U46" i="2"/>
  <c r="T53" i="2"/>
  <c r="Q45" i="2"/>
  <c r="AR68" i="2"/>
  <c r="AR57" i="2"/>
  <c r="AI70" i="2"/>
  <c r="T96" i="2"/>
  <c r="AS16" i="2"/>
  <c r="AS14" i="2"/>
  <c r="F105" i="2"/>
  <c r="AP105" i="2" s="1"/>
  <c r="AO68" i="2"/>
  <c r="F31" i="2"/>
  <c r="F11" i="2"/>
  <c r="O73" i="2"/>
  <c r="AI72" i="2"/>
  <c r="U118" i="7"/>
  <c r="AJ55" i="2"/>
  <c r="K87" i="2"/>
  <c r="I37" i="2"/>
  <c r="AI40" i="2"/>
  <c r="I31" i="2"/>
  <c r="U117" i="7"/>
  <c r="Q102" i="2"/>
  <c r="R14" i="2"/>
  <c r="AJ21" i="2"/>
  <c r="AS40" i="2"/>
  <c r="AS75" i="2"/>
  <c r="I106" i="2"/>
  <c r="M89" i="2"/>
  <c r="AO96" i="2"/>
  <c r="AV16" i="2"/>
  <c r="K29" i="2"/>
  <c r="H105" i="2"/>
  <c r="H48" i="2"/>
  <c r="L97" i="2"/>
  <c r="AT77" i="2"/>
  <c r="O61" i="2"/>
  <c r="AU17" i="2"/>
  <c r="H77" i="2"/>
  <c r="AV29" i="2"/>
  <c r="AT105" i="2"/>
  <c r="AJ61" i="2"/>
  <c r="AT17" i="2"/>
  <c r="Q85" i="2"/>
  <c r="AR106" i="2"/>
  <c r="AS100" i="2"/>
  <c r="L87" i="2"/>
  <c r="I117" i="7"/>
  <c r="AO86" i="2"/>
  <c r="AS49" i="2"/>
  <c r="AI91" i="2"/>
  <c r="AS83" i="2"/>
  <c r="AS68" i="2"/>
  <c r="I97" i="2"/>
  <c r="L116" i="7"/>
  <c r="I39" i="2"/>
  <c r="AR93" i="2"/>
  <c r="AS26" i="2"/>
  <c r="AR62" i="2"/>
  <c r="AO39" i="2"/>
  <c r="M111" i="2"/>
  <c r="AR102" i="2"/>
  <c r="AS51" i="2"/>
  <c r="I61" i="2"/>
  <c r="Q40" i="2"/>
  <c r="L32" i="2"/>
  <c r="Q67" i="2"/>
  <c r="AV47" i="2"/>
  <c r="AT79" i="2"/>
  <c r="AT71" i="2"/>
  <c r="AI98" i="2"/>
  <c r="AQ82" i="2"/>
  <c r="AS41" i="2"/>
  <c r="M55" i="2"/>
  <c r="T65" i="2"/>
  <c r="M114" i="7"/>
  <c r="AJ23" i="2"/>
  <c r="M116" i="7"/>
  <c r="AS15" i="2"/>
  <c r="F101" i="2"/>
  <c r="AV21" i="2"/>
  <c r="AQ58" i="2"/>
  <c r="AJ73" i="2"/>
  <c r="AK92" i="2"/>
  <c r="K23" i="2"/>
  <c r="L91" i="2"/>
  <c r="AI21" i="2"/>
  <c r="AI24" i="2"/>
  <c r="T91" i="2"/>
  <c r="T45" i="2"/>
  <c r="AR23" i="2"/>
  <c r="F96" i="2"/>
  <c r="T70" i="2"/>
  <c r="AI25" i="2"/>
  <c r="T92" i="2"/>
  <c r="F35" i="2"/>
  <c r="I104" i="2"/>
  <c r="O56" i="2"/>
  <c r="AT56" i="2"/>
  <c r="O123" i="7"/>
  <c r="U77" i="2"/>
  <c r="AP80" i="2"/>
  <c r="AS92" i="2"/>
  <c r="AJ88" i="2"/>
  <c r="L36" i="2"/>
  <c r="AS48" i="2"/>
  <c r="P120" i="7"/>
  <c r="P37" i="2"/>
  <c r="AK104" i="2"/>
  <c r="P61" i="2"/>
  <c r="I114" i="7"/>
  <c r="M103" i="2"/>
  <c r="X36" i="2"/>
  <c r="R23" i="2"/>
  <c r="AR66" i="2"/>
  <c r="L58" i="2"/>
  <c r="Q104" i="2"/>
  <c r="Q8" i="2"/>
  <c r="H55" i="2"/>
  <c r="V16" i="2"/>
  <c r="P38" i="2"/>
  <c r="I62" i="2"/>
  <c r="X46" i="2"/>
  <c r="W115" i="7"/>
  <c r="X35" i="2"/>
  <c r="M73" i="2"/>
  <c r="P96" i="2"/>
  <c r="F37" i="2"/>
  <c r="I15" i="2"/>
  <c r="I6" i="2"/>
  <c r="O114" i="7"/>
  <c r="P30" i="2"/>
  <c r="AT73" i="2"/>
  <c r="L94" i="2"/>
  <c r="AV69" i="2"/>
  <c r="S46" i="2"/>
  <c r="K15" i="2"/>
  <c r="AT95" i="2"/>
  <c r="I32" i="2"/>
  <c r="O88" i="2"/>
  <c r="S28" i="2"/>
  <c r="U39" i="2"/>
  <c r="AO45" i="2"/>
  <c r="S90" i="2"/>
  <c r="AT58" i="2"/>
  <c r="AU61" i="2"/>
  <c r="J117" i="7"/>
  <c r="X58" i="2"/>
  <c r="I94" i="2"/>
  <c r="AR29" i="2"/>
  <c r="AR55" i="2"/>
  <c r="F15" i="2"/>
  <c r="O15" i="2" s="1"/>
  <c r="I105" i="2"/>
  <c r="I68" i="2"/>
  <c r="AV86" i="2"/>
  <c r="AR100" i="2"/>
  <c r="I11" i="2"/>
  <c r="Y11" i="2" s="1"/>
  <c r="F60" i="2"/>
  <c r="AO73" i="2"/>
  <c r="L100" i="2"/>
  <c r="M100" i="2" s="1"/>
  <c r="L105" i="2"/>
  <c r="AV105" i="2" s="1"/>
  <c r="F103" i="2"/>
  <c r="H103" i="2" s="1"/>
  <c r="T50" i="2"/>
  <c r="AO98" i="2"/>
  <c r="F40" i="2"/>
  <c r="AR46" i="2"/>
  <c r="P115" i="7"/>
  <c r="L41" i="2"/>
  <c r="I19" i="2"/>
  <c r="F34" i="2"/>
  <c r="L30" i="2"/>
  <c r="AV10" i="2"/>
  <c r="X80" i="2"/>
  <c r="F33" i="2"/>
  <c r="AT33" i="2" s="1"/>
  <c r="Q65" i="2"/>
  <c r="P58" i="2"/>
  <c r="R29" i="2"/>
  <c r="R21" i="2"/>
  <c r="M117" i="7"/>
  <c r="AR36" i="2"/>
  <c r="AI16" i="2"/>
  <c r="X21" i="2"/>
  <c r="X27" i="2"/>
  <c r="X77" i="2"/>
  <c r="R39" i="2"/>
  <c r="AK64" i="2"/>
  <c r="AK14" i="2"/>
  <c r="O20" i="2"/>
  <c r="AK90" i="2"/>
  <c r="AP56" i="2"/>
  <c r="V119" i="7"/>
  <c r="AR83" i="2"/>
  <c r="Q92" i="2"/>
  <c r="AS57" i="2"/>
  <c r="T78" i="2"/>
  <c r="AS64" i="2"/>
  <c r="I34" i="2"/>
  <c r="L118" i="7"/>
  <c r="F64" i="2"/>
  <c r="H64" i="2" s="1"/>
  <c r="T99" i="2"/>
  <c r="AI104" i="2"/>
  <c r="Q103" i="2"/>
  <c r="AR67" i="2"/>
  <c r="AT64" i="2"/>
  <c r="T22" i="2"/>
  <c r="O116" i="7"/>
  <c r="K12" i="2"/>
  <c r="H60" i="2"/>
  <c r="M95" i="2"/>
  <c r="AR13" i="2"/>
  <c r="AI106" i="2"/>
  <c r="H58" i="2"/>
  <c r="AU47" i="2"/>
  <c r="W116" i="7"/>
  <c r="O27" i="2"/>
  <c r="X105" i="2"/>
  <c r="AS12" i="2"/>
  <c r="I101" i="2"/>
  <c r="AS61" i="2"/>
  <c r="U120" i="7"/>
  <c r="AO21" i="2"/>
  <c r="L15" i="2"/>
  <c r="AV15" i="2" s="1"/>
  <c r="AI10" i="2"/>
  <c r="T81" i="2"/>
  <c r="Y94" i="2"/>
  <c r="I118" i="7"/>
  <c r="Q99" i="2"/>
  <c r="I83" i="2"/>
  <c r="P83" i="2" s="1"/>
  <c r="AK77" i="2"/>
  <c r="O84" i="2"/>
  <c r="AS47" i="2"/>
  <c r="AV56" i="2"/>
  <c r="AR32" i="2"/>
  <c r="AP17" i="2"/>
  <c r="P113" i="7"/>
  <c r="S35" i="2"/>
  <c r="S96" i="2"/>
  <c r="V58" i="2"/>
  <c r="AK58" i="2"/>
  <c r="O95" i="2"/>
  <c r="K28" i="2"/>
  <c r="AR16" i="2"/>
  <c r="AP84" i="2"/>
  <c r="L40" i="2"/>
  <c r="AU11" i="2"/>
  <c r="S11" i="2"/>
  <c r="AK15" i="2"/>
  <c r="AK29" i="2"/>
  <c r="AU105" i="2"/>
  <c r="L22" i="2"/>
  <c r="M40" i="2"/>
  <c r="F67" i="2"/>
  <c r="M47" i="2"/>
  <c r="Y35" i="2"/>
  <c r="U29" i="2"/>
  <c r="AJ15" i="2"/>
  <c r="X64" i="2"/>
  <c r="H36" i="2"/>
  <c r="AO42" i="2"/>
  <c r="L90" i="2"/>
  <c r="AI80" i="2"/>
  <c r="AS39" i="2"/>
  <c r="AI66" i="2"/>
  <c r="V87" i="2"/>
  <c r="AO40" i="2"/>
  <c r="L13" i="2"/>
  <c r="M13" i="2" s="1"/>
  <c r="Q19" i="2"/>
  <c r="AS54" i="2"/>
  <c r="L23" i="2"/>
  <c r="AV23" i="2" s="1"/>
  <c r="I54" i="2"/>
  <c r="I75" i="2"/>
  <c r="K75" i="2" s="1"/>
  <c r="AO18" i="2"/>
  <c r="I18" i="2"/>
  <c r="AR87" i="2"/>
  <c r="L57" i="2"/>
  <c r="AV57" i="2" s="1"/>
  <c r="AS30" i="2"/>
  <c r="V10" i="2"/>
  <c r="F18" i="2"/>
  <c r="F74" i="2"/>
  <c r="Q44" i="2"/>
  <c r="AS29" i="2"/>
  <c r="I47" i="2"/>
  <c r="L126" i="7"/>
  <c r="O118" i="7"/>
  <c r="H76" i="2"/>
  <c r="F38" i="2"/>
  <c r="R38" i="2" s="1"/>
  <c r="AR88" i="2"/>
  <c r="F100" i="2"/>
  <c r="K39" i="2"/>
  <c r="S47" i="2"/>
  <c r="AI23" i="2"/>
  <c r="L26" i="2"/>
  <c r="AV26" i="2" s="1"/>
  <c r="K105" i="2"/>
  <c r="Y14" i="2"/>
  <c r="AS20" i="2"/>
  <c r="V105" i="2"/>
  <c r="AO103" i="2"/>
  <c r="O39" i="2"/>
  <c r="M29" i="2"/>
  <c r="AO20" i="2"/>
  <c r="K106" i="2"/>
  <c r="I120" i="7"/>
  <c r="AP103" i="2"/>
  <c r="AJ103" i="2"/>
  <c r="R61" i="2"/>
  <c r="F93" i="2"/>
  <c r="AV18" i="2"/>
  <c r="AR84" i="2"/>
  <c r="Q68" i="2"/>
  <c r="AR6" i="2"/>
  <c r="AO67" i="2"/>
  <c r="I55" i="2"/>
  <c r="F75" i="2"/>
  <c r="P9" i="2"/>
  <c r="F51" i="2"/>
  <c r="AU51" i="2" s="1"/>
  <c r="L88" i="2"/>
  <c r="L104" i="2"/>
  <c r="F66" i="2"/>
  <c r="AJ66" i="2" s="1"/>
  <c r="M105" i="2"/>
  <c r="AI42" i="2"/>
  <c r="O23" i="2"/>
  <c r="M77" i="2"/>
  <c r="K35" i="2"/>
  <c r="AP34" i="2"/>
  <c r="I40" i="2"/>
  <c r="AI7" i="2"/>
  <c r="AI79" i="2"/>
  <c r="AP31" i="2"/>
  <c r="AT34" i="2"/>
  <c r="V84" i="2"/>
  <c r="AR15" i="2"/>
  <c r="M83" i="2"/>
  <c r="F92" i="2"/>
  <c r="AP100" i="2"/>
  <c r="O77" i="2"/>
  <c r="AS82" i="2"/>
  <c r="F83" i="2"/>
  <c r="R83" i="2" s="1"/>
  <c r="L37" i="2"/>
  <c r="AV37" i="2" s="1"/>
  <c r="AO16" i="2"/>
  <c r="AT29" i="2"/>
  <c r="AS28" i="2"/>
  <c r="V54" i="2"/>
  <c r="V77" i="2"/>
  <c r="V104" i="2"/>
  <c r="X96" i="2"/>
  <c r="AI92" i="2"/>
  <c r="Q80" i="2"/>
  <c r="AV31" i="2"/>
  <c r="AV27" i="2"/>
  <c r="O115" i="7"/>
  <c r="P103" i="2"/>
  <c r="AV55" i="2"/>
  <c r="U101" i="2"/>
  <c r="AJ84" i="2"/>
  <c r="R103" i="2"/>
  <c r="H83" i="2"/>
  <c r="AQ55" i="2"/>
  <c r="P40" i="2"/>
  <c r="R27" i="2"/>
  <c r="X92" i="2"/>
  <c r="P118" i="7"/>
  <c r="AP29" i="2"/>
  <c r="X15" i="2"/>
  <c r="AU33" i="2"/>
  <c r="R92" i="2"/>
  <c r="AR19" i="2"/>
  <c r="Y30" i="2"/>
  <c r="AJ95" i="2"/>
  <c r="AP76" i="2"/>
  <c r="AJ105" i="2"/>
  <c r="U114" i="7"/>
  <c r="P60" i="2"/>
  <c r="H29" i="2"/>
  <c r="AQ11" i="2"/>
  <c r="O33" i="2"/>
  <c r="K84" i="2"/>
  <c r="P69" i="2"/>
  <c r="O30" i="2"/>
  <c r="O66" i="2"/>
  <c r="R67" i="2"/>
  <c r="M15" i="2"/>
  <c r="AS89" i="2"/>
  <c r="K64" i="2"/>
  <c r="K40" i="2"/>
  <c r="U73" i="2"/>
  <c r="AQ15" i="2"/>
  <c r="V117" i="7"/>
  <c r="AI65" i="2"/>
  <c r="AR18" i="2"/>
  <c r="L66" i="2"/>
  <c r="I26" i="2"/>
  <c r="L106" i="2"/>
  <c r="AV106" i="2" s="1"/>
  <c r="T52" i="2"/>
  <c r="AO99" i="2"/>
  <c r="L61" i="2"/>
  <c r="Q15" i="2"/>
  <c r="T44" i="2"/>
  <c r="AS87" i="2"/>
  <c r="AI68" i="2"/>
  <c r="P114" i="7"/>
  <c r="AS55" i="2"/>
  <c r="L48" i="2"/>
  <c r="M48" i="2" s="1"/>
  <c r="P112" i="2"/>
  <c r="R60" i="2"/>
  <c r="P75" i="2"/>
  <c r="O117" i="7"/>
  <c r="F49" i="2"/>
  <c r="AO50" i="2"/>
  <c r="F57" i="2"/>
  <c r="AT57" i="2" s="1"/>
  <c r="AI90" i="2"/>
  <c r="H73" i="2"/>
  <c r="K77" i="2"/>
  <c r="O86" i="2"/>
  <c r="AU55" i="2"/>
  <c r="X60" i="2"/>
  <c r="M74" i="2"/>
  <c r="AQ88" i="2"/>
  <c r="AK51" i="2"/>
  <c r="AO25" i="2"/>
  <c r="X18" i="2"/>
  <c r="V116" i="7"/>
  <c r="AP14" i="2"/>
  <c r="AV11" i="2"/>
  <c r="AI44" i="2"/>
  <c r="AK59" i="2"/>
  <c r="R49" i="2"/>
  <c r="V30" i="2"/>
  <c r="Q69" i="2"/>
  <c r="AP58" i="2"/>
  <c r="I66" i="2"/>
  <c r="F59" i="2"/>
  <c r="Q41" i="2"/>
  <c r="I27" i="2"/>
  <c r="Y27" i="2" s="1"/>
  <c r="AS60" i="2"/>
  <c r="AS37" i="2"/>
  <c r="AR27" i="2"/>
  <c r="AO92" i="2"/>
  <c r="AO80" i="2"/>
  <c r="AR56" i="2"/>
  <c r="F68" i="2"/>
  <c r="F69" i="2"/>
  <c r="AJ35" i="2"/>
  <c r="R46" i="2"/>
  <c r="I95" i="2"/>
  <c r="S95" i="2" s="1"/>
  <c r="W119" i="7"/>
  <c r="P18" i="2"/>
  <c r="M57" i="2"/>
  <c r="AJ69" i="2"/>
  <c r="U33" i="2"/>
  <c r="F106" i="2"/>
  <c r="AP106" i="2" s="1"/>
  <c r="V79" i="2"/>
  <c r="AT27" i="2"/>
  <c r="AJ77" i="2"/>
  <c r="F22" i="2"/>
  <c r="Y97" i="2"/>
  <c r="U76" i="2"/>
  <c r="S49" i="2"/>
  <c r="AJ40" i="2"/>
  <c r="L20" i="2"/>
  <c r="O113" i="7"/>
  <c r="L101" i="2"/>
  <c r="AO9" i="2"/>
  <c r="AO83" i="2"/>
  <c r="X31" i="2"/>
  <c r="AJ34" i="2"/>
  <c r="AJ38" i="2"/>
  <c r="AS58" i="2"/>
  <c r="P85" i="2"/>
  <c r="K46" i="2"/>
  <c r="O80" i="2"/>
  <c r="AR104" i="2"/>
  <c r="O101" i="2"/>
  <c r="AK94" i="2"/>
  <c r="AU83" i="2"/>
  <c r="AP101" i="2"/>
  <c r="L115" i="7"/>
  <c r="AU39" i="2"/>
  <c r="M66" i="2"/>
  <c r="X29" i="2"/>
  <c r="AI20" i="2"/>
  <c r="H66" i="2"/>
  <c r="H74" i="2"/>
  <c r="U36" i="2"/>
  <c r="Y64" i="2"/>
  <c r="AQ96" i="2"/>
  <c r="O60" i="2"/>
  <c r="V94" i="2"/>
  <c r="H17" i="2"/>
  <c r="O94" i="2"/>
  <c r="I33" i="2"/>
  <c r="M34" i="2"/>
  <c r="U14" i="2"/>
  <c r="M27" i="2"/>
  <c r="AR22" i="2"/>
  <c r="AV88" i="2"/>
  <c r="O17" i="2"/>
  <c r="U96" i="2"/>
  <c r="AO101" i="2"/>
  <c r="R48" i="2"/>
  <c r="Y82" i="2"/>
  <c r="AT101" i="2"/>
  <c r="AJ76" i="2"/>
  <c r="AV36" i="2"/>
  <c r="R35" i="2"/>
  <c r="K32" i="2"/>
  <c r="T40" i="2"/>
  <c r="AK68" i="2"/>
  <c r="U103" i="2"/>
  <c r="J114" i="7"/>
  <c r="L19" i="2"/>
  <c r="K51" i="2"/>
  <c r="P23" i="2"/>
  <c r="K14" i="2"/>
  <c r="R30" i="2"/>
  <c r="T66" i="2"/>
  <c r="F26" i="2"/>
  <c r="T103" i="2"/>
  <c r="I73" i="2"/>
  <c r="AQ103" i="2"/>
  <c r="H15" i="2"/>
  <c r="Q78" i="2"/>
  <c r="M87" i="2"/>
  <c r="T69" i="2"/>
  <c r="AV30" i="2"/>
  <c r="AT84" i="2"/>
  <c r="L33" i="2"/>
  <c r="X59" i="2"/>
  <c r="Q43" i="2"/>
  <c r="X48" i="2"/>
  <c r="Y38" i="2"/>
  <c r="S73" i="2"/>
  <c r="AJ36" i="2"/>
  <c r="AP51" i="2"/>
  <c r="AU69" i="2"/>
  <c r="I63" i="2"/>
  <c r="X26" i="2"/>
  <c r="M31" i="2"/>
  <c r="S27" i="2"/>
  <c r="P28" i="2"/>
  <c r="AQ35" i="2"/>
  <c r="V97" i="2"/>
  <c r="P63" i="2"/>
  <c r="I80" i="2"/>
  <c r="U17" i="2"/>
  <c r="AO23" i="2"/>
  <c r="S19" i="2"/>
  <c r="U80" i="2"/>
  <c r="K63" i="2"/>
  <c r="K68" i="2"/>
  <c r="P82" i="2"/>
  <c r="AQ68" i="2"/>
  <c r="AJ26" i="2"/>
  <c r="F16" i="2"/>
  <c r="AK16" i="2"/>
  <c r="AJ57" i="2"/>
  <c r="K82" i="2"/>
  <c r="AQ18" i="2"/>
  <c r="U23" i="2"/>
  <c r="AK31" i="2"/>
  <c r="H37" i="2"/>
  <c r="AQ23" i="2"/>
  <c r="V15" i="2"/>
  <c r="Y28" i="2"/>
  <c r="Y63" i="2"/>
  <c r="V33" i="2"/>
  <c r="AQ90" i="2"/>
  <c r="X94" i="2"/>
  <c r="AO43" i="2"/>
  <c r="O37" i="2"/>
  <c r="AK75" i="2"/>
  <c r="F97" i="2"/>
  <c r="F85" i="2"/>
  <c r="AS21" i="2"/>
  <c r="T43" i="2"/>
  <c r="Q38" i="2"/>
  <c r="AQ87" i="2"/>
  <c r="AQ47" i="2"/>
  <c r="H23" i="2"/>
  <c r="AU27" i="2"/>
  <c r="AR12" i="2"/>
  <c r="L49" i="2"/>
  <c r="AV46" i="2"/>
  <c r="AO38" i="2"/>
  <c r="AQ97" i="2"/>
  <c r="AK11" i="2"/>
  <c r="AP30" i="2"/>
  <c r="O103" i="2"/>
  <c r="AO93" i="2"/>
  <c r="AR11" i="2"/>
  <c r="AK96" i="2"/>
  <c r="AV34" i="2"/>
  <c r="Y12" i="2"/>
  <c r="K95" i="2"/>
  <c r="O91" i="2"/>
  <c r="U11" i="2"/>
  <c r="M97" i="2"/>
  <c r="AU95" i="2"/>
  <c r="P27" i="2"/>
  <c r="AT21" i="2"/>
  <c r="H91" i="2"/>
  <c r="O11" i="2"/>
  <c r="AJ68" i="2"/>
  <c r="AU59" i="2"/>
  <c r="V82" i="2"/>
  <c r="S12" i="2"/>
  <c r="M88" i="2"/>
  <c r="L75" i="2"/>
  <c r="AU85" i="2"/>
  <c r="X61" i="2"/>
  <c r="U115" i="7"/>
  <c r="AU36" i="2"/>
  <c r="K55" i="2"/>
  <c r="AK19" i="2"/>
  <c r="Y73" i="2"/>
  <c r="I74" i="2"/>
  <c r="I113" i="7"/>
  <c r="O106" i="2"/>
  <c r="L62" i="2"/>
  <c r="AI94" i="2"/>
  <c r="R33" i="2"/>
  <c r="AT38" i="2"/>
  <c r="AT69" i="2"/>
  <c r="AS31" i="2"/>
  <c r="AO41" i="2"/>
  <c r="Y83" i="2"/>
  <c r="AV85" i="2"/>
  <c r="X33" i="2"/>
  <c r="R85" i="2"/>
  <c r="AK87" i="2"/>
  <c r="AI53" i="2"/>
  <c r="AP68" i="2"/>
  <c r="P77" i="2"/>
  <c r="V75" i="2"/>
  <c r="O105" i="2"/>
  <c r="S34" i="2"/>
  <c r="Y19" i="2"/>
  <c r="N2" i="2"/>
  <c r="U61" i="2"/>
  <c r="O93" i="2"/>
  <c r="H67" i="2"/>
  <c r="M90" i="2"/>
  <c r="I56" i="2"/>
  <c r="U116" i="7"/>
  <c r="AS77" i="2"/>
  <c r="AS19" i="2"/>
  <c r="U121" i="7"/>
  <c r="AJ33" i="2"/>
  <c r="K6" i="2"/>
  <c r="AQ14" i="2"/>
  <c r="AQ69" i="2"/>
  <c r="S83" i="2"/>
  <c r="V32" i="2"/>
  <c r="W117" i="7"/>
  <c r="F104" i="2"/>
  <c r="F19" i="2"/>
  <c r="AT15" i="2"/>
  <c r="H93" i="2"/>
  <c r="R56" i="2"/>
  <c r="P19" i="2"/>
  <c r="AJ31" i="2"/>
  <c r="AS74" i="2"/>
  <c r="AS17" i="2"/>
  <c r="P14" i="2"/>
  <c r="S77" i="2"/>
  <c r="AU37" i="2"/>
  <c r="M61" i="2"/>
  <c r="AU92" i="2"/>
  <c r="K62" i="2"/>
  <c r="AQ95" i="2"/>
  <c r="AQ92" i="2"/>
  <c r="X101" i="2"/>
  <c r="AU19" i="2"/>
  <c r="K49" i="2"/>
  <c r="P90" i="2"/>
  <c r="U56" i="2"/>
  <c r="AV38" i="2"/>
  <c r="AQ32" i="2"/>
  <c r="H100" i="2"/>
  <c r="Y106" i="2"/>
  <c r="AU77" i="2"/>
  <c r="AP60" i="2"/>
  <c r="AK18" i="2"/>
  <c r="AJ85" i="2"/>
  <c r="P80" i="2"/>
  <c r="O16" i="2"/>
  <c r="AI9" i="2"/>
  <c r="I93" i="2"/>
  <c r="Q94" i="2"/>
  <c r="K54" i="2"/>
  <c r="H84" i="2"/>
  <c r="R88" i="2"/>
  <c r="M94" i="2"/>
  <c r="Q52" i="2"/>
  <c r="AP73" i="2"/>
  <c r="R11" i="2"/>
  <c r="I20" i="2"/>
  <c r="AP91" i="2"/>
  <c r="AT103" i="2"/>
  <c r="AK85" i="2"/>
  <c r="AV61" i="2"/>
  <c r="S23" i="2"/>
  <c r="R37" i="2"/>
  <c r="X67" i="2"/>
  <c r="AU74" i="2"/>
  <c r="AR38" i="2"/>
  <c r="H18" i="2"/>
  <c r="AP27" i="2"/>
  <c r="AU30" i="2"/>
  <c r="O96" i="2"/>
  <c r="H101" i="2"/>
  <c r="AJ91" i="2"/>
  <c r="AU46" i="2"/>
  <c r="R73" i="2"/>
  <c r="AK93" i="2"/>
  <c r="K27" i="2"/>
  <c r="O126" i="7"/>
  <c r="Q23" i="2"/>
  <c r="Q42" i="2"/>
  <c r="H20" i="2"/>
  <c r="Y90" i="2"/>
  <c r="Y15" i="2"/>
  <c r="P106" i="2"/>
  <c r="V80" i="2"/>
  <c r="X91" i="2"/>
  <c r="F3" i="2"/>
  <c r="I4" i="2"/>
  <c r="V35" i="2"/>
  <c r="I5" i="2"/>
  <c r="I2" i="2"/>
  <c r="AK84" i="2"/>
  <c r="AO2" i="2"/>
  <c r="K2" i="2"/>
  <c r="R3" i="2"/>
  <c r="AS3" i="2"/>
  <c r="AQ49" i="2"/>
  <c r="Y4" i="2"/>
  <c r="AO3" i="2"/>
  <c r="S4" i="2"/>
  <c r="H3" i="2"/>
  <c r="AO51" i="2"/>
  <c r="V39" i="2"/>
  <c r="L12" i="2"/>
  <c r="AS62" i="2"/>
  <c r="L102" i="2"/>
  <c r="V49" i="2"/>
  <c r="O46" i="2"/>
  <c r="AR69" i="2"/>
  <c r="AR64" i="2"/>
  <c r="O36" i="2"/>
  <c r="AS27" i="2"/>
  <c r="U48" i="2"/>
  <c r="O18" i="2"/>
  <c r="AQ85" i="2"/>
  <c r="Y69" i="2"/>
  <c r="AV66" i="2"/>
  <c r="P26" i="2"/>
  <c r="AU34" i="2"/>
  <c r="AO53" i="2"/>
  <c r="X20" i="2"/>
  <c r="P51" i="2"/>
  <c r="K92" i="2"/>
  <c r="AU22" i="2"/>
  <c r="V115" i="7"/>
  <c r="J116" i="7"/>
  <c r="S29" i="2"/>
  <c r="U57" i="2"/>
  <c r="AP22" i="2"/>
  <c r="AQ38" i="2"/>
  <c r="K33" i="2"/>
  <c r="O51" i="2"/>
  <c r="AK6" i="2"/>
  <c r="AT14" i="2"/>
  <c r="AP61" i="2"/>
  <c r="AT61" i="2"/>
  <c r="U83" i="2"/>
  <c r="AJ11" i="2"/>
  <c r="K19" i="2"/>
  <c r="X38" i="2"/>
  <c r="AK23" i="2"/>
  <c r="AJ48" i="2"/>
  <c r="H47" i="2"/>
  <c r="AP21" i="2"/>
  <c r="R15" i="2"/>
  <c r="S63" i="2"/>
  <c r="AU35" i="2"/>
  <c r="AT47" i="2"/>
  <c r="AQ61" i="2"/>
  <c r="R40" i="2"/>
  <c r="K83" i="2"/>
  <c r="F62" i="2"/>
  <c r="AT62" i="2" s="1"/>
  <c r="L84" i="2"/>
  <c r="F13" i="2"/>
  <c r="AV77" i="2"/>
  <c r="AU60" i="2"/>
  <c r="Y66" i="2"/>
  <c r="U13" i="2"/>
  <c r="AS102" i="2"/>
  <c r="L92" i="2"/>
  <c r="AP94" i="2"/>
  <c r="Q79" i="2"/>
  <c r="L64" i="2"/>
  <c r="P64" i="2"/>
  <c r="V37" i="2"/>
  <c r="AQ77" i="2"/>
  <c r="K58" i="2"/>
  <c r="U51" i="2"/>
  <c r="S101" i="2"/>
  <c r="P116" i="7"/>
  <c r="AU91" i="2"/>
  <c r="I100" i="2"/>
  <c r="AS90" i="2"/>
  <c r="P35" i="2"/>
  <c r="AP75" i="2"/>
  <c r="S40" i="2"/>
  <c r="AU21" i="2"/>
  <c r="W118" i="7"/>
  <c r="H92" i="2"/>
  <c r="AQ105" i="2"/>
  <c r="V28" i="2"/>
  <c r="T41" i="2"/>
  <c r="K90" i="2"/>
  <c r="R91" i="2"/>
  <c r="AK88" i="2"/>
  <c r="P15" i="2"/>
  <c r="AP62" i="2"/>
  <c r="AQ62" i="2"/>
  <c r="V40" i="2"/>
  <c r="AJ37" i="2"/>
  <c r="I76" i="2"/>
  <c r="AO22" i="2"/>
  <c r="R77" i="2"/>
  <c r="F63" i="2"/>
  <c r="AJ63" i="2" s="1"/>
  <c r="AS32" i="2"/>
  <c r="AV74" i="2"/>
  <c r="S58" i="2"/>
  <c r="P16" i="2"/>
  <c r="S64" i="2"/>
  <c r="M16" i="2"/>
  <c r="AS105" i="2"/>
  <c r="P12" i="2"/>
  <c r="O74" i="2"/>
  <c r="L63" i="2"/>
  <c r="Y105" i="2"/>
  <c r="AV13" i="2"/>
  <c r="AQ31" i="2"/>
  <c r="V29" i="2"/>
  <c r="R80" i="2"/>
  <c r="Y37" i="2"/>
  <c r="O64" i="2"/>
  <c r="Y75" i="2"/>
  <c r="L96" i="2"/>
  <c r="M26" i="2"/>
  <c r="X66" i="2"/>
  <c r="R55" i="2"/>
  <c r="AV62" i="2"/>
  <c r="F41" i="2"/>
  <c r="AU41" i="2" s="1"/>
  <c r="AT20" i="2"/>
  <c r="AU63" i="2"/>
  <c r="AF2" i="2"/>
  <c r="P46" i="2"/>
  <c r="P62" i="2"/>
  <c r="X37" i="2"/>
  <c r="P32" i="2"/>
  <c r="U63" i="2"/>
  <c r="H41" i="2"/>
  <c r="V114" i="7"/>
  <c r="S103" i="2"/>
  <c r="U62" i="2"/>
  <c r="AK28" i="2"/>
  <c r="AP83" i="2"/>
  <c r="R62" i="2"/>
  <c r="P29" i="2"/>
  <c r="AV87" i="2"/>
  <c r="AJ39" i="2"/>
  <c r="AK30" i="2"/>
  <c r="Q105" i="2"/>
  <c r="U84" i="2"/>
  <c r="V88" i="2"/>
  <c r="AJ49" i="2"/>
  <c r="U88" i="2"/>
  <c r="O92" i="2"/>
  <c r="AU96" i="2"/>
  <c r="R66" i="2"/>
  <c r="V14" i="2"/>
  <c r="AQ76" i="2"/>
  <c r="AR54" i="2"/>
  <c r="AJ94" i="2"/>
  <c r="S31" i="2"/>
  <c r="M18" i="2"/>
  <c r="R59" i="2"/>
  <c r="F54" i="2"/>
  <c r="V59" i="2"/>
  <c r="R26" i="2"/>
  <c r="AU84" i="2"/>
  <c r="AT94" i="2"/>
  <c r="AK38" i="2"/>
  <c r="S16" i="2"/>
  <c r="AT74" i="2"/>
  <c r="P104" i="2"/>
  <c r="AJ22" i="2"/>
  <c r="AR94" i="2"/>
  <c r="K96" i="2"/>
  <c r="U38" i="2"/>
  <c r="F6" i="2"/>
  <c r="AU6" i="2" s="1"/>
  <c r="M37" i="2"/>
  <c r="T38" i="2"/>
  <c r="M63" i="2"/>
  <c r="AP69" i="2"/>
  <c r="W2" i="2"/>
  <c r="P73" i="2"/>
  <c r="AQ83" i="2"/>
  <c r="AQ30" i="2"/>
  <c r="R93" i="2"/>
  <c r="Y80" i="2"/>
  <c r="H16" i="2"/>
  <c r="F32" i="2"/>
  <c r="L35" i="2"/>
  <c r="L76" i="2"/>
  <c r="AP23" i="2"/>
  <c r="S38" i="2"/>
  <c r="Y104" i="2"/>
  <c r="V92" i="2"/>
  <c r="O104" i="2"/>
  <c r="P39" i="2"/>
  <c r="Y100" i="2"/>
  <c r="AQ28" i="2"/>
  <c r="H14" i="2"/>
  <c r="M12" i="2"/>
  <c r="K59" i="2"/>
  <c r="AQ16" i="2"/>
  <c r="AP47" i="2"/>
  <c r="U54" i="2"/>
  <c r="X16" i="2"/>
  <c r="O63" i="2"/>
  <c r="AP41" i="2"/>
  <c r="AU76" i="2"/>
  <c r="V51" i="2"/>
  <c r="AT92" i="2"/>
  <c r="AS76" i="2"/>
  <c r="AK63" i="2"/>
  <c r="S68" i="2"/>
  <c r="H68" i="2"/>
  <c r="X39" i="2"/>
  <c r="AU103" i="2"/>
  <c r="S62" i="2"/>
  <c r="U41" i="2"/>
  <c r="Q72" i="2"/>
  <c r="U67" i="2"/>
  <c r="AQ106" i="2"/>
  <c r="X95" i="2"/>
  <c r="AP92" i="2"/>
  <c r="H88" i="2"/>
  <c r="M46" i="2"/>
  <c r="K100" i="2"/>
  <c r="U16" i="2"/>
  <c r="AV90" i="2"/>
  <c r="AR2" i="2"/>
  <c r="AI3" i="2"/>
  <c r="AJ3" i="2"/>
  <c r="AI2" i="2"/>
  <c r="V5" i="2"/>
  <c r="Y96" i="2"/>
  <c r="P2" i="2"/>
  <c r="Q4" i="2"/>
  <c r="T4" i="2"/>
  <c r="Y5" i="2"/>
  <c r="AS5" i="2"/>
  <c r="AO4" i="2"/>
  <c r="AK2" i="2"/>
  <c r="AR3" i="2"/>
  <c r="AK5" i="2"/>
  <c r="AO81" i="2"/>
  <c r="Q91" i="2"/>
  <c r="AI38" i="2"/>
  <c r="AQ39" i="2"/>
  <c r="P87" i="2"/>
  <c r="AT39" i="2"/>
  <c r="R94" i="2"/>
  <c r="AR34" i="2"/>
  <c r="Q70" i="2"/>
  <c r="AP48" i="2"/>
  <c r="U34" i="2"/>
  <c r="AJ27" i="2"/>
  <c r="K97" i="2"/>
  <c r="P49" i="2"/>
  <c r="F82" i="2"/>
  <c r="S37" i="2"/>
  <c r="I13" i="2"/>
  <c r="V13" i="2" s="1"/>
  <c r="S75" i="2"/>
  <c r="AK27" i="2"/>
  <c r="M118" i="7"/>
  <c r="O31" i="2"/>
  <c r="P94" i="2"/>
  <c r="AU88" i="2"/>
  <c r="H11" i="2"/>
  <c r="L82" i="2"/>
  <c r="V64" i="2"/>
  <c r="L17" i="2"/>
  <c r="M17" i="2" s="1"/>
  <c r="AQ33" i="2"/>
  <c r="U74" i="2"/>
  <c r="AK62" i="2"/>
  <c r="X55" i="2"/>
  <c r="AV33" i="2"/>
  <c r="L28" i="2"/>
  <c r="AV17" i="2"/>
  <c r="AQ29" i="2"/>
  <c r="H27" i="2"/>
  <c r="K69" i="2"/>
  <c r="O21" i="2"/>
  <c r="AU94" i="2"/>
  <c r="AU67" i="2"/>
  <c r="U30" i="2"/>
  <c r="AK40" i="2"/>
  <c r="M69" i="2"/>
  <c r="AV82" i="2"/>
  <c r="AJ80" i="2"/>
  <c r="L123" i="7"/>
  <c r="X14" i="2"/>
  <c r="P47" i="2"/>
  <c r="U15" i="2"/>
  <c r="AU20" i="2"/>
  <c r="AQ40" i="2"/>
  <c r="H38" i="2"/>
  <c r="T101" i="2"/>
  <c r="Q51" i="2"/>
  <c r="Q39" i="2"/>
  <c r="J113" i="7"/>
  <c r="H80" i="2"/>
  <c r="AO10" i="2"/>
  <c r="U91" i="2"/>
  <c r="R47" i="2"/>
  <c r="Y85" i="2"/>
  <c r="AR33" i="2"/>
  <c r="L93" i="2"/>
  <c r="O26" i="2"/>
  <c r="H56" i="2"/>
  <c r="I41" i="2"/>
  <c r="V62" i="2"/>
  <c r="AP77" i="2"/>
  <c r="L59" i="2"/>
  <c r="K34" i="2"/>
  <c r="S82" i="2"/>
  <c r="AQ59" i="2"/>
  <c r="L51" i="2"/>
  <c r="AT48" i="2"/>
  <c r="M51" i="2"/>
  <c r="AP37" i="2"/>
  <c r="Y59" i="2"/>
  <c r="O59" i="2"/>
  <c r="K11" i="2"/>
  <c r="I57" i="2"/>
  <c r="F102" i="2"/>
  <c r="J115" i="7"/>
  <c r="AU13" i="2"/>
  <c r="AT11" i="2"/>
  <c r="S104" i="2"/>
  <c r="AV20" i="2"/>
  <c r="Y40" i="2"/>
  <c r="AK12" i="2"/>
  <c r="M82" i="2"/>
  <c r="AJ92" i="2"/>
  <c r="P33" i="2"/>
  <c r="AR63" i="2"/>
  <c r="F12" i="2"/>
  <c r="AV83" i="2"/>
  <c r="AV64" i="2"/>
  <c r="AR92" i="2"/>
  <c r="AK33" i="2"/>
  <c r="P6" i="2"/>
  <c r="O67" i="2"/>
  <c r="AU23" i="2"/>
  <c r="AV100" i="2"/>
  <c r="I89" i="2"/>
  <c r="O58" i="2"/>
  <c r="I91" i="2"/>
  <c r="AK61" i="2"/>
  <c r="AR20" i="2"/>
  <c r="Y41" i="2"/>
  <c r="AQ6" i="2"/>
  <c r="AT59" i="2"/>
  <c r="Y84" i="2"/>
  <c r="AT88" i="2"/>
  <c r="S30" i="2"/>
  <c r="X47" i="2"/>
  <c r="H33" i="2"/>
  <c r="K31" i="2"/>
  <c r="AV54" i="2"/>
  <c r="L120" i="7"/>
  <c r="AI41" i="2"/>
  <c r="AV40" i="2"/>
  <c r="O38" i="2"/>
  <c r="Y26" i="2"/>
  <c r="V68" i="2"/>
  <c r="AT23" i="2"/>
  <c r="AT31" i="2"/>
  <c r="AK83" i="2"/>
  <c r="Y13" i="2"/>
  <c r="AK80" i="2"/>
  <c r="R16" i="2"/>
  <c r="S32" i="2"/>
  <c r="AJ41" i="2"/>
  <c r="AU48" i="2"/>
  <c r="H57" i="2"/>
  <c r="M49" i="2"/>
  <c r="AV101" i="2"/>
  <c r="X88" i="2"/>
  <c r="O100" i="2"/>
  <c r="AS13" i="2"/>
  <c r="U105" i="2"/>
  <c r="R68" i="2"/>
  <c r="AL2" i="2"/>
  <c r="S13" i="2"/>
  <c r="M75" i="2"/>
  <c r="V121" i="7"/>
  <c r="R101" i="2"/>
  <c r="S60" i="2"/>
  <c r="AP64" i="2"/>
  <c r="Y58" i="2"/>
  <c r="AJ20" i="2"/>
  <c r="AT51" i="2"/>
  <c r="Q83" i="2"/>
  <c r="V6" i="2"/>
  <c r="P13" i="2"/>
  <c r="AJ12" i="2"/>
  <c r="AR91" i="2"/>
  <c r="V46" i="2"/>
  <c r="AS73" i="2"/>
  <c r="O29" i="2"/>
  <c r="AS63" i="2"/>
  <c r="X76" i="2"/>
  <c r="V34" i="2"/>
  <c r="S85" i="2"/>
  <c r="AJ14" i="2"/>
  <c r="AJ46" i="2"/>
  <c r="L68" i="2"/>
  <c r="M62" i="2"/>
  <c r="AQ89" i="2"/>
  <c r="S6" i="2"/>
  <c r="S91" i="2"/>
  <c r="O82" i="2"/>
  <c r="AV48" i="2"/>
  <c r="AP39" i="2"/>
  <c r="R6" i="2"/>
  <c r="Y77" i="2"/>
  <c r="AQ19" i="2"/>
  <c r="AV12" i="2"/>
  <c r="Y31" i="2"/>
  <c r="AJ106" i="2"/>
  <c r="AK106" i="2"/>
  <c r="U37" i="2"/>
  <c r="U93" i="2"/>
  <c r="S76" i="2"/>
  <c r="AJ67" i="2"/>
  <c r="AJ6" i="2"/>
  <c r="T23" i="2"/>
  <c r="AP57" i="2"/>
  <c r="AQ60" i="2"/>
  <c r="AK60" i="2"/>
  <c r="H13" i="2"/>
  <c r="P31" i="2"/>
  <c r="AV41" i="2"/>
  <c r="K93" i="2"/>
  <c r="V11" i="2"/>
  <c r="S80" i="2"/>
  <c r="AT67" i="2"/>
  <c r="AT30" i="2"/>
  <c r="U22" i="2"/>
  <c r="S92" i="2"/>
  <c r="AU15" i="2"/>
  <c r="X85" i="2"/>
  <c r="V106" i="2"/>
  <c r="AU93" i="2"/>
  <c r="P76" i="2"/>
  <c r="P20" i="2"/>
  <c r="AI19" i="2"/>
  <c r="R69" i="2"/>
  <c r="I102" i="2"/>
  <c r="AQ102" i="2" s="1"/>
  <c r="L6" i="2"/>
  <c r="AS96" i="2"/>
  <c r="R100" i="2"/>
  <c r="V31" i="2"/>
  <c r="H12" i="2"/>
  <c r="AT18" i="2"/>
  <c r="M36" i="2"/>
  <c r="AK89" i="2"/>
  <c r="H63" i="2"/>
  <c r="Y60" i="2"/>
  <c r="W120" i="7"/>
  <c r="Y68" i="2"/>
  <c r="AU16" i="2"/>
  <c r="V69" i="2"/>
  <c r="U18" i="2"/>
  <c r="U40" i="2"/>
  <c r="AQ37" i="2"/>
  <c r="AK13" i="2"/>
  <c r="Y32" i="2"/>
  <c r="O41" i="2"/>
  <c r="AO5" i="2"/>
  <c r="T3" i="2"/>
  <c r="M96" i="2"/>
  <c r="AQ4" i="2"/>
  <c r="K4" i="2"/>
  <c r="Q2" i="2"/>
  <c r="AQ5" i="2"/>
  <c r="V4" i="2"/>
  <c r="M19" i="2"/>
  <c r="Q5" i="2"/>
  <c r="L3" i="2"/>
  <c r="L4" i="2"/>
  <c r="AS2" i="2"/>
  <c r="X3" i="2"/>
  <c r="V47" i="2"/>
  <c r="AR5" i="2"/>
  <c r="S87" i="2"/>
  <c r="AT3" i="2"/>
  <c r="AV53" i="2"/>
  <c r="AO15" i="2"/>
  <c r="AQ75" i="2"/>
  <c r="AU38" i="2"/>
  <c r="O57" i="2"/>
  <c r="U31" i="2"/>
  <c r="AP88" i="2"/>
  <c r="L60" i="2"/>
  <c r="O34" i="2"/>
  <c r="R18" i="2"/>
  <c r="S18" i="2"/>
  <c r="S59" i="2"/>
  <c r="U49" i="2"/>
  <c r="AU49" i="2"/>
  <c r="AJ29" i="2"/>
  <c r="AI103" i="2"/>
  <c r="AP35" i="2"/>
  <c r="AK66" i="2"/>
  <c r="U20" i="2"/>
  <c r="H75" i="2"/>
  <c r="K88" i="2"/>
  <c r="AP15" i="2"/>
  <c r="AR39" i="2"/>
  <c r="AJ100" i="2"/>
  <c r="S26" i="2"/>
  <c r="AJ51" i="2"/>
  <c r="V101" i="2"/>
  <c r="AP95" i="2"/>
  <c r="V83" i="2"/>
  <c r="H22" i="2"/>
  <c r="AV103" i="2"/>
  <c r="V19" i="2"/>
  <c r="K61" i="2"/>
  <c r="I36" i="2"/>
  <c r="AU80" i="2"/>
  <c r="X106" i="2"/>
  <c r="S61" i="2"/>
  <c r="K38" i="2"/>
  <c r="Y88" i="2"/>
  <c r="P34" i="2"/>
  <c r="R58" i="2"/>
  <c r="AI52" i="2"/>
  <c r="P66" i="2"/>
  <c r="AU14" i="2"/>
  <c r="AT68" i="2"/>
  <c r="S14" i="2"/>
  <c r="U95" i="2"/>
  <c r="I115" i="7"/>
  <c r="R95" i="2"/>
  <c r="O40" i="2"/>
  <c r="AJ93" i="2"/>
  <c r="AR90" i="2"/>
  <c r="F87" i="2"/>
  <c r="AJ87" i="2" s="1"/>
  <c r="F89" i="2"/>
  <c r="T15" i="2"/>
  <c r="AJ58" i="2"/>
  <c r="R84" i="2"/>
  <c r="AS84" i="2"/>
  <c r="V120" i="7"/>
  <c r="I67" i="2"/>
  <c r="AT66" i="2"/>
  <c r="AK54" i="2"/>
  <c r="Q16" i="2"/>
  <c r="O120" i="7"/>
  <c r="AK82" i="2"/>
  <c r="U47" i="2"/>
  <c r="O69" i="2"/>
  <c r="M120" i="7"/>
  <c r="M14" i="2"/>
  <c r="Y54" i="2"/>
  <c r="J118" i="7"/>
  <c r="AS80" i="2"/>
  <c r="AS22" i="2"/>
  <c r="S105" i="2"/>
  <c r="H40" i="2"/>
  <c r="AJ101" i="2"/>
  <c r="P11" i="2"/>
  <c r="M115" i="7"/>
  <c r="AQ26" i="2"/>
  <c r="R106" i="2"/>
  <c r="F90" i="2"/>
  <c r="AP38" i="2"/>
  <c r="AQ54" i="2"/>
  <c r="AU40" i="2"/>
  <c r="S39" i="2"/>
  <c r="P97" i="2"/>
  <c r="V12" i="2"/>
  <c r="AT36" i="2"/>
  <c r="X90" i="2"/>
  <c r="R90" i="2"/>
  <c r="U102" i="2"/>
  <c r="R96" i="2"/>
  <c r="M23" i="2"/>
  <c r="K60" i="2"/>
  <c r="K94" i="2"/>
  <c r="I17" i="2"/>
  <c r="M56" i="2"/>
  <c r="V90" i="2"/>
  <c r="Q22" i="2"/>
  <c r="AK47" i="2"/>
  <c r="I21" i="2"/>
  <c r="K21" i="2" s="1"/>
  <c r="AV95" i="2"/>
  <c r="V95" i="2"/>
  <c r="AR96" i="2"/>
  <c r="T42" i="2"/>
  <c r="P95" i="2"/>
  <c r="M32" i="2"/>
  <c r="AV80" i="2"/>
  <c r="R105" i="2"/>
  <c r="AI22" i="2"/>
  <c r="K37" i="2"/>
  <c r="AK74" i="2"/>
  <c r="Y33" i="2"/>
  <c r="H26" i="2"/>
  <c r="H95" i="2"/>
  <c r="AP33" i="2"/>
  <c r="AV89" i="2"/>
  <c r="V63" i="2"/>
  <c r="X17" i="2"/>
  <c r="AU64" i="2"/>
  <c r="AS36" i="2"/>
  <c r="AV60" i="2"/>
  <c r="K76" i="2"/>
  <c r="R63" i="2"/>
  <c r="AK57" i="2"/>
  <c r="AT106" i="2"/>
  <c r="S106" i="2"/>
  <c r="AQ13" i="2"/>
  <c r="AQ80" i="2"/>
  <c r="AJ16" i="2"/>
  <c r="O12" i="2"/>
  <c r="AV19" i="2"/>
  <c r="X41" i="2"/>
  <c r="AP85" i="2"/>
  <c r="AU58" i="2"/>
  <c r="AP20" i="2"/>
  <c r="AK55" i="2"/>
  <c r="AT80" i="2"/>
  <c r="V96" i="2"/>
  <c r="AU29" i="2"/>
  <c r="M22" i="2"/>
  <c r="AJ56" i="2"/>
  <c r="AK37" i="2"/>
  <c r="AP93" i="2"/>
  <c r="V76" i="2"/>
  <c r="AT41" i="2"/>
  <c r="L67" i="2"/>
  <c r="AP46" i="2"/>
  <c r="AK69" i="2"/>
  <c r="K103" i="2"/>
  <c r="R36" i="2"/>
  <c r="AS6" i="2"/>
  <c r="AJ17" i="2"/>
  <c r="X19" i="2"/>
  <c r="M28" i="2"/>
  <c r="X93" i="2"/>
  <c r="AV96" i="2"/>
  <c r="AR41" i="2"/>
  <c r="F28" i="2"/>
  <c r="I48" i="2"/>
  <c r="AT100" i="2"/>
  <c r="O48" i="2"/>
  <c r="Q73" i="2"/>
  <c r="AJ96" i="2"/>
  <c r="M41" i="2"/>
  <c r="R20" i="2"/>
  <c r="R22" i="2"/>
  <c r="AK103" i="2"/>
  <c r="AJ47" i="2"/>
  <c r="Y34" i="2"/>
  <c r="O14" i="2"/>
  <c r="AP55" i="2"/>
  <c r="X104" i="2"/>
  <c r="V61" i="2"/>
  <c r="AK110" i="2"/>
  <c r="AQ64" i="2"/>
  <c r="M80" i="2"/>
  <c r="AQ51" i="2"/>
  <c r="Y87" i="2"/>
  <c r="O6" i="2"/>
  <c r="H69" i="2"/>
  <c r="Y92" i="2"/>
  <c r="S69" i="2"/>
  <c r="H61" i="2"/>
  <c r="Y48" i="2"/>
  <c r="K13" i="2"/>
  <c r="P57" i="2"/>
  <c r="K36" i="2"/>
  <c r="AK32" i="2"/>
  <c r="H19" i="2"/>
  <c r="R41" i="2"/>
  <c r="U21" i="2"/>
  <c r="AR40" i="2"/>
  <c r="S89" i="2"/>
  <c r="S84" i="2"/>
  <c r="AQ34" i="2"/>
  <c r="H82" i="2"/>
  <c r="AT102" i="2"/>
  <c r="AR58" i="2"/>
  <c r="AT28" i="2"/>
  <c r="P68" i="2"/>
  <c r="X103" i="2"/>
  <c r="Y103" i="2"/>
  <c r="M11" i="2"/>
  <c r="P55" i="2"/>
  <c r="AP82" i="2"/>
  <c r="S93" i="2"/>
  <c r="S100" i="2"/>
  <c r="K80" i="2"/>
  <c r="R12" i="2"/>
  <c r="H6" i="2"/>
  <c r="T9" i="2"/>
  <c r="H94" i="2"/>
  <c r="AT91" i="2"/>
  <c r="AP96" i="2"/>
  <c r="X84" i="2"/>
  <c r="S102" i="2"/>
  <c r="Y95" i="2"/>
  <c r="AJ64" i="2"/>
  <c r="I22" i="2"/>
  <c r="Y16" i="2"/>
  <c r="AV22" i="2"/>
  <c r="K30" i="2"/>
  <c r="AV75" i="2"/>
  <c r="AK20" i="2"/>
  <c r="M113" i="7"/>
  <c r="T72" i="2"/>
  <c r="H34" i="2"/>
  <c r="K89" i="2"/>
  <c r="AP36" i="2"/>
  <c r="M58" i="2"/>
  <c r="H39" i="2"/>
  <c r="Y23" i="2"/>
  <c r="AT93" i="2"/>
  <c r="AP67" i="2"/>
  <c r="M20" i="2"/>
  <c r="F2" i="2"/>
  <c r="T5" i="2"/>
  <c r="AI4" i="2"/>
  <c r="AU104" i="2"/>
  <c r="AV32" i="2"/>
  <c r="T2" i="2"/>
  <c r="AJ2" i="2"/>
  <c r="AR4" i="2"/>
  <c r="AK95" i="2"/>
  <c r="L2" i="2"/>
  <c r="AP3" i="2"/>
  <c r="P5" i="2"/>
  <c r="AI5" i="2"/>
  <c r="O3" i="2"/>
  <c r="Q3" i="2"/>
  <c r="AU3" i="2"/>
  <c r="AS4" i="2"/>
  <c r="F5" i="2"/>
  <c r="U5" i="2"/>
  <c r="R5" i="2"/>
  <c r="I3" i="2"/>
  <c r="P84" i="2"/>
  <c r="V85" i="2"/>
  <c r="R57" i="2"/>
  <c r="AQ66" i="2"/>
  <c r="AP59" i="2"/>
  <c r="O75" i="2"/>
  <c r="H96" i="2"/>
  <c r="R51" i="2"/>
  <c r="U68" i="2"/>
  <c r="AT35" i="2"/>
  <c r="H106" i="2"/>
  <c r="K101" i="2"/>
  <c r="AT83" i="2"/>
  <c r="AT26" i="2"/>
  <c r="AQ73" i="2"/>
  <c r="AV102" i="2"/>
  <c r="AP16" i="2"/>
  <c r="AT97" i="2"/>
  <c r="AJ97" i="2"/>
  <c r="AJ62" i="2"/>
  <c r="AP87" i="2"/>
  <c r="R87" i="2"/>
  <c r="U85" i="2"/>
  <c r="AV84" i="2"/>
  <c r="O89" i="2"/>
  <c r="H89" i="2"/>
  <c r="O13" i="2"/>
  <c r="M93" i="2"/>
  <c r="AQ41" i="2"/>
  <c r="H102" i="2"/>
  <c r="AP63" i="2"/>
  <c r="P21" i="2"/>
  <c r="Y21" i="2"/>
  <c r="V74" i="2"/>
  <c r="P89" i="2"/>
  <c r="K91" i="2"/>
  <c r="S56" i="2"/>
  <c r="R104" i="2"/>
  <c r="AT104" i="2"/>
  <c r="U19" i="2"/>
  <c r="R28" i="2"/>
  <c r="AP28" i="2"/>
  <c r="AK48" i="2"/>
  <c r="AU54" i="2"/>
  <c r="AP54" i="2"/>
  <c r="U6" i="2"/>
  <c r="R32" i="2"/>
  <c r="AU32" i="2"/>
  <c r="P93" i="2"/>
  <c r="M76" i="2"/>
  <c r="K20" i="2"/>
  <c r="K102" i="2"/>
  <c r="AV6" i="2"/>
  <c r="V22" i="2"/>
  <c r="AU5" i="2"/>
  <c r="X5" i="2"/>
  <c r="AK3" i="2"/>
  <c r="AU2" i="2"/>
  <c r="L5" i="2"/>
  <c r="K73" i="2"/>
  <c r="F4" i="2"/>
  <c r="O5" i="2"/>
  <c r="AQ84" i="2"/>
  <c r="X34" i="2"/>
  <c r="AP11" i="2"/>
  <c r="M91" i="2"/>
  <c r="V27" i="2"/>
  <c r="X75" i="2"/>
  <c r="U64" i="2"/>
  <c r="X51" i="2"/>
  <c r="O35" i="2"/>
  <c r="AU66" i="2"/>
  <c r="U106" i="2"/>
  <c r="Y101" i="2"/>
  <c r="X83" i="2"/>
  <c r="AU26" i="2"/>
  <c r="V73" i="2"/>
  <c r="AU82" i="2"/>
  <c r="AT16" i="2"/>
  <c r="X97" i="2"/>
  <c r="H97" i="2"/>
  <c r="AU62" i="2"/>
  <c r="X87" i="2"/>
  <c r="U87" i="2"/>
  <c r="AT85" i="2"/>
  <c r="M84" i="2"/>
  <c r="AJ89" i="2"/>
  <c r="AJ13" i="2"/>
  <c r="S67" i="2"/>
  <c r="AK41" i="2"/>
  <c r="P100" i="2"/>
  <c r="AP102" i="2"/>
  <c r="AT63" i="2"/>
  <c r="V21" i="2"/>
  <c r="AQ74" i="2"/>
  <c r="P74" i="2"/>
  <c r="V89" i="2"/>
  <c r="AK56" i="2"/>
  <c r="P56" i="2"/>
  <c r="H104" i="2"/>
  <c r="AJ104" i="2"/>
  <c r="AT19" i="2"/>
  <c r="AJ28" i="2"/>
  <c r="X28" i="2"/>
  <c r="V48" i="2"/>
  <c r="AT54" i="2"/>
  <c r="H54" i="2"/>
  <c r="AT6" i="2"/>
  <c r="H32" i="2"/>
  <c r="AP32" i="2"/>
  <c r="AQ93" i="2"/>
  <c r="S20" i="2"/>
  <c r="AQ20" i="2"/>
  <c r="AK102" i="2"/>
  <c r="S22" i="2"/>
  <c r="AQ22" i="2"/>
  <c r="AJ5" i="2"/>
  <c r="AQ3" i="2"/>
  <c r="K3" i="2"/>
  <c r="O4" i="2"/>
  <c r="AJ4" i="2"/>
  <c r="AK4" i="2"/>
  <c r="S5" i="2"/>
  <c r="R2" i="2"/>
  <c r="S2" i="2"/>
  <c r="R74" i="2"/>
  <c r="AV39" i="2"/>
  <c r="R34" i="2"/>
  <c r="X11" i="2"/>
  <c r="AV91" i="2"/>
  <c r="AQ27" i="2"/>
  <c r="R75" i="2"/>
  <c r="R64" i="2"/>
  <c r="M104" i="2"/>
  <c r="U35" i="2"/>
  <c r="AP66" i="2"/>
  <c r="AU106" i="2"/>
  <c r="P101" i="2"/>
  <c r="AJ83" i="2"/>
  <c r="AP26" i="2"/>
  <c r="AK73" i="2"/>
  <c r="U82" i="2"/>
  <c r="O97" i="2"/>
  <c r="AU97" i="2"/>
  <c r="U97" i="2"/>
  <c r="X62" i="2"/>
  <c r="H87" i="2"/>
  <c r="AT87" i="2"/>
  <c r="H85" i="2"/>
  <c r="X89" i="2"/>
  <c r="U89" i="2"/>
  <c r="AP13" i="2"/>
  <c r="P67" i="2"/>
  <c r="S41" i="2"/>
  <c r="V100" i="2"/>
  <c r="AJ90" i="2"/>
  <c r="X63" i="2"/>
  <c r="AQ21" i="2"/>
  <c r="K74" i="2"/>
  <c r="Y74" i="2"/>
  <c r="V91" i="2"/>
  <c r="AQ56" i="2"/>
  <c r="V56" i="2"/>
  <c r="AP104" i="2"/>
  <c r="AP19" i="2"/>
  <c r="AJ19" i="2"/>
  <c r="U28" i="2"/>
  <c r="O28" i="2"/>
  <c r="K48" i="2"/>
  <c r="X54" i="2"/>
  <c r="AV68" i="2"/>
  <c r="X6" i="2"/>
  <c r="O32" i="2"/>
  <c r="X32" i="2"/>
  <c r="V93" i="2"/>
  <c r="V20" i="2"/>
  <c r="V102" i="2"/>
  <c r="Y102" i="2"/>
  <c r="P22" i="2"/>
  <c r="Y22" i="2"/>
  <c r="AT5" i="2"/>
  <c r="Y3" i="2"/>
  <c r="P3" i="2"/>
  <c r="AU4" i="2"/>
  <c r="X4" i="2"/>
  <c r="M59" i="2"/>
  <c r="U3" i="2"/>
  <c r="AQ2" i="2"/>
  <c r="AV92" i="2"/>
  <c r="AP74" i="2"/>
  <c r="K85" i="2"/>
  <c r="AU57" i="2"/>
  <c r="V66" i="2"/>
  <c r="AJ59" i="2"/>
  <c r="AT75" i="2"/>
  <c r="AT96" i="2"/>
  <c r="H51" i="2"/>
  <c r="AU68" i="2"/>
  <c r="H35" i="2"/>
  <c r="AQ104" i="2"/>
  <c r="AQ101" i="2"/>
  <c r="AK101" i="2"/>
  <c r="O83" i="2"/>
  <c r="U26" i="2"/>
  <c r="M102" i="2"/>
  <c r="AT82" i="2"/>
  <c r="R97" i="2"/>
  <c r="AP97" i="2"/>
  <c r="O62" i="2"/>
  <c r="H62" i="2"/>
  <c r="AU87" i="2"/>
  <c r="O87" i="2"/>
  <c r="O85" i="2"/>
  <c r="R89" i="2"/>
  <c r="AP89" i="2"/>
  <c r="R13" i="2"/>
  <c r="K67" i="2"/>
  <c r="P41" i="2"/>
  <c r="AJ102" i="2"/>
  <c r="AT90" i="2"/>
  <c r="S21" i="2"/>
  <c r="AK21" i="2"/>
  <c r="S74" i="2"/>
  <c r="Y89" i="2"/>
  <c r="AK91" i="2"/>
  <c r="K56" i="2"/>
  <c r="Y56" i="2"/>
  <c r="U104" i="2"/>
  <c r="O19" i="2"/>
  <c r="R19" i="2"/>
  <c r="AU28" i="2"/>
  <c r="H28" i="2"/>
  <c r="P48" i="2"/>
  <c r="R54" i="2"/>
  <c r="AP6" i="2"/>
  <c r="AT32" i="2"/>
  <c r="U32" i="2"/>
  <c r="AJ32" i="2"/>
  <c r="Y93" i="2"/>
  <c r="Y20" i="2"/>
  <c r="P102" i="2"/>
  <c r="M6" i="2"/>
  <c r="K22" i="2"/>
  <c r="AK22" i="2"/>
  <c r="AP5" i="2"/>
  <c r="V3" i="2"/>
  <c r="S3" i="2"/>
  <c r="R4" i="2"/>
  <c r="U4" i="2"/>
  <c r="AV49" i="2"/>
  <c r="P59" i="2"/>
  <c r="H5" i="2"/>
  <c r="AV93" i="2"/>
  <c r="AU101" i="2"/>
  <c r="AK67" i="2"/>
  <c r="P92" i="2"/>
  <c r="AV76" i="2"/>
  <c r="M21" i="2"/>
  <c r="Y2" i="2"/>
  <c r="AJ82" i="2"/>
  <c r="X57" i="2"/>
  <c r="M4" i="2"/>
  <c r="M33" i="2"/>
  <c r="R17" i="2"/>
  <c r="S33" i="2"/>
  <c r="M3" i="2"/>
  <c r="AV28" i="2"/>
  <c r="M39" i="2"/>
  <c r="M106" i="2"/>
  <c r="K5" i="2"/>
  <c r="M5" i="2"/>
  <c r="AV94" i="2"/>
  <c r="R76" i="2"/>
  <c r="M2" i="2"/>
  <c r="Y6" i="2"/>
  <c r="AV2" i="2"/>
  <c r="S15" i="2"/>
  <c r="P4" i="2"/>
  <c r="X22" i="2"/>
  <c r="AV97" i="2"/>
  <c r="M68" i="2"/>
  <c r="K104" i="2"/>
  <c r="AV3" i="2"/>
  <c r="AV51" i="2"/>
  <c r="U66" i="2"/>
  <c r="AV5" i="2"/>
  <c r="AV104" i="2"/>
  <c r="O55" i="2"/>
  <c r="U55" i="2"/>
  <c r="AU31" i="2"/>
  <c r="H31" i="2"/>
  <c r="S97" i="2"/>
  <c r="AK97" i="2"/>
  <c r="AK39" i="2"/>
  <c r="Y39" i="2"/>
  <c r="AQ94" i="2"/>
  <c r="S94" i="2"/>
  <c r="AK105" i="2"/>
  <c r="P105" i="2"/>
  <c r="AJ60" i="2"/>
  <c r="AT60" i="2"/>
  <c r="AT40" i="2"/>
  <c r="X40" i="2"/>
  <c r="AP40" i="2"/>
  <c r="P54" i="2"/>
  <c r="S54" i="2"/>
  <c r="Y18" i="2"/>
  <c r="V18" i="2"/>
  <c r="K18" i="2"/>
  <c r="AU18" i="2"/>
  <c r="AJ18" i="2"/>
  <c r="AP18" i="2"/>
  <c r="X74" i="2"/>
  <c r="AJ74" i="2"/>
  <c r="Y47" i="2"/>
  <c r="K47" i="2"/>
  <c r="X100" i="2"/>
  <c r="U100" i="2"/>
  <c r="AU100" i="2"/>
  <c r="S55" i="2"/>
  <c r="Y55" i="2"/>
  <c r="V55" i="2"/>
  <c r="U75" i="2"/>
  <c r="AJ75" i="2"/>
  <c r="AU75" i="2"/>
  <c r="AK26" i="2"/>
  <c r="V26" i="2"/>
  <c r="K26" i="2"/>
  <c r="AT49" i="2"/>
  <c r="O49" i="2"/>
  <c r="H49" i="2"/>
  <c r="X49" i="2"/>
  <c r="K66" i="2"/>
  <c r="S66" i="2"/>
  <c r="H59" i="2"/>
  <c r="U59" i="2"/>
  <c r="O68" i="2"/>
  <c r="X68" i="2"/>
  <c r="U69" i="2"/>
  <c r="AT22" i="2"/>
  <c r="O22" i="2"/>
  <c r="AT13" i="2"/>
  <c r="X13" i="2"/>
  <c r="AQ100" i="2"/>
  <c r="AK100" i="2"/>
  <c r="Y76" i="2"/>
  <c r="AK76" i="2"/>
  <c r="AJ54" i="2"/>
  <c r="O54" i="2"/>
  <c r="M35" i="2"/>
  <c r="X82" i="2"/>
  <c r="R82" i="2"/>
  <c r="K41" i="2"/>
  <c r="V41" i="2"/>
  <c r="K57" i="2"/>
  <c r="S57" i="2"/>
  <c r="Y57" i="2"/>
  <c r="V57" i="2"/>
  <c r="X102" i="2"/>
  <c r="R102" i="2"/>
  <c r="O102" i="2"/>
  <c r="AU102" i="2"/>
  <c r="AP12" i="2"/>
  <c r="AT12" i="2"/>
  <c r="X12" i="2"/>
  <c r="U12" i="2"/>
  <c r="AU12" i="2"/>
  <c r="Y91" i="2"/>
  <c r="AQ91" i="2"/>
  <c r="P91" i="2"/>
  <c r="Y36" i="2"/>
  <c r="S36" i="2"/>
  <c r="V36" i="2"/>
  <c r="AK36" i="2"/>
  <c r="AQ36" i="2"/>
  <c r="AU89" i="2"/>
  <c r="AT89" i="2"/>
  <c r="AQ67" i="2"/>
  <c r="Y67" i="2"/>
  <c r="V67" i="2"/>
  <c r="H90" i="2"/>
  <c r="O90" i="2"/>
  <c r="AP90" i="2"/>
  <c r="U90" i="2"/>
  <c r="AU90" i="2"/>
  <c r="Y17" i="2"/>
  <c r="AK17" i="2"/>
  <c r="K17" i="2"/>
  <c r="S17" i="2"/>
  <c r="V17" i="2"/>
  <c r="P17" i="2"/>
  <c r="M67" i="2"/>
  <c r="AQ48" i="2"/>
  <c r="S48" i="2"/>
  <c r="H2" i="2"/>
  <c r="AP2" i="2"/>
  <c r="AT2" i="2"/>
  <c r="X2" i="2"/>
  <c r="O2" i="2"/>
  <c r="U2" i="2"/>
  <c r="AT4" i="2"/>
  <c r="AP4" i="2"/>
  <c r="H4" i="2"/>
  <c r="L118" i="8" l="1"/>
  <c r="E120" i="8"/>
  <c r="D120" i="8"/>
  <c r="D121" i="8"/>
  <c r="H17" i="13"/>
  <c r="O17" i="13"/>
  <c r="E126" i="8"/>
  <c r="G16" i="13"/>
  <c r="F17" i="13"/>
  <c r="F118" i="8"/>
  <c r="K120" i="8"/>
  <c r="E118" i="8"/>
  <c r="K118" i="8"/>
  <c r="G17" i="13"/>
  <c r="F120" i="8"/>
  <c r="E123" i="8"/>
  <c r="G11" i="13"/>
  <c r="H9" i="13"/>
  <c r="F122" i="8"/>
  <c r="N17" i="13"/>
  <c r="F119" i="8"/>
  <c r="D118" i="8"/>
  <c r="L120" i="8"/>
  <c r="E2" i="13"/>
  <c r="E16" i="13"/>
  <c r="E11" i="13"/>
  <c r="E9" i="13"/>
  <c r="E12" i="13"/>
  <c r="E14" i="13"/>
  <c r="AV67" i="2"/>
  <c r="AV63" i="2"/>
  <c r="AQ63" i="2"/>
  <c r="AP49" i="2"/>
  <c r="M30" i="2"/>
  <c r="AV58" i="2"/>
  <c r="Y61" i="2"/>
  <c r="U58" i="2"/>
  <c r="AQ17" i="2"/>
  <c r="P36" i="2"/>
  <c r="AQ57" i="2"/>
  <c r="V2" i="2"/>
  <c r="M101" i="2"/>
  <c r="U60" i="2"/>
  <c r="R31" i="2"/>
  <c r="V38" i="2"/>
  <c r="AK49" i="2"/>
  <c r="M60" i="2"/>
  <c r="AV59" i="2"/>
  <c r="M64" i="2"/>
  <c r="X69" i="2"/>
  <c r="U92" i="2"/>
  <c r="AT37" i="2"/>
  <c r="AT55" i="2"/>
  <c r="V23" i="2"/>
  <c r="X73" i="2"/>
  <c r="AV4" i="2"/>
  <c r="AV35" i="2"/>
  <c r="M92" i="2"/>
  <c r="AK34" i="2"/>
  <c r="Y62" i="2"/>
  <c r="AV14" i="2"/>
  <c r="K16" i="2"/>
  <c r="E17" i="13" l="1"/>
  <c r="B23" i="4"/>
  <c r="V108" i="8"/>
  <c r="F108" i="7"/>
  <c r="B91" i="4"/>
  <c r="V44" i="8"/>
  <c r="Q9" i="8"/>
  <c r="M9" i="8" s="1"/>
  <c r="J72" i="2"/>
  <c r="Q10" i="8"/>
  <c r="M10" i="8" s="1"/>
  <c r="Q65" i="8"/>
  <c r="M65" i="8" s="1"/>
  <c r="U5" i="13"/>
  <c r="Q5" i="13" s="1"/>
  <c r="Q111" i="8"/>
  <c r="M111" i="8" s="1"/>
  <c r="C111" i="7"/>
  <c r="AC5" i="13" s="1"/>
  <c r="J24" i="2"/>
  <c r="G8" i="2"/>
  <c r="A121" i="4"/>
  <c r="Q98" i="8"/>
  <c r="M98" i="8" s="1"/>
  <c r="C98" i="7"/>
  <c r="J79" i="2"/>
  <c r="G109" i="7"/>
  <c r="J109" i="2"/>
  <c r="J44" i="2"/>
  <c r="J107" i="2"/>
  <c r="G107" i="7"/>
  <c r="J8" i="2"/>
  <c r="Q70" i="8"/>
  <c r="M70" i="8" s="1"/>
  <c r="E86" i="7"/>
  <c r="A40" i="4"/>
  <c r="G86" i="2"/>
  <c r="A49" i="4"/>
  <c r="E98" i="7"/>
  <c r="G98" i="2"/>
  <c r="G44" i="2"/>
  <c r="A91" i="4"/>
  <c r="G109" i="2"/>
  <c r="E109" i="7"/>
  <c r="A30" i="4"/>
  <c r="J45" i="2"/>
  <c r="G71" i="2"/>
  <c r="A50" i="4"/>
  <c r="G78" i="2"/>
  <c r="A76" i="4"/>
  <c r="J10" i="2"/>
  <c r="G10" i="2"/>
  <c r="A119" i="4"/>
  <c r="Q42" i="8"/>
  <c r="M42" i="8" s="1"/>
  <c r="A57" i="4"/>
  <c r="G52" i="2"/>
  <c r="Q71" i="8"/>
  <c r="M71" i="8" s="1"/>
  <c r="A104" i="4"/>
  <c r="G112" i="2"/>
  <c r="Y7" i="13" s="1"/>
  <c r="E112" i="7"/>
  <c r="J86" i="2"/>
  <c r="G86" i="7"/>
  <c r="G9" i="2"/>
  <c r="A114" i="4"/>
  <c r="Q53" i="8"/>
  <c r="M53" i="8" s="1"/>
  <c r="E111" i="7"/>
  <c r="G111" i="2"/>
  <c r="A94" i="4"/>
  <c r="J108" i="2"/>
  <c r="G108" i="7"/>
  <c r="J7" i="2"/>
  <c r="C108" i="7"/>
  <c r="Q108" i="8"/>
  <c r="M108" i="8" s="1"/>
  <c r="Q110" i="8"/>
  <c r="M110" i="8" s="1"/>
  <c r="C110" i="7"/>
  <c r="Y110" i="8" s="1"/>
  <c r="A48" i="4"/>
  <c r="E110" i="7"/>
  <c r="G110" i="2"/>
  <c r="G53" i="2"/>
  <c r="A9" i="4"/>
  <c r="Q8" i="8"/>
  <c r="M8" i="8" s="1"/>
  <c r="C107" i="7"/>
  <c r="Y107" i="8" s="1"/>
  <c r="Q107" i="8"/>
  <c r="M107" i="8" s="1"/>
  <c r="Q43" i="8"/>
  <c r="M43" i="8" s="1"/>
  <c r="Q86" i="8"/>
  <c r="M86" i="8" s="1"/>
  <c r="C86" i="7"/>
  <c r="Q44" i="8"/>
  <c r="M44" i="8" s="1"/>
  <c r="Q78" i="8"/>
  <c r="M78" i="8" s="1"/>
  <c r="A122" i="4"/>
  <c r="G70" i="2"/>
  <c r="G108" i="2"/>
  <c r="A23" i="4"/>
  <c r="E108" i="7"/>
  <c r="A60" i="4"/>
  <c r="G50" i="2"/>
  <c r="J43" i="2"/>
  <c r="J78" i="2"/>
  <c r="A105" i="4"/>
  <c r="G45" i="2"/>
  <c r="Q109" i="8"/>
  <c r="M109" i="8" s="1"/>
  <c r="C109" i="7"/>
  <c r="Y109" i="8" s="1"/>
  <c r="J110" i="2"/>
  <c r="G110" i="7"/>
  <c r="E81" i="7"/>
  <c r="G81" i="2"/>
  <c r="A12" i="4"/>
  <c r="J70" i="2"/>
  <c r="E107" i="7"/>
  <c r="G107" i="2"/>
  <c r="A15" i="4"/>
  <c r="J52" i="2"/>
  <c r="G99" i="7"/>
  <c r="J99" i="2"/>
  <c r="G42" i="2"/>
  <c r="A53" i="4"/>
  <c r="Q52" i="8"/>
  <c r="M52" i="8" s="1"/>
  <c r="Q25" i="8"/>
  <c r="M25" i="8" s="1"/>
  <c r="Q45" i="8"/>
  <c r="M45" i="8" s="1"/>
  <c r="Q72" i="8"/>
  <c r="M72" i="8" s="1"/>
  <c r="J71" i="2"/>
  <c r="Q24" i="8"/>
  <c r="M24" i="8" s="1"/>
  <c r="Q79" i="8"/>
  <c r="M79" i="8" s="1"/>
  <c r="U10" i="13"/>
  <c r="Q10" i="13" s="1"/>
  <c r="J65" i="2"/>
  <c r="A52" i="4"/>
  <c r="G25" i="2"/>
  <c r="Q81" i="8"/>
  <c r="M81" i="8" s="1"/>
  <c r="C81" i="7"/>
  <c r="A103" i="4"/>
  <c r="G7" i="2"/>
  <c r="J25" i="2"/>
  <c r="G65" i="2"/>
  <c r="A55" i="4"/>
  <c r="J53" i="2"/>
  <c r="E99" i="7"/>
  <c r="A36" i="4"/>
  <c r="G99" i="2"/>
  <c r="Q99" i="8"/>
  <c r="M99" i="8" s="1"/>
  <c r="C99" i="7"/>
  <c r="J112" i="2"/>
  <c r="G112" i="7"/>
  <c r="J50" i="2"/>
  <c r="A106" i="4"/>
  <c r="G24" i="2"/>
  <c r="A118" i="4"/>
  <c r="G79" i="2"/>
  <c r="Y10" i="13" s="1"/>
  <c r="J9" i="2"/>
  <c r="Q7" i="8"/>
  <c r="M7" i="8" s="1"/>
  <c r="C112" i="7"/>
  <c r="AC7" i="13" s="1"/>
  <c r="U7" i="13"/>
  <c r="Q7" i="13" s="1"/>
  <c r="Q112" i="8"/>
  <c r="M112" i="8" s="1"/>
  <c r="J98" i="2"/>
  <c r="G98" i="7"/>
  <c r="J111" i="2"/>
  <c r="G111" i="7"/>
  <c r="J81" i="2"/>
  <c r="G81" i="7"/>
  <c r="J42" i="2"/>
  <c r="A96" i="4"/>
  <c r="G72" i="2"/>
  <c r="Q50" i="8"/>
  <c r="M50" i="8" s="1"/>
  <c r="A3" i="4"/>
  <c r="G43" i="2"/>
  <c r="AA10" i="13"/>
  <c r="Y5" i="13"/>
  <c r="B96" i="4"/>
  <c r="V72" i="8"/>
  <c r="B9" i="4"/>
  <c r="V53" i="8"/>
  <c r="V24" i="8"/>
  <c r="B106" i="4"/>
  <c r="B94" i="4"/>
  <c r="F111" i="7"/>
  <c r="Z5" i="13"/>
  <c r="V111" i="8"/>
  <c r="F110" i="7"/>
  <c r="B48" i="4"/>
  <c r="V110" i="8"/>
  <c r="V65" i="8"/>
  <c r="B55" i="4"/>
  <c r="Z10" i="13"/>
  <c r="B118" i="4"/>
  <c r="V79" i="8"/>
  <c r="V70" i="8"/>
  <c r="B122" i="4"/>
  <c r="B57" i="4"/>
  <c r="V52" i="8"/>
  <c r="V8" i="8"/>
  <c r="B121" i="4"/>
  <c r="V86" i="8"/>
  <c r="F86" i="7"/>
  <c r="B40" i="4"/>
  <c r="V9" i="8"/>
  <c r="B114" i="4"/>
  <c r="AM111" i="2"/>
  <c r="AM71" i="2"/>
  <c r="AG78" i="2"/>
  <c r="AM43" i="2"/>
  <c r="AN53" i="2"/>
  <c r="AH109" i="2"/>
  <c r="AG25" i="2"/>
  <c r="AH10" i="2"/>
  <c r="AM108" i="2"/>
  <c r="AN9" i="2"/>
  <c r="AH65" i="2"/>
  <c r="AN109" i="2"/>
  <c r="AH78" i="2"/>
  <c r="AN43" i="2"/>
  <c r="AH108" i="2"/>
  <c r="AM65" i="2"/>
  <c r="AN8" i="2"/>
  <c r="AN107" i="2"/>
  <c r="AN99" i="2"/>
  <c r="AH7" i="2"/>
  <c r="AH81" i="2"/>
  <c r="AN72" i="2"/>
  <c r="AN78" i="2"/>
  <c r="AN70" i="2"/>
  <c r="AN71" i="2"/>
  <c r="AG98" i="2"/>
  <c r="AG50" i="2"/>
  <c r="AM52" i="2"/>
  <c r="AN110" i="2"/>
  <c r="AM112" i="2"/>
  <c r="AH111" i="2"/>
  <c r="AH99" i="2"/>
  <c r="AN108" i="2"/>
  <c r="AN112" i="2"/>
  <c r="AG79" i="2"/>
  <c r="AH24" i="2"/>
  <c r="AM25" i="2"/>
  <c r="AG70" i="2"/>
  <c r="AG42" i="2"/>
  <c r="AN10" i="2"/>
  <c r="AG99" i="2"/>
  <c r="AH71" i="2"/>
  <c r="AM72" i="2"/>
  <c r="AN81" i="2"/>
  <c r="AH53" i="2"/>
  <c r="AH25" i="2"/>
  <c r="AH44" i="2"/>
  <c r="AG44" i="2"/>
  <c r="AH70" i="2"/>
  <c r="AH79" i="2"/>
  <c r="AM109" i="2"/>
  <c r="AN79" i="2"/>
  <c r="AG110" i="2"/>
  <c r="AM24" i="2"/>
  <c r="AN111" i="2"/>
  <c r="AG86" i="2"/>
  <c r="AN44" i="2"/>
  <c r="AG10" i="2"/>
  <c r="AN45" i="2"/>
  <c r="AG45" i="2"/>
  <c r="AN42" i="2"/>
  <c r="AG112" i="2"/>
  <c r="AH42" i="2"/>
  <c r="AH107" i="2"/>
  <c r="AG71" i="2"/>
  <c r="AH43" i="2"/>
  <c r="AM45" i="2"/>
  <c r="AM7" i="2"/>
  <c r="AM70" i="2"/>
  <c r="AG7" i="2"/>
  <c r="AH98" i="2"/>
  <c r="AN50" i="2"/>
  <c r="AG108" i="2"/>
  <c r="AM98" i="2"/>
  <c r="AN65" i="2"/>
  <c r="AH50" i="2"/>
  <c r="AM86" i="2"/>
  <c r="AH86" i="2"/>
  <c r="AM99" i="2"/>
  <c r="AG24" i="2"/>
  <c r="AM42" i="2"/>
  <c r="AM79" i="2"/>
  <c r="AG81" i="2"/>
  <c r="AG65" i="2"/>
  <c r="AG72" i="2"/>
  <c r="AG111" i="2"/>
  <c r="AH72" i="2"/>
  <c r="AG9" i="2"/>
  <c r="AN24" i="2"/>
  <c r="AG43" i="2"/>
  <c r="AM50" i="2"/>
  <c r="AG107" i="2"/>
  <c r="AM8" i="2"/>
  <c r="AN25" i="2"/>
  <c r="AH110" i="2"/>
  <c r="AM44" i="2"/>
  <c r="AN98" i="2"/>
  <c r="AG53" i="2"/>
  <c r="AM78" i="2"/>
  <c r="AH9" i="2"/>
  <c r="AH112" i="2"/>
  <c r="AM81" i="2"/>
  <c r="AM53" i="2"/>
  <c r="AH52" i="2"/>
  <c r="AH45" i="2"/>
  <c r="AN7" i="2"/>
  <c r="AM110" i="2"/>
  <c r="AM107" i="2"/>
  <c r="AH8" i="2"/>
  <c r="AM9" i="2"/>
  <c r="AG52" i="2"/>
  <c r="AN86" i="2"/>
  <c r="AG109" i="2"/>
  <c r="AG8" i="2"/>
  <c r="AN52" i="2"/>
  <c r="AM10" i="2"/>
  <c r="Y111" i="8" l="1"/>
  <c r="AA7" i="13"/>
  <c r="AA5" i="13"/>
  <c r="Y81" i="8"/>
  <c r="G71" i="7"/>
  <c r="F8" i="7"/>
  <c r="F44" i="7"/>
  <c r="F9" i="7"/>
  <c r="C42" i="7"/>
  <c r="F52" i="7"/>
  <c r="E71" i="7"/>
  <c r="F65" i="7"/>
  <c r="F70" i="7"/>
  <c r="F79" i="7"/>
  <c r="C53" i="7"/>
  <c r="C71" i="7"/>
  <c r="C24" i="7"/>
  <c r="F24" i="7"/>
  <c r="E78" i="7"/>
  <c r="C45" i="7"/>
  <c r="E70" i="7"/>
  <c r="E42" i="7"/>
  <c r="C72" i="7"/>
  <c r="E25" i="7"/>
  <c r="G52" i="7"/>
  <c r="F72" i="7"/>
  <c r="G72" i="7"/>
  <c r="E72" i="7"/>
  <c r="C9" i="7"/>
  <c r="E9" i="7"/>
  <c r="E45" i="7"/>
  <c r="C7" i="7"/>
  <c r="Y7" i="8" s="1"/>
  <c r="F53" i="7"/>
  <c r="G43" i="7"/>
  <c r="G24" i="7"/>
  <c r="C79" i="7"/>
  <c r="G65" i="7"/>
  <c r="E7" i="7"/>
  <c r="G45" i="7"/>
  <c r="C8" i="7"/>
  <c r="Y8" i="8" s="1"/>
  <c r="G53" i="7"/>
  <c r="G42" i="7"/>
  <c r="E43" i="7"/>
  <c r="C70" i="7"/>
  <c r="Y70" i="8" s="1"/>
  <c r="C10" i="7"/>
  <c r="Y10" i="8" s="1"/>
  <c r="G25" i="7"/>
  <c r="E44" i="7"/>
  <c r="E53" i="7"/>
  <c r="G70" i="7"/>
  <c r="E24" i="7"/>
  <c r="C52" i="7"/>
  <c r="C43" i="7"/>
  <c r="C65" i="7"/>
  <c r="C25" i="7"/>
  <c r="G9" i="7"/>
  <c r="G79" i="7"/>
  <c r="G10" i="7"/>
  <c r="C44" i="7"/>
  <c r="E65" i="7"/>
  <c r="E10" i="7"/>
  <c r="G78" i="7"/>
  <c r="C78" i="7"/>
  <c r="Y78" i="8" s="1"/>
  <c r="E8" i="7"/>
  <c r="G8" i="7"/>
  <c r="G7" i="7"/>
  <c r="E52" i="7"/>
  <c r="G44" i="7"/>
  <c r="E79" i="7"/>
  <c r="G50" i="7"/>
  <c r="E50" i="7"/>
  <c r="C50" i="7"/>
  <c r="Y42" i="8" l="1"/>
  <c r="Y53" i="8"/>
  <c r="Y45" i="8"/>
  <c r="AI109" i="4"/>
  <c r="Z109" i="4"/>
  <c r="Y109" i="4" s="1"/>
  <c r="AJ109" i="4"/>
  <c r="X109" i="4"/>
  <c r="S109" i="4" s="1"/>
  <c r="AC109" i="4"/>
  <c r="Y79" i="8"/>
  <c r="AC10" i="13"/>
  <c r="L119" i="8"/>
  <c r="Y115" i="8"/>
  <c r="Y117" i="8"/>
  <c r="Y25" i="8"/>
  <c r="Y108" i="8"/>
  <c r="Z117" i="8"/>
  <c r="Y52" i="8"/>
  <c r="Y86" i="8"/>
  <c r="Y98" i="8"/>
  <c r="Z115" i="8"/>
  <c r="Z114" i="8"/>
  <c r="Y65" i="8"/>
  <c r="Y50" i="8"/>
  <c r="Y114" i="8"/>
  <c r="Y113" i="8"/>
  <c r="Y99" i="8"/>
  <c r="Y72" i="8"/>
  <c r="Y43" i="8"/>
  <c r="Y24" i="8"/>
  <c r="Y9" i="8"/>
  <c r="Y116" i="8"/>
  <c r="Y112" i="8"/>
  <c r="Y71" i="8"/>
  <c r="Z113" i="8"/>
  <c r="Y44" i="8"/>
  <c r="Z116" i="8"/>
  <c r="U109" i="4" l="1"/>
  <c r="V109" i="4"/>
  <c r="T115" i="7"/>
  <c r="D114" i="8" l="1"/>
  <c r="L114" i="8"/>
  <c r="D117" i="8"/>
  <c r="K116" i="8"/>
  <c r="K113" i="8"/>
  <c r="E114" i="8"/>
  <c r="L115" i="8"/>
  <c r="E115" i="8"/>
  <c r="F113" i="8"/>
  <c r="F116" i="8"/>
  <c r="E113" i="8"/>
  <c r="K117" i="8"/>
  <c r="K115" i="8"/>
  <c r="F115" i="8"/>
  <c r="E119" i="8"/>
  <c r="L117" i="8"/>
  <c r="D115" i="8"/>
  <c r="F117" i="8"/>
  <c r="K114" i="8"/>
  <c r="D119" i="8"/>
  <c r="F114" i="8"/>
  <c r="E116" i="8"/>
  <c r="L113" i="8"/>
  <c r="E117" i="8"/>
  <c r="D116" i="8"/>
  <c r="L116" i="8"/>
  <c r="I107" i="7"/>
  <c r="J111" i="7"/>
  <c r="O86" i="7"/>
  <c r="L112" i="7"/>
  <c r="U112" i="7"/>
  <c r="V107" i="7"/>
  <c r="V98" i="7"/>
  <c r="M109" i="7"/>
  <c r="M110" i="7"/>
  <c r="U99" i="7"/>
  <c r="U107" i="7"/>
  <c r="J109" i="7"/>
  <c r="I110" i="7"/>
  <c r="P108" i="7"/>
  <c r="W98" i="7"/>
  <c r="V109" i="7"/>
  <c r="J110" i="7"/>
  <c r="V111" i="7"/>
  <c r="U108" i="7"/>
  <c r="P107" i="7"/>
  <c r="J98" i="7"/>
  <c r="W113" i="7"/>
  <c r="W99" i="7"/>
  <c r="M111" i="7"/>
  <c r="I109" i="7"/>
  <c r="U113" i="7"/>
  <c r="L99" i="7"/>
  <c r="V86" i="7"/>
  <c r="O112" i="7"/>
  <c r="V110" i="7"/>
  <c r="P99" i="7"/>
  <c r="L86" i="7"/>
  <c r="V108" i="7"/>
  <c r="J108" i="7"/>
  <c r="J107" i="7"/>
  <c r="J99" i="7"/>
  <c r="V99" i="7"/>
  <c r="O108" i="7"/>
  <c r="O107" i="7"/>
  <c r="P112" i="7"/>
  <c r="W110" i="7"/>
  <c r="P109" i="7"/>
  <c r="M107" i="7"/>
  <c r="P111" i="7"/>
  <c r="L107" i="7"/>
  <c r="M112" i="7"/>
  <c r="U110" i="7"/>
  <c r="M108" i="7"/>
  <c r="I112" i="7"/>
  <c r="O110" i="7"/>
  <c r="L109" i="7"/>
  <c r="U98" i="7"/>
  <c r="M98" i="7"/>
  <c r="U109" i="7"/>
  <c r="O109" i="7"/>
  <c r="O98" i="7"/>
  <c r="V113" i="7"/>
  <c r="W111" i="7"/>
  <c r="O99" i="7"/>
  <c r="W112" i="7"/>
  <c r="I98" i="7"/>
  <c r="W107" i="7"/>
  <c r="I111" i="7"/>
  <c r="J112" i="7"/>
  <c r="M99" i="7"/>
  <c r="W109" i="7"/>
  <c r="I86" i="7"/>
  <c r="U111" i="7"/>
  <c r="L98" i="7"/>
  <c r="I99" i="7"/>
  <c r="P110" i="7"/>
  <c r="L110" i="7"/>
  <c r="L111" i="7"/>
  <c r="L108" i="7"/>
  <c r="O111" i="7"/>
  <c r="W108" i="7"/>
  <c r="P86" i="7"/>
  <c r="P98" i="7"/>
  <c r="V112" i="7"/>
  <c r="I108" i="7"/>
  <c r="A89" i="4" l="1"/>
  <c r="AO89" i="4" s="1"/>
  <c r="A93" i="4"/>
  <c r="AO93" i="4" s="1"/>
  <c r="A82" i="4"/>
  <c r="AO82" i="4" s="1"/>
  <c r="A107" i="4"/>
  <c r="AO107" i="4" s="1"/>
  <c r="A42" i="4"/>
  <c r="AO42" i="4" s="1"/>
  <c r="A32" i="4"/>
  <c r="AO32" i="4" s="1"/>
  <c r="A120" i="4"/>
  <c r="AO120" i="4" s="1"/>
  <c r="A123" i="4"/>
  <c r="AO123" i="4" s="1"/>
  <c r="A41" i="4"/>
  <c r="AO41" i="4" s="1"/>
  <c r="A59" i="4"/>
  <c r="AO59" i="4" s="1"/>
  <c r="AO68" i="4"/>
  <c r="AO5" i="4"/>
  <c r="AO101" i="4"/>
  <c r="AO66" i="4"/>
  <c r="AO64" i="4"/>
  <c r="AO38" i="4"/>
  <c r="AO58" i="4"/>
  <c r="AO99" i="4"/>
  <c r="AO67" i="4"/>
  <c r="AO88" i="4"/>
  <c r="AO19" i="4"/>
  <c r="AO110" i="4"/>
  <c r="AO98" i="4"/>
  <c r="AO11" i="4"/>
  <c r="AO4" i="4"/>
  <c r="AO79" i="4"/>
  <c r="AO106" i="4"/>
  <c r="AO104" i="4"/>
  <c r="AO94" i="4"/>
  <c r="AO53" i="4"/>
  <c r="AO50" i="4"/>
  <c r="AO60" i="4"/>
  <c r="AO40" i="4"/>
  <c r="AO122" i="4"/>
  <c r="AO23" i="4"/>
  <c r="AO114" i="4"/>
  <c r="AO119" i="4"/>
  <c r="AO9" i="4"/>
  <c r="AO52" i="4"/>
  <c r="AO121" i="4"/>
  <c r="AO36" i="4"/>
  <c r="AO3" i="4"/>
  <c r="AO55" i="4"/>
  <c r="AO105" i="4"/>
  <c r="AO15" i="4"/>
  <c r="AO103" i="4"/>
  <c r="AO91" i="4"/>
  <c r="AO30" i="4"/>
  <c r="AO76" i="4"/>
  <c r="AO48" i="4"/>
  <c r="AO49" i="4"/>
  <c r="AO118" i="4"/>
  <c r="AO12" i="4"/>
  <c r="AO57" i="4"/>
  <c r="AO96" i="4"/>
  <c r="A6" i="4"/>
  <c r="AO6" i="4" s="1"/>
  <c r="A17" i="4"/>
  <c r="AO17" i="4" s="1"/>
  <c r="A16" i="4"/>
  <c r="AO16" i="4" s="1"/>
  <c r="A78" i="4"/>
  <c r="AO78" i="4" s="1"/>
  <c r="A10" i="4"/>
  <c r="AO10" i="4" s="1"/>
  <c r="A109" i="4"/>
  <c r="AO109" i="4" s="1"/>
  <c r="A45" i="4"/>
  <c r="AO45" i="4" s="1"/>
  <c r="A8" i="4"/>
  <c r="AO8" i="4" s="1"/>
  <c r="A22" i="4"/>
  <c r="AO22" i="4" s="1"/>
  <c r="A26" i="4"/>
  <c r="AO26" i="4" s="1"/>
  <c r="A80" i="4"/>
  <c r="AO80" i="4" s="1"/>
  <c r="A92" i="4"/>
  <c r="AO92" i="4" s="1"/>
  <c r="A113" i="4"/>
  <c r="AO113" i="4" s="1"/>
  <c r="A85" i="4"/>
  <c r="AO85" i="4" s="1"/>
  <c r="A115" i="4"/>
  <c r="AO115" i="4" s="1"/>
  <c r="A2" i="4"/>
  <c r="AO2" i="4" s="1"/>
  <c r="A87" i="4"/>
  <c r="AO87" i="4" s="1"/>
  <c r="A125" i="4"/>
  <c r="AO125" i="4" s="1"/>
  <c r="A29" i="4"/>
  <c r="AO29" i="4" s="1"/>
  <c r="A90" i="4"/>
  <c r="AO90" i="4" s="1"/>
  <c r="A124" i="4"/>
  <c r="AO124" i="4" s="1"/>
  <c r="A116" i="4"/>
  <c r="AO116" i="4" s="1"/>
  <c r="A128" i="4"/>
  <c r="AO128" i="4" s="1"/>
  <c r="A84" i="4"/>
  <c r="AO84" i="4" s="1"/>
  <c r="AH6" i="9"/>
  <c r="AH10" i="9"/>
  <c r="AH14" i="9"/>
  <c r="AH18" i="9"/>
  <c r="AH22" i="9"/>
  <c r="AH26" i="9"/>
  <c r="AH30" i="9"/>
  <c r="AH34" i="9"/>
  <c r="AH38" i="9"/>
  <c r="AH42" i="9"/>
  <c r="AH46" i="9"/>
  <c r="AH50" i="9"/>
  <c r="AH54" i="9"/>
  <c r="AH58" i="9"/>
  <c r="AH62" i="9"/>
  <c r="AH66" i="9"/>
  <c r="AH70" i="9"/>
  <c r="AH74" i="9"/>
  <c r="AH78" i="9"/>
  <c r="AH82" i="9"/>
  <c r="AH86" i="9"/>
  <c r="AH90" i="9"/>
  <c r="AH94" i="9"/>
  <c r="AH98" i="9"/>
  <c r="AH102" i="9"/>
  <c r="AH106" i="9"/>
  <c r="AH110" i="9"/>
  <c r="AH114" i="9"/>
  <c r="AH118" i="9"/>
  <c r="AH122" i="9"/>
  <c r="AH126" i="9"/>
  <c r="AH4" i="9"/>
  <c r="AH8" i="9"/>
  <c r="AH12" i="9"/>
  <c r="AH16" i="9"/>
  <c r="AH20" i="9"/>
  <c r="AH24" i="9"/>
  <c r="AH28" i="9"/>
  <c r="AH32" i="9"/>
  <c r="AH36" i="9"/>
  <c r="AH40" i="9"/>
  <c r="AH44" i="9"/>
  <c r="AH48" i="9"/>
  <c r="AH52" i="9"/>
  <c r="AH56" i="9"/>
  <c r="AH60" i="9"/>
  <c r="AH64" i="9"/>
  <c r="AH68" i="9"/>
  <c r="AH72" i="9"/>
  <c r="AH76" i="9"/>
  <c r="AH80" i="9"/>
  <c r="AH84" i="9"/>
  <c r="AH88" i="9"/>
  <c r="AH92" i="9"/>
  <c r="AH96" i="9"/>
  <c r="AH100" i="9"/>
  <c r="AH104" i="9"/>
  <c r="AH108" i="9"/>
  <c r="AH112" i="9"/>
  <c r="AH116" i="9"/>
  <c r="AH120" i="9"/>
  <c r="AH124" i="9"/>
  <c r="AH128" i="9"/>
  <c r="AH5" i="9"/>
  <c r="AH9" i="9"/>
  <c r="AH13" i="9"/>
  <c r="AH17" i="9"/>
  <c r="AH21" i="9"/>
  <c r="AH25" i="9"/>
  <c r="AH29" i="9"/>
  <c r="AH33" i="9"/>
  <c r="AH37" i="9"/>
  <c r="AH41" i="9"/>
  <c r="AH45" i="9"/>
  <c r="AH49" i="9"/>
  <c r="AH53" i="9"/>
  <c r="AH57" i="9"/>
  <c r="AH61" i="9"/>
  <c r="AH65" i="9"/>
  <c r="AH69" i="9"/>
  <c r="AH73" i="9"/>
  <c r="AH77" i="9"/>
  <c r="AH81" i="9"/>
  <c r="AH85" i="9"/>
  <c r="AH89" i="9"/>
  <c r="AH93" i="9"/>
  <c r="AH97" i="9"/>
  <c r="AH101" i="9"/>
  <c r="AH105" i="9"/>
  <c r="AH109" i="9"/>
  <c r="AH113" i="9"/>
  <c r="AH117" i="9"/>
  <c r="AH121" i="9"/>
  <c r="AH125" i="9"/>
  <c r="AH2" i="9"/>
  <c r="AH3" i="9"/>
  <c r="AH19" i="9"/>
  <c r="AH35" i="9"/>
  <c r="AH51" i="9"/>
  <c r="AH67" i="9"/>
  <c r="AH83" i="9"/>
  <c r="AH99" i="9"/>
  <c r="AH115" i="9"/>
  <c r="AH7" i="9"/>
  <c r="AH55" i="9"/>
  <c r="AH103" i="9"/>
  <c r="AH11" i="9"/>
  <c r="AH27" i="9"/>
  <c r="AH43" i="9"/>
  <c r="AH59" i="9"/>
  <c r="AH75" i="9"/>
  <c r="AH91" i="9"/>
  <c r="AH107" i="9"/>
  <c r="AH123" i="9"/>
  <c r="AH39" i="9"/>
  <c r="AH87" i="9"/>
  <c r="AH15" i="9"/>
  <c r="AH31" i="9"/>
  <c r="AH47" i="9"/>
  <c r="AH63" i="9"/>
  <c r="AH79" i="9"/>
  <c r="AH95" i="9"/>
  <c r="AH111" i="9"/>
  <c r="AH127" i="9"/>
  <c r="AH23" i="9"/>
  <c r="AH71" i="9"/>
  <c r="AH119" i="9"/>
  <c r="A73" i="4"/>
  <c r="AO73" i="4" s="1"/>
  <c r="A43" i="4"/>
  <c r="AO43" i="4" s="1"/>
  <c r="A72" i="4"/>
  <c r="AO72" i="4" s="1"/>
  <c r="A27" i="4"/>
  <c r="AO27" i="4" s="1"/>
  <c r="A7" i="4"/>
  <c r="AO7" i="4" s="1"/>
  <c r="A77" i="4"/>
  <c r="AO77" i="4" s="1"/>
  <c r="A102" i="4"/>
  <c r="AO102" i="4" s="1"/>
  <c r="A13" i="4"/>
  <c r="AO13" i="4" s="1"/>
  <c r="A74" i="4"/>
  <c r="AO74" i="4" s="1"/>
  <c r="A75" i="4"/>
  <c r="AO75" i="4" s="1"/>
  <c r="A14" i="4"/>
  <c r="AO14" i="4" s="1"/>
  <c r="A70" i="4"/>
  <c r="AO70" i="4" s="1"/>
  <c r="A37" i="4"/>
  <c r="AO37" i="4" s="1"/>
  <c r="A35" i="4"/>
  <c r="AO35" i="4" s="1"/>
  <c r="A61" i="4"/>
  <c r="AO61" i="4" s="1"/>
  <c r="A112" i="4"/>
  <c r="AO112" i="4" s="1"/>
  <c r="A83" i="4"/>
  <c r="AO83" i="4" s="1"/>
  <c r="A108" i="4"/>
  <c r="AO108" i="4" s="1"/>
  <c r="A97" i="4"/>
  <c r="AO97" i="4" s="1"/>
  <c r="A20" i="4"/>
  <c r="AO20" i="4" s="1"/>
  <c r="A34" i="4"/>
  <c r="AO34" i="4" s="1"/>
  <c r="A86" i="4"/>
  <c r="AO86" i="4" s="1"/>
  <c r="A71" i="4"/>
  <c r="AO71" i="4" s="1"/>
  <c r="A33" i="4"/>
  <c r="AO33" i="4" s="1"/>
  <c r="A100" i="4"/>
  <c r="AO100" i="4" s="1"/>
  <c r="A111" i="4"/>
  <c r="AO111" i="4" s="1"/>
  <c r="A69" i="4"/>
  <c r="AO69" i="4" s="1"/>
  <c r="A25" i="4"/>
  <c r="AO25" i="4" s="1"/>
  <c r="A81" i="4"/>
  <c r="AO81" i="4" s="1"/>
  <c r="A24" i="4"/>
  <c r="AO24" i="4" s="1"/>
  <c r="A51" i="4"/>
  <c r="AO51" i="4" s="1"/>
  <c r="A117" i="4"/>
  <c r="AO117" i="4" s="1"/>
  <c r="A39" i="4"/>
  <c r="AO39" i="4" s="1"/>
  <c r="A47" i="4"/>
  <c r="AO47" i="4" s="1"/>
  <c r="A31" i="4"/>
  <c r="AO31" i="4" s="1"/>
  <c r="A21" i="4"/>
  <c r="AO21" i="4" s="1"/>
  <c r="A28" i="4"/>
  <c r="AO28" i="4" s="1"/>
  <c r="A44" i="4"/>
  <c r="AO44" i="4" s="1"/>
  <c r="A46" i="4"/>
  <c r="AO46" i="4" s="1"/>
  <c r="A54" i="4"/>
  <c r="AO54" i="4" s="1"/>
  <c r="A126" i="4"/>
  <c r="AO126" i="4" s="1"/>
  <c r="A63" i="4"/>
  <c r="AO63" i="4" s="1"/>
  <c r="A56" i="4"/>
  <c r="AO56" i="4" s="1"/>
  <c r="A65" i="4"/>
  <c r="AO65" i="4" s="1"/>
  <c r="A95" i="4"/>
  <c r="AO95" i="4" s="1"/>
  <c r="A127" i="4"/>
  <c r="AO127" i="4" s="1"/>
  <c r="A18" i="4"/>
  <c r="AO18" i="4" s="1"/>
  <c r="A62" i="4"/>
  <c r="AO62" i="4" s="1"/>
  <c r="I12" i="8"/>
  <c r="I72" i="8"/>
  <c r="AA91" i="2"/>
  <c r="AB64" i="2"/>
  <c r="AB43" i="2"/>
  <c r="I9" i="8"/>
  <c r="AA18" i="2"/>
  <c r="I118" i="8"/>
  <c r="J118" i="8" s="1"/>
  <c r="G118" i="8" s="1"/>
  <c r="AA20" i="2"/>
  <c r="AB17" i="2"/>
  <c r="AA19" i="2"/>
  <c r="AB51" i="2"/>
  <c r="AB48" i="2"/>
  <c r="AA10" i="2"/>
  <c r="I104" i="8"/>
  <c r="AB105" i="2"/>
  <c r="AA59" i="2"/>
  <c r="AA12" i="2"/>
  <c r="AB56" i="2"/>
  <c r="I120" i="8"/>
  <c r="J120" i="8" s="1"/>
  <c r="I75" i="8"/>
  <c r="AB71" i="2"/>
  <c r="AB110" i="2"/>
  <c r="AB54" i="2"/>
  <c r="AA74" i="2"/>
  <c r="I7" i="8"/>
  <c r="I22" i="8"/>
  <c r="AA106" i="2"/>
  <c r="I100" i="8"/>
  <c r="AB19" i="2"/>
  <c r="AA21" i="2"/>
  <c r="AB15" i="2"/>
  <c r="I92" i="8"/>
  <c r="AB72" i="2"/>
  <c r="AB57" i="2"/>
  <c r="AB80" i="2"/>
  <c r="I67" i="8"/>
  <c r="AA64" i="2"/>
  <c r="AB58" i="2"/>
  <c r="I66" i="8"/>
  <c r="I64" i="8"/>
  <c r="AB111" i="2"/>
  <c r="AA81" i="2"/>
  <c r="AA40" i="2"/>
  <c r="AA110" i="2"/>
  <c r="AA58" i="2"/>
  <c r="I103" i="8"/>
  <c r="AA33" i="2"/>
  <c r="AB70" i="2"/>
  <c r="AB40" i="2"/>
  <c r="AB53" i="2"/>
  <c r="AA80" i="2"/>
  <c r="AA108" i="2"/>
  <c r="AB23" i="2"/>
  <c r="AA51" i="2"/>
  <c r="AA85" i="2"/>
  <c r="AA60" i="2"/>
  <c r="I48" i="8"/>
  <c r="AB85" i="2"/>
  <c r="AA99" i="2"/>
  <c r="AA73" i="2"/>
  <c r="I37" i="8"/>
  <c r="I33" i="8"/>
  <c r="AB62" i="2"/>
  <c r="I19" i="8"/>
  <c r="I11" i="8"/>
  <c r="AB74" i="2"/>
  <c r="AA29" i="2"/>
  <c r="AB95" i="2"/>
  <c r="I43" i="8"/>
  <c r="AA36" i="2"/>
  <c r="I94" i="8"/>
  <c r="AB11" i="2"/>
  <c r="I8" i="8"/>
  <c r="I68" i="8"/>
  <c r="AB79" i="2"/>
  <c r="AB112" i="2"/>
  <c r="AA17" i="2"/>
  <c r="AB9" i="2"/>
  <c r="AA42" i="2"/>
  <c r="AB47" i="2"/>
  <c r="AB29" i="2"/>
  <c r="I3" i="8"/>
  <c r="AA50" i="2"/>
  <c r="AA28" i="2"/>
  <c r="AB27" i="2"/>
  <c r="I101" i="8"/>
  <c r="AA37" i="2"/>
  <c r="AA8" i="2"/>
  <c r="AB84" i="2"/>
  <c r="I107" i="8"/>
  <c r="I98" i="8"/>
  <c r="AA87" i="2"/>
  <c r="I63" i="8"/>
  <c r="AA101" i="2"/>
  <c r="AA34" i="2"/>
  <c r="AB18" i="2"/>
  <c r="AB34" i="2"/>
  <c r="AB102" i="2"/>
  <c r="AB31" i="2"/>
  <c r="I114" i="8"/>
  <c r="J114" i="8" s="1"/>
  <c r="G114" i="8" s="1"/>
  <c r="AB20" i="2"/>
  <c r="I56" i="8"/>
  <c r="I87" i="8"/>
  <c r="AA86" i="2"/>
  <c r="AA111" i="2"/>
  <c r="I86" i="8"/>
  <c r="AB99" i="2"/>
  <c r="I84" i="8"/>
  <c r="AB39" i="2"/>
  <c r="AA44" i="2"/>
  <c r="I76" i="8"/>
  <c r="AA82" i="2"/>
  <c r="AA49" i="2"/>
  <c r="I29" i="8"/>
  <c r="AB49" i="2"/>
  <c r="AB101" i="2"/>
  <c r="AB89" i="2"/>
  <c r="AB81" i="2"/>
  <c r="AB82" i="2"/>
  <c r="I10" i="8"/>
  <c r="AA47" i="2"/>
  <c r="AB73" i="2"/>
  <c r="AB100" i="2"/>
  <c r="AA96" i="2"/>
  <c r="AA95" i="2"/>
  <c r="AA76" i="2"/>
  <c r="AB41" i="2"/>
  <c r="AB33" i="2"/>
  <c r="I109" i="8"/>
  <c r="AB16" i="2"/>
  <c r="I96" i="8"/>
  <c r="AA30" i="2"/>
  <c r="I27" i="8"/>
  <c r="AB75" i="2"/>
  <c r="AA24" i="2"/>
  <c r="I21" i="8"/>
  <c r="I24" i="8"/>
  <c r="AA11" i="2"/>
  <c r="AA78" i="2"/>
  <c r="AA54" i="2"/>
  <c r="AB106" i="2"/>
  <c r="AB83" i="2"/>
  <c r="I78" i="8"/>
  <c r="I16" i="8"/>
  <c r="AA112" i="2"/>
  <c r="AA16" i="2"/>
  <c r="I31" i="8"/>
  <c r="AA27" i="2"/>
  <c r="AB22" i="2"/>
  <c r="AA9" i="2"/>
  <c r="I49" i="8"/>
  <c r="I38" i="8"/>
  <c r="AA100" i="2"/>
  <c r="AA25" i="2"/>
  <c r="I40" i="8"/>
  <c r="AA107" i="2"/>
  <c r="AA7" i="2"/>
  <c r="I45" i="8"/>
  <c r="AB76" i="2"/>
  <c r="I108" i="8"/>
  <c r="AA31" i="2"/>
  <c r="AB42" i="2"/>
  <c r="I28" i="8"/>
  <c r="AA98" i="2"/>
  <c r="AB104" i="2"/>
  <c r="AA4" i="2"/>
  <c r="AA43" i="2"/>
  <c r="AB67" i="2"/>
  <c r="I81" i="8"/>
  <c r="AA90" i="2"/>
  <c r="AB87" i="2"/>
  <c r="AA83" i="2"/>
  <c r="AB45" i="2"/>
  <c r="I90" i="8"/>
  <c r="I99" i="8"/>
  <c r="I35" i="8"/>
  <c r="AB28" i="2"/>
  <c r="AA75" i="2"/>
  <c r="AA3" i="2"/>
  <c r="AA89" i="2"/>
  <c r="AB36" i="2"/>
  <c r="AA56" i="2"/>
  <c r="AA84" i="2"/>
  <c r="I18" i="8"/>
  <c r="I46" i="8"/>
  <c r="AB52" i="2"/>
  <c r="AB61" i="2"/>
  <c r="I113" i="8"/>
  <c r="I23" i="8"/>
  <c r="AA69" i="2"/>
  <c r="I59" i="8"/>
  <c r="AA35" i="2"/>
  <c r="B47" i="9"/>
  <c r="X47" i="8"/>
  <c r="H47" i="7"/>
  <c r="V58" i="8"/>
  <c r="B89" i="4"/>
  <c r="F58" i="7"/>
  <c r="V36" i="8"/>
  <c r="B93" i="4"/>
  <c r="Z3" i="13"/>
  <c r="F36" i="7"/>
  <c r="B57" i="9"/>
  <c r="X57" i="8"/>
  <c r="H57" i="7"/>
  <c r="H66" i="7"/>
  <c r="X66" i="8"/>
  <c r="B66" i="9"/>
  <c r="H28" i="7"/>
  <c r="X28" i="8"/>
  <c r="B28" i="9"/>
  <c r="B42" i="4"/>
  <c r="V82" i="8"/>
  <c r="F82" i="7"/>
  <c r="Z8" i="13"/>
  <c r="B51" i="9"/>
  <c r="X51" i="8"/>
  <c r="H51" i="7"/>
  <c r="B8" i="4"/>
  <c r="V103" i="8"/>
  <c r="F103" i="7"/>
  <c r="H6" i="7"/>
  <c r="B6" i="9"/>
  <c r="X6" i="8"/>
  <c r="V31" i="8"/>
  <c r="B33" i="4"/>
  <c r="F31" i="7"/>
  <c r="Z21" i="2"/>
  <c r="AC21" i="2"/>
  <c r="AA21" i="8" s="1"/>
  <c r="AC37" i="2"/>
  <c r="AA37" i="8" s="1"/>
  <c r="Z37" i="2"/>
  <c r="S119" i="7"/>
  <c r="AB119" i="2"/>
  <c r="T122" i="7"/>
  <c r="AC122" i="2"/>
  <c r="AE9" i="13" s="1"/>
  <c r="Z122" i="2"/>
  <c r="AC93" i="2"/>
  <c r="AA93" i="8" s="1"/>
  <c r="Z93" i="2"/>
  <c r="AC22" i="2"/>
  <c r="AA22" i="8" s="1"/>
  <c r="Z22" i="2"/>
  <c r="Z4" i="2"/>
  <c r="AC4" i="2"/>
  <c r="AA4" i="8" s="1"/>
  <c r="AC117" i="2"/>
  <c r="AA117" i="8" s="1"/>
  <c r="Z117" i="2"/>
  <c r="AC126" i="2"/>
  <c r="T126" i="7"/>
  <c r="Z126" i="2"/>
  <c r="T111" i="7"/>
  <c r="Z111" i="2"/>
  <c r="AC111" i="2"/>
  <c r="AE5" i="13" s="1"/>
  <c r="AB126" i="2"/>
  <c r="S126" i="7"/>
  <c r="L2" i="13"/>
  <c r="M2" i="13" s="1"/>
  <c r="I127" i="8"/>
  <c r="J127" i="8" s="1"/>
  <c r="G127" i="8" s="1"/>
  <c r="Z77" i="2"/>
  <c r="AC77" i="2"/>
  <c r="AA77" i="8" s="1"/>
  <c r="AC54" i="2"/>
  <c r="AA54" i="8" s="1"/>
  <c r="Z54" i="2"/>
  <c r="AC116" i="2"/>
  <c r="Z116" i="2"/>
  <c r="T116" i="7"/>
  <c r="I60" i="8"/>
  <c r="L15" i="13"/>
  <c r="AC3" i="2"/>
  <c r="AA3" i="8" s="1"/>
  <c r="Z3" i="2"/>
  <c r="S116" i="7"/>
  <c r="AB116" i="2"/>
  <c r="AC64" i="2"/>
  <c r="AA64" i="8" s="1"/>
  <c r="Z64" i="2"/>
  <c r="AC36" i="2"/>
  <c r="Z36" i="2"/>
  <c r="R127" i="7"/>
  <c r="AA127" i="2"/>
  <c r="AC75" i="2"/>
  <c r="AA75" i="8" s="1"/>
  <c r="Z75" i="2"/>
  <c r="Z12" i="2"/>
  <c r="AC12" i="2"/>
  <c r="AA12" i="8" s="1"/>
  <c r="S115" i="7"/>
  <c r="AB115" i="2"/>
  <c r="I61" i="8"/>
  <c r="L4" i="13"/>
  <c r="AC38" i="2"/>
  <c r="AA38" i="8" s="1"/>
  <c r="Z38" i="2"/>
  <c r="Z6" i="2"/>
  <c r="AC6" i="2"/>
  <c r="AA6" i="8" s="1"/>
  <c r="T119" i="7"/>
  <c r="Z119" i="2"/>
  <c r="AC119" i="2"/>
  <c r="AA119" i="8" s="1"/>
  <c r="Z84" i="2"/>
  <c r="AC84" i="2"/>
  <c r="AA84" i="8" s="1"/>
  <c r="AA128" i="2"/>
  <c r="R128" i="7"/>
  <c r="R117" i="7"/>
  <c r="AA117" i="2"/>
  <c r="Z73" i="2"/>
  <c r="AC73" i="2"/>
  <c r="AA73" i="8" s="1"/>
  <c r="AC85" i="2"/>
  <c r="AA85" i="8" s="1"/>
  <c r="Z85" i="2"/>
  <c r="Z52" i="2"/>
  <c r="AC52" i="2"/>
  <c r="AA52" i="8" s="1"/>
  <c r="Z26" i="2"/>
  <c r="AC26" i="2"/>
  <c r="AA26" i="8" s="1"/>
  <c r="AB127" i="2"/>
  <c r="S127" i="7"/>
  <c r="Z23" i="2"/>
  <c r="AC23" i="2"/>
  <c r="AA23" i="8" s="1"/>
  <c r="AC27" i="2"/>
  <c r="AA27" i="8" s="1"/>
  <c r="Z27" i="2"/>
  <c r="I112" i="8"/>
  <c r="L7" i="13"/>
  <c r="AC71" i="2"/>
  <c r="AA71" i="8" s="1"/>
  <c r="Z71" i="2"/>
  <c r="Z110" i="2"/>
  <c r="AC110" i="2"/>
  <c r="AA110" i="8" s="1"/>
  <c r="T102" i="7"/>
  <c r="AC102" i="2"/>
  <c r="AA102" i="8" s="1"/>
  <c r="Z102" i="2"/>
  <c r="AA116" i="2"/>
  <c r="R116" i="7"/>
  <c r="AC66" i="2"/>
  <c r="AA66" i="8" s="1"/>
  <c r="Z66" i="2"/>
  <c r="AB117" i="2"/>
  <c r="S117" i="7"/>
  <c r="AC17" i="2"/>
  <c r="AA17" i="8" s="1"/>
  <c r="Z17" i="2"/>
  <c r="AC63" i="2"/>
  <c r="AA63" i="8" s="1"/>
  <c r="Z63" i="2"/>
  <c r="AB124" i="2"/>
  <c r="S124" i="7"/>
  <c r="Z101" i="2"/>
  <c r="AC101" i="2"/>
  <c r="AA101" i="8" s="1"/>
  <c r="Z92" i="2"/>
  <c r="AC92" i="2"/>
  <c r="AA92" i="8" s="1"/>
  <c r="Z8" i="2"/>
  <c r="AC8" i="2"/>
  <c r="AA8" i="8" s="1"/>
  <c r="AC108" i="2"/>
  <c r="AA108" i="8" s="1"/>
  <c r="Z108" i="2"/>
  <c r="AA15" i="2"/>
  <c r="M109" i="4"/>
  <c r="AC48" i="2"/>
  <c r="AA48" i="8" s="1"/>
  <c r="Z48" i="2"/>
  <c r="T82" i="7"/>
  <c r="AC82" i="2"/>
  <c r="AE8" i="13" s="1"/>
  <c r="Z82" i="2"/>
  <c r="AB113" i="2"/>
  <c r="S113" i="7"/>
  <c r="AC42" i="2"/>
  <c r="AA42" i="8" s="1"/>
  <c r="Z42" i="2"/>
  <c r="AC72" i="2"/>
  <c r="AA72" i="8" s="1"/>
  <c r="Z72" i="2"/>
  <c r="AC25" i="2"/>
  <c r="AA25" i="8" s="1"/>
  <c r="Z25" i="2"/>
  <c r="Z80" i="2"/>
  <c r="AC80" i="2"/>
  <c r="AA80" i="8" s="1"/>
  <c r="AC125" i="2"/>
  <c r="Z125" i="2"/>
  <c r="T125" i="7"/>
  <c r="AA113" i="2"/>
  <c r="R113" i="7"/>
  <c r="Z16" i="2"/>
  <c r="AC16" i="2"/>
  <c r="AA16" i="8" s="1"/>
  <c r="AC9" i="2"/>
  <c r="AA9" i="8" s="1"/>
  <c r="Z9" i="2"/>
  <c r="Z40" i="2"/>
  <c r="AC40" i="2"/>
  <c r="AA40" i="8" s="1"/>
  <c r="Z10" i="2"/>
  <c r="AC10" i="2"/>
  <c r="AA10" i="8" s="1"/>
  <c r="AC78" i="2"/>
  <c r="AA78" i="8" s="1"/>
  <c r="Z78" i="2"/>
  <c r="AA2" i="2"/>
  <c r="C13" i="5"/>
  <c r="Z31" i="2"/>
  <c r="AC31" i="2"/>
  <c r="AA31" i="8" s="1"/>
  <c r="S114" i="7"/>
  <c r="AB114" i="2"/>
  <c r="AC58" i="2"/>
  <c r="AA58" i="8" s="1"/>
  <c r="Z58" i="2"/>
  <c r="AB118" i="2"/>
  <c r="S118" i="7"/>
  <c r="Z123" i="2"/>
  <c r="T123" i="7"/>
  <c r="AC123" i="2"/>
  <c r="AC83" i="2"/>
  <c r="AA83" i="8" s="1"/>
  <c r="Z83" i="2"/>
  <c r="Z81" i="2"/>
  <c r="AC81" i="2"/>
  <c r="AA81" i="8" s="1"/>
  <c r="AC127" i="2"/>
  <c r="AE2" i="13" s="1"/>
  <c r="Z127" i="2"/>
  <c r="S120" i="7"/>
  <c r="AB120" i="2"/>
  <c r="AC45" i="2"/>
  <c r="AA45" i="8" s="1"/>
  <c r="Z45" i="2"/>
  <c r="AC88" i="2"/>
  <c r="AA88" i="8" s="1"/>
  <c r="Z88" i="2"/>
  <c r="Z104" i="2"/>
  <c r="AC104" i="2"/>
  <c r="AA104" i="8" s="1"/>
  <c r="AC67" i="2"/>
  <c r="AA67" i="8" s="1"/>
  <c r="Z67" i="2"/>
  <c r="AB128" i="2"/>
  <c r="S128" i="7"/>
  <c r="I116" i="8"/>
  <c r="J116" i="8" s="1"/>
  <c r="G116" i="8" s="1"/>
  <c r="L17" i="13"/>
  <c r="M17" i="13" s="1"/>
  <c r="D17" i="13" s="1"/>
  <c r="Z62" i="2"/>
  <c r="AC62" i="2"/>
  <c r="AA62" i="8" s="1"/>
  <c r="L16" i="13"/>
  <c r="M16" i="13" s="1"/>
  <c r="D16" i="13" s="1"/>
  <c r="I126" i="8"/>
  <c r="J126" i="8" s="1"/>
  <c r="C126" i="8" s="1"/>
  <c r="AC99" i="2"/>
  <c r="AA99" i="8" s="1"/>
  <c r="Z99" i="2"/>
  <c r="Z114" i="2"/>
  <c r="AC114" i="2"/>
  <c r="AA114" i="8" s="1"/>
  <c r="B13" i="5"/>
  <c r="AC2" i="2"/>
  <c r="AC53" i="2"/>
  <c r="AA53" i="8" s="1"/>
  <c r="Z53" i="2"/>
  <c r="AA121" i="2"/>
  <c r="R121" i="7"/>
  <c r="AC30" i="2"/>
  <c r="AA30" i="8" s="1"/>
  <c r="Z30" i="2"/>
  <c r="L5" i="13"/>
  <c r="I111" i="8"/>
  <c r="Z11" i="2"/>
  <c r="AC11" i="2"/>
  <c r="AA11" i="8" s="1"/>
  <c r="AC14" i="2"/>
  <c r="AA14" i="8" s="1"/>
  <c r="Z14" i="2"/>
  <c r="AC98" i="2"/>
  <c r="AA98" i="8" s="1"/>
  <c r="Z98" i="2"/>
  <c r="AC106" i="2"/>
  <c r="AA106" i="8" s="1"/>
  <c r="Z106" i="2"/>
  <c r="AC68" i="2"/>
  <c r="AA68" i="8" s="1"/>
  <c r="Z68" i="2"/>
  <c r="AC65" i="2"/>
  <c r="AA65" i="8" s="1"/>
  <c r="Z65" i="2"/>
  <c r="Z49" i="2"/>
  <c r="AC49" i="2"/>
  <c r="AA49" i="8" s="1"/>
  <c r="AB122" i="2"/>
  <c r="S122" i="7"/>
  <c r="AC46" i="2"/>
  <c r="AA46" i="8" s="1"/>
  <c r="Z46" i="2"/>
  <c r="Z100" i="2"/>
  <c r="AC100" i="2"/>
  <c r="AA100" i="8" s="1"/>
  <c r="Z121" i="2"/>
  <c r="AC121" i="2"/>
  <c r="AA121" i="8" s="1"/>
  <c r="Z87" i="2"/>
  <c r="AC87" i="2"/>
  <c r="AA87" i="8" s="1"/>
  <c r="Z109" i="2"/>
  <c r="AC109" i="2"/>
  <c r="AA109" i="8" s="1"/>
  <c r="Z20" i="2"/>
  <c r="AC20" i="2"/>
  <c r="AA20" i="8" s="1"/>
  <c r="AB21" i="2"/>
  <c r="AC29" i="2"/>
  <c r="AA29" i="8" s="1"/>
  <c r="Z29" i="2"/>
  <c r="I69" i="8"/>
  <c r="S123" i="7"/>
  <c r="AB123" i="2"/>
  <c r="AA23" i="2"/>
  <c r="AB3" i="2"/>
  <c r="I4" i="8"/>
  <c r="Z44" i="2"/>
  <c r="AC44" i="2"/>
  <c r="AA44" i="8" s="1"/>
  <c r="I117" i="8"/>
  <c r="J117" i="8" s="1"/>
  <c r="G117" i="8" s="1"/>
  <c r="AC33" i="2"/>
  <c r="AA33" i="8" s="1"/>
  <c r="Z33" i="2"/>
  <c r="AB24" i="2"/>
  <c r="AA32" i="2"/>
  <c r="Z43" i="2"/>
  <c r="AC43" i="2"/>
  <c r="AA43" i="8" s="1"/>
  <c r="I119" i="8"/>
  <c r="J119" i="8" s="1"/>
  <c r="G119" i="8" s="1"/>
  <c r="AB6" i="2"/>
  <c r="AB103" i="2"/>
  <c r="I88" i="8"/>
  <c r="T124" i="7"/>
  <c r="Z124" i="2"/>
  <c r="AC124" i="2"/>
  <c r="AA124" i="8" s="1"/>
  <c r="Z112" i="2"/>
  <c r="AC112" i="2"/>
  <c r="T112" i="7"/>
  <c r="Z86" i="2"/>
  <c r="AC86" i="2"/>
  <c r="AA86" i="8" s="1"/>
  <c r="I25" i="8"/>
  <c r="AA45" i="2"/>
  <c r="AA70" i="2"/>
  <c r="AC128" i="2"/>
  <c r="AA128" i="8" s="1"/>
  <c r="Z128" i="2"/>
  <c r="AB8" i="2"/>
  <c r="Z59" i="2"/>
  <c r="AC59" i="2"/>
  <c r="AA59" i="8" s="1"/>
  <c r="AB93" i="2"/>
  <c r="AC91" i="2"/>
  <c r="AA91" i="8" s="1"/>
  <c r="Z91" i="2"/>
  <c r="AB68" i="2"/>
  <c r="AB78" i="2"/>
  <c r="AB108" i="2"/>
  <c r="I83" i="8"/>
  <c r="I32" i="8"/>
  <c r="T97" i="7"/>
  <c r="Z97" i="2"/>
  <c r="AC97" i="2"/>
  <c r="AE6" i="13" s="1"/>
  <c r="I15" i="8"/>
  <c r="AA13" i="2"/>
  <c r="AA114" i="2"/>
  <c r="R114" i="7"/>
  <c r="Z94" i="2"/>
  <c r="AC94" i="2"/>
  <c r="AA94" i="8" s="1"/>
  <c r="AC105" i="2"/>
  <c r="AA105" i="8" s="1"/>
  <c r="Z105" i="2"/>
  <c r="I77" i="8"/>
  <c r="AB98" i="2"/>
  <c r="AA6" i="2"/>
  <c r="I41" i="8"/>
  <c r="AC79" i="2"/>
  <c r="AA79" i="8" s="1"/>
  <c r="T79" i="7"/>
  <c r="Z79" i="2"/>
  <c r="I105" i="8"/>
  <c r="Z5" i="2"/>
  <c r="AC5" i="2"/>
  <c r="AA5" i="8" s="1"/>
  <c r="R126" i="7"/>
  <c r="AA126" i="2"/>
  <c r="I54" i="8"/>
  <c r="AA22" i="2"/>
  <c r="AA55" i="2"/>
  <c r="I115" i="8"/>
  <c r="J115" i="8" s="1"/>
  <c r="AB12" i="2"/>
  <c r="AB60" i="2"/>
  <c r="AB10" i="2"/>
  <c r="AC39" i="2"/>
  <c r="AA39" i="8" s="1"/>
  <c r="Z39" i="2"/>
  <c r="AB14" i="2"/>
  <c r="AA46" i="2"/>
  <c r="AB77" i="2"/>
  <c r="AA65" i="2"/>
  <c r="I124" i="8"/>
  <c r="J124" i="8" s="1"/>
  <c r="G124" i="8" s="1"/>
  <c r="L12" i="13"/>
  <c r="M12" i="13" s="1"/>
  <c r="C12" i="13" s="1"/>
  <c r="R118" i="7"/>
  <c r="AA118" i="2"/>
  <c r="I6" i="8"/>
  <c r="AC120" i="2"/>
  <c r="AA120" i="8" s="1"/>
  <c r="Z120" i="2"/>
  <c r="AA61" i="2"/>
  <c r="AB25" i="2"/>
  <c r="I57" i="8"/>
  <c r="I42" i="8"/>
  <c r="AB121" i="2"/>
  <c r="S121" i="7"/>
  <c r="I50" i="8"/>
  <c r="AB96" i="2"/>
  <c r="Z34" i="2"/>
  <c r="AC34" i="2"/>
  <c r="AA34" i="8" s="1"/>
  <c r="I52" i="8"/>
  <c r="AA57" i="2"/>
  <c r="Z74" i="2"/>
  <c r="AC74" i="2"/>
  <c r="AA74" i="8" s="1"/>
  <c r="AA62" i="2"/>
  <c r="AC107" i="2"/>
  <c r="AA107" i="8" s="1"/>
  <c r="Z107" i="2"/>
  <c r="AB35" i="2"/>
  <c r="I95" i="8"/>
  <c r="I39" i="8"/>
  <c r="AA104" i="2"/>
  <c r="I122" i="8"/>
  <c r="J122" i="8" s="1"/>
  <c r="C122" i="8" s="1"/>
  <c r="L9" i="13"/>
  <c r="M9" i="13" s="1"/>
  <c r="D9" i="13" s="1"/>
  <c r="AB59" i="2"/>
  <c r="AB37" i="2"/>
  <c r="Z61" i="2"/>
  <c r="T61" i="7"/>
  <c r="AC61" i="2"/>
  <c r="AA61" i="8" s="1"/>
  <c r="I71" i="8"/>
  <c r="I26" i="8"/>
  <c r="I58" i="8"/>
  <c r="AC15" i="2"/>
  <c r="AA15" i="8" s="1"/>
  <c r="Z15" i="2"/>
  <c r="I30" i="8"/>
  <c r="Z90" i="2"/>
  <c r="AC90" i="2"/>
  <c r="AA90" i="8" s="1"/>
  <c r="I5" i="8"/>
  <c r="AB46" i="2"/>
  <c r="AA39" i="2"/>
  <c r="Z96" i="2"/>
  <c r="AC96" i="2"/>
  <c r="AA96" i="8" s="1"/>
  <c r="AA53" i="2"/>
  <c r="AC50" i="2"/>
  <c r="AA50" i="8" s="1"/>
  <c r="Z50" i="2"/>
  <c r="AB30" i="2"/>
  <c r="AA41" i="2"/>
  <c r="AC28" i="2"/>
  <c r="AA28" i="8" s="1"/>
  <c r="Z28" i="2"/>
  <c r="AA79" i="2"/>
  <c r="Z19" i="2"/>
  <c r="AC19" i="2"/>
  <c r="AA19" i="8" s="1"/>
  <c r="D13" i="5"/>
  <c r="AB2" i="2"/>
  <c r="Z55" i="2"/>
  <c r="AC55" i="2"/>
  <c r="AA55" i="8" s="1"/>
  <c r="AB38" i="2"/>
  <c r="AC24" i="2"/>
  <c r="AA24" i="8" s="1"/>
  <c r="Z24" i="2"/>
  <c r="AB92" i="2"/>
  <c r="AB4" i="2"/>
  <c r="AB86" i="2"/>
  <c r="AC7" i="2"/>
  <c r="AA7" i="8" s="1"/>
  <c r="Z7" i="2"/>
  <c r="AC41" i="2"/>
  <c r="AA41" i="8" s="1"/>
  <c r="Z41" i="2"/>
  <c r="Z113" i="2"/>
  <c r="AC113" i="2"/>
  <c r="AA113" i="8" s="1"/>
  <c r="Z103" i="2"/>
  <c r="AC103" i="2"/>
  <c r="AA103" i="8" s="1"/>
  <c r="AA66" i="2"/>
  <c r="I121" i="8"/>
  <c r="J121" i="8" s="1"/>
  <c r="C121" i="8" s="1"/>
  <c r="AA102" i="2"/>
  <c r="AB66" i="2"/>
  <c r="L14" i="13"/>
  <c r="M14" i="13" s="1"/>
  <c r="I125" i="8"/>
  <c r="J125" i="8" s="1"/>
  <c r="G125" i="8" s="1"/>
  <c r="AA93" i="2"/>
  <c r="AA94" i="2"/>
  <c r="AA92" i="2"/>
  <c r="I13" i="8"/>
  <c r="AB32" i="2"/>
  <c r="AA124" i="2"/>
  <c r="R124" i="7"/>
  <c r="AA26" i="2"/>
  <c r="AA68" i="2"/>
  <c r="AA105" i="2"/>
  <c r="AA63" i="2"/>
  <c r="I128" i="8"/>
  <c r="J128" i="8" s="1"/>
  <c r="I44" i="8"/>
  <c r="AC118" i="2"/>
  <c r="AA118" i="8" s="1"/>
  <c r="Z118" i="2"/>
  <c r="AB13" i="2"/>
  <c r="AB107" i="2"/>
  <c r="Z13" i="2"/>
  <c r="AC13" i="2"/>
  <c r="AA13" i="8" s="1"/>
  <c r="L8" i="13"/>
  <c r="I82" i="8"/>
  <c r="AB109" i="2"/>
  <c r="AC32" i="2"/>
  <c r="AA32" i="8" s="1"/>
  <c r="Z32" i="2"/>
  <c r="AA72" i="2"/>
  <c r="I47" i="8"/>
  <c r="I14" i="8"/>
  <c r="I80" i="8"/>
  <c r="I55" i="8"/>
  <c r="AB7" i="2"/>
  <c r="AA14" i="2"/>
  <c r="AB69" i="2"/>
  <c r="AA38" i="2"/>
  <c r="L3" i="13"/>
  <c r="I36" i="8"/>
  <c r="I65" i="8"/>
  <c r="AB63" i="2"/>
  <c r="I93" i="8"/>
  <c r="AC47" i="2"/>
  <c r="AA47" i="8" s="1"/>
  <c r="Z47" i="2"/>
  <c r="I102" i="8"/>
  <c r="L13" i="13"/>
  <c r="R125" i="7"/>
  <c r="AA125" i="2"/>
  <c r="I85" i="8"/>
  <c r="AA88" i="2"/>
  <c r="AA97" i="2"/>
  <c r="AB91" i="2"/>
  <c r="Z56" i="2"/>
  <c r="AC56" i="2"/>
  <c r="AA56" i="8" s="1"/>
  <c r="AC89" i="2"/>
  <c r="AA89" i="8" s="1"/>
  <c r="Z89" i="2"/>
  <c r="I53" i="8"/>
  <c r="Z57" i="2"/>
  <c r="AC57" i="2"/>
  <c r="AA57" i="8" s="1"/>
  <c r="AA123" i="2"/>
  <c r="R123" i="7"/>
  <c r="I106" i="8"/>
  <c r="AB55" i="2"/>
  <c r="AB90" i="2"/>
  <c r="I110" i="8"/>
  <c r="AA103" i="2"/>
  <c r="AF109" i="4"/>
  <c r="I79" i="8"/>
  <c r="L10" i="13"/>
  <c r="AA48" i="2"/>
  <c r="AA52" i="2"/>
  <c r="I73" i="8"/>
  <c r="S125" i="7"/>
  <c r="AB125" i="2"/>
  <c r="I20" i="8"/>
  <c r="I34" i="8"/>
  <c r="AC60" i="2"/>
  <c r="T60" i="7"/>
  <c r="Z60" i="2"/>
  <c r="AC69" i="2"/>
  <c r="AA69" i="8" s="1"/>
  <c r="Z69" i="2"/>
  <c r="AB44" i="2"/>
  <c r="AA67" i="2"/>
  <c r="R119" i="7"/>
  <c r="AA119" i="2"/>
  <c r="I70" i="8"/>
  <c r="AB65" i="2"/>
  <c r="Z18" i="2"/>
  <c r="AC18" i="2"/>
  <c r="AA18" i="8" s="1"/>
  <c r="R122" i="7"/>
  <c r="AA122" i="2"/>
  <c r="AB94" i="2"/>
  <c r="AB5" i="2"/>
  <c r="I91" i="8"/>
  <c r="Z76" i="2"/>
  <c r="AC76" i="2"/>
  <c r="AA76" i="8" s="1"/>
  <c r="I89" i="8"/>
  <c r="AB50" i="2"/>
  <c r="I62" i="8"/>
  <c r="AB88" i="2"/>
  <c r="AB97" i="2"/>
  <c r="Z70" i="2"/>
  <c r="AC70" i="2"/>
  <c r="AA70" i="8" s="1"/>
  <c r="I74" i="8"/>
  <c r="AC95" i="2"/>
  <c r="AA95" i="8" s="1"/>
  <c r="Z95" i="2"/>
  <c r="AA120" i="2"/>
  <c r="R120" i="7"/>
  <c r="B100" i="9"/>
  <c r="H100" i="7"/>
  <c r="X100" i="8"/>
  <c r="H46" i="7"/>
  <c r="X46" i="8"/>
  <c r="B46" i="9"/>
  <c r="X75" i="8"/>
  <c r="B75" i="9"/>
  <c r="H75" i="7"/>
  <c r="B94" i="9"/>
  <c r="X94" i="8"/>
  <c r="H94" i="7"/>
  <c r="B100" i="4"/>
  <c r="V100" i="8"/>
  <c r="F100" i="7"/>
  <c r="F84" i="7"/>
  <c r="V84" i="8"/>
  <c r="B83" i="4"/>
  <c r="V29" i="8"/>
  <c r="F29" i="7"/>
  <c r="B27" i="4"/>
  <c r="G47" i="7"/>
  <c r="J47" i="2"/>
  <c r="F75" i="7"/>
  <c r="B32" i="4"/>
  <c r="V75" i="8"/>
  <c r="X26" i="8"/>
  <c r="H26" i="7"/>
  <c r="B26" i="9"/>
  <c r="B15" i="9"/>
  <c r="H15" i="7"/>
  <c r="X15" i="8"/>
  <c r="B46" i="4"/>
  <c r="V76" i="8"/>
  <c r="F76" i="7"/>
  <c r="X106" i="8"/>
  <c r="H106" i="7"/>
  <c r="B106" i="9"/>
  <c r="V89" i="8"/>
  <c r="F89" i="7"/>
  <c r="B44" i="4"/>
  <c r="X101" i="8"/>
  <c r="H101" i="7"/>
  <c r="B101" i="9"/>
  <c r="X18" i="8"/>
  <c r="H18" i="7"/>
  <c r="B18" i="9"/>
  <c r="F59" i="7"/>
  <c r="B45" i="4"/>
  <c r="V59" i="8"/>
  <c r="X60" i="8"/>
  <c r="B60" i="9"/>
  <c r="AB15" i="13"/>
  <c r="H60" i="7"/>
  <c r="H64" i="7"/>
  <c r="X64" i="8"/>
  <c r="B64" i="9"/>
  <c r="F26" i="7"/>
  <c r="V26" i="8"/>
  <c r="B7" i="4"/>
  <c r="V92" i="8"/>
  <c r="F92" i="7"/>
  <c r="B85" i="4"/>
  <c r="B97" i="4"/>
  <c r="F4" i="7"/>
  <c r="V4" i="8"/>
  <c r="H58" i="7"/>
  <c r="B58" i="9"/>
  <c r="X58" i="8"/>
  <c r="F33" i="7"/>
  <c r="V33" i="8"/>
  <c r="B43" i="4"/>
  <c r="B39" i="9"/>
  <c r="H39" i="7"/>
  <c r="X39" i="8"/>
  <c r="B13" i="4"/>
  <c r="V48" i="8"/>
  <c r="F48" i="7"/>
  <c r="V15" i="8"/>
  <c r="F15" i="7"/>
  <c r="B109" i="4"/>
  <c r="H67" i="7"/>
  <c r="X67" i="8"/>
  <c r="B67" i="9"/>
  <c r="B62" i="9"/>
  <c r="X62" i="8"/>
  <c r="H62" i="7"/>
  <c r="B54" i="4"/>
  <c r="F34" i="7"/>
  <c r="V34" i="8"/>
  <c r="B115" i="4"/>
  <c r="F77" i="7"/>
  <c r="V77" i="8"/>
  <c r="D50" i="7"/>
  <c r="Z50" i="8" s="1"/>
  <c r="X96" i="8"/>
  <c r="B96" i="9"/>
  <c r="H96" i="7"/>
  <c r="F108" i="8"/>
  <c r="H55" i="7"/>
  <c r="B55" i="9"/>
  <c r="X55" i="8"/>
  <c r="B77" i="9"/>
  <c r="X77" i="8"/>
  <c r="H77" i="7"/>
  <c r="B18" i="4"/>
  <c r="V17" i="8"/>
  <c r="F17" i="7"/>
  <c r="K99" i="8"/>
  <c r="C27" i="7"/>
  <c r="Y27" i="8" s="1"/>
  <c r="D27" i="7"/>
  <c r="Z27" i="8" s="1"/>
  <c r="Q27" i="8"/>
  <c r="M27" i="8" s="1"/>
  <c r="D24" i="7"/>
  <c r="Z24" i="8" s="1"/>
  <c r="X35" i="8"/>
  <c r="H35" i="7"/>
  <c r="B35" i="9"/>
  <c r="L108" i="8"/>
  <c r="B56" i="4"/>
  <c r="V66" i="8"/>
  <c r="F66" i="7"/>
  <c r="H71" i="7"/>
  <c r="X71" i="8"/>
  <c r="B71" i="9"/>
  <c r="V85" i="8"/>
  <c r="F85" i="7"/>
  <c r="B51" i="4"/>
  <c r="B74" i="4"/>
  <c r="V95" i="8"/>
  <c r="F95" i="7"/>
  <c r="X107" i="8"/>
  <c r="H107" i="7"/>
  <c r="B107" i="9"/>
  <c r="F81" i="7"/>
  <c r="B12" i="4"/>
  <c r="V81" i="8"/>
  <c r="R111" i="7"/>
  <c r="V18" i="8"/>
  <c r="F18" i="7"/>
  <c r="B75" i="4"/>
  <c r="V91" i="8"/>
  <c r="F91" i="7"/>
  <c r="B25" i="4"/>
  <c r="F99" i="8"/>
  <c r="AB5" i="13"/>
  <c r="X111" i="8"/>
  <c r="B111" i="9"/>
  <c r="H111" i="7"/>
  <c r="V57" i="8"/>
  <c r="F57" i="7"/>
  <c r="B31" i="4"/>
  <c r="H10" i="7"/>
  <c r="B10" i="9"/>
  <c r="X10" i="8"/>
  <c r="AA71" i="2"/>
  <c r="AB26" i="2"/>
  <c r="AA115" i="2"/>
  <c r="R115" i="7"/>
  <c r="AA109" i="2"/>
  <c r="H40" i="7"/>
  <c r="X40" i="8"/>
  <c r="B40" i="9"/>
  <c r="X14" i="8"/>
  <c r="B14" i="9"/>
  <c r="H14" i="7"/>
  <c r="B87" i="9"/>
  <c r="H87" i="7"/>
  <c r="X87" i="8"/>
  <c r="B86" i="4"/>
  <c r="F37" i="7"/>
  <c r="V37" i="8"/>
  <c r="V30" i="8"/>
  <c r="B90" i="4"/>
  <c r="F30" i="7"/>
  <c r="F5" i="7"/>
  <c r="B128" i="4"/>
  <c r="V5" i="8"/>
  <c r="V88" i="8"/>
  <c r="B26" i="4"/>
  <c r="F88" i="7"/>
  <c r="V73" i="8"/>
  <c r="F73" i="7"/>
  <c r="B82" i="4"/>
  <c r="F3" i="7"/>
  <c r="V3" i="8"/>
  <c r="B125" i="4"/>
  <c r="H103" i="7"/>
  <c r="X103" i="8"/>
  <c r="B103" i="9"/>
  <c r="X2" i="8"/>
  <c r="B2" i="9"/>
  <c r="H2" i="7"/>
  <c r="H83" i="7"/>
  <c r="X83" i="8"/>
  <c r="B83" i="9"/>
  <c r="H48" i="7"/>
  <c r="B48" i="9"/>
  <c r="X48" i="8"/>
  <c r="X80" i="8"/>
  <c r="B80" i="9"/>
  <c r="H80" i="7"/>
  <c r="B24" i="4"/>
  <c r="V51" i="8"/>
  <c r="F51" i="7"/>
  <c r="X73" i="8"/>
  <c r="B73" i="9"/>
  <c r="H73" i="7"/>
  <c r="B17" i="9"/>
  <c r="H17" i="7"/>
  <c r="X17" i="8"/>
  <c r="V11" i="8"/>
  <c r="F11" i="7"/>
  <c r="B117" i="4"/>
  <c r="V54" i="8"/>
  <c r="B28" i="4"/>
  <c r="F54" i="7"/>
  <c r="B102" i="4"/>
  <c r="F93" i="7"/>
  <c r="V93" i="8"/>
  <c r="V32" i="8"/>
  <c r="B69" i="4"/>
  <c r="F32" i="7"/>
  <c r="F39" i="7"/>
  <c r="B107" i="4"/>
  <c r="V39" i="8"/>
  <c r="X92" i="8"/>
  <c r="H92" i="7"/>
  <c r="B92" i="9"/>
  <c r="B95" i="4"/>
  <c r="V69" i="8"/>
  <c r="F69" i="7"/>
  <c r="B37" i="9"/>
  <c r="X37" i="8"/>
  <c r="H37" i="7"/>
  <c r="H88" i="7"/>
  <c r="B88" i="9"/>
  <c r="X88" i="8"/>
  <c r="V16" i="8"/>
  <c r="B112" i="4"/>
  <c r="F16" i="7"/>
  <c r="H91" i="7"/>
  <c r="X91" i="8"/>
  <c r="B91" i="9"/>
  <c r="B77" i="4"/>
  <c r="F61" i="7"/>
  <c r="V61" i="8"/>
  <c r="Z4" i="13"/>
  <c r="B93" i="9"/>
  <c r="X93" i="8"/>
  <c r="H93" i="7"/>
  <c r="H41" i="7"/>
  <c r="X41" i="8"/>
  <c r="B41" i="9"/>
  <c r="B102" i="9"/>
  <c r="X102" i="8"/>
  <c r="AB13" i="13"/>
  <c r="H102" i="7"/>
  <c r="D108" i="8"/>
  <c r="S99" i="7"/>
  <c r="H105" i="7"/>
  <c r="X105" i="8"/>
  <c r="B105" i="9"/>
  <c r="D90" i="7"/>
  <c r="Z90" i="8" s="1"/>
  <c r="Q90" i="8"/>
  <c r="M90" i="8" s="1"/>
  <c r="C90" i="7"/>
  <c r="J17" i="2"/>
  <c r="G17" i="7"/>
  <c r="H21" i="7"/>
  <c r="X21" i="8"/>
  <c r="B21" i="9"/>
  <c r="B2" i="4"/>
  <c r="F74" i="7"/>
  <c r="V74" i="8"/>
  <c r="Q82" i="8"/>
  <c r="M82" i="8" s="1"/>
  <c r="C82" i="7"/>
  <c r="Y82" i="8" s="1"/>
  <c r="D82" i="7"/>
  <c r="U8" i="13"/>
  <c r="Q8" i="13" s="1"/>
  <c r="E58" i="7"/>
  <c r="G58" i="2"/>
  <c r="L99" i="8"/>
  <c r="S112" i="7"/>
  <c r="X95" i="8"/>
  <c r="H95" i="7"/>
  <c r="B95" i="9"/>
  <c r="F28" i="7"/>
  <c r="B39" i="4"/>
  <c r="V28" i="8"/>
  <c r="G36" i="2"/>
  <c r="E36" i="7"/>
  <c r="V99" i="8"/>
  <c r="F99" i="7"/>
  <c r="B36" i="4"/>
  <c r="G73" i="2"/>
  <c r="E73" i="7"/>
  <c r="D86" i="7"/>
  <c r="Z86" i="8" s="1"/>
  <c r="V43" i="8"/>
  <c r="B3" i="4"/>
  <c r="F43" i="7"/>
  <c r="J57" i="2"/>
  <c r="G57" i="7"/>
  <c r="G66" i="7"/>
  <c r="J66" i="2"/>
  <c r="I17" i="8"/>
  <c r="AA5" i="2"/>
  <c r="AA77" i="2"/>
  <c r="L11" i="13"/>
  <c r="M11" i="13" s="1"/>
  <c r="J11" i="13" s="1"/>
  <c r="I123" i="8"/>
  <c r="J123" i="8" s="1"/>
  <c r="AC35" i="2"/>
  <c r="AA35" i="8" s="1"/>
  <c r="Z35" i="2"/>
  <c r="X31" i="8"/>
  <c r="B31" i="9"/>
  <c r="H31" i="7"/>
  <c r="B124" i="4"/>
  <c r="V23" i="8"/>
  <c r="F23" i="7"/>
  <c r="B27" i="9"/>
  <c r="X27" i="8"/>
  <c r="H27" i="7"/>
  <c r="AB6" i="13"/>
  <c r="X97" i="8"/>
  <c r="H97" i="7"/>
  <c r="B97" i="9"/>
  <c r="H29" i="7"/>
  <c r="X29" i="8"/>
  <c r="B29" i="9"/>
  <c r="V67" i="8"/>
  <c r="F67" i="7"/>
  <c r="B34" i="4"/>
  <c r="B35" i="4"/>
  <c r="V83" i="8"/>
  <c r="F83" i="7"/>
  <c r="V21" i="8"/>
  <c r="B120" i="4"/>
  <c r="F21" i="7"/>
  <c r="X5" i="8"/>
  <c r="B5" i="9"/>
  <c r="H5" i="7"/>
  <c r="X36" i="8"/>
  <c r="B36" i="9"/>
  <c r="H36" i="7"/>
  <c r="AB3" i="13"/>
  <c r="B21" i="4"/>
  <c r="F106" i="7"/>
  <c r="V106" i="8"/>
  <c r="H68" i="7"/>
  <c r="B68" i="9"/>
  <c r="X68" i="8"/>
  <c r="V13" i="8"/>
  <c r="B123" i="4"/>
  <c r="F13" i="7"/>
  <c r="B37" i="4"/>
  <c r="F62" i="7"/>
  <c r="V62" i="8"/>
  <c r="X76" i="8"/>
  <c r="B76" i="9"/>
  <c r="H76" i="7"/>
  <c r="X89" i="8"/>
  <c r="B89" i="9"/>
  <c r="H89" i="7"/>
  <c r="V60" i="8"/>
  <c r="Z15" i="13"/>
  <c r="B116" i="4"/>
  <c r="F60" i="7"/>
  <c r="V87" i="8"/>
  <c r="B70" i="4"/>
  <c r="F87" i="7"/>
  <c r="V68" i="8"/>
  <c r="F68" i="7"/>
  <c r="B41" i="4"/>
  <c r="H30" i="7"/>
  <c r="X30" i="8"/>
  <c r="B30" i="9"/>
  <c r="H12" i="7"/>
  <c r="X12" i="8"/>
  <c r="B12" i="9"/>
  <c r="H16" i="7"/>
  <c r="B16" i="9"/>
  <c r="X16" i="8"/>
  <c r="V63" i="8"/>
  <c r="B78" i="4"/>
  <c r="F63" i="7"/>
  <c r="B104" i="9"/>
  <c r="X104" i="8"/>
  <c r="H104" i="7"/>
  <c r="D107" i="7"/>
  <c r="Z107" i="8" s="1"/>
  <c r="X63" i="8"/>
  <c r="H63" i="7"/>
  <c r="B63" i="9"/>
  <c r="J100" i="2"/>
  <c r="G100" i="7"/>
  <c r="J64" i="2"/>
  <c r="G64" i="7"/>
  <c r="B54" i="9"/>
  <c r="H54" i="7"/>
  <c r="X54" i="8"/>
  <c r="H34" i="7"/>
  <c r="B34" i="9"/>
  <c r="X34" i="8"/>
  <c r="B65" i="4"/>
  <c r="F105" i="7"/>
  <c r="V105" i="8"/>
  <c r="G39" i="2"/>
  <c r="E39" i="7"/>
  <c r="J28" i="2"/>
  <c r="G28" i="7"/>
  <c r="B126" i="4"/>
  <c r="F6" i="7"/>
  <c r="V6" i="8"/>
  <c r="V22" i="8"/>
  <c r="F22" i="7"/>
  <c r="B20" i="4"/>
  <c r="J88" i="2"/>
  <c r="G88" i="7"/>
  <c r="J80" i="2"/>
  <c r="G80" i="7"/>
  <c r="D96" i="7"/>
  <c r="Z96" i="8" s="1"/>
  <c r="C96" i="7"/>
  <c r="Q96" i="8"/>
  <c r="M96" i="8" s="1"/>
  <c r="C22" i="7"/>
  <c r="Y22" i="8" s="1"/>
  <c r="Q22" i="8"/>
  <c r="M22" i="8" s="1"/>
  <c r="D22" i="7"/>
  <c r="Z22" i="8" s="1"/>
  <c r="X69" i="8"/>
  <c r="B69" i="9"/>
  <c r="H69" i="7"/>
  <c r="X23" i="8"/>
  <c r="H23" i="7"/>
  <c r="B23" i="9"/>
  <c r="H49" i="7"/>
  <c r="B49" i="9"/>
  <c r="X49" i="8"/>
  <c r="J46" i="2"/>
  <c r="G46" i="7"/>
  <c r="Q4" i="8"/>
  <c r="M4" i="8" s="1"/>
  <c r="D4" i="7"/>
  <c r="Z4" i="8" s="1"/>
  <c r="C4" i="7"/>
  <c r="Y4" i="8" s="1"/>
  <c r="G82" i="2"/>
  <c r="E82" i="7"/>
  <c r="K108" i="8"/>
  <c r="X65" i="8"/>
  <c r="H65" i="7"/>
  <c r="B65" i="9"/>
  <c r="Q29" i="8"/>
  <c r="M29" i="8" s="1"/>
  <c r="D29" i="7"/>
  <c r="Z29" i="8" s="1"/>
  <c r="C29" i="7"/>
  <c r="Y29" i="8" s="1"/>
  <c r="F46" i="7"/>
  <c r="B61" i="4"/>
  <c r="V46" i="8"/>
  <c r="E107" i="8"/>
  <c r="G26" i="7"/>
  <c r="J26" i="2"/>
  <c r="D109" i="7"/>
  <c r="Z109" i="8" s="1"/>
  <c r="I51" i="8"/>
  <c r="AC115" i="2"/>
  <c r="AA115" i="8" s="1"/>
  <c r="Z115" i="2"/>
  <c r="L6" i="13"/>
  <c r="I97" i="8"/>
  <c r="AC51" i="2"/>
  <c r="AA51" i="8" s="1"/>
  <c r="Z51" i="2"/>
  <c r="B87" i="4"/>
  <c r="V56" i="8"/>
  <c r="F56" i="7"/>
  <c r="B29" i="4"/>
  <c r="V90" i="8"/>
  <c r="F90" i="7"/>
  <c r="F2" i="7"/>
  <c r="V2" i="8"/>
  <c r="B59" i="4"/>
  <c r="V20" i="8"/>
  <c r="B113" i="4"/>
  <c r="F20" i="7"/>
  <c r="X59" i="8"/>
  <c r="H59" i="7"/>
  <c r="B59" i="9"/>
  <c r="V27" i="8"/>
  <c r="F27" i="7"/>
  <c r="B17" i="4"/>
  <c r="B92" i="4"/>
  <c r="V35" i="8"/>
  <c r="F35" i="7"/>
  <c r="B47" i="4"/>
  <c r="V104" i="8"/>
  <c r="F104" i="7"/>
  <c r="X20" i="8"/>
  <c r="H20" i="7"/>
  <c r="B20" i="9"/>
  <c r="X32" i="8"/>
  <c r="B32" i="9"/>
  <c r="H32" i="7"/>
  <c r="H13" i="7"/>
  <c r="X13" i="8"/>
  <c r="B13" i="9"/>
  <c r="X19" i="8"/>
  <c r="H19" i="7"/>
  <c r="B19" i="9"/>
  <c r="B38" i="9"/>
  <c r="X38" i="8"/>
  <c r="H38" i="7"/>
  <c r="F102" i="7"/>
  <c r="Z13" i="13"/>
  <c r="B71" i="4"/>
  <c r="V102" i="8"/>
  <c r="B3" i="9"/>
  <c r="X3" i="8"/>
  <c r="H3" i="7"/>
  <c r="X74" i="8"/>
  <c r="B74" i="9"/>
  <c r="H74" i="7"/>
  <c r="G87" i="7"/>
  <c r="J87" i="2"/>
  <c r="X82" i="8"/>
  <c r="H82" i="7"/>
  <c r="B82" i="9"/>
  <c r="AB8" i="13"/>
  <c r="X85" i="8"/>
  <c r="H85" i="7"/>
  <c r="B85" i="9"/>
  <c r="V55" i="8"/>
  <c r="F55" i="7"/>
  <c r="B73" i="4"/>
  <c r="H11" i="7"/>
  <c r="B11" i="9"/>
  <c r="X11" i="8"/>
  <c r="X90" i="8"/>
  <c r="B90" i="9"/>
  <c r="H90" i="7"/>
  <c r="E75" i="7"/>
  <c r="G75" i="2"/>
  <c r="E21" i="7"/>
  <c r="G21" i="2"/>
  <c r="B16" i="4"/>
  <c r="V101" i="8"/>
  <c r="F101" i="7"/>
  <c r="V64" i="8"/>
  <c r="F64" i="7"/>
  <c r="B81" i="4"/>
  <c r="X84" i="8"/>
  <c r="H84" i="7"/>
  <c r="B84" i="9"/>
  <c r="X4" i="8"/>
  <c r="B4" i="9"/>
  <c r="H4" i="7"/>
  <c r="B22" i="9"/>
  <c r="X22" i="8"/>
  <c r="H22" i="7"/>
  <c r="B63" i="4"/>
  <c r="V80" i="8"/>
  <c r="F80" i="7"/>
  <c r="B80" i="4"/>
  <c r="Z6" i="13"/>
  <c r="F97" i="7"/>
  <c r="V97" i="8"/>
  <c r="D64" i="7"/>
  <c r="Z64" i="8" s="1"/>
  <c r="Q64" i="8"/>
  <c r="M64" i="8" s="1"/>
  <c r="C64" i="7"/>
  <c r="Y64" i="8" s="1"/>
  <c r="AB4" i="13"/>
  <c r="X61" i="8"/>
  <c r="B61" i="9"/>
  <c r="H61" i="7"/>
  <c r="X33" i="8"/>
  <c r="B33" i="9"/>
  <c r="H33" i="7"/>
  <c r="V96" i="8"/>
  <c r="B14" i="4"/>
  <c r="F96" i="7"/>
  <c r="E13" i="7"/>
  <c r="G13" i="2"/>
  <c r="X56" i="8"/>
  <c r="H56" i="7"/>
  <c r="B56" i="9"/>
  <c r="F49" i="7"/>
  <c r="B22" i="4"/>
  <c r="V49" i="8"/>
  <c r="B10" i="4"/>
  <c r="F47" i="7"/>
  <c r="V47" i="8"/>
  <c r="G84" i="7"/>
  <c r="J84" i="2"/>
  <c r="D42" i="7"/>
  <c r="Z42" i="8" s="1"/>
  <c r="D13" i="7"/>
  <c r="Z13" i="8" s="1"/>
  <c r="Q13" i="8"/>
  <c r="M13" i="8" s="1"/>
  <c r="C13" i="7"/>
  <c r="Y13" i="8" s="1"/>
  <c r="G68" i="2"/>
  <c r="E68" i="7"/>
  <c r="G2" i="2"/>
  <c r="E2" i="7"/>
  <c r="V40" i="8"/>
  <c r="B6" i="4"/>
  <c r="F40" i="7"/>
  <c r="L107" i="8"/>
  <c r="J62" i="2"/>
  <c r="G62" i="7"/>
  <c r="G33" i="7"/>
  <c r="J33" i="2"/>
  <c r="L98" i="8"/>
  <c r="G40" i="2"/>
  <c r="E40" i="7"/>
  <c r="J49" i="2"/>
  <c r="G49" i="7"/>
  <c r="E27" i="7"/>
  <c r="G27" i="2"/>
  <c r="F98" i="7"/>
  <c r="V98" i="8"/>
  <c r="B49" i="4"/>
  <c r="J31" i="2"/>
  <c r="G31" i="7"/>
  <c r="D67" i="7"/>
  <c r="Z67" i="8" s="1"/>
  <c r="Q67" i="8"/>
  <c r="M67" i="8" s="1"/>
  <c r="C67" i="7"/>
  <c r="Y67" i="8" s="1"/>
  <c r="C32" i="7"/>
  <c r="Y32" i="8" s="1"/>
  <c r="D32" i="7"/>
  <c r="Z32" i="8" s="1"/>
  <c r="Q32" i="8"/>
  <c r="M32" i="8" s="1"/>
  <c r="V71" i="8"/>
  <c r="F71" i="7"/>
  <c r="B50" i="4"/>
  <c r="Z7" i="13"/>
  <c r="B104" i="4"/>
  <c r="V112" i="8"/>
  <c r="F112" i="7"/>
  <c r="D59" i="7"/>
  <c r="Z59" i="8" s="1"/>
  <c r="Q59" i="8"/>
  <c r="M59" i="8" s="1"/>
  <c r="C59" i="7"/>
  <c r="Y59" i="8" s="1"/>
  <c r="R112" i="7"/>
  <c r="K109" i="8"/>
  <c r="Q55" i="8"/>
  <c r="M55" i="8" s="1"/>
  <c r="C55" i="7"/>
  <c r="Y55" i="8" s="1"/>
  <c r="D55" i="7"/>
  <c r="Z55" i="8" s="1"/>
  <c r="F19" i="7"/>
  <c r="V19" i="8"/>
  <c r="B72" i="4"/>
  <c r="G85" i="7"/>
  <c r="J85" i="2"/>
  <c r="G32" i="7"/>
  <c r="J32" i="2"/>
  <c r="E101" i="7"/>
  <c r="G101" i="2"/>
  <c r="D81" i="7"/>
  <c r="Z81" i="8" s="1"/>
  <c r="E63" i="7"/>
  <c r="G63" i="2"/>
  <c r="R107" i="7"/>
  <c r="G76" i="7"/>
  <c r="J76" i="2"/>
  <c r="B84" i="4"/>
  <c r="V14" i="8"/>
  <c r="F14" i="7"/>
  <c r="E47" i="7"/>
  <c r="G47" i="2"/>
  <c r="F98" i="8"/>
  <c r="K86" i="8"/>
  <c r="V50" i="8"/>
  <c r="F50" i="7"/>
  <c r="B60" i="4"/>
  <c r="J101" i="2"/>
  <c r="G101" i="7"/>
  <c r="O7" i="13"/>
  <c r="L112" i="8"/>
  <c r="D15" i="7"/>
  <c r="Z15" i="8" s="1"/>
  <c r="C15" i="7"/>
  <c r="Y15" i="8" s="1"/>
  <c r="Q15" i="8"/>
  <c r="M15" i="8" s="1"/>
  <c r="Q28" i="8"/>
  <c r="M28" i="8" s="1"/>
  <c r="D28" i="7"/>
  <c r="Z28" i="8" s="1"/>
  <c r="C28" i="7"/>
  <c r="Y28" i="8" s="1"/>
  <c r="V42" i="8"/>
  <c r="F42" i="7"/>
  <c r="B53" i="4"/>
  <c r="E15" i="7"/>
  <c r="G15" i="2"/>
  <c r="E59" i="7"/>
  <c r="G59" i="2"/>
  <c r="R99" i="7"/>
  <c r="G103" i="7"/>
  <c r="J103" i="2"/>
  <c r="G51" i="7"/>
  <c r="J51" i="2"/>
  <c r="J3" i="2"/>
  <c r="G3" i="7"/>
  <c r="E103" i="7"/>
  <c r="G103" i="2"/>
  <c r="E49" i="7"/>
  <c r="G49" i="2"/>
  <c r="J58" i="2"/>
  <c r="G58" i="7"/>
  <c r="E88" i="7"/>
  <c r="G88" i="2"/>
  <c r="D43" i="7"/>
  <c r="Z43" i="8" s="1"/>
  <c r="D53" i="7"/>
  <c r="Z53" i="8" s="1"/>
  <c r="D40" i="7"/>
  <c r="Z40" i="8" s="1"/>
  <c r="Q40" i="8"/>
  <c r="M40" i="8" s="1"/>
  <c r="C40" i="7"/>
  <c r="Y40" i="8" s="1"/>
  <c r="D110" i="8"/>
  <c r="D112" i="8"/>
  <c r="F7" i="13"/>
  <c r="H110" i="7"/>
  <c r="B110" i="9"/>
  <c r="X110" i="8"/>
  <c r="G97" i="2"/>
  <c r="E97" i="7"/>
  <c r="D72" i="7"/>
  <c r="Z72" i="8" s="1"/>
  <c r="C18" i="7"/>
  <c r="Y18" i="8" s="1"/>
  <c r="D18" i="7"/>
  <c r="Z18" i="8" s="1"/>
  <c r="Q18" i="8"/>
  <c r="M18" i="8" s="1"/>
  <c r="C17" i="7"/>
  <c r="Y17" i="8" s="1"/>
  <c r="Q17" i="8"/>
  <c r="M17" i="8" s="1"/>
  <c r="D17" i="7"/>
  <c r="Z17" i="8" s="1"/>
  <c r="D30" i="7"/>
  <c r="Z30" i="8" s="1"/>
  <c r="Q30" i="8"/>
  <c r="M30" i="8" s="1"/>
  <c r="C30" i="7"/>
  <c r="Y30" i="8" s="1"/>
  <c r="S108" i="7"/>
  <c r="D109" i="8"/>
  <c r="K110" i="8"/>
  <c r="O5" i="13"/>
  <c r="L111" i="8"/>
  <c r="D80" i="7"/>
  <c r="Z80" i="8" s="1"/>
  <c r="C80" i="7"/>
  <c r="Q80" i="8"/>
  <c r="M80" i="8" s="1"/>
  <c r="J5" i="2"/>
  <c r="G5" i="7"/>
  <c r="G93" i="7"/>
  <c r="J93" i="2"/>
  <c r="C54" i="7"/>
  <c r="Y54" i="8" s="1"/>
  <c r="D54" i="7"/>
  <c r="Z54" i="8" s="1"/>
  <c r="Q54" i="8"/>
  <c r="M54" i="8" s="1"/>
  <c r="G35" i="2"/>
  <c r="E35" i="7"/>
  <c r="J37" i="2"/>
  <c r="G37" i="7"/>
  <c r="X108" i="8"/>
  <c r="B108" i="9"/>
  <c r="H108" i="7"/>
  <c r="C49" i="7"/>
  <c r="Y49" i="8" s="1"/>
  <c r="D49" i="7"/>
  <c r="Z49" i="8" s="1"/>
  <c r="Q49" i="8"/>
  <c r="M49" i="8" s="1"/>
  <c r="D98" i="7"/>
  <c r="Z98" i="8" s="1"/>
  <c r="D78" i="7"/>
  <c r="Z78" i="8" s="1"/>
  <c r="E20" i="7"/>
  <c r="G20" i="2"/>
  <c r="G39" i="7"/>
  <c r="J39" i="2"/>
  <c r="J105" i="2"/>
  <c r="G105" i="7"/>
  <c r="D62" i="7"/>
  <c r="Z62" i="8" s="1"/>
  <c r="C62" i="7"/>
  <c r="Y62" i="8" s="1"/>
  <c r="Q62" i="8"/>
  <c r="M62" i="8" s="1"/>
  <c r="E92" i="7"/>
  <c r="G92" i="2"/>
  <c r="D25" i="7"/>
  <c r="Z25" i="8" s="1"/>
  <c r="G83" i="7"/>
  <c r="J83" i="2"/>
  <c r="Q93" i="8"/>
  <c r="M93" i="8" s="1"/>
  <c r="C93" i="7"/>
  <c r="D93" i="7"/>
  <c r="Z93" i="8" s="1"/>
  <c r="H9" i="7"/>
  <c r="B9" i="9"/>
  <c r="X9" i="8"/>
  <c r="G12" i="7"/>
  <c r="J12" i="2"/>
  <c r="G77" i="2"/>
  <c r="E77" i="7"/>
  <c r="G74" i="2"/>
  <c r="E74" i="7"/>
  <c r="D107" i="8"/>
  <c r="D7" i="7"/>
  <c r="Z7" i="8" s="1"/>
  <c r="G73" i="7"/>
  <c r="J73" i="2"/>
  <c r="H98" i="7"/>
  <c r="B98" i="9"/>
  <c r="X98" i="8"/>
  <c r="D10" i="7"/>
  <c r="Z10" i="8" s="1"/>
  <c r="G56" i="2"/>
  <c r="E56" i="7"/>
  <c r="J40" i="2"/>
  <c r="G40" i="7"/>
  <c r="C89" i="7"/>
  <c r="D89" i="7"/>
  <c r="Z89" i="8" s="1"/>
  <c r="Q89" i="8"/>
  <c r="M89" i="8" s="1"/>
  <c r="G3" i="2"/>
  <c r="E3" i="7"/>
  <c r="G90" i="2"/>
  <c r="E90" i="7"/>
  <c r="X86" i="8"/>
  <c r="B86" i="9"/>
  <c r="H86" i="7"/>
  <c r="G30" i="2"/>
  <c r="E30" i="7"/>
  <c r="J54" i="2"/>
  <c r="G54" i="7"/>
  <c r="F111" i="8"/>
  <c r="H5" i="13"/>
  <c r="J23" i="2"/>
  <c r="G23" i="7"/>
  <c r="G48" i="7"/>
  <c r="J48" i="2"/>
  <c r="E23" i="7"/>
  <c r="G23" i="2"/>
  <c r="X50" i="8"/>
  <c r="H50" i="7"/>
  <c r="B50" i="9"/>
  <c r="G94" i="7"/>
  <c r="J94" i="2"/>
  <c r="G60" i="2"/>
  <c r="E60" i="7"/>
  <c r="F86" i="8"/>
  <c r="E5" i="7"/>
  <c r="G5" i="2"/>
  <c r="S110" i="7"/>
  <c r="E98" i="8"/>
  <c r="G14" i="2"/>
  <c r="E14" i="7"/>
  <c r="G2" i="7"/>
  <c r="J2" i="2"/>
  <c r="F109" i="8"/>
  <c r="C37" i="7"/>
  <c r="Y37" i="8" s="1"/>
  <c r="Q37" i="8"/>
  <c r="M37" i="8" s="1"/>
  <c r="D37" i="7"/>
  <c r="Z37" i="8" s="1"/>
  <c r="Q68" i="8"/>
  <c r="M68" i="8" s="1"/>
  <c r="C68" i="7"/>
  <c r="Y68" i="8" s="1"/>
  <c r="D68" i="7"/>
  <c r="Z68" i="8" s="1"/>
  <c r="X52" i="8"/>
  <c r="B52" i="9"/>
  <c r="H52" i="7"/>
  <c r="C35" i="7"/>
  <c r="Y35" i="8" s="1"/>
  <c r="D35" i="7"/>
  <c r="Z35" i="8" s="1"/>
  <c r="Q35" i="8"/>
  <c r="M35" i="8" s="1"/>
  <c r="C5" i="7"/>
  <c r="Y5" i="8" s="1"/>
  <c r="Q5" i="8"/>
  <c r="M5" i="8" s="1"/>
  <c r="D5" i="7"/>
  <c r="Z5" i="8" s="1"/>
  <c r="L110" i="8"/>
  <c r="J38" i="2"/>
  <c r="G38" i="7"/>
  <c r="G29" i="7"/>
  <c r="J29" i="2"/>
  <c r="D45" i="7"/>
  <c r="Z45" i="8" s="1"/>
  <c r="D57" i="7"/>
  <c r="Z57" i="8" s="1"/>
  <c r="C57" i="7"/>
  <c r="Y57" i="8" s="1"/>
  <c r="Q57" i="8"/>
  <c r="M57" i="8" s="1"/>
  <c r="E55" i="7"/>
  <c r="G55" i="2"/>
  <c r="G82" i="7"/>
  <c r="J82" i="2"/>
  <c r="Q16" i="8"/>
  <c r="M16" i="8" s="1"/>
  <c r="C16" i="7"/>
  <c r="Y16" i="8" s="1"/>
  <c r="D16" i="7"/>
  <c r="Z16" i="8" s="1"/>
  <c r="G33" i="2"/>
  <c r="E33" i="7"/>
  <c r="D21" i="7"/>
  <c r="Z21" i="8" s="1"/>
  <c r="Q21" i="8"/>
  <c r="M21" i="8" s="1"/>
  <c r="C21" i="7"/>
  <c r="Y21" i="8" s="1"/>
  <c r="D70" i="7"/>
  <c r="Z70" i="8" s="1"/>
  <c r="D52" i="7"/>
  <c r="Z52" i="8" s="1"/>
  <c r="C103" i="7"/>
  <c r="Q103" i="8"/>
  <c r="M103" i="8" s="1"/>
  <c r="D103" i="7"/>
  <c r="Z103" i="8" s="1"/>
  <c r="S109" i="7"/>
  <c r="S107" i="7"/>
  <c r="B76" i="4"/>
  <c r="F78" i="7"/>
  <c r="V78" i="8"/>
  <c r="C3" i="7"/>
  <c r="Y3" i="8" s="1"/>
  <c r="Q3" i="8"/>
  <c r="M3" i="8" s="1"/>
  <c r="D3" i="7"/>
  <c r="Z3" i="8" s="1"/>
  <c r="F5" i="13"/>
  <c r="D111" i="8"/>
  <c r="D108" i="7"/>
  <c r="Z108" i="8" s="1"/>
  <c r="X42" i="8"/>
  <c r="B42" i="9"/>
  <c r="H42" i="7"/>
  <c r="G14" i="7"/>
  <c r="J14" i="2"/>
  <c r="X24" i="8"/>
  <c r="B24" i="9"/>
  <c r="H24" i="7"/>
  <c r="D66" i="7"/>
  <c r="Z66" i="8" s="1"/>
  <c r="C66" i="7"/>
  <c r="Y66" i="8" s="1"/>
  <c r="Q66" i="8"/>
  <c r="M66" i="8" s="1"/>
  <c r="G19" i="2"/>
  <c r="E19" i="7"/>
  <c r="D104" i="7"/>
  <c r="Z104" i="8" s="1"/>
  <c r="C104" i="7"/>
  <c r="Q104" i="8"/>
  <c r="M104" i="8" s="1"/>
  <c r="E29" i="7"/>
  <c r="G29" i="2"/>
  <c r="G6" i="7"/>
  <c r="J6" i="2"/>
  <c r="D112" i="7"/>
  <c r="Z112" i="8" s="1"/>
  <c r="D38" i="7"/>
  <c r="Z38" i="8" s="1"/>
  <c r="Q38" i="8"/>
  <c r="M38" i="8" s="1"/>
  <c r="C38" i="7"/>
  <c r="Y38" i="8" s="1"/>
  <c r="Q85" i="8"/>
  <c r="M85" i="8" s="1"/>
  <c r="C85" i="7"/>
  <c r="Y85" i="8" s="1"/>
  <c r="D85" i="7"/>
  <c r="Z85" i="8" s="1"/>
  <c r="J16" i="2"/>
  <c r="G16" i="7"/>
  <c r="G26" i="2"/>
  <c r="E26" i="7"/>
  <c r="D34" i="7"/>
  <c r="Z34" i="8" s="1"/>
  <c r="C34" i="7"/>
  <c r="Y34" i="8" s="1"/>
  <c r="Q34" i="8"/>
  <c r="M34" i="8" s="1"/>
  <c r="E61" i="7"/>
  <c r="G61" i="2"/>
  <c r="E93" i="7"/>
  <c r="G93" i="2"/>
  <c r="J77" i="2"/>
  <c r="G77" i="7"/>
  <c r="G48" i="2"/>
  <c r="E48" i="7"/>
  <c r="D111" i="7"/>
  <c r="AD5" i="13" s="1"/>
  <c r="G95" i="2"/>
  <c r="E95" i="7"/>
  <c r="G18" i="2"/>
  <c r="E18" i="7"/>
  <c r="D105" i="7"/>
  <c r="Z105" i="8" s="1"/>
  <c r="Q105" i="8"/>
  <c r="M105" i="8" s="1"/>
  <c r="C105" i="7"/>
  <c r="Y105" i="8" s="1"/>
  <c r="C84" i="7"/>
  <c r="Y84" i="8" s="1"/>
  <c r="Q84" i="8"/>
  <c r="M84" i="8" s="1"/>
  <c r="D84" i="7"/>
  <c r="Z84" i="8" s="1"/>
  <c r="V25" i="8"/>
  <c r="B52" i="4"/>
  <c r="F25" i="7"/>
  <c r="G96" i="2"/>
  <c r="E96" i="7"/>
  <c r="R110" i="7"/>
  <c r="G36" i="7"/>
  <c r="J36" i="2"/>
  <c r="D74" i="7"/>
  <c r="Z74" i="8" s="1"/>
  <c r="Q74" i="8"/>
  <c r="M74" i="8" s="1"/>
  <c r="C74" i="7"/>
  <c r="Y74" i="8" s="1"/>
  <c r="F107" i="8"/>
  <c r="R86" i="7"/>
  <c r="D91" i="7"/>
  <c r="Z91" i="8" s="1"/>
  <c r="Q91" i="8"/>
  <c r="M91" i="8" s="1"/>
  <c r="C91" i="7"/>
  <c r="K98" i="8"/>
  <c r="Q48" i="8"/>
  <c r="M48" i="8" s="1"/>
  <c r="C48" i="7"/>
  <c r="Y48" i="8" s="1"/>
  <c r="D48" i="7"/>
  <c r="Z48" i="8" s="1"/>
  <c r="G87" i="2"/>
  <c r="E87" i="7"/>
  <c r="C100" i="7"/>
  <c r="D100" i="7"/>
  <c r="Z100" i="8" s="1"/>
  <c r="Q100" i="8"/>
  <c r="M100" i="8" s="1"/>
  <c r="D60" i="7"/>
  <c r="U15" i="13"/>
  <c r="Q15" i="13" s="1"/>
  <c r="C60" i="7"/>
  <c r="Q60" i="8"/>
  <c r="M60" i="8" s="1"/>
  <c r="G62" i="2"/>
  <c r="E62" i="7"/>
  <c r="G83" i="2"/>
  <c r="E83" i="7"/>
  <c r="G59" i="7"/>
  <c r="J59" i="2"/>
  <c r="H8" i="7"/>
  <c r="B8" i="9"/>
  <c r="X8" i="8"/>
  <c r="J92" i="2"/>
  <c r="G92" i="7"/>
  <c r="F38" i="7"/>
  <c r="V38" i="8"/>
  <c r="B111" i="4"/>
  <c r="E46" i="7"/>
  <c r="G46" i="2"/>
  <c r="G16" i="2"/>
  <c r="E16" i="7"/>
  <c r="J95" i="2"/>
  <c r="G95" i="7"/>
  <c r="D63" i="7"/>
  <c r="Z63" i="8" s="1"/>
  <c r="C63" i="7"/>
  <c r="Y63" i="8" s="1"/>
  <c r="Q63" i="8"/>
  <c r="M63" i="8" s="1"/>
  <c r="V94" i="8"/>
  <c r="F94" i="7"/>
  <c r="B108" i="4"/>
  <c r="C94" i="7"/>
  <c r="Q94" i="8"/>
  <c r="M94" i="8" s="1"/>
  <c r="D94" i="7"/>
  <c r="Z94" i="8" s="1"/>
  <c r="J90" i="2"/>
  <c r="G90" i="7"/>
  <c r="D79" i="7"/>
  <c r="Z79" i="8" s="1"/>
  <c r="D75" i="7"/>
  <c r="Z75" i="8" s="1"/>
  <c r="C75" i="7"/>
  <c r="Y75" i="8" s="1"/>
  <c r="Q75" i="8"/>
  <c r="M75" i="8" s="1"/>
  <c r="V41" i="8"/>
  <c r="B62" i="4"/>
  <c r="F41" i="7"/>
  <c r="C26" i="7"/>
  <c r="Y26" i="8" s="1"/>
  <c r="Q26" i="8"/>
  <c r="M26" i="8" s="1"/>
  <c r="D26" i="7"/>
  <c r="Z26" i="8" s="1"/>
  <c r="E84" i="7"/>
  <c r="G84" i="2"/>
  <c r="B81" i="9"/>
  <c r="H81" i="7"/>
  <c r="X81" i="8"/>
  <c r="C20" i="7"/>
  <c r="Y20" i="8" s="1"/>
  <c r="Q20" i="8"/>
  <c r="M20" i="8" s="1"/>
  <c r="D20" i="7"/>
  <c r="Z20" i="8" s="1"/>
  <c r="B78" i="9"/>
  <c r="X78" i="8"/>
  <c r="H78" i="7"/>
  <c r="Q11" i="8"/>
  <c r="M11" i="8" s="1"/>
  <c r="C11" i="7"/>
  <c r="Y11" i="8" s="1"/>
  <c r="D11" i="7"/>
  <c r="Z11" i="8" s="1"/>
  <c r="C12" i="7"/>
  <c r="Y12" i="8" s="1"/>
  <c r="Q12" i="8"/>
  <c r="M12" i="8" s="1"/>
  <c r="D12" i="7"/>
  <c r="Z12" i="8" s="1"/>
  <c r="E94" i="7"/>
  <c r="G94" i="2"/>
  <c r="G11" i="7"/>
  <c r="J11" i="2"/>
  <c r="J41" i="2"/>
  <c r="G41" i="7"/>
  <c r="Q76" i="8"/>
  <c r="M76" i="8" s="1"/>
  <c r="D76" i="7"/>
  <c r="Z76" i="8" s="1"/>
  <c r="C76" i="7"/>
  <c r="Y76" i="8" s="1"/>
  <c r="G35" i="7"/>
  <c r="J35" i="2"/>
  <c r="D99" i="7"/>
  <c r="Z99" i="8" s="1"/>
  <c r="G60" i="7"/>
  <c r="J60" i="2"/>
  <c r="Q69" i="8"/>
  <c r="M69" i="8" s="1"/>
  <c r="C69" i="7"/>
  <c r="Y69" i="8" s="1"/>
  <c r="D69" i="7"/>
  <c r="Z69" i="8" s="1"/>
  <c r="D113" i="8"/>
  <c r="E4" i="7"/>
  <c r="G4" i="2"/>
  <c r="D44" i="7"/>
  <c r="Z44" i="8" s="1"/>
  <c r="J63" i="2"/>
  <c r="G63" i="7"/>
  <c r="Q101" i="8"/>
  <c r="M101" i="8" s="1"/>
  <c r="D101" i="7"/>
  <c r="Z101" i="8" s="1"/>
  <c r="C101" i="7"/>
  <c r="G22" i="2"/>
  <c r="E22" i="7"/>
  <c r="X109" i="8"/>
  <c r="B109" i="9"/>
  <c r="H109" i="7"/>
  <c r="R98" i="7"/>
  <c r="L109" i="8"/>
  <c r="E111" i="8"/>
  <c r="G5" i="13"/>
  <c r="E67" i="7"/>
  <c r="G67" i="2"/>
  <c r="E37" i="7"/>
  <c r="G37" i="2"/>
  <c r="G21" i="7"/>
  <c r="J21" i="2"/>
  <c r="E102" i="7"/>
  <c r="G102" i="2"/>
  <c r="F7" i="7"/>
  <c r="B103" i="4"/>
  <c r="V7" i="8"/>
  <c r="V10" i="8"/>
  <c r="F10" i="7"/>
  <c r="B119" i="4"/>
  <c r="J30" i="2"/>
  <c r="G30" i="7"/>
  <c r="D39" i="7"/>
  <c r="Z39" i="8" s="1"/>
  <c r="Q39" i="8"/>
  <c r="M39" i="8" s="1"/>
  <c r="C39" i="7"/>
  <c r="Y39" i="8" s="1"/>
  <c r="C88" i="7"/>
  <c r="D88" i="7"/>
  <c r="Z88" i="8" s="1"/>
  <c r="Q88" i="8"/>
  <c r="M88" i="8" s="1"/>
  <c r="E31" i="7"/>
  <c r="G31" i="2"/>
  <c r="C97" i="7"/>
  <c r="U6" i="13"/>
  <c r="Q6" i="13" s="1"/>
  <c r="D97" i="7"/>
  <c r="Z97" i="8" s="1"/>
  <c r="Q97" i="8"/>
  <c r="M97" i="8" s="1"/>
  <c r="S98" i="7"/>
  <c r="X99" i="8"/>
  <c r="B99" i="9"/>
  <c r="H99" i="7"/>
  <c r="C83" i="7"/>
  <c r="Y83" i="8" s="1"/>
  <c r="Q83" i="8"/>
  <c r="M83" i="8" s="1"/>
  <c r="D83" i="7"/>
  <c r="Z83" i="8" s="1"/>
  <c r="N5" i="13"/>
  <c r="K111" i="8"/>
  <c r="E100" i="7"/>
  <c r="G100" i="2"/>
  <c r="E99" i="8"/>
  <c r="G38" i="2"/>
  <c r="E38" i="7"/>
  <c r="C87" i="7"/>
  <c r="D87" i="7"/>
  <c r="Z87" i="8" s="1"/>
  <c r="Q87" i="8"/>
  <c r="M87" i="8" s="1"/>
  <c r="G32" i="2"/>
  <c r="E32" i="7"/>
  <c r="C19" i="7"/>
  <c r="Y19" i="8" s="1"/>
  <c r="D19" i="7"/>
  <c r="Z19" i="8" s="1"/>
  <c r="Q19" i="8"/>
  <c r="M19" i="8" s="1"/>
  <c r="R108" i="7"/>
  <c r="G91" i="2"/>
  <c r="E91" i="7"/>
  <c r="X70" i="8"/>
  <c r="H70" i="7"/>
  <c r="B70" i="9"/>
  <c r="D98" i="8"/>
  <c r="D58" i="7"/>
  <c r="Z58" i="8" s="1"/>
  <c r="Q58" i="8"/>
  <c r="M58" i="8" s="1"/>
  <c r="C58" i="7"/>
  <c r="Y58" i="8" s="1"/>
  <c r="G64" i="2"/>
  <c r="E64" i="7"/>
  <c r="C46" i="7"/>
  <c r="Y46" i="8" s="1"/>
  <c r="D46" i="7"/>
  <c r="Z46" i="8" s="1"/>
  <c r="Q46" i="8"/>
  <c r="M46" i="8" s="1"/>
  <c r="D9" i="7"/>
  <c r="Z9" i="8" s="1"/>
  <c r="D36" i="7"/>
  <c r="Q36" i="8"/>
  <c r="M36" i="8" s="1"/>
  <c r="U3" i="13"/>
  <c r="Q3" i="13" s="1"/>
  <c r="C36" i="7"/>
  <c r="E51" i="7"/>
  <c r="G51" i="2"/>
  <c r="J56" i="2"/>
  <c r="G56" i="7"/>
  <c r="S111" i="7"/>
  <c r="D110" i="7"/>
  <c r="Z110" i="8" s="1"/>
  <c r="G85" i="2"/>
  <c r="E85" i="7"/>
  <c r="E11" i="7"/>
  <c r="G11" i="2"/>
  <c r="V45" i="8"/>
  <c r="F45" i="7"/>
  <c r="B105" i="4"/>
  <c r="B112" i="9"/>
  <c r="H112" i="7"/>
  <c r="X112" i="8"/>
  <c r="AB7" i="13"/>
  <c r="G20" i="7"/>
  <c r="J20" i="2"/>
  <c r="E28" i="7"/>
  <c r="G28" i="2"/>
  <c r="E104" i="7"/>
  <c r="G104" i="2"/>
  <c r="J97" i="2"/>
  <c r="G97" i="7"/>
  <c r="G61" i="7"/>
  <c r="J61" i="2"/>
  <c r="G57" i="2"/>
  <c r="E57" i="7"/>
  <c r="Q33" i="8"/>
  <c r="M33" i="8" s="1"/>
  <c r="C33" i="7"/>
  <c r="Y33" i="8" s="1"/>
  <c r="D33" i="7"/>
  <c r="Z33" i="8" s="1"/>
  <c r="E106" i="7"/>
  <c r="G106" i="2"/>
  <c r="Q61" i="8"/>
  <c r="M61" i="8" s="1"/>
  <c r="D61" i="7"/>
  <c r="C61" i="7"/>
  <c r="U4" i="13"/>
  <c r="Q4" i="13" s="1"/>
  <c r="G54" i="2"/>
  <c r="E54" i="7"/>
  <c r="B44" i="9"/>
  <c r="X44" i="8"/>
  <c r="H44" i="7"/>
  <c r="J96" i="2"/>
  <c r="G96" i="7"/>
  <c r="X79" i="8"/>
  <c r="H79" i="7"/>
  <c r="AB10" i="13"/>
  <c r="B79" i="9"/>
  <c r="J55" i="2"/>
  <c r="G55" i="7"/>
  <c r="G69" i="7"/>
  <c r="J69" i="2"/>
  <c r="E89" i="7"/>
  <c r="G89" i="2"/>
  <c r="J102" i="2"/>
  <c r="G102" i="7"/>
  <c r="D65" i="7"/>
  <c r="Z65" i="8" s="1"/>
  <c r="E76" i="7"/>
  <c r="G76" i="2"/>
  <c r="C2" i="7"/>
  <c r="D2" i="7"/>
  <c r="Z2" i="8" s="1"/>
  <c r="Q2" i="8"/>
  <c r="M2" i="8" s="1"/>
  <c r="D41" i="7"/>
  <c r="Z41" i="8" s="1"/>
  <c r="C41" i="7"/>
  <c r="Y41" i="8" s="1"/>
  <c r="Q41" i="8"/>
  <c r="M41" i="8" s="1"/>
  <c r="H7" i="13"/>
  <c r="F112" i="8"/>
  <c r="E110" i="8"/>
  <c r="Q6" i="8"/>
  <c r="M6" i="8" s="1"/>
  <c r="C6" i="7"/>
  <c r="Y6" i="8" s="1"/>
  <c r="D6" i="7"/>
  <c r="Z6" i="8" s="1"/>
  <c r="E109" i="8"/>
  <c r="E112" i="8"/>
  <c r="G7" i="13"/>
  <c r="E34" i="7"/>
  <c r="G34" i="2"/>
  <c r="F107" i="7"/>
  <c r="V107" i="8"/>
  <c r="B15" i="4"/>
  <c r="E6" i="7"/>
  <c r="G6" i="2"/>
  <c r="D23" i="7"/>
  <c r="Z23" i="8" s="1"/>
  <c r="C23" i="7"/>
  <c r="Y23" i="8" s="1"/>
  <c r="Q23" i="8"/>
  <c r="M23" i="8" s="1"/>
  <c r="B30" i="4"/>
  <c r="F109" i="7"/>
  <c r="V109" i="8"/>
  <c r="J67" i="2"/>
  <c r="G67" i="7"/>
  <c r="D71" i="7"/>
  <c r="Z71" i="8" s="1"/>
  <c r="G80" i="2"/>
  <c r="E80" i="7"/>
  <c r="J106" i="2"/>
  <c r="G106" i="7"/>
  <c r="D8" i="7"/>
  <c r="Z8" i="8" s="1"/>
  <c r="D73" i="7"/>
  <c r="Z73" i="8" s="1"/>
  <c r="Q73" i="8"/>
  <c r="M73" i="8" s="1"/>
  <c r="C73" i="7"/>
  <c r="Y73" i="8" s="1"/>
  <c r="C51" i="7"/>
  <c r="Y51" i="8" s="1"/>
  <c r="D51" i="7"/>
  <c r="Z51" i="8" s="1"/>
  <c r="Q51" i="8"/>
  <c r="M51" i="8" s="1"/>
  <c r="J4" i="2"/>
  <c r="G4" i="7"/>
  <c r="J104" i="2"/>
  <c r="G104" i="7"/>
  <c r="J34" i="2"/>
  <c r="G34" i="7"/>
  <c r="J27" i="2"/>
  <c r="G27" i="7"/>
  <c r="N7" i="13"/>
  <c r="E7" i="13" s="1"/>
  <c r="K112" i="8"/>
  <c r="J75" i="2"/>
  <c r="G75" i="7"/>
  <c r="J18" i="2"/>
  <c r="G18" i="7"/>
  <c r="J68" i="2"/>
  <c r="G68" i="7"/>
  <c r="J91" i="2"/>
  <c r="G91" i="7"/>
  <c r="F110" i="8"/>
  <c r="E108" i="8"/>
  <c r="V12" i="8"/>
  <c r="B127" i="4"/>
  <c r="F12" i="7"/>
  <c r="J13" i="2"/>
  <c r="G13" i="7"/>
  <c r="E66" i="7"/>
  <c r="G66" i="2"/>
  <c r="X45" i="8"/>
  <c r="B45" i="9"/>
  <c r="H45" i="7"/>
  <c r="J89" i="2"/>
  <c r="G89" i="7"/>
  <c r="Q92" i="8"/>
  <c r="M92" i="8" s="1"/>
  <c r="D92" i="7"/>
  <c r="Z92" i="8" s="1"/>
  <c r="C92" i="7"/>
  <c r="G105" i="2"/>
  <c r="E105" i="7"/>
  <c r="J74" i="2"/>
  <c r="G74" i="7"/>
  <c r="J22" i="2"/>
  <c r="G22" i="7"/>
  <c r="Q56" i="8"/>
  <c r="M56" i="8" s="1"/>
  <c r="D56" i="7"/>
  <c r="Z56" i="8" s="1"/>
  <c r="C56" i="7"/>
  <c r="Y56" i="8" s="1"/>
  <c r="G15" i="7"/>
  <c r="J15" i="2"/>
  <c r="C106" i="7"/>
  <c r="D106" i="7"/>
  <c r="Z106" i="8" s="1"/>
  <c r="Q106" i="8"/>
  <c r="M106" i="8" s="1"/>
  <c r="D99" i="8"/>
  <c r="C77" i="7"/>
  <c r="Y77" i="8" s="1"/>
  <c r="D77" i="7"/>
  <c r="Z77" i="8" s="1"/>
  <c r="Q77" i="8"/>
  <c r="M77" i="8" s="1"/>
  <c r="X72" i="8"/>
  <c r="B72" i="9"/>
  <c r="H72" i="7"/>
  <c r="G69" i="2"/>
  <c r="E69" i="7"/>
  <c r="Q102" i="8"/>
  <c r="M102" i="8" s="1"/>
  <c r="C102" i="7"/>
  <c r="D102" i="7"/>
  <c r="AD13" i="13" s="1"/>
  <c r="U13" i="13"/>
  <c r="Q13" i="13" s="1"/>
  <c r="B25" i="9"/>
  <c r="X25" i="8"/>
  <c r="H25" i="7"/>
  <c r="B53" i="9"/>
  <c r="X53" i="8"/>
  <c r="H53" i="7"/>
  <c r="G12" i="2"/>
  <c r="E12" i="7"/>
  <c r="H43" i="7"/>
  <c r="B43" i="9"/>
  <c r="X43" i="8"/>
  <c r="R109" i="7"/>
  <c r="Q47" i="8"/>
  <c r="M47" i="8" s="1"/>
  <c r="C47" i="7"/>
  <c r="Y47" i="8" s="1"/>
  <c r="D47" i="7"/>
  <c r="Z47" i="8" s="1"/>
  <c r="G17" i="2"/>
  <c r="E17" i="7"/>
  <c r="K107" i="8"/>
  <c r="C14" i="7"/>
  <c r="Y14" i="8" s="1"/>
  <c r="D14" i="7"/>
  <c r="Z14" i="8" s="1"/>
  <c r="Q14" i="8"/>
  <c r="M14" i="8" s="1"/>
  <c r="X7" i="8"/>
  <c r="H7" i="7"/>
  <c r="B7" i="9"/>
  <c r="J19" i="2"/>
  <c r="G19" i="7"/>
  <c r="Q31" i="8"/>
  <c r="M31" i="8" s="1"/>
  <c r="C31" i="7"/>
  <c r="Y31" i="8" s="1"/>
  <c r="D31" i="7"/>
  <c r="Z31" i="8" s="1"/>
  <c r="Q95" i="8"/>
  <c r="M95" i="8" s="1"/>
  <c r="C95" i="7"/>
  <c r="D95" i="7"/>
  <c r="Z95" i="8" s="1"/>
  <c r="E41" i="7"/>
  <c r="G41" i="2"/>
  <c r="AA8" i="13"/>
  <c r="AC8" i="13"/>
  <c r="AN41" i="4"/>
  <c r="AN93" i="4"/>
  <c r="E86" i="8"/>
  <c r="D86" i="8"/>
  <c r="AN47" i="2"/>
  <c r="AG40" i="2"/>
  <c r="AN11" i="2"/>
  <c r="AG13" i="2"/>
  <c r="AM32" i="2"/>
  <c r="AM41" i="2"/>
  <c r="AG3" i="2"/>
  <c r="AG85" i="2"/>
  <c r="M95" i="7"/>
  <c r="AN40" i="2"/>
  <c r="AM23" i="2"/>
  <c r="AH56" i="2"/>
  <c r="AG77" i="2"/>
  <c r="AG101" i="2"/>
  <c r="AG4" i="2"/>
  <c r="AH95" i="2"/>
  <c r="AN5" i="2"/>
  <c r="AH75" i="2"/>
  <c r="AH66" i="2"/>
  <c r="AG83" i="2"/>
  <c r="AM97" i="2"/>
  <c r="AN21" i="2"/>
  <c r="AH76" i="2"/>
  <c r="AH13" i="2"/>
  <c r="AH59" i="2"/>
  <c r="AM57" i="2"/>
  <c r="AH68" i="2"/>
  <c r="AM76" i="2"/>
  <c r="AG87" i="2"/>
  <c r="M80" i="7"/>
  <c r="AH54" i="2"/>
  <c r="AG106" i="2"/>
  <c r="AN75" i="2"/>
  <c r="AG14" i="2"/>
  <c r="AH35" i="2"/>
  <c r="AG39" i="2"/>
  <c r="AN100" i="2"/>
  <c r="AN62" i="2"/>
  <c r="AM85" i="2"/>
  <c r="AG35" i="2"/>
  <c r="AN27" i="2"/>
  <c r="AM22" i="2"/>
  <c r="AN89" i="2"/>
  <c r="AH29" i="2"/>
  <c r="J90" i="7"/>
  <c r="AG6" i="2"/>
  <c r="AM56" i="2"/>
  <c r="AH48" i="2"/>
  <c r="AG95" i="2"/>
  <c r="AM87" i="2"/>
  <c r="AN63" i="2"/>
  <c r="AG104" i="2"/>
  <c r="AN55" i="2"/>
  <c r="AN28" i="2"/>
  <c r="AG2" i="2"/>
  <c r="AN37" i="2"/>
  <c r="AG47" i="2"/>
  <c r="AH33" i="2"/>
  <c r="AM64" i="2"/>
  <c r="AH23" i="2"/>
  <c r="AH14" i="2"/>
  <c r="AH84" i="2"/>
  <c r="AM51" i="2"/>
  <c r="AM13" i="2"/>
  <c r="AN41" i="2"/>
  <c r="AG59" i="2"/>
  <c r="AM105" i="2"/>
  <c r="AM39" i="2"/>
  <c r="AG105" i="2"/>
  <c r="AN102" i="2"/>
  <c r="AH12" i="2"/>
  <c r="AN74" i="2"/>
  <c r="AM38" i="2"/>
  <c r="AM33" i="2"/>
  <c r="AG100" i="2"/>
  <c r="AM90" i="2"/>
  <c r="AN38" i="2"/>
  <c r="AM104" i="2"/>
  <c r="AG49" i="2"/>
  <c r="AG89" i="2"/>
  <c r="AN97" i="2"/>
  <c r="AH57" i="2"/>
  <c r="AH77" i="2"/>
  <c r="AG23" i="2"/>
  <c r="AH85" i="2"/>
  <c r="AM73" i="2"/>
  <c r="AM34" i="2"/>
  <c r="AH69" i="2"/>
  <c r="AN90" i="2"/>
  <c r="AM74" i="2"/>
  <c r="AM67" i="2"/>
  <c r="AM103" i="2"/>
  <c r="AH100" i="2"/>
  <c r="AG33" i="2"/>
  <c r="AM82" i="2"/>
  <c r="AN105" i="2"/>
  <c r="AM15" i="2"/>
  <c r="AG97" i="2"/>
  <c r="AH93" i="2"/>
  <c r="AN32" i="2"/>
  <c r="AN68" i="2"/>
  <c r="AG90" i="2"/>
  <c r="AH47" i="2"/>
  <c r="AH17" i="2"/>
  <c r="AG57" i="2"/>
  <c r="AM58" i="2"/>
  <c r="AG18" i="2"/>
  <c r="AM80" i="2"/>
  <c r="AN87" i="2"/>
  <c r="AH91" i="2"/>
  <c r="AH34" i="2"/>
  <c r="AH37" i="2"/>
  <c r="AH73" i="2"/>
  <c r="AH18" i="2"/>
  <c r="AH64" i="2"/>
  <c r="AH103" i="2"/>
  <c r="AM29" i="2"/>
  <c r="AN31" i="2"/>
  <c r="AM17" i="2"/>
  <c r="AN49" i="2"/>
  <c r="AG27" i="2"/>
  <c r="AG54" i="2"/>
  <c r="AG32" i="2"/>
  <c r="AG15" i="2"/>
  <c r="AN104" i="2"/>
  <c r="AM18" i="2"/>
  <c r="AG41" i="2"/>
  <c r="AN19" i="2"/>
  <c r="AG17" i="2"/>
  <c r="AG26" i="2"/>
  <c r="AN96" i="2"/>
  <c r="AG74" i="2"/>
  <c r="AM4" i="2"/>
  <c r="AH49" i="2"/>
  <c r="AH82" i="2"/>
  <c r="AH96" i="2"/>
  <c r="AN92" i="2"/>
  <c r="AG96" i="2"/>
  <c r="AG56" i="2"/>
  <c r="AG48" i="2"/>
  <c r="AN82" i="2"/>
  <c r="AM37" i="2"/>
  <c r="AG16" i="2"/>
  <c r="AN106" i="2"/>
  <c r="AN22" i="2"/>
  <c r="AN13" i="2"/>
  <c r="AG102" i="2"/>
  <c r="AN29" i="2"/>
  <c r="AH20" i="2"/>
  <c r="AH105" i="2"/>
  <c r="AM69" i="2"/>
  <c r="AG22" i="2"/>
  <c r="AN93" i="2"/>
  <c r="AM93" i="2"/>
  <c r="AN76" i="2"/>
  <c r="AM60" i="2"/>
  <c r="AH102" i="2"/>
  <c r="AN67" i="2"/>
  <c r="AH3" i="2"/>
  <c r="AM31" i="2"/>
  <c r="AH62" i="2"/>
  <c r="AM61" i="2"/>
  <c r="AG93" i="2"/>
  <c r="AM68" i="2"/>
  <c r="AG88" i="2"/>
  <c r="AG12" i="2"/>
  <c r="AG60" i="2"/>
  <c r="AM77" i="2"/>
  <c r="AN80" i="2"/>
  <c r="AH106" i="2"/>
  <c r="AN54" i="2"/>
  <c r="AN58" i="2"/>
  <c r="AH27" i="2"/>
  <c r="AG68" i="2"/>
  <c r="AM47" i="2"/>
  <c r="AN59" i="2"/>
  <c r="AN34" i="2"/>
  <c r="AG21" i="2"/>
  <c r="AN95" i="2"/>
  <c r="AN51" i="2"/>
  <c r="AN73" i="2"/>
  <c r="AN88" i="2"/>
  <c r="AH19" i="2"/>
  <c r="AM6" i="2"/>
  <c r="AN12" i="2"/>
  <c r="AH97" i="2"/>
  <c r="AH11" i="2"/>
  <c r="AH39" i="2"/>
  <c r="AM95" i="2"/>
  <c r="AG29" i="2"/>
  <c r="AG63" i="2"/>
  <c r="AM96" i="2"/>
  <c r="AH51" i="2"/>
  <c r="AG19" i="2"/>
  <c r="AG82" i="2"/>
  <c r="AN101" i="2"/>
  <c r="AN61" i="2"/>
  <c r="AH89" i="2"/>
  <c r="AG30" i="2"/>
  <c r="AN26" i="2"/>
  <c r="AG61" i="2"/>
  <c r="AH2" i="2"/>
  <c r="AM84" i="2"/>
  <c r="AM48" i="2"/>
  <c r="AH22" i="2"/>
  <c r="AN2" i="2"/>
  <c r="AH32" i="2"/>
  <c r="AH40" i="2"/>
  <c r="AH55" i="2"/>
  <c r="AM83" i="2"/>
  <c r="AH31" i="2"/>
  <c r="AM94" i="2"/>
  <c r="AH83" i="2"/>
  <c r="AH88" i="2"/>
  <c r="AG11" i="2"/>
  <c r="AM100" i="2"/>
  <c r="I91" i="7"/>
  <c r="AN15" i="2"/>
  <c r="AM3" i="2"/>
  <c r="AH6" i="2"/>
  <c r="AG103" i="2"/>
  <c r="AM55" i="2"/>
  <c r="AH16" i="2"/>
  <c r="AM5" i="2"/>
  <c r="AM40" i="2"/>
  <c r="AH94" i="2"/>
  <c r="AH21" i="2"/>
  <c r="AM27" i="2"/>
  <c r="AN6" i="2"/>
  <c r="AH46" i="2"/>
  <c r="AN23" i="2"/>
  <c r="AN57" i="2"/>
  <c r="AN35" i="2"/>
  <c r="AH60" i="2"/>
  <c r="AM59" i="2"/>
  <c r="AH58" i="2"/>
  <c r="AG5" i="2"/>
  <c r="AM92" i="2"/>
  <c r="AM91" i="2"/>
  <c r="AN94" i="2"/>
  <c r="AN69" i="2"/>
  <c r="AG31" i="2"/>
  <c r="AM30" i="2"/>
  <c r="AM16" i="2"/>
  <c r="AM2" i="2"/>
  <c r="AG55" i="2"/>
  <c r="AH61" i="2"/>
  <c r="AN46" i="2"/>
  <c r="AG94" i="2"/>
  <c r="AN4" i="2"/>
  <c r="AG38" i="2"/>
  <c r="AN56" i="2"/>
  <c r="AN17" i="2"/>
  <c r="AN18" i="2"/>
  <c r="AH15" i="2"/>
  <c r="AM54" i="2"/>
  <c r="AG46" i="2"/>
  <c r="AH41" i="2"/>
  <c r="AN36" i="2"/>
  <c r="AN60" i="2"/>
  <c r="AG67" i="2"/>
  <c r="AM102" i="2"/>
  <c r="AH104" i="2"/>
  <c r="AN85" i="2"/>
  <c r="AH90" i="2"/>
  <c r="AM63" i="2"/>
  <c r="AM19" i="2"/>
  <c r="AN84" i="2"/>
  <c r="AG62" i="2"/>
  <c r="AM20" i="2"/>
  <c r="AH67" i="2"/>
  <c r="AN3" i="2"/>
  <c r="AN91" i="2"/>
  <c r="AH30" i="2"/>
  <c r="AM26" i="2"/>
  <c r="AM14" i="2"/>
  <c r="AH74" i="2"/>
  <c r="AH28" i="2"/>
  <c r="AM28" i="2"/>
  <c r="AM11" i="2"/>
  <c r="AH4" i="2"/>
  <c r="AG36" i="2"/>
  <c r="AM75" i="2"/>
  <c r="AN14" i="2"/>
  <c r="AG34" i="2"/>
  <c r="AM66" i="2"/>
  <c r="AG20" i="2"/>
  <c r="AM36" i="2"/>
  <c r="I90" i="7"/>
  <c r="AM49" i="2"/>
  <c r="AG58" i="2"/>
  <c r="AM35" i="2"/>
  <c r="AG76" i="2"/>
  <c r="AN103" i="2"/>
  <c r="AG91" i="2"/>
  <c r="AG66" i="2"/>
  <c r="AN16" i="2"/>
  <c r="AM101" i="2"/>
  <c r="AG75" i="2"/>
  <c r="AG64" i="2"/>
  <c r="AM62" i="2"/>
  <c r="AN33" i="2"/>
  <c r="AG84" i="2"/>
  <c r="AN83" i="2"/>
  <c r="AM89" i="2"/>
  <c r="AG37" i="2"/>
  <c r="AN66" i="2"/>
  <c r="AH38" i="2"/>
  <c r="AN20" i="2"/>
  <c r="AH26" i="2"/>
  <c r="AM21" i="2"/>
  <c r="AN77" i="2"/>
  <c r="AG92" i="2"/>
  <c r="AG69" i="2"/>
  <c r="AH92" i="2"/>
  <c r="AN30" i="2"/>
  <c r="AN64" i="2"/>
  <c r="AH87" i="2"/>
  <c r="AN39" i="2"/>
  <c r="AH36" i="2"/>
  <c r="AM12" i="2"/>
  <c r="AG51" i="2"/>
  <c r="AN48" i="2"/>
  <c r="AH63" i="2"/>
  <c r="AG28" i="2"/>
  <c r="AG80" i="2"/>
  <c r="I2" i="7"/>
  <c r="AH101" i="2"/>
  <c r="AH80" i="2"/>
  <c r="AM88" i="2"/>
  <c r="AG73" i="2"/>
  <c r="AH5" i="2"/>
  <c r="AM106" i="2"/>
  <c r="AM46" i="2"/>
  <c r="AN102" i="4" l="1"/>
  <c r="X102" i="4" s="1"/>
  <c r="AN10" i="4"/>
  <c r="X10" i="4" s="1"/>
  <c r="AN86" i="4"/>
  <c r="N86" i="4" s="1"/>
  <c r="AN78" i="4"/>
  <c r="AJ78" i="4" s="1"/>
  <c r="M7" i="13"/>
  <c r="J7" i="13" s="1"/>
  <c r="AE35" i="2"/>
  <c r="AD6" i="13"/>
  <c r="AD10" i="13"/>
  <c r="AE60" i="2"/>
  <c r="AA13" i="13"/>
  <c r="Y6" i="13"/>
  <c r="I2" i="8"/>
  <c r="Z2" i="2"/>
  <c r="AE2" i="2" s="1"/>
  <c r="AE114" i="2"/>
  <c r="AE24" i="2"/>
  <c r="AE10" i="13"/>
  <c r="AA82" i="8"/>
  <c r="AE87" i="2"/>
  <c r="AE99" i="2"/>
  <c r="AE56" i="2"/>
  <c r="AD7" i="13"/>
  <c r="Z102" i="8"/>
  <c r="AN59" i="4"/>
  <c r="N59" i="4" s="1"/>
  <c r="AE102" i="2"/>
  <c r="J16" i="13"/>
  <c r="AE82" i="2"/>
  <c r="AE79" i="2"/>
  <c r="AE34" i="2"/>
  <c r="AE19" i="2"/>
  <c r="AE23" i="2"/>
  <c r="AE29" i="2"/>
  <c r="AE20" i="2"/>
  <c r="AE100" i="2"/>
  <c r="AE31" i="2"/>
  <c r="AE27" i="2"/>
  <c r="AE104" i="2"/>
  <c r="AE26" i="2"/>
  <c r="AN5" i="4"/>
  <c r="N5" i="4" s="1"/>
  <c r="AN68" i="4"/>
  <c r="N68" i="4" s="1"/>
  <c r="AN58" i="4"/>
  <c r="N58" i="4" s="1"/>
  <c r="AN66" i="4"/>
  <c r="N66" i="4" s="1"/>
  <c r="AN38" i="4"/>
  <c r="N38" i="4" s="1"/>
  <c r="AN64" i="4"/>
  <c r="N64" i="4" s="1"/>
  <c r="AN101" i="4"/>
  <c r="N101" i="4" s="1"/>
  <c r="AN67" i="4"/>
  <c r="N67" i="4" s="1"/>
  <c r="AN99" i="4"/>
  <c r="N99" i="4" s="1"/>
  <c r="AN4" i="4"/>
  <c r="N4" i="4" s="1"/>
  <c r="AN79" i="4"/>
  <c r="I79" i="4" s="1"/>
  <c r="AN110" i="4"/>
  <c r="I110" i="4" s="1"/>
  <c r="AN11" i="4"/>
  <c r="N11" i="4" s="1"/>
  <c r="AN19" i="4"/>
  <c r="I19" i="4" s="1"/>
  <c r="AN88" i="4"/>
  <c r="N88" i="4" s="1"/>
  <c r="AN98" i="4"/>
  <c r="I98" i="4" s="1"/>
  <c r="AN122" i="4"/>
  <c r="N122" i="4" s="1"/>
  <c r="AN12" i="4"/>
  <c r="N12" i="4" s="1"/>
  <c r="AN114" i="4"/>
  <c r="N114" i="4" s="1"/>
  <c r="AN91" i="4"/>
  <c r="N91" i="4" s="1"/>
  <c r="AN9" i="4"/>
  <c r="N9" i="4" s="1"/>
  <c r="AN121" i="4"/>
  <c r="N121" i="4" s="1"/>
  <c r="AN15" i="4"/>
  <c r="N15" i="4" s="1"/>
  <c r="AN105" i="4"/>
  <c r="N105" i="4" s="1"/>
  <c r="AN76" i="4"/>
  <c r="N76" i="4" s="1"/>
  <c r="AN50" i="4"/>
  <c r="N50" i="4" s="1"/>
  <c r="AN40" i="4"/>
  <c r="N40" i="4" s="1"/>
  <c r="AN3" i="4"/>
  <c r="N3" i="4" s="1"/>
  <c r="AN36" i="4"/>
  <c r="N36" i="4" s="1"/>
  <c r="AN49" i="4"/>
  <c r="N49" i="4" s="1"/>
  <c r="AN119" i="4"/>
  <c r="N119" i="4" s="1"/>
  <c r="AN57" i="4"/>
  <c r="N57" i="4" s="1"/>
  <c r="AN52" i="4"/>
  <c r="N52" i="4" s="1"/>
  <c r="AN103" i="4"/>
  <c r="N103" i="4" s="1"/>
  <c r="AN94" i="4"/>
  <c r="I94" i="4" s="1"/>
  <c r="AN55" i="4"/>
  <c r="N55" i="4" s="1"/>
  <c r="AN96" i="4"/>
  <c r="N96" i="4" s="1"/>
  <c r="AN30" i="4"/>
  <c r="N30" i="4" s="1"/>
  <c r="AN48" i="4"/>
  <c r="I48" i="4" s="1"/>
  <c r="AN104" i="4"/>
  <c r="N104" i="4" s="1"/>
  <c r="AN53" i="4"/>
  <c r="N53" i="4" s="1"/>
  <c r="AN118" i="4"/>
  <c r="N118" i="4" s="1"/>
  <c r="AN23" i="4"/>
  <c r="I23" i="4" s="1"/>
  <c r="AN106" i="4"/>
  <c r="N106" i="4" s="1"/>
  <c r="AN60" i="4"/>
  <c r="N60" i="4" s="1"/>
  <c r="I64" i="4"/>
  <c r="AE78" i="2"/>
  <c r="AE69" i="2"/>
  <c r="AE65" i="2"/>
  <c r="AE46" i="2"/>
  <c r="AE127" i="2"/>
  <c r="AE53" i="2"/>
  <c r="AE37" i="2"/>
  <c r="AE3" i="2"/>
  <c r="AE108" i="2"/>
  <c r="AA127" i="8"/>
  <c r="AE119" i="2"/>
  <c r="AE38" i="2"/>
  <c r="AE43" i="2"/>
  <c r="AE49" i="2"/>
  <c r="AE85" i="2"/>
  <c r="AE81" i="2"/>
  <c r="AA122" i="8"/>
  <c r="J98" i="8"/>
  <c r="G98" i="8" s="1"/>
  <c r="AE110" i="2"/>
  <c r="AE128" i="2"/>
  <c r="AE84" i="2"/>
  <c r="AE61" i="2"/>
  <c r="AE5" i="2"/>
  <c r="AE32" i="2"/>
  <c r="AE75" i="2"/>
  <c r="AE9" i="2"/>
  <c r="AE36" i="2"/>
  <c r="AE106" i="2"/>
  <c r="AE77" i="2"/>
  <c r="AE76" i="2"/>
  <c r="AE118" i="2"/>
  <c r="AE113" i="2"/>
  <c r="AE83" i="2"/>
  <c r="AE40" i="2"/>
  <c r="AE16" i="2"/>
  <c r="AE42" i="2"/>
  <c r="AE54" i="2"/>
  <c r="D15" i="5"/>
  <c r="AE74" i="2"/>
  <c r="AE80" i="2"/>
  <c r="AE63" i="2"/>
  <c r="AE93" i="2"/>
  <c r="AE125" i="2"/>
  <c r="AE124" i="2"/>
  <c r="AE98" i="2"/>
  <c r="AE33" i="2"/>
  <c r="AE18" i="2"/>
  <c r="AE95" i="2"/>
  <c r="AE111" i="2"/>
  <c r="AE112" i="2"/>
  <c r="AE28" i="2"/>
  <c r="AE96" i="2"/>
  <c r="AE11" i="2"/>
  <c r="AE101" i="2"/>
  <c r="AE47" i="2"/>
  <c r="AE58" i="2"/>
  <c r="AE17" i="2"/>
  <c r="AE64" i="2"/>
  <c r="AE115" i="2"/>
  <c r="AE45" i="2"/>
  <c r="AE103" i="2"/>
  <c r="AE50" i="2"/>
  <c r="AE57" i="2"/>
  <c r="AE105" i="2"/>
  <c r="AE91" i="2"/>
  <c r="AE86" i="2"/>
  <c r="AE121" i="2"/>
  <c r="AE10" i="2"/>
  <c r="AE8" i="2"/>
  <c r="AE55" i="2"/>
  <c r="AE123" i="2"/>
  <c r="AE25" i="2"/>
  <c r="AE92" i="2"/>
  <c r="AE71" i="2"/>
  <c r="AE6" i="2"/>
  <c r="AE12" i="2"/>
  <c r="AE116" i="2"/>
  <c r="AE117" i="2"/>
  <c r="AE22" i="2"/>
  <c r="AE122" i="2"/>
  <c r="AE21" i="2"/>
  <c r="AE107" i="2"/>
  <c r="AE94" i="2"/>
  <c r="AE68" i="2"/>
  <c r="AE30" i="2"/>
  <c r="AE62" i="2"/>
  <c r="AE52" i="2"/>
  <c r="AE73" i="2"/>
  <c r="AE126" i="2"/>
  <c r="AE120" i="2"/>
  <c r="AE59" i="2"/>
  <c r="AE109" i="2"/>
  <c r="AE67" i="2"/>
  <c r="AE88" i="2"/>
  <c r="C15" i="5"/>
  <c r="AE72" i="2"/>
  <c r="J107" i="8"/>
  <c r="G107" i="8" s="1"/>
  <c r="AE7" i="2"/>
  <c r="AE90" i="2"/>
  <c r="AE14" i="2"/>
  <c r="AE48" i="2"/>
  <c r="AE66" i="2"/>
  <c r="AE4" i="2"/>
  <c r="AE4" i="13"/>
  <c r="J86" i="8"/>
  <c r="G86" i="8" s="1"/>
  <c r="AA111" i="8"/>
  <c r="J113" i="8"/>
  <c r="G113" i="8" s="1"/>
  <c r="AE70" i="2"/>
  <c r="AE15" i="2"/>
  <c r="J110" i="8"/>
  <c r="G110" i="8" s="1"/>
  <c r="C118" i="8"/>
  <c r="G126" i="8"/>
  <c r="AA97" i="8"/>
  <c r="J17" i="13"/>
  <c r="AE44" i="2"/>
  <c r="C127" i="8"/>
  <c r="C17" i="13"/>
  <c r="AE12" i="13"/>
  <c r="AE51" i="2"/>
  <c r="AE13" i="2"/>
  <c r="M5" i="13"/>
  <c r="D5" i="13" s="1"/>
  <c r="AE89" i="2"/>
  <c r="AD11" i="4"/>
  <c r="AE48" i="4"/>
  <c r="AD121" i="4"/>
  <c r="AD23" i="4"/>
  <c r="AE67" i="4"/>
  <c r="AD50" i="4"/>
  <c r="AE9" i="4"/>
  <c r="AD114" i="4"/>
  <c r="AE36" i="4"/>
  <c r="AD19" i="4"/>
  <c r="AD68" i="4"/>
  <c r="AD12" i="4"/>
  <c r="AE30" i="4"/>
  <c r="AE96" i="4"/>
  <c r="AD60" i="4"/>
  <c r="AE4" i="4"/>
  <c r="AE10" i="4"/>
  <c r="AD15" i="4"/>
  <c r="AE40" i="4"/>
  <c r="AD102" i="4"/>
  <c r="AD91" i="4"/>
  <c r="AD53" i="4"/>
  <c r="Y13" i="13"/>
  <c r="V72" i="9"/>
  <c r="W24" i="9"/>
  <c r="AF114" i="9"/>
  <c r="AG107" i="9"/>
  <c r="R118" i="9"/>
  <c r="V44" i="9"/>
  <c r="Y78" i="9"/>
  <c r="AA122" i="9"/>
  <c r="X123" i="9"/>
  <c r="AG86" i="9"/>
  <c r="Y125" i="9"/>
  <c r="AA71" i="9"/>
  <c r="AE112" i="9"/>
  <c r="Z115" i="9"/>
  <c r="AD45" i="9"/>
  <c r="Y65" i="9"/>
  <c r="Y56" i="9"/>
  <c r="AF124" i="9"/>
  <c r="V120" i="9"/>
  <c r="AE51" i="9"/>
  <c r="R19" i="9"/>
  <c r="V110" i="9"/>
  <c r="AC35" i="9"/>
  <c r="W111" i="9"/>
  <c r="W100" i="9"/>
  <c r="AN82" i="4"/>
  <c r="C14" i="13"/>
  <c r="D14" i="13"/>
  <c r="J14" i="13"/>
  <c r="AE109" i="4"/>
  <c r="X32" i="9"/>
  <c r="AA2" i="8"/>
  <c r="E13" i="5"/>
  <c r="AG103" i="9"/>
  <c r="X91" i="9"/>
  <c r="AE13" i="13"/>
  <c r="Y59" i="9"/>
  <c r="AF21" i="9"/>
  <c r="AC64" i="9"/>
  <c r="AF83" i="9"/>
  <c r="AF17" i="9"/>
  <c r="AE41" i="2"/>
  <c r="AE39" i="2"/>
  <c r="X15" i="9"/>
  <c r="Y108" i="9"/>
  <c r="W39" i="9"/>
  <c r="AE97" i="2"/>
  <c r="L90" i="8"/>
  <c r="S80" i="7"/>
  <c r="K91" i="8"/>
  <c r="K90" i="8"/>
  <c r="Y98" i="9"/>
  <c r="X59" i="9"/>
  <c r="C114" i="8"/>
  <c r="C119" i="8"/>
  <c r="Y52" i="9"/>
  <c r="Z111" i="8"/>
  <c r="C124" i="8"/>
  <c r="Y117" i="9"/>
  <c r="Y95" i="9"/>
  <c r="Y128" i="9"/>
  <c r="E5" i="13"/>
  <c r="Y25" i="9"/>
  <c r="Y126" i="9"/>
  <c r="G122" i="8"/>
  <c r="Y114" i="9"/>
  <c r="AE12" i="4"/>
  <c r="X25" i="9"/>
  <c r="AC82" i="9"/>
  <c r="X82" i="9"/>
  <c r="V82" i="9"/>
  <c r="AE82" i="9"/>
  <c r="AF82" i="9"/>
  <c r="AG82" i="9"/>
  <c r="J112" i="8"/>
  <c r="G112" i="8" s="1"/>
  <c r="R82" i="9"/>
  <c r="Z82" i="9"/>
  <c r="C9" i="13"/>
  <c r="J9" i="13"/>
  <c r="J12" i="13"/>
  <c r="C116" i="8"/>
  <c r="C125" i="8"/>
  <c r="C117" i="8"/>
  <c r="G121" i="8"/>
  <c r="C16" i="13"/>
  <c r="D12" i="13"/>
  <c r="J108" i="8"/>
  <c r="Y95" i="8"/>
  <c r="Y102" i="8"/>
  <c r="AC13" i="13"/>
  <c r="Y106" i="8"/>
  <c r="Y92" i="8"/>
  <c r="AG27" i="9"/>
  <c r="AF34" i="9"/>
  <c r="Y2" i="8"/>
  <c r="AA55" i="9"/>
  <c r="AC4" i="13"/>
  <c r="Y61" i="8"/>
  <c r="Z61" i="8"/>
  <c r="AD4" i="13"/>
  <c r="AA4" i="13"/>
  <c r="AA6" i="13"/>
  <c r="R20" i="9"/>
  <c r="Y36" i="8"/>
  <c r="AC3" i="13"/>
  <c r="Z36" i="8"/>
  <c r="AD3" i="13"/>
  <c r="Y87" i="8"/>
  <c r="AC6" i="13"/>
  <c r="Y97" i="8"/>
  <c r="Y88" i="8"/>
  <c r="Y101" i="8"/>
  <c r="AA15" i="13"/>
  <c r="Y94" i="8"/>
  <c r="Y60" i="8"/>
  <c r="AC15" i="13"/>
  <c r="Z60" i="8"/>
  <c r="AD15" i="13"/>
  <c r="Y100" i="8"/>
  <c r="Y91" i="8"/>
  <c r="AA3" i="13"/>
  <c r="Y4" i="13"/>
  <c r="Y104" i="8"/>
  <c r="Y103" i="8"/>
  <c r="AF2" i="9"/>
  <c r="Y15" i="13"/>
  <c r="X54" i="9"/>
  <c r="AN90" i="4"/>
  <c r="N90" i="4" s="1"/>
  <c r="Y89" i="8"/>
  <c r="X73" i="9"/>
  <c r="Y93" i="8"/>
  <c r="Y80" i="8"/>
  <c r="AC31" i="9"/>
  <c r="W33" i="9"/>
  <c r="Y8" i="13"/>
  <c r="Y96" i="8"/>
  <c r="R80" i="9"/>
  <c r="C123" i="8"/>
  <c r="G123" i="8"/>
  <c r="Y66" i="9"/>
  <c r="Y3" i="13"/>
  <c r="AD8" i="13"/>
  <c r="Z82" i="8"/>
  <c r="Y90" i="8"/>
  <c r="AE15" i="13"/>
  <c r="AA60" i="8"/>
  <c r="G128" i="8"/>
  <c r="C128" i="8"/>
  <c r="C115" i="8"/>
  <c r="G115" i="8"/>
  <c r="AE11" i="13"/>
  <c r="AA123" i="8"/>
  <c r="AE14" i="13"/>
  <c r="AA125" i="8"/>
  <c r="AA36" i="8"/>
  <c r="AE3" i="13"/>
  <c r="AA116" i="8"/>
  <c r="AE17" i="13"/>
  <c r="AE16" i="13"/>
  <c r="AA126" i="8"/>
  <c r="AC26" i="8"/>
  <c r="AC45" i="8"/>
  <c r="AB4" i="8"/>
  <c r="AJ9" i="13"/>
  <c r="AE122" i="8"/>
  <c r="AE34" i="8"/>
  <c r="AD93" i="8"/>
  <c r="AC128" i="8"/>
  <c r="H128" i="8" s="1"/>
  <c r="AD86" i="8"/>
  <c r="AE67" i="8"/>
  <c r="AB15" i="8"/>
  <c r="AD26" i="8"/>
  <c r="AI14" i="13"/>
  <c r="AD125" i="8"/>
  <c r="AC83" i="8"/>
  <c r="AB90" i="8"/>
  <c r="AE22" i="8"/>
  <c r="AD84" i="8"/>
  <c r="AD112" i="2"/>
  <c r="AF7" i="13" s="1"/>
  <c r="AD109" i="2"/>
  <c r="AC25" i="8"/>
  <c r="AE30" i="8"/>
  <c r="AC31" i="8"/>
  <c r="AB62" i="8"/>
  <c r="AD45" i="8"/>
  <c r="AD28" i="8"/>
  <c r="AD78" i="2"/>
  <c r="AD67" i="8"/>
  <c r="AB46" i="8"/>
  <c r="AC99" i="8"/>
  <c r="AD43" i="2"/>
  <c r="AD89" i="2"/>
  <c r="AE85" i="8"/>
  <c r="AC38" i="8"/>
  <c r="AE123" i="8"/>
  <c r="AJ11" i="13"/>
  <c r="AC35" i="8"/>
  <c r="AG4" i="13"/>
  <c r="AB61" i="8"/>
  <c r="AD100" i="2"/>
  <c r="AD69" i="8"/>
  <c r="AD115" i="2"/>
  <c r="AI9" i="13"/>
  <c r="AD122" i="8"/>
  <c r="AC103" i="8"/>
  <c r="AB53" i="8"/>
  <c r="AE16" i="8"/>
  <c r="AD110" i="8"/>
  <c r="AE71" i="8"/>
  <c r="AD50" i="8"/>
  <c r="AC101" i="8"/>
  <c r="AD4" i="8"/>
  <c r="AC67" i="8"/>
  <c r="AE54" i="8"/>
  <c r="AD96" i="8"/>
  <c r="AD33" i="8"/>
  <c r="AD74" i="8"/>
  <c r="AB52" i="8"/>
  <c r="AD19" i="8"/>
  <c r="AD105" i="8"/>
  <c r="AC106" i="8"/>
  <c r="AE113" i="8"/>
  <c r="AB17" i="8"/>
  <c r="AE11" i="8"/>
  <c r="AC119" i="8"/>
  <c r="H119" i="8" s="1"/>
  <c r="AD87" i="8"/>
  <c r="AC84" i="8"/>
  <c r="AG7" i="13"/>
  <c r="AB112" i="8"/>
  <c r="AE82" i="8"/>
  <c r="AJ8" i="13"/>
  <c r="AB122" i="8"/>
  <c r="AG9" i="13"/>
  <c r="AC18" i="8"/>
  <c r="AC112" i="8"/>
  <c r="AH7" i="13"/>
  <c r="AD60" i="2"/>
  <c r="AF15" i="13" s="1"/>
  <c r="AE64" i="8"/>
  <c r="AD64" i="2"/>
  <c r="AD54" i="2"/>
  <c r="AD17" i="8"/>
  <c r="AC15" i="8"/>
  <c r="AD98" i="8"/>
  <c r="AD123" i="2"/>
  <c r="AF11" i="13" s="1"/>
  <c r="AD104" i="8"/>
  <c r="AB28" i="8"/>
  <c r="AJ2" i="13"/>
  <c r="AE127" i="8"/>
  <c r="AD39" i="2"/>
  <c r="AE27" i="8"/>
  <c r="AC16" i="8"/>
  <c r="AB71" i="8"/>
  <c r="AE2" i="8"/>
  <c r="AB63" i="8"/>
  <c r="AD70" i="8"/>
  <c r="AB35" i="8"/>
  <c r="AE89" i="8"/>
  <c r="AD8" i="8"/>
  <c r="AE66" i="8"/>
  <c r="AC80" i="8"/>
  <c r="AD82" i="2"/>
  <c r="AF8" i="13" s="1"/>
  <c r="AB115" i="8"/>
  <c r="AD37" i="8"/>
  <c r="AD126" i="2"/>
  <c r="AF16" i="13" s="1"/>
  <c r="AE84" i="8"/>
  <c r="AD73" i="8"/>
  <c r="AC113" i="8"/>
  <c r="AD84" i="2"/>
  <c r="AE21" i="8"/>
  <c r="AB9" i="8"/>
  <c r="AC77" i="8"/>
  <c r="AD109" i="8"/>
  <c r="AD73" i="2"/>
  <c r="AC28" i="8"/>
  <c r="AH5" i="13"/>
  <c r="AC111" i="8"/>
  <c r="AD116" i="2"/>
  <c r="AF17" i="13" s="1"/>
  <c r="AC20" i="8"/>
  <c r="AE106" i="8"/>
  <c r="AD108" i="2"/>
  <c r="AE73" i="8"/>
  <c r="AD91" i="8"/>
  <c r="AB70" i="8"/>
  <c r="AC53" i="8"/>
  <c r="AH16" i="13"/>
  <c r="K16" i="13" s="1"/>
  <c r="AC126" i="8"/>
  <c r="H126" i="8" s="1"/>
  <c r="AI10" i="13"/>
  <c r="AD79" i="8"/>
  <c r="AC123" i="8"/>
  <c r="H123" i="8" s="1"/>
  <c r="AH11" i="13"/>
  <c r="K11" i="13" s="1"/>
  <c r="AE55" i="8"/>
  <c r="AE5" i="8"/>
  <c r="AC51" i="8"/>
  <c r="AC120" i="8"/>
  <c r="H120" i="8" s="1"/>
  <c r="AD3" i="2"/>
  <c r="AB6" i="8"/>
  <c r="AD15" i="2"/>
  <c r="AE100" i="8"/>
  <c r="AH6" i="13"/>
  <c r="AC97" i="8"/>
  <c r="AD46" i="2"/>
  <c r="AC105" i="8"/>
  <c r="AB50" i="8"/>
  <c r="AB49" i="8"/>
  <c r="AB128" i="8"/>
  <c r="AD54" i="8"/>
  <c r="AC59" i="8"/>
  <c r="AE117" i="8"/>
  <c r="AE26" i="8"/>
  <c r="AD74" i="2"/>
  <c r="AD32" i="2"/>
  <c r="AE92" i="8"/>
  <c r="AD7" i="2"/>
  <c r="AC91" i="8"/>
  <c r="AB58" i="8"/>
  <c r="AJ12" i="13"/>
  <c r="AE124" i="8"/>
  <c r="AE51" i="8"/>
  <c r="AD122" i="2"/>
  <c r="AF9" i="13" s="1"/>
  <c r="AE3" i="8"/>
  <c r="AB104" i="8"/>
  <c r="AE72" i="8"/>
  <c r="AB83" i="8"/>
  <c r="AD66" i="2"/>
  <c r="AD55" i="8"/>
  <c r="AE116" i="8"/>
  <c r="AJ17" i="13"/>
  <c r="AD81" i="8"/>
  <c r="AE38" i="8"/>
  <c r="AE99" i="8"/>
  <c r="AC76" i="8"/>
  <c r="AG14" i="13"/>
  <c r="AB125" i="8"/>
  <c r="AD59" i="8"/>
  <c r="AD12" i="2"/>
  <c r="AD47" i="2"/>
  <c r="AE109" i="8"/>
  <c r="AB85" i="8"/>
  <c r="AD40" i="2"/>
  <c r="AC36" i="8"/>
  <c r="AH3" i="13"/>
  <c r="AC44" i="8"/>
  <c r="AE103" i="8"/>
  <c r="AE42" i="8"/>
  <c r="AD56" i="2"/>
  <c r="AD6" i="8"/>
  <c r="AD127" i="2"/>
  <c r="AF2" i="13" s="1"/>
  <c r="AE90" i="8"/>
  <c r="AE17" i="8"/>
  <c r="AB45" i="8"/>
  <c r="AC68" i="8"/>
  <c r="AD25" i="2"/>
  <c r="AH10" i="13"/>
  <c r="AC79" i="8"/>
  <c r="AE115" i="8"/>
  <c r="AD67" i="2"/>
  <c r="AB36" i="8"/>
  <c r="AG3" i="13"/>
  <c r="AB93" i="8"/>
  <c r="AD89" i="8"/>
  <c r="AC9" i="8"/>
  <c r="AB92" i="8"/>
  <c r="AB105" i="8"/>
  <c r="AD36" i="8"/>
  <c r="AI3" i="13"/>
  <c r="AC52" i="8"/>
  <c r="AB124" i="8"/>
  <c r="AG12" i="13"/>
  <c r="AE9" i="8"/>
  <c r="AB72" i="8"/>
  <c r="AB89" i="8"/>
  <c r="AC32" i="8"/>
  <c r="AC127" i="8"/>
  <c r="H127" i="8" s="1"/>
  <c r="AH2" i="13"/>
  <c r="K2" i="13" s="1"/>
  <c r="AD72" i="8"/>
  <c r="AI5" i="13"/>
  <c r="AD111" i="8"/>
  <c r="AE78" i="8"/>
  <c r="AB48" i="8"/>
  <c r="AC24" i="8"/>
  <c r="AD43" i="8"/>
  <c r="AC94" i="8"/>
  <c r="AB69" i="8"/>
  <c r="AG6" i="13"/>
  <c r="AB97" i="8"/>
  <c r="AC33" i="8"/>
  <c r="AE94" i="8"/>
  <c r="AC13" i="8"/>
  <c r="AD114" i="8"/>
  <c r="AD5" i="2"/>
  <c r="AD19" i="2"/>
  <c r="AE32" i="8"/>
  <c r="AC115" i="8"/>
  <c r="H115" i="8" s="1"/>
  <c r="AD60" i="8"/>
  <c r="AI15" i="13"/>
  <c r="AD30" i="8"/>
  <c r="AB81" i="8"/>
  <c r="AB95" i="8"/>
  <c r="AD23" i="2"/>
  <c r="AE76" i="8"/>
  <c r="AD27" i="8"/>
  <c r="AD9" i="2"/>
  <c r="AD83" i="2"/>
  <c r="AD62" i="8"/>
  <c r="AC39" i="8"/>
  <c r="AD80" i="2"/>
  <c r="AD127" i="8"/>
  <c r="AI2" i="13"/>
  <c r="AB108" i="8"/>
  <c r="AB25" i="8"/>
  <c r="AC29" i="8"/>
  <c r="AD107" i="8"/>
  <c r="AB76" i="8"/>
  <c r="AB8" i="8"/>
  <c r="AB42" i="8"/>
  <c r="AB11" i="8"/>
  <c r="AD83" i="8"/>
  <c r="AD78" i="8"/>
  <c r="AD16" i="8"/>
  <c r="AE35" i="8"/>
  <c r="AE12" i="8"/>
  <c r="AD14" i="2"/>
  <c r="AD99" i="8"/>
  <c r="AD95" i="8"/>
  <c r="AD111" i="2"/>
  <c r="AF5" i="13" s="1"/>
  <c r="AD68" i="8"/>
  <c r="AD9" i="8"/>
  <c r="AC41" i="8"/>
  <c r="AC70" i="8"/>
  <c r="AD52" i="2"/>
  <c r="AE43" i="8"/>
  <c r="AB40" i="8"/>
  <c r="AD91" i="2"/>
  <c r="AD58" i="8"/>
  <c r="AC49" i="8"/>
  <c r="AC66" i="8"/>
  <c r="AB88" i="8"/>
  <c r="AD101" i="2"/>
  <c r="AD12" i="8"/>
  <c r="AC40" i="8"/>
  <c r="AD121" i="2"/>
  <c r="AC107" i="8"/>
  <c r="AD46" i="8"/>
  <c r="AD31" i="8"/>
  <c r="AD10" i="8"/>
  <c r="AD61" i="2"/>
  <c r="AF4" i="13" s="1"/>
  <c r="AD28" i="2"/>
  <c r="AJ13" i="13"/>
  <c r="AE102" i="8"/>
  <c r="AH14" i="13"/>
  <c r="K14" i="13" s="1"/>
  <c r="AC125" i="8"/>
  <c r="H125" i="8" s="1"/>
  <c r="AD66" i="8"/>
  <c r="AD14" i="8"/>
  <c r="AB55" i="8"/>
  <c r="AB33" i="8"/>
  <c r="AC82" i="8"/>
  <c r="AH8" i="13"/>
  <c r="AB54" i="8"/>
  <c r="AB79" i="8"/>
  <c r="AG10" i="13"/>
  <c r="AD100" i="8"/>
  <c r="AC108" i="8"/>
  <c r="AE75" i="8"/>
  <c r="AE93" i="8"/>
  <c r="AC69" i="8"/>
  <c r="AD110" i="2"/>
  <c r="AB34" i="8"/>
  <c r="AD26" i="2"/>
  <c r="AE114" i="8"/>
  <c r="AE80" i="8"/>
  <c r="AB19" i="8"/>
  <c r="AJ5" i="13"/>
  <c r="AE111" i="8"/>
  <c r="AD108" i="8"/>
  <c r="AD33" i="2"/>
  <c r="AB86" i="8"/>
  <c r="AC4" i="8"/>
  <c r="AC55" i="8"/>
  <c r="AD117" i="2"/>
  <c r="AD119" i="2"/>
  <c r="AJ16" i="13"/>
  <c r="AE126" i="8"/>
  <c r="AD65" i="2"/>
  <c r="AD6" i="2"/>
  <c r="AD102" i="2"/>
  <c r="AF13" i="13" s="1"/>
  <c r="AB7" i="8"/>
  <c r="AE39" i="8"/>
  <c r="AC90" i="8"/>
  <c r="AE97" i="8"/>
  <c r="AJ6" i="13"/>
  <c r="AD128" i="8"/>
  <c r="AD93" i="2"/>
  <c r="AD42" i="2"/>
  <c r="AD104" i="2"/>
  <c r="AE87" i="8"/>
  <c r="AD105" i="2"/>
  <c r="AB2" i="8"/>
  <c r="AC37" i="8"/>
  <c r="AD106" i="8"/>
  <c r="AE59" i="8"/>
  <c r="AD21" i="8"/>
  <c r="AD128" i="2"/>
  <c r="AC74" i="8"/>
  <c r="AD11" i="2"/>
  <c r="AC19" i="8"/>
  <c r="AE96" i="8"/>
  <c r="AC75" i="8"/>
  <c r="AC89" i="8"/>
  <c r="AB56" i="8"/>
  <c r="AD65" i="8"/>
  <c r="AD88" i="2"/>
  <c r="AE86" i="8"/>
  <c r="AB13" i="8"/>
  <c r="AJ4" i="13"/>
  <c r="AE61" i="8"/>
  <c r="AD99" i="2"/>
  <c r="AE29" i="8"/>
  <c r="AB44" i="8"/>
  <c r="AB14" i="8"/>
  <c r="AE45" i="8"/>
  <c r="AD68" i="2"/>
  <c r="AG17" i="13"/>
  <c r="AB116" i="8"/>
  <c r="AD98" i="2"/>
  <c r="AD113" i="2"/>
  <c r="AD92" i="2"/>
  <c r="AD44" i="2"/>
  <c r="AD40" i="8"/>
  <c r="AE47" i="8"/>
  <c r="AE68" i="8"/>
  <c r="AD114" i="2"/>
  <c r="AC22" i="8"/>
  <c r="AD103" i="8"/>
  <c r="AE28" i="8"/>
  <c r="AB5" i="8"/>
  <c r="AI6" i="13"/>
  <c r="AD97" i="8"/>
  <c r="AD94" i="8"/>
  <c r="AE41" i="8"/>
  <c r="AE19" i="8"/>
  <c r="AE57" i="8"/>
  <c r="AB51" i="8"/>
  <c r="AC8" i="8"/>
  <c r="AC104" i="8"/>
  <c r="AD80" i="8"/>
  <c r="AC116" i="8"/>
  <c r="H116" i="8" s="1"/>
  <c r="AH17" i="13"/>
  <c r="K17" i="13" s="1"/>
  <c r="AC78" i="8"/>
  <c r="AB110" i="8"/>
  <c r="AI8" i="13"/>
  <c r="AD82" i="8"/>
  <c r="AE33" i="8"/>
  <c r="AB100" i="8"/>
  <c r="AC17" i="8"/>
  <c r="AC81" i="8"/>
  <c r="AC43" i="8"/>
  <c r="AJ14" i="13"/>
  <c r="AE125" i="8"/>
  <c r="AD117" i="8"/>
  <c r="AE20" i="8"/>
  <c r="AC6" i="8"/>
  <c r="AD51" i="8"/>
  <c r="AB32" i="8"/>
  <c r="AD106" i="2"/>
  <c r="AE65" i="8"/>
  <c r="AD119" i="8"/>
  <c r="AD88" i="8"/>
  <c r="AE56" i="8"/>
  <c r="AE77" i="8"/>
  <c r="AE31" i="8"/>
  <c r="AC72" i="8"/>
  <c r="AD22" i="2"/>
  <c r="AD18" i="2"/>
  <c r="AD58" i="2"/>
  <c r="AD118" i="8"/>
  <c r="AD18" i="8"/>
  <c r="AD57" i="2"/>
  <c r="AE49" i="8"/>
  <c r="AB59" i="8"/>
  <c r="AG8" i="13"/>
  <c r="AB82" i="8"/>
  <c r="AE37" i="8"/>
  <c r="AG11" i="13"/>
  <c r="AB123" i="8"/>
  <c r="AC102" i="8"/>
  <c r="AH13" i="13"/>
  <c r="AB20" i="8"/>
  <c r="AD94" i="2"/>
  <c r="AC48" i="8"/>
  <c r="AC95" i="8"/>
  <c r="AB99" i="8"/>
  <c r="AB21" i="8"/>
  <c r="AD25" i="8"/>
  <c r="AD11" i="8"/>
  <c r="AE107" i="8"/>
  <c r="AJ15" i="13"/>
  <c r="AE60" i="8"/>
  <c r="AI12" i="13"/>
  <c r="AD124" i="8"/>
  <c r="AB94" i="8"/>
  <c r="AC46" i="8"/>
  <c r="AD51" i="2"/>
  <c r="AD69" i="2"/>
  <c r="AD45" i="2"/>
  <c r="AB114" i="8"/>
  <c r="AB77" i="8"/>
  <c r="AB96" i="8"/>
  <c r="AB43" i="8"/>
  <c r="AB87" i="8"/>
  <c r="AD21" i="2"/>
  <c r="AB121" i="8"/>
  <c r="AB113" i="8"/>
  <c r="AE95" i="8"/>
  <c r="AB101" i="8"/>
  <c r="AI17" i="13"/>
  <c r="AD116" i="8"/>
  <c r="AC14" i="8"/>
  <c r="AC3" i="8"/>
  <c r="AB23" i="8"/>
  <c r="AC117" i="8"/>
  <c r="H117" i="8" s="1"/>
  <c r="AD70" i="2"/>
  <c r="AB26" i="8"/>
  <c r="AE118" i="8"/>
  <c r="AD72" i="2"/>
  <c r="AC10" i="8"/>
  <c r="AE83" i="8"/>
  <c r="AD95" i="2"/>
  <c r="AE52" i="8"/>
  <c r="AG16" i="13"/>
  <c r="AB126" i="8"/>
  <c r="AD71" i="8"/>
  <c r="AE6" i="8"/>
  <c r="AC64" i="8"/>
  <c r="AD81" i="2"/>
  <c r="AC85" i="8"/>
  <c r="AE25" i="8"/>
  <c r="AD85" i="2"/>
  <c r="AE24" i="8"/>
  <c r="AD8" i="2"/>
  <c r="AB3" i="8"/>
  <c r="AD13" i="8"/>
  <c r="AB103" i="8"/>
  <c r="AD101" i="8"/>
  <c r="AE108" i="8"/>
  <c r="AD75" i="8"/>
  <c r="AE36" i="8"/>
  <c r="AJ3" i="13"/>
  <c r="AB73" i="8"/>
  <c r="AD59" i="2"/>
  <c r="AD102" i="8"/>
  <c r="AI13" i="13"/>
  <c r="AD36" i="2"/>
  <c r="AF3" i="13" s="1"/>
  <c r="AE121" i="8"/>
  <c r="AE119" i="8"/>
  <c r="AC63" i="8"/>
  <c r="AD107" i="2"/>
  <c r="AB27" i="8"/>
  <c r="AD85" i="8"/>
  <c r="AE13" i="8"/>
  <c r="AI4" i="13"/>
  <c r="AD61" i="8"/>
  <c r="AD90" i="2"/>
  <c r="AB118" i="8"/>
  <c r="AD113" i="8"/>
  <c r="AB107" i="8"/>
  <c r="AB30" i="8"/>
  <c r="AD10" i="2"/>
  <c r="AB18" i="8"/>
  <c r="AC92" i="8"/>
  <c r="AI11" i="13"/>
  <c r="AD123" i="8"/>
  <c r="AD13" i="2"/>
  <c r="AB98" i="8"/>
  <c r="AD4" i="2"/>
  <c r="AE101" i="8"/>
  <c r="AD24" i="2"/>
  <c r="AJ7" i="13"/>
  <c r="AE112" i="8"/>
  <c r="AD2" i="2"/>
  <c r="AB67" i="8"/>
  <c r="AH9" i="13"/>
  <c r="K9" i="13" s="1"/>
  <c r="AC122" i="8"/>
  <c r="H122" i="8" s="1"/>
  <c r="AC124" i="8"/>
  <c r="H124" i="8" s="1"/>
  <c r="AH12" i="13"/>
  <c r="K12" i="13" s="1"/>
  <c r="AE8" i="8"/>
  <c r="AD92" i="8"/>
  <c r="AC71" i="8"/>
  <c r="AI7" i="13"/>
  <c r="AD112" i="8"/>
  <c r="AC58" i="8"/>
  <c r="AE50" i="8"/>
  <c r="AD23" i="8"/>
  <c r="AE79" i="8"/>
  <c r="AJ10" i="13"/>
  <c r="AC7" i="8"/>
  <c r="AD87" i="2"/>
  <c r="AD62" i="2"/>
  <c r="AD20" i="2"/>
  <c r="AB117" i="8"/>
  <c r="AD29" i="2"/>
  <c r="AB91" i="8"/>
  <c r="AC56" i="8"/>
  <c r="AC96" i="8"/>
  <c r="AB37" i="8"/>
  <c r="AB22" i="8"/>
  <c r="AC65" i="8"/>
  <c r="AD55" i="2"/>
  <c r="AD120" i="2"/>
  <c r="AD38" i="2"/>
  <c r="AE88" i="8"/>
  <c r="AB74" i="8"/>
  <c r="AD126" i="8"/>
  <c r="AI16" i="13"/>
  <c r="AD63" i="8"/>
  <c r="AD27" i="2"/>
  <c r="AE70" i="8"/>
  <c r="AE74" i="8"/>
  <c r="AD16" i="2"/>
  <c r="AB84" i="8"/>
  <c r="AB39" i="8"/>
  <c r="N109" i="4"/>
  <c r="O109" i="4" s="1"/>
  <c r="AD2" i="8"/>
  <c r="AE48" i="8"/>
  <c r="AB10" i="8"/>
  <c r="AD39" i="8"/>
  <c r="AC118" i="8"/>
  <c r="H118" i="8" s="1"/>
  <c r="AC62" i="8"/>
  <c r="AC109" i="8"/>
  <c r="AC100" i="8"/>
  <c r="AC42" i="8"/>
  <c r="AE63" i="8"/>
  <c r="AB64" i="8"/>
  <c r="AB57" i="8"/>
  <c r="AB75" i="8"/>
  <c r="AC12" i="8"/>
  <c r="AD41" i="2"/>
  <c r="AB60" i="8"/>
  <c r="AG15" i="13"/>
  <c r="AC88" i="8"/>
  <c r="AE15" i="8"/>
  <c r="AG13" i="13"/>
  <c r="AB102" i="8"/>
  <c r="AD34" i="8"/>
  <c r="AC60" i="8"/>
  <c r="AH15" i="13"/>
  <c r="AE91" i="8"/>
  <c r="AC114" i="8"/>
  <c r="H114" i="8" s="1"/>
  <c r="AD38" i="8"/>
  <c r="AC47" i="8"/>
  <c r="AD115" i="8"/>
  <c r="AE110" i="8"/>
  <c r="AC121" i="8"/>
  <c r="H121" i="8" s="1"/>
  <c r="AB16" i="8"/>
  <c r="AE40" i="8"/>
  <c r="AB68" i="8"/>
  <c r="AC21" i="8"/>
  <c r="AD53" i="2"/>
  <c r="AE23" i="8"/>
  <c r="AD3" i="8"/>
  <c r="AD53" i="8"/>
  <c r="AB120" i="8"/>
  <c r="AB106" i="8"/>
  <c r="AC11" i="8"/>
  <c r="AD29" i="8"/>
  <c r="AD77" i="2"/>
  <c r="AD56" i="8"/>
  <c r="AD50" i="2"/>
  <c r="AD118" i="2"/>
  <c r="AD97" i="2"/>
  <c r="AF6" i="13" s="1"/>
  <c r="AE105" i="8"/>
  <c r="AD22" i="8"/>
  <c r="AD124" i="2"/>
  <c r="AF12" i="13" s="1"/>
  <c r="AE4" i="8"/>
  <c r="AD20" i="8"/>
  <c r="AD37" i="2"/>
  <c r="AC57" i="8"/>
  <c r="AB119" i="8"/>
  <c r="AC93" i="8"/>
  <c r="AB78" i="8"/>
  <c r="AD35" i="2"/>
  <c r="AD76" i="8"/>
  <c r="AC27" i="8"/>
  <c r="AD75" i="2"/>
  <c r="AB41" i="8"/>
  <c r="AE98" i="8"/>
  <c r="AD79" i="2"/>
  <c r="AF10" i="13" s="1"/>
  <c r="AG2" i="13"/>
  <c r="AB127" i="8"/>
  <c r="AB109" i="8"/>
  <c r="AD44" i="8"/>
  <c r="AD48" i="8"/>
  <c r="AD49" i="8"/>
  <c r="AE53" i="8"/>
  <c r="AB80" i="8"/>
  <c r="AC86" i="8"/>
  <c r="AE81" i="8"/>
  <c r="AD121" i="8"/>
  <c r="AC30" i="8"/>
  <c r="AD125" i="2"/>
  <c r="AF14" i="13" s="1"/>
  <c r="AE46" i="8"/>
  <c r="AD71" i="2"/>
  <c r="AD47" i="8"/>
  <c r="AD76" i="2"/>
  <c r="AC54" i="8"/>
  <c r="AE7" i="8"/>
  <c r="AC23" i="8"/>
  <c r="AB12" i="8"/>
  <c r="AD15" i="8"/>
  <c r="AC110" i="8"/>
  <c r="AE62" i="8"/>
  <c r="AD30" i="2"/>
  <c r="AD96" i="2"/>
  <c r="AE128" i="8"/>
  <c r="AC2" i="8"/>
  <c r="AD57" i="8"/>
  <c r="AB31" i="8"/>
  <c r="AB24" i="8"/>
  <c r="AB47" i="8"/>
  <c r="AD120" i="8"/>
  <c r="AB111" i="8"/>
  <c r="AG5" i="13"/>
  <c r="AE44" i="8"/>
  <c r="AE18" i="8"/>
  <c r="AD63" i="2"/>
  <c r="AD17" i="2"/>
  <c r="AE104" i="8"/>
  <c r="AC50" i="8"/>
  <c r="AD42" i="8"/>
  <c r="AB65" i="8"/>
  <c r="AE14" i="8"/>
  <c r="AD31" i="2"/>
  <c r="AB38" i="8"/>
  <c r="AD64" i="8"/>
  <c r="AC73" i="8"/>
  <c r="AC98" i="8"/>
  <c r="AD49" i="2"/>
  <c r="AC5" i="8"/>
  <c r="AD24" i="8"/>
  <c r="AD34" i="2"/>
  <c r="AD5" i="8"/>
  <c r="AD35" i="8"/>
  <c r="AD32" i="8"/>
  <c r="AD77" i="8"/>
  <c r="AC34" i="8"/>
  <c r="AD48" i="2"/>
  <c r="AD7" i="8"/>
  <c r="AD90" i="8"/>
  <c r="AD52" i="8"/>
  <c r="AD41" i="8"/>
  <c r="AE10" i="8"/>
  <c r="AD86" i="2"/>
  <c r="AE120" i="8"/>
  <c r="AB66" i="8"/>
  <c r="AB29" i="8"/>
  <c r="AD103" i="2"/>
  <c r="AH4" i="13"/>
  <c r="AC61" i="8"/>
  <c r="AE58" i="8"/>
  <c r="AE69" i="8"/>
  <c r="AC87" i="8"/>
  <c r="N41" i="4"/>
  <c r="N93" i="4"/>
  <c r="D11" i="13"/>
  <c r="C11" i="13"/>
  <c r="AA112" i="8"/>
  <c r="AE7" i="13"/>
  <c r="D2" i="13"/>
  <c r="C2" i="13"/>
  <c r="J2" i="13"/>
  <c r="G120" i="8"/>
  <c r="C120" i="8"/>
  <c r="J99" i="8"/>
  <c r="J109" i="8"/>
  <c r="J111" i="8"/>
  <c r="Z14" i="9"/>
  <c r="AA51" i="9"/>
  <c r="AA40" i="9"/>
  <c r="AG40" i="9"/>
  <c r="W40" i="9"/>
  <c r="R39" i="9"/>
  <c r="AC94" i="9"/>
  <c r="Z94" i="9"/>
  <c r="X33" i="9"/>
  <c r="AE113" i="9"/>
  <c r="X113" i="9"/>
  <c r="AN54" i="4"/>
  <c r="N54" i="4" s="1"/>
  <c r="AC121" i="9"/>
  <c r="Z113" i="9"/>
  <c r="R121" i="9"/>
  <c r="Z50" i="9"/>
  <c r="AF26" i="9"/>
  <c r="AE124" i="9"/>
  <c r="X26" i="9"/>
  <c r="W50" i="9"/>
  <c r="AG50" i="9"/>
  <c r="AE14" i="9"/>
  <c r="W95" i="9"/>
  <c r="V14" i="9"/>
  <c r="V94" i="9"/>
  <c r="W109" i="9"/>
  <c r="X14" i="9"/>
  <c r="AE19" i="4"/>
  <c r="X112" i="9"/>
  <c r="X64" i="9"/>
  <c r="AC14" i="9"/>
  <c r="R50" i="9"/>
  <c r="AC88" i="9"/>
  <c r="AD42" i="9"/>
  <c r="R42" i="9"/>
  <c r="R88" i="9"/>
  <c r="AD40" i="4"/>
  <c r="AE40" i="9"/>
  <c r="Y40" i="9"/>
  <c r="AD40" i="9"/>
  <c r="AD39" i="9"/>
  <c r="AF94" i="9"/>
  <c r="AD113" i="9"/>
  <c r="V83" i="9"/>
  <c r="Y121" i="9"/>
  <c r="V113" i="9"/>
  <c r="Z121" i="9"/>
  <c r="AG31" i="9"/>
  <c r="Y50" i="9"/>
  <c r="W26" i="9"/>
  <c r="X17" i="9"/>
  <c r="AC50" i="9"/>
  <c r="R94" i="9"/>
  <c r="AD94" i="9"/>
  <c r="AG88" i="9"/>
  <c r="AF109" i="9"/>
  <c r="V109" i="9"/>
  <c r="AG14" i="9"/>
  <c r="W94" i="9"/>
  <c r="AE23" i="4"/>
  <c r="X109" i="9"/>
  <c r="AA113" i="9"/>
  <c r="AE50" i="9"/>
  <c r="AC109" i="9"/>
  <c r="AD122" i="9"/>
  <c r="Y88" i="9"/>
  <c r="V42" i="9"/>
  <c r="AA42" i="9"/>
  <c r="AA88" i="9"/>
  <c r="Z88" i="9"/>
  <c r="AD14" i="9"/>
  <c r="AF51" i="9"/>
  <c r="AF40" i="9"/>
  <c r="AC40" i="9"/>
  <c r="AG94" i="9"/>
  <c r="AG113" i="9"/>
  <c r="W124" i="9"/>
  <c r="AC17" i="9"/>
  <c r="AA50" i="9"/>
  <c r="AG95" i="9"/>
  <c r="Y109" i="9"/>
  <c r="AD9" i="4"/>
  <c r="AE114" i="4"/>
  <c r="AD36" i="4"/>
  <c r="AE94" i="9"/>
  <c r="AG42" i="9"/>
  <c r="AE109" i="9"/>
  <c r="AE42" i="9"/>
  <c r="AF42" i="9"/>
  <c r="Z42" i="9"/>
  <c r="Y42" i="9"/>
  <c r="AF88" i="9"/>
  <c r="AD67" i="4"/>
  <c r="AD30" i="4"/>
  <c r="AG92" i="9"/>
  <c r="AE92" i="9"/>
  <c r="R77" i="9"/>
  <c r="AA84" i="9"/>
  <c r="AD53" i="9"/>
  <c r="Y53" i="9"/>
  <c r="AC85" i="9"/>
  <c r="AG43" i="9"/>
  <c r="Z123" i="9"/>
  <c r="AF85" i="9"/>
  <c r="AE43" i="9"/>
  <c r="AD24" i="9"/>
  <c r="AD123" i="9"/>
  <c r="AC43" i="9"/>
  <c r="AA85" i="9"/>
  <c r="Z85" i="9"/>
  <c r="V106" i="9"/>
  <c r="AF61" i="9"/>
  <c r="AC61" i="9"/>
  <c r="AA61" i="9"/>
  <c r="AD61" i="9"/>
  <c r="Y43" i="9"/>
  <c r="R86" i="9"/>
  <c r="AG61" i="9"/>
  <c r="W28" i="9"/>
  <c r="Y106" i="9"/>
  <c r="Y28" i="9"/>
  <c r="AA111" i="9"/>
  <c r="AG53" i="9"/>
  <c r="AC92" i="9"/>
  <c r="AA92" i="9"/>
  <c r="V92" i="9"/>
  <c r="Z92" i="9"/>
  <c r="Y61" i="9"/>
  <c r="X56" i="9"/>
  <c r="Z53" i="9"/>
  <c r="V53" i="9"/>
  <c r="X53" i="9"/>
  <c r="AG106" i="9"/>
  <c r="W123" i="9"/>
  <c r="W106" i="9"/>
  <c r="Y123" i="9"/>
  <c r="R43" i="9"/>
  <c r="Y85" i="9"/>
  <c r="AD106" i="9"/>
  <c r="X106" i="9"/>
  <c r="X85" i="9"/>
  <c r="AD85" i="9"/>
  <c r="AE15" i="4"/>
  <c r="AD48" i="4"/>
  <c r="AD4" i="4"/>
  <c r="AA43" i="9"/>
  <c r="AA123" i="9"/>
  <c r="AA46" i="9"/>
  <c r="AF46" i="9"/>
  <c r="AF53" i="9"/>
  <c r="Y111" i="9"/>
  <c r="AA53" i="9"/>
  <c r="R92" i="9"/>
  <c r="Y92" i="9"/>
  <c r="AF77" i="9"/>
  <c r="AA27" i="9"/>
  <c r="W53" i="9"/>
  <c r="AD43" i="9"/>
  <c r="AF43" i="9"/>
  <c r="W85" i="9"/>
  <c r="V85" i="9"/>
  <c r="W61" i="9"/>
  <c r="V61" i="9"/>
  <c r="R61" i="9"/>
  <c r="AF86" i="9"/>
  <c r="AE91" i="4"/>
  <c r="AF28" i="9"/>
  <c r="AE60" i="4"/>
  <c r="V29" i="9"/>
  <c r="Z103" i="9"/>
  <c r="AD103" i="9"/>
  <c r="AC80" i="9"/>
  <c r="Z80" i="9"/>
  <c r="AG34" i="9"/>
  <c r="V27" i="9"/>
  <c r="R29" i="9"/>
  <c r="AF103" i="9"/>
  <c r="V80" i="9"/>
  <c r="AA80" i="9"/>
  <c r="AE80" i="9"/>
  <c r="X27" i="9"/>
  <c r="W103" i="9"/>
  <c r="V75" i="9"/>
  <c r="X84" i="9"/>
  <c r="AC103" i="9"/>
  <c r="AF80" i="9"/>
  <c r="Y80" i="9"/>
  <c r="AD80" i="9"/>
  <c r="W80" i="9"/>
  <c r="X80" i="9"/>
  <c r="AG80" i="9"/>
  <c r="R47" i="9"/>
  <c r="Y47" i="9"/>
  <c r="V47" i="9"/>
  <c r="X47" i="9"/>
  <c r="AE47" i="9"/>
  <c r="W47" i="9"/>
  <c r="AD47" i="9"/>
  <c r="AD63" i="9"/>
  <c r="R63" i="9"/>
  <c r="Z63" i="9"/>
  <c r="AC63" i="9"/>
  <c r="AG36" i="9"/>
  <c r="AF36" i="9"/>
  <c r="W36" i="9"/>
  <c r="AA36" i="9"/>
  <c r="AC36" i="9"/>
  <c r="AE36" i="9"/>
  <c r="AG116" i="9"/>
  <c r="W116" i="9"/>
  <c r="V116" i="9"/>
  <c r="R116" i="9"/>
  <c r="AF116" i="9"/>
  <c r="AA116" i="9"/>
  <c r="Z116" i="9"/>
  <c r="X116" i="9"/>
  <c r="AD116" i="9"/>
  <c r="AC116" i="9"/>
  <c r="Y116" i="9"/>
  <c r="AE116" i="9"/>
  <c r="AE30" i="9"/>
  <c r="AC30" i="9"/>
  <c r="X30" i="9"/>
  <c r="Z30" i="9"/>
  <c r="Z28" i="9"/>
  <c r="R28" i="9"/>
  <c r="AG28" i="9"/>
  <c r="AE28" i="9"/>
  <c r="AD28" i="9"/>
  <c r="X28" i="9"/>
  <c r="AC28" i="9"/>
  <c r="R64" i="9"/>
  <c r="AN22" i="4"/>
  <c r="AD119" i="4"/>
  <c r="AE119" i="4"/>
  <c r="AD98" i="4"/>
  <c r="AE98" i="4"/>
  <c r="AE3" i="4"/>
  <c r="AD3" i="4"/>
  <c r="AD101" i="4"/>
  <c r="AE101" i="4"/>
  <c r="AD118" i="4"/>
  <c r="AE118" i="4"/>
  <c r="AD105" i="4"/>
  <c r="AE105" i="4"/>
  <c r="AE52" i="4"/>
  <c r="AD52" i="4"/>
  <c r="AD66" i="4"/>
  <c r="AE66" i="4"/>
  <c r="AE11" i="4"/>
  <c r="AE106" i="4"/>
  <c r="AD106" i="4"/>
  <c r="AD49" i="4"/>
  <c r="AE49" i="4"/>
  <c r="AE79" i="4"/>
  <c r="AD79" i="4"/>
  <c r="V46" i="9"/>
  <c r="Z46" i="9"/>
  <c r="Y46" i="9"/>
  <c r="AG46" i="9"/>
  <c r="AE46" i="9"/>
  <c r="R46" i="9"/>
  <c r="AD46" i="9"/>
  <c r="W23" i="9"/>
  <c r="AC23" i="9"/>
  <c r="AG23" i="9"/>
  <c r="Z23" i="9"/>
  <c r="AN71" i="4"/>
  <c r="Y99" i="9"/>
  <c r="AF99" i="9"/>
  <c r="AE118" i="9"/>
  <c r="R25" i="9"/>
  <c r="AE25" i="9"/>
  <c r="W121" i="9"/>
  <c r="AE121" i="9"/>
  <c r="W125" i="9"/>
  <c r="Z106" i="9"/>
  <c r="AC106" i="9"/>
  <c r="R70" i="9"/>
  <c r="AD70" i="9"/>
  <c r="Y70" i="9"/>
  <c r="Z70" i="9"/>
  <c r="AC113" i="9"/>
  <c r="AF113" i="9"/>
  <c r="W113" i="9"/>
  <c r="AD117" i="9"/>
  <c r="X117" i="9"/>
  <c r="Z119" i="9"/>
  <c r="R119" i="9"/>
  <c r="AF50" i="9"/>
  <c r="X50" i="9"/>
  <c r="X45" i="9"/>
  <c r="Z45" i="9"/>
  <c r="V123" i="9"/>
  <c r="R123" i="9"/>
  <c r="AE123" i="9"/>
  <c r="AC123" i="9"/>
  <c r="AG123" i="9"/>
  <c r="AF123" i="9"/>
  <c r="X107" i="9"/>
  <c r="Z124" i="9"/>
  <c r="AA115" i="9"/>
  <c r="AA74" i="9"/>
  <c r="AF74" i="9"/>
  <c r="R74" i="9"/>
  <c r="AG74" i="9"/>
  <c r="W74" i="9"/>
  <c r="AE74" i="9"/>
  <c r="AC74" i="9"/>
  <c r="Z74" i="9"/>
  <c r="AD74" i="9"/>
  <c r="X74" i="9"/>
  <c r="V74" i="9"/>
  <c r="Y74" i="9"/>
  <c r="AD101" i="9"/>
  <c r="R101" i="9"/>
  <c r="Y101" i="9"/>
  <c r="X101" i="9"/>
  <c r="Z101" i="9"/>
  <c r="AF101" i="9"/>
  <c r="W101" i="9"/>
  <c r="AA101" i="9"/>
  <c r="V101" i="9"/>
  <c r="AG101" i="9"/>
  <c r="AC101" i="9"/>
  <c r="AE101" i="9"/>
  <c r="V81" i="9"/>
  <c r="AG81" i="9"/>
  <c r="AE81" i="9"/>
  <c r="AA81" i="9"/>
  <c r="Y81" i="9"/>
  <c r="W81" i="9"/>
  <c r="X81" i="9"/>
  <c r="AD81" i="9"/>
  <c r="AF81" i="9"/>
  <c r="Z81" i="9"/>
  <c r="AC81" i="9"/>
  <c r="R81" i="9"/>
  <c r="AA114" i="9"/>
  <c r="X114" i="9"/>
  <c r="V111" i="9"/>
  <c r="Z52" i="9"/>
  <c r="AF52" i="9"/>
  <c r="X52" i="9"/>
  <c r="AD52" i="9"/>
  <c r="V52" i="9"/>
  <c r="AG52" i="9"/>
  <c r="Z122" i="9"/>
  <c r="Z128" i="9"/>
  <c r="AE128" i="9"/>
  <c r="AF128" i="9"/>
  <c r="W128" i="9"/>
  <c r="AG128" i="9"/>
  <c r="AA110" i="9"/>
  <c r="Y127" i="9"/>
  <c r="Z127" i="9"/>
  <c r="R127" i="9"/>
  <c r="AC127" i="9"/>
  <c r="AF127" i="9"/>
  <c r="V127" i="9"/>
  <c r="AG78" i="9"/>
  <c r="AA126" i="9"/>
  <c r="AF126" i="9"/>
  <c r="AC71" i="9"/>
  <c r="Z71" i="9"/>
  <c r="AG109" i="9"/>
  <c r="Z109" i="9"/>
  <c r="AE72" i="9"/>
  <c r="X51" i="9"/>
  <c r="AE77" i="9"/>
  <c r="Z77" i="9"/>
  <c r="W77" i="9"/>
  <c r="Z27" i="9"/>
  <c r="AD27" i="9"/>
  <c r="AF27" i="9"/>
  <c r="W84" i="9"/>
  <c r="V84" i="9"/>
  <c r="AG84" i="9"/>
  <c r="R84" i="9"/>
  <c r="V95" i="9"/>
  <c r="R75" i="9"/>
  <c r="AF75" i="9"/>
  <c r="R103" i="9"/>
  <c r="AF95" i="9"/>
  <c r="Z34" i="9"/>
  <c r="AD77" i="9"/>
  <c r="AC77" i="9"/>
  <c r="V77" i="9"/>
  <c r="Y27" i="9"/>
  <c r="W27" i="9"/>
  <c r="AD84" i="9"/>
  <c r="Y84" i="9"/>
  <c r="AD34" i="9"/>
  <c r="Y77" i="9"/>
  <c r="AA77" i="9"/>
  <c r="R27" i="9"/>
  <c r="AC27" i="9"/>
  <c r="AE27" i="9"/>
  <c r="AC84" i="9"/>
  <c r="AC29" i="9"/>
  <c r="Y103" i="9"/>
  <c r="S95" i="7"/>
  <c r="Z100" i="9"/>
  <c r="X100" i="9"/>
  <c r="AF100" i="9"/>
  <c r="AN33" i="4"/>
  <c r="AN62" i="4"/>
  <c r="AN32" i="4"/>
  <c r="AN80" i="4"/>
  <c r="AN25" i="4"/>
  <c r="V59" i="9"/>
  <c r="R59" i="9"/>
  <c r="AN26" i="4"/>
  <c r="R26" i="9"/>
  <c r="AE26" i="9"/>
  <c r="Z26" i="9"/>
  <c r="V26" i="9"/>
  <c r="AC26" i="9"/>
  <c r="Y26" i="9"/>
  <c r="AG26" i="9"/>
  <c r="AD95" i="9"/>
  <c r="R95" i="9"/>
  <c r="X95" i="9"/>
  <c r="AE95" i="9"/>
  <c r="AA95" i="9"/>
  <c r="AC95" i="9"/>
  <c r="Z95" i="9"/>
  <c r="AN92" i="4"/>
  <c r="AN107" i="4"/>
  <c r="AN16" i="4"/>
  <c r="Y21" i="9"/>
  <c r="AG21" i="9"/>
  <c r="AE21" i="9"/>
  <c r="AN44" i="4"/>
  <c r="Y91" i="9"/>
  <c r="AN120" i="4"/>
  <c r="AA103" i="9"/>
  <c r="AE103" i="9"/>
  <c r="V103" i="9"/>
  <c r="X103" i="9"/>
  <c r="R93" i="9"/>
  <c r="Y93" i="9"/>
  <c r="W93" i="9"/>
  <c r="AG93" i="9"/>
  <c r="AE93" i="9"/>
  <c r="AA93" i="9"/>
  <c r="AF93" i="9"/>
  <c r="Z93" i="9"/>
  <c r="V93" i="9"/>
  <c r="AD93" i="9"/>
  <c r="X93" i="9"/>
  <c r="AC93" i="9"/>
  <c r="Z84" i="9"/>
  <c r="AN28" i="4"/>
  <c r="Z105" i="9"/>
  <c r="R105" i="9"/>
  <c r="AA105" i="9"/>
  <c r="V105" i="9"/>
  <c r="AG105" i="9"/>
  <c r="AE105" i="9"/>
  <c r="X105" i="9"/>
  <c r="W105" i="9"/>
  <c r="AF105" i="9"/>
  <c r="Y105" i="9"/>
  <c r="AD105" i="9"/>
  <c r="AC105" i="9"/>
  <c r="R17" i="9"/>
  <c r="AE90" i="9"/>
  <c r="AD90" i="9"/>
  <c r="Y90" i="9"/>
  <c r="R90" i="9"/>
  <c r="AC90" i="9"/>
  <c r="AG90" i="9"/>
  <c r="W90" i="9"/>
  <c r="AF90" i="9"/>
  <c r="Z90" i="9"/>
  <c r="AA90" i="9"/>
  <c r="X90" i="9"/>
  <c r="V90" i="9"/>
  <c r="AA29" i="9"/>
  <c r="AE29" i="9"/>
  <c r="AG29" i="9"/>
  <c r="AF29" i="9"/>
  <c r="Y29" i="9"/>
  <c r="W29" i="9"/>
  <c r="AD29" i="9"/>
  <c r="AE75" i="9"/>
  <c r="Z75" i="9"/>
  <c r="Y75" i="9"/>
  <c r="W75" i="9"/>
  <c r="AG75" i="9"/>
  <c r="AD75" i="9"/>
  <c r="AN95" i="4"/>
  <c r="AN24" i="4"/>
  <c r="AN128" i="4"/>
  <c r="AN39" i="4"/>
  <c r="AN89" i="4"/>
  <c r="AN112" i="4"/>
  <c r="W102" i="9"/>
  <c r="AA102" i="9"/>
  <c r="Y102" i="9"/>
  <c r="AG102" i="9"/>
  <c r="Z102" i="9"/>
  <c r="AC102" i="9"/>
  <c r="AE102" i="9"/>
  <c r="X102" i="9"/>
  <c r="R102" i="9"/>
  <c r="AD102" i="9"/>
  <c r="V102" i="9"/>
  <c r="AF102" i="9"/>
  <c r="Y12" i="9"/>
  <c r="AE22" i="9"/>
  <c r="Z22" i="9"/>
  <c r="V22" i="9"/>
  <c r="AC12" i="9"/>
  <c r="AF12" i="9"/>
  <c r="AC22" i="9"/>
  <c r="W22" i="9"/>
  <c r="W12" i="9"/>
  <c r="Z35" i="9"/>
  <c r="X35" i="9"/>
  <c r="AC34" i="9"/>
  <c r="X34" i="9"/>
  <c r="Y34" i="9"/>
  <c r="V34" i="9"/>
  <c r="R34" i="9"/>
  <c r="AE69" i="9"/>
  <c r="AG69" i="9"/>
  <c r="Y69" i="9"/>
  <c r="Z69" i="9"/>
  <c r="X69" i="9"/>
  <c r="W69" i="9"/>
  <c r="AD69" i="9"/>
  <c r="AA69" i="9"/>
  <c r="R69" i="9"/>
  <c r="AF69" i="9"/>
  <c r="AC69" i="9"/>
  <c r="V69" i="9"/>
  <c r="AE12" i="9"/>
  <c r="AG12" i="9"/>
  <c r="V12" i="9"/>
  <c r="AA12" i="9"/>
  <c r="R12" i="9"/>
  <c r="AF56" i="9"/>
  <c r="AG56" i="9"/>
  <c r="W34" i="9"/>
  <c r="AA34" i="9"/>
  <c r="AE34" i="9"/>
  <c r="Y51" i="9"/>
  <c r="V51" i="9"/>
  <c r="R51" i="9"/>
  <c r="Z51" i="9"/>
  <c r="W51" i="9"/>
  <c r="AC51" i="9"/>
  <c r="AG51" i="9"/>
  <c r="AD51" i="9"/>
  <c r="AG55" i="9"/>
  <c r="AE86" i="4"/>
  <c r="AD86" i="4"/>
  <c r="AG2" i="9"/>
  <c r="AE54" i="4"/>
  <c r="AD54" i="4"/>
  <c r="AD41" i="4"/>
  <c r="AE41" i="4"/>
  <c r="AC60" i="9"/>
  <c r="Z60" i="9"/>
  <c r="W60" i="9"/>
  <c r="X60" i="9"/>
  <c r="V60" i="9"/>
  <c r="AG60" i="9"/>
  <c r="AA60" i="9"/>
  <c r="AE60" i="9"/>
  <c r="R60" i="9"/>
  <c r="AD60" i="9"/>
  <c r="AF60" i="9"/>
  <c r="Y60" i="9"/>
  <c r="Z19" i="9"/>
  <c r="Y19" i="9"/>
  <c r="W19" i="9"/>
  <c r="R62" i="9"/>
  <c r="AD62" i="9"/>
  <c r="Z62" i="9"/>
  <c r="AE62" i="9"/>
  <c r="AA62" i="9"/>
  <c r="X62" i="9"/>
  <c r="V62" i="9"/>
  <c r="AG62" i="9"/>
  <c r="AC62" i="9"/>
  <c r="AF62" i="9"/>
  <c r="Y62" i="9"/>
  <c r="W62" i="9"/>
  <c r="AA66" i="9"/>
  <c r="AD10" i="4"/>
  <c r="Z38" i="9"/>
  <c r="W38" i="9"/>
  <c r="V38" i="9"/>
  <c r="AC38" i="9"/>
  <c r="AE38" i="9"/>
  <c r="Y38" i="9"/>
  <c r="AF38" i="9"/>
  <c r="R38" i="9"/>
  <c r="X38" i="9"/>
  <c r="AA38" i="9"/>
  <c r="AG38" i="9"/>
  <c r="AD38" i="9"/>
  <c r="M41" i="4"/>
  <c r="X41" i="4"/>
  <c r="AI41" i="4"/>
  <c r="AC41" i="4"/>
  <c r="AJ41" i="4"/>
  <c r="Z41" i="4"/>
  <c r="Y41" i="4" s="1"/>
  <c r="AF41" i="4"/>
  <c r="Z37" i="9"/>
  <c r="AF37" i="9"/>
  <c r="AE37" i="9"/>
  <c r="V37" i="9"/>
  <c r="AD37" i="9"/>
  <c r="AC37" i="9"/>
  <c r="Y37" i="9"/>
  <c r="X37" i="9"/>
  <c r="W37" i="9"/>
  <c r="AG37" i="9"/>
  <c r="R37" i="9"/>
  <c r="AA37" i="9"/>
  <c r="AD78" i="4"/>
  <c r="AE78" i="4"/>
  <c r="AJ93" i="4"/>
  <c r="AI93" i="4"/>
  <c r="Z93" i="4"/>
  <c r="Y93" i="4" s="1"/>
  <c r="AF93" i="4"/>
  <c r="AC93" i="4"/>
  <c r="X93" i="4"/>
  <c r="M93" i="4"/>
  <c r="Z102" i="4"/>
  <c r="Y102" i="4" s="1"/>
  <c r="AJ102" i="4"/>
  <c r="AI102" i="4"/>
  <c r="AC102" i="4"/>
  <c r="AE59" i="4"/>
  <c r="AD59" i="4"/>
  <c r="AE93" i="4"/>
  <c r="AD93" i="4"/>
  <c r="K2" i="8"/>
  <c r="I93" i="7"/>
  <c r="V91" i="7"/>
  <c r="V96" i="7"/>
  <c r="U96" i="7"/>
  <c r="I80" i="7"/>
  <c r="M104" i="7"/>
  <c r="J96" i="7"/>
  <c r="V90" i="7"/>
  <c r="M103" i="7"/>
  <c r="M89" i="7"/>
  <c r="P91" i="7"/>
  <c r="I105" i="7"/>
  <c r="W80" i="7"/>
  <c r="O80" i="7"/>
  <c r="P96" i="7"/>
  <c r="V105" i="7"/>
  <c r="O94" i="7"/>
  <c r="U92" i="7"/>
  <c r="U103" i="7"/>
  <c r="I97" i="7"/>
  <c r="V101" i="7"/>
  <c r="W87" i="7"/>
  <c r="M105" i="7"/>
  <c r="V106" i="7"/>
  <c r="V102" i="7"/>
  <c r="O101" i="7"/>
  <c r="O95" i="7"/>
  <c r="W96" i="7"/>
  <c r="O105" i="7"/>
  <c r="I103" i="7"/>
  <c r="J94" i="7"/>
  <c r="U90" i="7"/>
  <c r="L105" i="7"/>
  <c r="M88" i="7"/>
  <c r="P94" i="7"/>
  <c r="J100" i="7"/>
  <c r="W93" i="7"/>
  <c r="P87" i="7"/>
  <c r="M106" i="7"/>
  <c r="U104" i="7"/>
  <c r="J105" i="7"/>
  <c r="I101" i="7"/>
  <c r="O92" i="7"/>
  <c r="M97" i="7"/>
  <c r="P95" i="7"/>
  <c r="U97" i="7"/>
  <c r="M102" i="7"/>
  <c r="M101" i="7"/>
  <c r="P101" i="7"/>
  <c r="L93" i="7"/>
  <c r="V100" i="7"/>
  <c r="O88" i="7"/>
  <c r="W104" i="7"/>
  <c r="O103" i="7"/>
  <c r="U88" i="7"/>
  <c r="W103" i="7"/>
  <c r="U94" i="7"/>
  <c r="J88" i="7"/>
  <c r="U93" i="7"/>
  <c r="L102" i="7"/>
  <c r="W94" i="7"/>
  <c r="O100" i="7"/>
  <c r="U100" i="7"/>
  <c r="I95" i="7"/>
  <c r="L87" i="7"/>
  <c r="W95" i="7"/>
  <c r="L95" i="7"/>
  <c r="M87" i="7"/>
  <c r="V80" i="7"/>
  <c r="L88" i="7"/>
  <c r="M100" i="7"/>
  <c r="M96" i="7"/>
  <c r="W101" i="7"/>
  <c r="W92" i="7"/>
  <c r="I106" i="7"/>
  <c r="O89" i="7"/>
  <c r="I94" i="7"/>
  <c r="U101" i="7"/>
  <c r="O96" i="7"/>
  <c r="U2" i="7"/>
  <c r="I92" i="7"/>
  <c r="V103" i="7"/>
  <c r="J103" i="7"/>
  <c r="J91" i="7"/>
  <c r="L97" i="7"/>
  <c r="V97" i="7"/>
  <c r="W106" i="7"/>
  <c r="J101" i="7"/>
  <c r="I87" i="7"/>
  <c r="J93" i="7"/>
  <c r="U95" i="7"/>
  <c r="P102" i="7"/>
  <c r="P106" i="7"/>
  <c r="V95" i="7"/>
  <c r="I102" i="7"/>
  <c r="O104" i="7"/>
  <c r="W102" i="7"/>
  <c r="I89" i="7"/>
  <c r="M93" i="7"/>
  <c r="P105" i="7"/>
  <c r="P93" i="7"/>
  <c r="I100" i="7"/>
  <c r="P103" i="7"/>
  <c r="L104" i="7"/>
  <c r="P100" i="7"/>
  <c r="J106" i="7"/>
  <c r="I104" i="7"/>
  <c r="L106" i="7"/>
  <c r="U106" i="7"/>
  <c r="L100" i="7"/>
  <c r="M94" i="7"/>
  <c r="U105" i="7"/>
  <c r="J102" i="7"/>
  <c r="J92" i="7"/>
  <c r="J104" i="7"/>
  <c r="I96" i="7"/>
  <c r="M92" i="7"/>
  <c r="V94" i="7"/>
  <c r="W105" i="7"/>
  <c r="O97" i="7"/>
  <c r="J87" i="7"/>
  <c r="W97" i="7"/>
  <c r="V89" i="7"/>
  <c r="O93" i="7"/>
  <c r="W2" i="7"/>
  <c r="J89" i="7"/>
  <c r="P92" i="7"/>
  <c r="L101" i="7"/>
  <c r="J97" i="7"/>
  <c r="O102" i="7"/>
  <c r="U102" i="7"/>
  <c r="V104" i="7"/>
  <c r="V2" i="7"/>
  <c r="M91" i="7"/>
  <c r="L94" i="7"/>
  <c r="O106" i="7"/>
  <c r="L89" i="7"/>
  <c r="P97" i="7"/>
  <c r="L103" i="7"/>
  <c r="V92" i="7"/>
  <c r="P104" i="7"/>
  <c r="L96" i="7"/>
  <c r="W90" i="7"/>
  <c r="W100" i="7"/>
  <c r="J95" i="7"/>
  <c r="L92" i="7"/>
  <c r="P89" i="7"/>
  <c r="V93" i="7"/>
  <c r="I58" i="4" l="1"/>
  <c r="F95" i="8"/>
  <c r="L95" i="8"/>
  <c r="M102" i="4"/>
  <c r="N102" i="4"/>
  <c r="AF102" i="4"/>
  <c r="D105" i="8"/>
  <c r="J105" i="8" s="1"/>
  <c r="G105" i="8" s="1"/>
  <c r="AF10" i="4"/>
  <c r="Z10" i="4"/>
  <c r="Y10" i="4" s="1"/>
  <c r="Z54" i="4"/>
  <c r="Y54" i="4" s="1"/>
  <c r="X54" i="4"/>
  <c r="AJ10" i="4"/>
  <c r="N10" i="4"/>
  <c r="M10" i="4"/>
  <c r="AC10" i="4"/>
  <c r="AI10" i="4"/>
  <c r="Z59" i="4"/>
  <c r="Y59" i="4" s="1"/>
  <c r="X59" i="4"/>
  <c r="M78" i="4"/>
  <c r="X86" i="4"/>
  <c r="N78" i="4"/>
  <c r="N94" i="4"/>
  <c r="I88" i="4"/>
  <c r="Z78" i="4"/>
  <c r="Y78" i="4" s="1"/>
  <c r="D78" i="4" s="1"/>
  <c r="D63" i="9" s="1"/>
  <c r="AC78" i="4"/>
  <c r="N79" i="4"/>
  <c r="AF78" i="4"/>
  <c r="X78" i="4"/>
  <c r="AI78" i="4"/>
  <c r="N98" i="4"/>
  <c r="P109" i="4"/>
  <c r="M54" i="4"/>
  <c r="P54" i="4" s="1"/>
  <c r="AJ54" i="4"/>
  <c r="AI54" i="4"/>
  <c r="AF54" i="4"/>
  <c r="AJ86" i="4"/>
  <c r="Z86" i="4"/>
  <c r="Y86" i="4" s="1"/>
  <c r="AF86" i="4"/>
  <c r="AJ59" i="4"/>
  <c r="AI59" i="4"/>
  <c r="AC86" i="4"/>
  <c r="M59" i="4"/>
  <c r="P59" i="4" s="1"/>
  <c r="M86" i="4"/>
  <c r="O86" i="4" s="1"/>
  <c r="AI86" i="4"/>
  <c r="AF59" i="4"/>
  <c r="AC59" i="4"/>
  <c r="N110" i="4"/>
  <c r="C7" i="13"/>
  <c r="N19" i="4"/>
  <c r="AC54" i="4"/>
  <c r="D7" i="13"/>
  <c r="K7" i="13"/>
  <c r="B15" i="5"/>
  <c r="N48" i="4"/>
  <c r="N23" i="4"/>
  <c r="O71" i="8"/>
  <c r="I30" i="4"/>
  <c r="X60" i="4"/>
  <c r="AI60" i="4"/>
  <c r="Z60" i="4"/>
  <c r="Y60" i="4" s="1"/>
  <c r="AC60" i="4"/>
  <c r="AJ60" i="4"/>
  <c r="M60" i="4"/>
  <c r="O60" i="4" s="1"/>
  <c r="AF60" i="4"/>
  <c r="X53" i="4"/>
  <c r="AI53" i="4"/>
  <c r="Z53" i="4"/>
  <c r="Y53" i="4" s="1"/>
  <c r="AC53" i="4"/>
  <c r="AJ53" i="4"/>
  <c r="AF53" i="4"/>
  <c r="M53" i="4"/>
  <c r="P53" i="4" s="1"/>
  <c r="Z96" i="4"/>
  <c r="Y96" i="4" s="1"/>
  <c r="AC96" i="4"/>
  <c r="X96" i="4"/>
  <c r="AI96" i="4"/>
  <c r="AJ96" i="4"/>
  <c r="AF96" i="4"/>
  <c r="M96" i="4"/>
  <c r="O96" i="4" s="1"/>
  <c r="Z52" i="4"/>
  <c r="Y52" i="4" s="1"/>
  <c r="AI52" i="4"/>
  <c r="AC52" i="4"/>
  <c r="X52" i="4"/>
  <c r="AJ52" i="4"/>
  <c r="AF52" i="4"/>
  <c r="M52" i="4"/>
  <c r="O52" i="4" s="1"/>
  <c r="X36" i="4"/>
  <c r="AI36" i="4"/>
  <c r="AC36" i="4"/>
  <c r="Z36" i="4"/>
  <c r="Y36" i="4" s="1"/>
  <c r="AJ36" i="4"/>
  <c r="M36" i="4"/>
  <c r="O36" i="4" s="1"/>
  <c r="F36" i="4"/>
  <c r="AF36" i="4"/>
  <c r="X76" i="4"/>
  <c r="AI76" i="4"/>
  <c r="Z76" i="4"/>
  <c r="Y76" i="4" s="1"/>
  <c r="AC76" i="4"/>
  <c r="AJ76" i="4"/>
  <c r="M76" i="4"/>
  <c r="O76" i="4" s="1"/>
  <c r="AF76" i="4"/>
  <c r="AI9" i="4"/>
  <c r="X9" i="4"/>
  <c r="AC9" i="4"/>
  <c r="Z9" i="4"/>
  <c r="Y9" i="4" s="1"/>
  <c r="AJ9" i="4"/>
  <c r="M9" i="4"/>
  <c r="P9" i="4" s="1"/>
  <c r="AF9" i="4"/>
  <c r="AC122" i="4"/>
  <c r="X122" i="4"/>
  <c r="AI122" i="4"/>
  <c r="Z122" i="4"/>
  <c r="Y122" i="4" s="1"/>
  <c r="AJ122" i="4"/>
  <c r="M122" i="4"/>
  <c r="O122" i="4" s="1"/>
  <c r="AF122" i="4"/>
  <c r="AC11" i="4"/>
  <c r="X11" i="4"/>
  <c r="Z11" i="4"/>
  <c r="Y11" i="4" s="1"/>
  <c r="D11" i="4" s="1"/>
  <c r="AI11" i="4"/>
  <c r="F11" i="4"/>
  <c r="AJ11" i="4"/>
  <c r="M11" i="4"/>
  <c r="P11" i="4" s="1"/>
  <c r="AF11" i="4"/>
  <c r="Z99" i="4"/>
  <c r="Y99" i="4" s="1"/>
  <c r="X99" i="4"/>
  <c r="AI99" i="4"/>
  <c r="AC99" i="4"/>
  <c r="F99" i="4"/>
  <c r="AJ99" i="4"/>
  <c r="AF99" i="4"/>
  <c r="M99" i="4"/>
  <c r="O99" i="4" s="1"/>
  <c r="AC38" i="4"/>
  <c r="F38" i="4"/>
  <c r="X38" i="4"/>
  <c r="Z38" i="4"/>
  <c r="Y38" i="4" s="1"/>
  <c r="AI38" i="4"/>
  <c r="AJ38" i="4"/>
  <c r="M38" i="4"/>
  <c r="O38" i="4" s="1"/>
  <c r="AF38" i="4"/>
  <c r="Z5" i="4"/>
  <c r="AJ5" i="4"/>
  <c r="AI5" i="4"/>
  <c r="X5" i="4"/>
  <c r="AC5" i="4"/>
  <c r="F5" i="4"/>
  <c r="M5" i="4"/>
  <c r="P5" i="4" s="1"/>
  <c r="AF5" i="4"/>
  <c r="I5" i="4"/>
  <c r="I38" i="4"/>
  <c r="Z106" i="4"/>
  <c r="Y106" i="4" s="1"/>
  <c r="X106" i="4"/>
  <c r="AC106" i="4"/>
  <c r="AI106" i="4"/>
  <c r="AJ106" i="4"/>
  <c r="M106" i="4"/>
  <c r="O106" i="4" s="1"/>
  <c r="AF106" i="4"/>
  <c r="AC104" i="4"/>
  <c r="AI104" i="4"/>
  <c r="Z104" i="4"/>
  <c r="Y104" i="4" s="1"/>
  <c r="X104" i="4"/>
  <c r="AJ104" i="4"/>
  <c r="AF104" i="4"/>
  <c r="M104" i="4"/>
  <c r="O104" i="4" s="1"/>
  <c r="F104" i="4"/>
  <c r="AC55" i="4"/>
  <c r="X55" i="4"/>
  <c r="AI55" i="4"/>
  <c r="Z55" i="4"/>
  <c r="Y55" i="4" s="1"/>
  <c r="AJ55" i="4"/>
  <c r="M55" i="4"/>
  <c r="P55" i="4" s="1"/>
  <c r="AF55" i="4"/>
  <c r="AC57" i="4"/>
  <c r="Z57" i="4"/>
  <c r="Y57" i="4" s="1"/>
  <c r="AI57" i="4"/>
  <c r="X57" i="4"/>
  <c r="AJ57" i="4"/>
  <c r="AF57" i="4"/>
  <c r="M57" i="4"/>
  <c r="O57" i="4" s="1"/>
  <c r="AC3" i="4"/>
  <c r="X3" i="4"/>
  <c r="AI3" i="4"/>
  <c r="Z3" i="4"/>
  <c r="Y3" i="4" s="1"/>
  <c r="AJ3" i="4"/>
  <c r="M3" i="4"/>
  <c r="O3" i="4" s="1"/>
  <c r="AF3" i="4"/>
  <c r="X105" i="4"/>
  <c r="AC105" i="4"/>
  <c r="Z105" i="4"/>
  <c r="Y105" i="4" s="1"/>
  <c r="AI105" i="4"/>
  <c r="AJ105" i="4"/>
  <c r="AF105" i="4"/>
  <c r="M105" i="4"/>
  <c r="O105" i="4" s="1"/>
  <c r="AC91" i="4"/>
  <c r="X91" i="4"/>
  <c r="AI91" i="4"/>
  <c r="Z91" i="4"/>
  <c r="Y91" i="4" s="1"/>
  <c r="AJ91" i="4"/>
  <c r="AF91" i="4"/>
  <c r="M91" i="4"/>
  <c r="O91" i="4" s="1"/>
  <c r="AI98" i="4"/>
  <c r="AC98" i="4"/>
  <c r="Z98" i="4"/>
  <c r="Y98" i="4" s="1"/>
  <c r="X98" i="4"/>
  <c r="F98" i="4"/>
  <c r="AJ98" i="4"/>
  <c r="AF98" i="4"/>
  <c r="M98" i="4"/>
  <c r="AI110" i="4"/>
  <c r="Z110" i="4"/>
  <c r="Y110" i="4" s="1"/>
  <c r="X110" i="4"/>
  <c r="AC110" i="4"/>
  <c r="F110" i="4"/>
  <c r="AJ110" i="4"/>
  <c r="M110" i="4"/>
  <c r="AF110" i="4"/>
  <c r="AI67" i="4"/>
  <c r="Z67" i="4"/>
  <c r="Y67" i="4" s="1"/>
  <c r="AC67" i="4"/>
  <c r="X67" i="4"/>
  <c r="F67" i="4"/>
  <c r="AJ67" i="4"/>
  <c r="AF67" i="4"/>
  <c r="M67" i="4"/>
  <c r="O67" i="4" s="1"/>
  <c r="X66" i="4"/>
  <c r="AC66" i="4"/>
  <c r="Z66" i="4"/>
  <c r="Y66" i="4" s="1"/>
  <c r="AI66" i="4"/>
  <c r="F66" i="4"/>
  <c r="AJ66" i="4"/>
  <c r="M66" i="4"/>
  <c r="O66" i="4" s="1"/>
  <c r="AF66" i="4"/>
  <c r="I99" i="4"/>
  <c r="I67" i="4"/>
  <c r="I11" i="4"/>
  <c r="Z23" i="4"/>
  <c r="Y23" i="4" s="1"/>
  <c r="X23" i="4"/>
  <c r="AC23" i="4"/>
  <c r="AI23" i="4"/>
  <c r="AJ23" i="4"/>
  <c r="F23" i="4"/>
  <c r="M23" i="4"/>
  <c r="AF23" i="4"/>
  <c r="X48" i="4"/>
  <c r="Z48" i="4"/>
  <c r="Y48" i="4" s="1"/>
  <c r="AI48" i="4"/>
  <c r="AC48" i="4"/>
  <c r="AJ48" i="4"/>
  <c r="M48" i="4"/>
  <c r="F48" i="4"/>
  <c r="AF48" i="4"/>
  <c r="AI94" i="4"/>
  <c r="X94" i="4"/>
  <c r="Z94" i="4"/>
  <c r="Y94" i="4" s="1"/>
  <c r="AC94" i="4"/>
  <c r="AJ94" i="4"/>
  <c r="AF94" i="4"/>
  <c r="M94" i="4"/>
  <c r="F94" i="4"/>
  <c r="X119" i="4"/>
  <c r="AC119" i="4"/>
  <c r="Z119" i="4"/>
  <c r="Y119" i="4" s="1"/>
  <c r="AI119" i="4"/>
  <c r="AJ119" i="4"/>
  <c r="M119" i="4"/>
  <c r="O119" i="4" s="1"/>
  <c r="AF119" i="4"/>
  <c r="AC40" i="4"/>
  <c r="X40" i="4"/>
  <c r="Z40" i="4"/>
  <c r="Y40" i="4" s="1"/>
  <c r="AI40" i="4"/>
  <c r="AJ40" i="4"/>
  <c r="M40" i="4"/>
  <c r="O40" i="4" s="1"/>
  <c r="AF40" i="4"/>
  <c r="F40" i="4"/>
  <c r="Z15" i="4"/>
  <c r="Y15" i="4" s="1"/>
  <c r="X15" i="4"/>
  <c r="AC15" i="4"/>
  <c r="AI15" i="4"/>
  <c r="AJ15" i="4"/>
  <c r="F15" i="4"/>
  <c r="AF15" i="4"/>
  <c r="M15" i="4"/>
  <c r="O15" i="4" s="1"/>
  <c r="X114" i="4"/>
  <c r="Z114" i="4"/>
  <c r="Y114" i="4" s="1"/>
  <c r="AI114" i="4"/>
  <c r="AC114" i="4"/>
  <c r="AJ114" i="4"/>
  <c r="M114" i="4"/>
  <c r="P114" i="4" s="1"/>
  <c r="AF114" i="4"/>
  <c r="F88" i="4"/>
  <c r="Z88" i="4"/>
  <c r="Y88" i="4" s="1"/>
  <c r="AJ88" i="4"/>
  <c r="X88" i="4"/>
  <c r="AI88" i="4"/>
  <c r="AC88" i="4"/>
  <c r="AF88" i="4"/>
  <c r="M88" i="4"/>
  <c r="P88" i="4" s="1"/>
  <c r="AC79" i="4"/>
  <c r="X79" i="4"/>
  <c r="AI79" i="4"/>
  <c r="Z79" i="4"/>
  <c r="Y79" i="4" s="1"/>
  <c r="F79" i="4"/>
  <c r="AJ79" i="4"/>
  <c r="M79" i="4"/>
  <c r="AF79" i="4"/>
  <c r="Z101" i="4"/>
  <c r="Y101" i="4" s="1"/>
  <c r="F101" i="4"/>
  <c r="AI101" i="4"/>
  <c r="X101" i="4"/>
  <c r="AC101" i="4"/>
  <c r="AJ101" i="4"/>
  <c r="M101" i="4"/>
  <c r="O101" i="4" s="1"/>
  <c r="AF101" i="4"/>
  <c r="AI58" i="4"/>
  <c r="X58" i="4"/>
  <c r="Z58" i="4"/>
  <c r="Y58" i="4" s="1"/>
  <c r="AC58" i="4"/>
  <c r="F58" i="4"/>
  <c r="AJ58" i="4"/>
  <c r="M58" i="4"/>
  <c r="O58" i="4" s="1"/>
  <c r="AF58" i="4"/>
  <c r="I66" i="4"/>
  <c r="I104" i="4"/>
  <c r="I101" i="4"/>
  <c r="AI118" i="4"/>
  <c r="X118" i="4"/>
  <c r="Z118" i="4"/>
  <c r="Y118" i="4" s="1"/>
  <c r="AC118" i="4"/>
  <c r="AJ118" i="4"/>
  <c r="AF118" i="4"/>
  <c r="M118" i="4"/>
  <c r="O118" i="4" s="1"/>
  <c r="X30" i="4"/>
  <c r="Z30" i="4"/>
  <c r="Y30" i="4" s="1"/>
  <c r="AI30" i="4"/>
  <c r="AC30" i="4"/>
  <c r="AJ30" i="4"/>
  <c r="AF30" i="4"/>
  <c r="M30" i="4"/>
  <c r="O30" i="4" s="1"/>
  <c r="F30" i="4"/>
  <c r="X103" i="4"/>
  <c r="AI103" i="4"/>
  <c r="Z103" i="4"/>
  <c r="Y103" i="4" s="1"/>
  <c r="AC103" i="4"/>
  <c r="AJ103" i="4"/>
  <c r="M103" i="4"/>
  <c r="O103" i="4" s="1"/>
  <c r="AF103" i="4"/>
  <c r="AI49" i="4"/>
  <c r="Z49" i="4"/>
  <c r="Y49" i="4" s="1"/>
  <c r="AC49" i="4"/>
  <c r="X49" i="4"/>
  <c r="AJ49" i="4"/>
  <c r="M49" i="4"/>
  <c r="O49" i="4" s="1"/>
  <c r="F49" i="4"/>
  <c r="AF49" i="4"/>
  <c r="X50" i="4"/>
  <c r="Z50" i="4"/>
  <c r="Y50" i="4" s="1"/>
  <c r="AC50" i="4"/>
  <c r="AI50" i="4"/>
  <c r="AJ50" i="4"/>
  <c r="M50" i="4"/>
  <c r="O50" i="4" s="1"/>
  <c r="AF50" i="4"/>
  <c r="X121" i="4"/>
  <c r="Z121" i="4"/>
  <c r="Y121" i="4" s="1"/>
  <c r="AC121" i="4"/>
  <c r="AI121" i="4"/>
  <c r="AJ121" i="4"/>
  <c r="AF121" i="4"/>
  <c r="M121" i="4"/>
  <c r="O121" i="4" s="1"/>
  <c r="AI12" i="4"/>
  <c r="AC12" i="4"/>
  <c r="X12" i="4"/>
  <c r="Z12" i="4"/>
  <c r="Y12" i="4" s="1"/>
  <c r="AJ12" i="4"/>
  <c r="M12" i="4"/>
  <c r="O12" i="4" s="1"/>
  <c r="AF12" i="4"/>
  <c r="Z19" i="4"/>
  <c r="Y19" i="4" s="1"/>
  <c r="AC19" i="4"/>
  <c r="AI19" i="4"/>
  <c r="X19" i="4"/>
  <c r="F19" i="4"/>
  <c r="AJ19" i="4"/>
  <c r="AF19" i="4"/>
  <c r="M19" i="4"/>
  <c r="X4" i="4"/>
  <c r="AI4" i="4"/>
  <c r="Z4" i="4"/>
  <c r="Y4" i="4" s="1"/>
  <c r="F4" i="4"/>
  <c r="AC4" i="4"/>
  <c r="AJ4" i="4"/>
  <c r="M4" i="4"/>
  <c r="O4" i="4" s="1"/>
  <c r="AF4" i="4"/>
  <c r="AC64" i="4"/>
  <c r="F64" i="4"/>
  <c r="AI64" i="4"/>
  <c r="X64" i="4"/>
  <c r="Z64" i="4"/>
  <c r="Y64" i="4" s="1"/>
  <c r="AJ64" i="4"/>
  <c r="AF64" i="4"/>
  <c r="M64" i="4"/>
  <c r="O64" i="4" s="1"/>
  <c r="AC68" i="4"/>
  <c r="AI68" i="4"/>
  <c r="AJ68" i="4"/>
  <c r="Z68" i="4"/>
  <c r="F68" i="4"/>
  <c r="X68" i="4"/>
  <c r="AF68" i="4"/>
  <c r="M68" i="4"/>
  <c r="O68" i="4" s="1"/>
  <c r="I68" i="4"/>
  <c r="I15" i="4"/>
  <c r="I49" i="4"/>
  <c r="C98" i="8"/>
  <c r="O113" i="8"/>
  <c r="H98" i="8"/>
  <c r="C113" i="8"/>
  <c r="H113" i="8"/>
  <c r="O64" i="8"/>
  <c r="AP22" i="4"/>
  <c r="C112" i="8"/>
  <c r="H110" i="8"/>
  <c r="H112" i="8"/>
  <c r="C110" i="8"/>
  <c r="O38" i="8"/>
  <c r="O118" i="8"/>
  <c r="O60" i="8"/>
  <c r="O89" i="8"/>
  <c r="O55" i="8"/>
  <c r="AP13" i="4"/>
  <c r="AI122" i="9"/>
  <c r="P122" i="9" s="1"/>
  <c r="AI105" i="9"/>
  <c r="AI123" i="9"/>
  <c r="P123" i="9" s="1"/>
  <c r="AI118" i="9"/>
  <c r="P118" i="9" s="1"/>
  <c r="AP88" i="4"/>
  <c r="AG88" i="4" s="1"/>
  <c r="C107" i="8"/>
  <c r="O119" i="8"/>
  <c r="O124" i="8"/>
  <c r="AP65" i="4"/>
  <c r="AP98" i="4"/>
  <c r="AG98" i="4" s="1"/>
  <c r="O7" i="8"/>
  <c r="O13" i="8"/>
  <c r="O86" i="8"/>
  <c r="AI112" i="9"/>
  <c r="P112" i="9" s="1"/>
  <c r="AC66" i="9"/>
  <c r="W56" i="9"/>
  <c r="AE56" i="9"/>
  <c r="Y17" i="9"/>
  <c r="R21" i="9"/>
  <c r="AA21" i="9"/>
  <c r="W21" i="9"/>
  <c r="V100" i="9"/>
  <c r="AC100" i="9"/>
  <c r="Y100" i="9"/>
  <c r="Y24" i="9"/>
  <c r="AE120" i="9"/>
  <c r="AE110" i="9"/>
  <c r="AG110" i="9"/>
  <c r="X122" i="9"/>
  <c r="R122" i="9"/>
  <c r="X111" i="9"/>
  <c r="R111" i="9"/>
  <c r="AA45" i="9"/>
  <c r="AD110" i="9"/>
  <c r="AA24" i="9"/>
  <c r="AE54" i="9"/>
  <c r="Y110" i="9"/>
  <c r="V56" i="9"/>
  <c r="W54" i="9"/>
  <c r="AF39" i="9"/>
  <c r="AA33" i="9"/>
  <c r="Z39" i="9"/>
  <c r="W122" i="9"/>
  <c r="V17" i="9"/>
  <c r="R44" i="9"/>
  <c r="Y44" i="9"/>
  <c r="Y107" i="9"/>
  <c r="AD66" i="9"/>
  <c r="AC2" i="9"/>
  <c r="AA56" i="9"/>
  <c r="AC56" i="9"/>
  <c r="AD17" i="9"/>
  <c r="V21" i="9"/>
  <c r="AC21" i="9"/>
  <c r="X21" i="9"/>
  <c r="AA100" i="9"/>
  <c r="R100" i="9"/>
  <c r="AG100" i="9"/>
  <c r="X110" i="9"/>
  <c r="AF110" i="9"/>
  <c r="AF122" i="9"/>
  <c r="AC111" i="9"/>
  <c r="AF45" i="9"/>
  <c r="AG45" i="9"/>
  <c r="R73" i="9"/>
  <c r="AI115" i="9"/>
  <c r="P115" i="9" s="1"/>
  <c r="AF24" i="9"/>
  <c r="AE111" i="9"/>
  <c r="Z24" i="9"/>
  <c r="Z111" i="9"/>
  <c r="AA73" i="9"/>
  <c r="AF112" i="9"/>
  <c r="Z112" i="9"/>
  <c r="Y33" i="9"/>
  <c r="Y122" i="9"/>
  <c r="AG112" i="9"/>
  <c r="AA112" i="9"/>
  <c r="Y39" i="9"/>
  <c r="Y112" i="9"/>
  <c r="X2" i="9"/>
  <c r="AC55" i="9"/>
  <c r="Z56" i="9"/>
  <c r="Z17" i="9"/>
  <c r="AA17" i="9"/>
  <c r="AD21" i="9"/>
  <c r="Z21" i="9"/>
  <c r="AD100" i="9"/>
  <c r="AE100" i="9"/>
  <c r="AC24" i="9"/>
  <c r="R110" i="9"/>
  <c r="AE122" i="9"/>
  <c r="AG122" i="9"/>
  <c r="AD111" i="9"/>
  <c r="Z125" i="9"/>
  <c r="AC54" i="9"/>
  <c r="AC20" i="9"/>
  <c r="X24" i="9"/>
  <c r="W110" i="9"/>
  <c r="W112" i="9"/>
  <c r="AC112" i="9"/>
  <c r="AG39" i="9"/>
  <c r="V39" i="9"/>
  <c r="AA31" i="9"/>
  <c r="AP89" i="4"/>
  <c r="AI25" i="9"/>
  <c r="AI95" i="9"/>
  <c r="H107" i="8"/>
  <c r="H86" i="8"/>
  <c r="O41" i="8"/>
  <c r="O47" i="8"/>
  <c r="O31" i="8"/>
  <c r="O127" i="8"/>
  <c r="O51" i="8"/>
  <c r="AI8" i="9"/>
  <c r="AP110" i="4"/>
  <c r="AG110" i="4" s="1"/>
  <c r="E15" i="5"/>
  <c r="AE102" i="4"/>
  <c r="X66" i="9"/>
  <c r="V66" i="9"/>
  <c r="AG66" i="9"/>
  <c r="AF19" i="9"/>
  <c r="AA19" i="9"/>
  <c r="AE19" i="9"/>
  <c r="AE2" i="9"/>
  <c r="AD2" i="9"/>
  <c r="W2" i="9"/>
  <c r="R55" i="9"/>
  <c r="W55" i="9"/>
  <c r="R35" i="9"/>
  <c r="AD35" i="9"/>
  <c r="AE35" i="9"/>
  <c r="AB2" i="9"/>
  <c r="R66" i="9"/>
  <c r="X19" i="9"/>
  <c r="Y2" i="9"/>
  <c r="V35" i="9"/>
  <c r="W35" i="9"/>
  <c r="AF35" i="9"/>
  <c r="AF91" i="9"/>
  <c r="AF55" i="9"/>
  <c r="AG72" i="9"/>
  <c r="Y71" i="9"/>
  <c r="AD71" i="9"/>
  <c r="AG114" i="9"/>
  <c r="AD115" i="9"/>
  <c r="V115" i="9"/>
  <c r="Y124" i="9"/>
  <c r="Y86" i="9"/>
  <c r="X118" i="9"/>
  <c r="AG118" i="9"/>
  <c r="W31" i="9"/>
  <c r="Z65" i="9"/>
  <c r="AE121" i="4"/>
  <c r="AE50" i="4"/>
  <c r="AE53" i="4"/>
  <c r="AE68" i="4"/>
  <c r="AD64" i="9"/>
  <c r="AF20" i="9"/>
  <c r="AF73" i="9"/>
  <c r="AP76" i="4"/>
  <c r="AI50" i="9"/>
  <c r="AP66" i="4"/>
  <c r="AG66" i="4" s="1"/>
  <c r="AI97" i="9"/>
  <c r="AI51" i="9"/>
  <c r="AI121" i="9"/>
  <c r="P121" i="9" s="1"/>
  <c r="AG54" i="9"/>
  <c r="AC118" i="9"/>
  <c r="W73" i="9"/>
  <c r="AF54" i="9"/>
  <c r="AA86" i="9"/>
  <c r="Y73" i="9"/>
  <c r="AP43" i="4"/>
  <c r="AD31" i="9"/>
  <c r="V71" i="9"/>
  <c r="V31" i="9"/>
  <c r="AA83" i="9"/>
  <c r="W64" i="9"/>
  <c r="X71" i="9"/>
  <c r="AE31" i="9"/>
  <c r="R83" i="9"/>
  <c r="AE33" i="9"/>
  <c r="O5" i="8"/>
  <c r="O49" i="8"/>
  <c r="O37" i="8"/>
  <c r="Y72" i="9"/>
  <c r="Z66" i="9"/>
  <c r="AF66" i="9"/>
  <c r="AC19" i="9"/>
  <c r="AG19" i="9"/>
  <c r="Z2" i="9"/>
  <c r="AA2" i="9"/>
  <c r="Y55" i="9"/>
  <c r="AE55" i="9"/>
  <c r="AG35" i="9"/>
  <c r="Y83" i="9"/>
  <c r="AA59" i="9"/>
  <c r="W59" i="9"/>
  <c r="AE66" i="9"/>
  <c r="W66" i="9"/>
  <c r="AD19" i="9"/>
  <c r="V19" i="9"/>
  <c r="R2" i="9"/>
  <c r="V2" i="9"/>
  <c r="V55" i="9"/>
  <c r="AA35" i="9"/>
  <c r="Y35" i="9"/>
  <c r="V91" i="9"/>
  <c r="AC83" i="9"/>
  <c r="AG59" i="9"/>
  <c r="AE59" i="9"/>
  <c r="AD109" i="4"/>
  <c r="X72" i="9"/>
  <c r="AE71" i="9"/>
  <c r="AF71" i="9"/>
  <c r="AA78" i="9"/>
  <c r="AD114" i="9"/>
  <c r="Y115" i="9"/>
  <c r="W115" i="9"/>
  <c r="AD86" i="9"/>
  <c r="Y118" i="9"/>
  <c r="AA118" i="9"/>
  <c r="Z31" i="9"/>
  <c r="W65" i="9"/>
  <c r="Z20" i="9"/>
  <c r="AI99" i="9"/>
  <c r="AP55" i="4"/>
  <c r="AI101" i="9"/>
  <c r="AI70" i="9"/>
  <c r="AP10" i="4"/>
  <c r="Y54" i="9"/>
  <c r="V118" i="9"/>
  <c r="Z73" i="9"/>
  <c r="AD96" i="4"/>
  <c r="V54" i="9"/>
  <c r="AD33" i="9"/>
  <c r="Y64" i="9"/>
  <c r="X31" i="9"/>
  <c r="Z83" i="9"/>
  <c r="R33" i="9"/>
  <c r="V33" i="9"/>
  <c r="AE114" i="9"/>
  <c r="R124" i="9"/>
  <c r="AC86" i="9"/>
  <c r="W118" i="9"/>
  <c r="AG65" i="9"/>
  <c r="R54" i="9"/>
  <c r="AF64" i="9"/>
  <c r="AE73" i="9"/>
  <c r="AP23" i="4"/>
  <c r="AG23" i="4" s="1"/>
  <c r="AI85" i="9"/>
  <c r="AP11" i="4"/>
  <c r="AG11" i="4" s="1"/>
  <c r="AP67" i="4"/>
  <c r="AG67" i="4" s="1"/>
  <c r="AI53" i="9"/>
  <c r="AI113" i="9"/>
  <c r="P113" i="9" s="1"/>
  <c r="V73" i="9"/>
  <c r="X86" i="9"/>
  <c r="AA64" i="9"/>
  <c r="AC124" i="9"/>
  <c r="X83" i="9"/>
  <c r="Z64" i="9"/>
  <c r="AG83" i="9"/>
  <c r="O15" i="8"/>
  <c r="AI6" i="9"/>
  <c r="P6" i="9" s="1"/>
  <c r="AP121" i="4"/>
  <c r="P93" i="4"/>
  <c r="J5" i="13"/>
  <c r="AP36" i="4"/>
  <c r="AG36" i="4" s="1"/>
  <c r="AI28" i="9"/>
  <c r="AI81" i="9"/>
  <c r="AP9" i="4"/>
  <c r="AP46" i="4"/>
  <c r="AP71" i="4"/>
  <c r="AI117" i="9"/>
  <c r="P117" i="9" s="1"/>
  <c r="AP50" i="4"/>
  <c r="AP12" i="4"/>
  <c r="AI27" i="9"/>
  <c r="AP28" i="4"/>
  <c r="AI78" i="9"/>
  <c r="AP48" i="4"/>
  <c r="AG48" i="4" s="1"/>
  <c r="AP74" i="4"/>
  <c r="AI119" i="9"/>
  <c r="P119" i="9" s="1"/>
  <c r="AP99" i="4"/>
  <c r="AG99" i="4" s="1"/>
  <c r="AI48" i="9"/>
  <c r="AP4" i="4"/>
  <c r="AG4" i="4" s="1"/>
  <c r="AP49" i="4"/>
  <c r="AG49" i="4" s="1"/>
  <c r="AI30" i="9"/>
  <c r="AP45" i="4"/>
  <c r="AP104" i="4"/>
  <c r="AG104" i="4" s="1"/>
  <c r="AP53" i="4"/>
  <c r="AP60" i="4"/>
  <c r="AP92" i="4"/>
  <c r="AI19" i="9"/>
  <c r="AP106" i="4"/>
  <c r="AP124" i="4"/>
  <c r="AP105" i="4"/>
  <c r="AI71" i="9"/>
  <c r="AP103" i="4"/>
  <c r="AI11" i="9"/>
  <c r="AI7" i="9"/>
  <c r="K5" i="13"/>
  <c r="AI108" i="9"/>
  <c r="AI111" i="9"/>
  <c r="AI42" i="9"/>
  <c r="AP94" i="4"/>
  <c r="AG94" i="4" s="1"/>
  <c r="AP38" i="4"/>
  <c r="AG38" i="4" s="1"/>
  <c r="AP95" i="4"/>
  <c r="AI72" i="9"/>
  <c r="AP68" i="4"/>
  <c r="AG68" i="4" s="1"/>
  <c r="AI124" i="9"/>
  <c r="P124" i="9" s="1"/>
  <c r="AP21" i="4"/>
  <c r="AP57" i="4"/>
  <c r="AI45" i="9"/>
  <c r="AI125" i="9"/>
  <c r="P125" i="9" s="1"/>
  <c r="AI90" i="9"/>
  <c r="AP96" i="4"/>
  <c r="AP118" i="4"/>
  <c r="AI49" i="9"/>
  <c r="AI60" i="9"/>
  <c r="AI43" i="9"/>
  <c r="AI109" i="9"/>
  <c r="AI114" i="9"/>
  <c r="P114" i="9" s="1"/>
  <c r="AP64" i="4"/>
  <c r="AG64" i="4" s="1"/>
  <c r="AP80" i="4"/>
  <c r="AP52" i="4"/>
  <c r="AP40" i="4"/>
  <c r="AG40" i="4" s="1"/>
  <c r="AI33" i="9"/>
  <c r="AI16" i="9"/>
  <c r="AI15" i="9"/>
  <c r="AP101" i="4"/>
  <c r="AG101" i="4" s="1"/>
  <c r="AI17" i="9"/>
  <c r="AI14" i="9"/>
  <c r="AP113" i="4"/>
  <c r="AP117" i="4"/>
  <c r="AI9" i="9"/>
  <c r="AP109" i="4"/>
  <c r="C5" i="13"/>
  <c r="AI120" i="9"/>
  <c r="P120" i="9" s="1"/>
  <c r="AI107" i="9"/>
  <c r="P107" i="9" s="1"/>
  <c r="AP58" i="4"/>
  <c r="AG58" i="4" s="1"/>
  <c r="AI110" i="9"/>
  <c r="P110" i="9" s="1"/>
  <c r="AP79" i="4"/>
  <c r="AG79" i="4" s="1"/>
  <c r="AI128" i="9"/>
  <c r="P128" i="9" s="1"/>
  <c r="AI24" i="9"/>
  <c r="AI44" i="9"/>
  <c r="AI126" i="9"/>
  <c r="P126" i="9" s="1"/>
  <c r="AI98" i="9"/>
  <c r="P98" i="9" s="1"/>
  <c r="AP15" i="4"/>
  <c r="AG15" i="4" s="1"/>
  <c r="AP41" i="4"/>
  <c r="AP122" i="4"/>
  <c r="AI67" i="9"/>
  <c r="AI86" i="9"/>
  <c r="P86" i="9" s="1"/>
  <c r="AI52" i="9"/>
  <c r="AP14" i="4"/>
  <c r="AP5" i="4"/>
  <c r="AG5" i="4" s="1"/>
  <c r="AI116" i="9"/>
  <c r="P116" i="9" s="1"/>
  <c r="AP3" i="4"/>
  <c r="AI127" i="9"/>
  <c r="P127" i="9" s="1"/>
  <c r="AP91" i="4"/>
  <c r="AP19" i="4"/>
  <c r="AG19" i="4" s="1"/>
  <c r="AI47" i="9"/>
  <c r="AI69" i="9"/>
  <c r="AP30" i="4"/>
  <c r="AG30" i="4" s="1"/>
  <c r="AI79" i="9"/>
  <c r="AP72" i="4"/>
  <c r="AP112" i="4"/>
  <c r="AP56" i="4"/>
  <c r="AP114" i="4"/>
  <c r="AP119" i="4"/>
  <c r="AI65" i="9"/>
  <c r="AI10" i="9"/>
  <c r="N41" i="8"/>
  <c r="N110" i="8"/>
  <c r="N84" i="8"/>
  <c r="N59" i="8"/>
  <c r="N81" i="8"/>
  <c r="N94" i="8"/>
  <c r="N121" i="8"/>
  <c r="N16" i="8"/>
  <c r="N71" i="8"/>
  <c r="N72" i="8"/>
  <c r="R5" i="13"/>
  <c r="N111" i="8"/>
  <c r="N119" i="8"/>
  <c r="N31" i="8"/>
  <c r="N80" i="8"/>
  <c r="N17" i="8"/>
  <c r="N118" i="8"/>
  <c r="N48" i="8"/>
  <c r="N68" i="8"/>
  <c r="N82" i="8"/>
  <c r="R8" i="13"/>
  <c r="N79" i="8"/>
  <c r="R10" i="13"/>
  <c r="N109" i="8"/>
  <c r="N70" i="8"/>
  <c r="N32" i="8"/>
  <c r="N28" i="8"/>
  <c r="N3" i="8"/>
  <c r="N106" i="8"/>
  <c r="N65" i="8"/>
  <c r="N86" i="8"/>
  <c r="N88" i="8"/>
  <c r="N67" i="8"/>
  <c r="N128" i="8"/>
  <c r="N108" i="8"/>
  <c r="N75" i="8"/>
  <c r="N93" i="8"/>
  <c r="N29" i="8"/>
  <c r="N2" i="8"/>
  <c r="N64" i="8"/>
  <c r="N11" i="8"/>
  <c r="N55" i="8"/>
  <c r="N74" i="8"/>
  <c r="N39" i="8"/>
  <c r="N122" i="8"/>
  <c r="R9" i="13"/>
  <c r="R14" i="13"/>
  <c r="N125" i="8"/>
  <c r="N91" i="8"/>
  <c r="N9" i="8"/>
  <c r="N66" i="8"/>
  <c r="N14" i="8"/>
  <c r="N101" i="8"/>
  <c r="N63" i="8"/>
  <c r="N15" i="8"/>
  <c r="N90" i="8"/>
  <c r="N43" i="8"/>
  <c r="N20" i="8"/>
  <c r="N51" i="8"/>
  <c r="N105" i="8"/>
  <c r="N60" i="8"/>
  <c r="R15" i="13"/>
  <c r="N73" i="8"/>
  <c r="N19" i="8"/>
  <c r="N124" i="8"/>
  <c r="R12" i="13"/>
  <c r="N114" i="8"/>
  <c r="N5" i="8"/>
  <c r="N40" i="8"/>
  <c r="N100" i="8"/>
  <c r="N49" i="8"/>
  <c r="N127" i="8"/>
  <c r="R2" i="13"/>
  <c r="N25" i="8"/>
  <c r="N76" i="8"/>
  <c r="N95" i="8"/>
  <c r="N27" i="8"/>
  <c r="N83" i="8"/>
  <c r="N120" i="8"/>
  <c r="N13" i="8"/>
  <c r="N102" i="8"/>
  <c r="R13" i="13"/>
  <c r="N104" i="8"/>
  <c r="N77" i="8"/>
  <c r="N42" i="8"/>
  <c r="N18" i="8"/>
  <c r="N53" i="8"/>
  <c r="N117" i="8"/>
  <c r="N44" i="8"/>
  <c r="N6" i="8"/>
  <c r="N45" i="8"/>
  <c r="N87" i="8"/>
  <c r="N34" i="8"/>
  <c r="N97" i="8"/>
  <c r="R6" i="13"/>
  <c r="N69" i="8"/>
  <c r="N112" i="8"/>
  <c r="R7" i="13"/>
  <c r="N35" i="8"/>
  <c r="N50" i="8"/>
  <c r="N126" i="8"/>
  <c r="R16" i="13"/>
  <c r="N12" i="8"/>
  <c r="N22" i="8"/>
  <c r="N24" i="8"/>
  <c r="N30" i="8"/>
  <c r="N57" i="8"/>
  <c r="N113" i="8"/>
  <c r="N10" i="8"/>
  <c r="N4" i="8"/>
  <c r="N96" i="8"/>
  <c r="N8" i="8"/>
  <c r="N89" i="8"/>
  <c r="N92" i="8"/>
  <c r="N115" i="8"/>
  <c r="N103" i="8"/>
  <c r="N107" i="8"/>
  <c r="N33" i="8"/>
  <c r="R4" i="13"/>
  <c r="N61" i="8"/>
  <c r="N46" i="8"/>
  <c r="R11" i="13"/>
  <c r="N123" i="8"/>
  <c r="N26" i="8"/>
  <c r="N98" i="8"/>
  <c r="N21" i="8"/>
  <c r="N36" i="8"/>
  <c r="R3" i="13"/>
  <c r="R17" i="13"/>
  <c r="N116" i="8"/>
  <c r="N7" i="8"/>
  <c r="N47" i="8"/>
  <c r="N99" i="8"/>
  <c r="N58" i="8"/>
  <c r="N52" i="8"/>
  <c r="N78" i="8"/>
  <c r="N62" i="8"/>
  <c r="N85" i="8"/>
  <c r="N23" i="8"/>
  <c r="N56" i="8"/>
  <c r="N38" i="8"/>
  <c r="N54" i="8"/>
  <c r="N37" i="8"/>
  <c r="AG37" i="8"/>
  <c r="AG53" i="8"/>
  <c r="AH5" i="8"/>
  <c r="AF41" i="8"/>
  <c r="AH7" i="8"/>
  <c r="AH97" i="8"/>
  <c r="AM6" i="13"/>
  <c r="AG41" i="8"/>
  <c r="AG4" i="8"/>
  <c r="AF110" i="8"/>
  <c r="AG39" i="8"/>
  <c r="AG12" i="8"/>
  <c r="AG80" i="8"/>
  <c r="AF84" i="8"/>
  <c r="AH95" i="8"/>
  <c r="AF59" i="8"/>
  <c r="AG34" i="8"/>
  <c r="AH98" i="8"/>
  <c r="AH91" i="8"/>
  <c r="AL11" i="13"/>
  <c r="AG123" i="8"/>
  <c r="AG102" i="8"/>
  <c r="AL13" i="13"/>
  <c r="AH28" i="8"/>
  <c r="AG32" i="8"/>
  <c r="AH118" i="8"/>
  <c r="AG113" i="8"/>
  <c r="AH71" i="8"/>
  <c r="AL8" i="13"/>
  <c r="AG82" i="8"/>
  <c r="AH109" i="8"/>
  <c r="AH108" i="8"/>
  <c r="AH63" i="8"/>
  <c r="AG92" i="8"/>
  <c r="AG14" i="8"/>
  <c r="AH88" i="8"/>
  <c r="AF81" i="8"/>
  <c r="AF94" i="8"/>
  <c r="AH62" i="8"/>
  <c r="AG106" i="8"/>
  <c r="AG109" i="8"/>
  <c r="AF121" i="8"/>
  <c r="AF16" i="8"/>
  <c r="AF71" i="8"/>
  <c r="AG115" i="8"/>
  <c r="AF72" i="8"/>
  <c r="AH12" i="8"/>
  <c r="AM10" i="13"/>
  <c r="AH79" i="8"/>
  <c r="AK5" i="13"/>
  <c r="AF111" i="8"/>
  <c r="AG10" i="8"/>
  <c r="AH22" i="8"/>
  <c r="AF119" i="8"/>
  <c r="AF31" i="8"/>
  <c r="AH121" i="8"/>
  <c r="AF80" i="8"/>
  <c r="AG33" i="8"/>
  <c r="AG49" i="8"/>
  <c r="AH8" i="8"/>
  <c r="AF17" i="8"/>
  <c r="AF118" i="8"/>
  <c r="AH24" i="8"/>
  <c r="AF48" i="8"/>
  <c r="AF68" i="8"/>
  <c r="AG38" i="8"/>
  <c r="AG43" i="8"/>
  <c r="AG126" i="8"/>
  <c r="AL16" i="13"/>
  <c r="AL12" i="13"/>
  <c r="AG124" i="8"/>
  <c r="AH84" i="8"/>
  <c r="AF82" i="8"/>
  <c r="AK8" i="13"/>
  <c r="AH74" i="8"/>
  <c r="AK10" i="13"/>
  <c r="AF79" i="8"/>
  <c r="AG86" i="8"/>
  <c r="AG56" i="8"/>
  <c r="AG23" i="8"/>
  <c r="AG103" i="8"/>
  <c r="AF109" i="8"/>
  <c r="AG17" i="8"/>
  <c r="AG99" i="8"/>
  <c r="AF70" i="8"/>
  <c r="AF32" i="8"/>
  <c r="AG89" i="8"/>
  <c r="AH47" i="8"/>
  <c r="AG69" i="8"/>
  <c r="AF28" i="8"/>
  <c r="AG97" i="8"/>
  <c r="AL6" i="13"/>
  <c r="AH29" i="8"/>
  <c r="AF3" i="8"/>
  <c r="AF106" i="8"/>
  <c r="AG88" i="8"/>
  <c r="AG84" i="8"/>
  <c r="AF65" i="8"/>
  <c r="AH67" i="8"/>
  <c r="AF86" i="8"/>
  <c r="AH43" i="8"/>
  <c r="AH38" i="8"/>
  <c r="AH20" i="8"/>
  <c r="AF88" i="8"/>
  <c r="AH19" i="8"/>
  <c r="AF67" i="8"/>
  <c r="AF128" i="8"/>
  <c r="AH115" i="8"/>
  <c r="AF108" i="8"/>
  <c r="AG45" i="8"/>
  <c r="AH110" i="8"/>
  <c r="AL15" i="13"/>
  <c r="AG60" i="8"/>
  <c r="AF75" i="8"/>
  <c r="AH18" i="8"/>
  <c r="AG50" i="8"/>
  <c r="AF93" i="8"/>
  <c r="AF29" i="8"/>
  <c r="AH105" i="8"/>
  <c r="AH57" i="8"/>
  <c r="AF2" i="8"/>
  <c r="AF64" i="8"/>
  <c r="AG79" i="8"/>
  <c r="AL10" i="13"/>
  <c r="AG93" i="8"/>
  <c r="AH42" i="8"/>
  <c r="AF11" i="8"/>
  <c r="AG44" i="8"/>
  <c r="AH86" i="8"/>
  <c r="AF55" i="8"/>
  <c r="AF74" i="8"/>
  <c r="AG101" i="8"/>
  <c r="AG47" i="8"/>
  <c r="AF39" i="8"/>
  <c r="AK9" i="13"/>
  <c r="AF122" i="8"/>
  <c r="AH114" i="8"/>
  <c r="AG55" i="8"/>
  <c r="AH6" i="8"/>
  <c r="AF125" i="8"/>
  <c r="AK14" i="13"/>
  <c r="AF91" i="8"/>
  <c r="AG121" i="8"/>
  <c r="AM7" i="13"/>
  <c r="AH112" i="8"/>
  <c r="AF9" i="8"/>
  <c r="AH40" i="8"/>
  <c r="AG114" i="8"/>
  <c r="AH23" i="8"/>
  <c r="AH34" i="8"/>
  <c r="AH68" i="8"/>
  <c r="AF66" i="8"/>
  <c r="AF14" i="8"/>
  <c r="AH111" i="8"/>
  <c r="AM5" i="13"/>
  <c r="AG119" i="8"/>
  <c r="AF101" i="8"/>
  <c r="AF63" i="8"/>
  <c r="AF15" i="8"/>
  <c r="AH96" i="8"/>
  <c r="AG98" i="8"/>
  <c r="AF90" i="8"/>
  <c r="AG122" i="8"/>
  <c r="AL9" i="13"/>
  <c r="AH54" i="8"/>
  <c r="AG30" i="8"/>
  <c r="AH69" i="8"/>
  <c r="AF43" i="8"/>
  <c r="AF20" i="8"/>
  <c r="AF51" i="8"/>
  <c r="AG100" i="8"/>
  <c r="AF105" i="8"/>
  <c r="AK15" i="13"/>
  <c r="AF60" i="8"/>
  <c r="AF73" i="8"/>
  <c r="AF19" i="8"/>
  <c r="AG76" i="8"/>
  <c r="AG2" i="8"/>
  <c r="AH78" i="8"/>
  <c r="AG127" i="8"/>
  <c r="AL2" i="13"/>
  <c r="AG91" i="8"/>
  <c r="AH27" i="8"/>
  <c r="AK12" i="13"/>
  <c r="AF124" i="8"/>
  <c r="AH66" i="8"/>
  <c r="AF114" i="8"/>
  <c r="AF5" i="8"/>
  <c r="AH90" i="8"/>
  <c r="AH16" i="8"/>
  <c r="AF40" i="8"/>
  <c r="AH77" i="8"/>
  <c r="AF100" i="8"/>
  <c r="AF49" i="8"/>
  <c r="AH52" i="8"/>
  <c r="AK2" i="13"/>
  <c r="AF127" i="8"/>
  <c r="AG74" i="8"/>
  <c r="AF25" i="8"/>
  <c r="AM9" i="13"/>
  <c r="AH122" i="8"/>
  <c r="AG107" i="8"/>
  <c r="AF76" i="8"/>
  <c r="AF95" i="8"/>
  <c r="AG52" i="8"/>
  <c r="AF27" i="8"/>
  <c r="AH70" i="8"/>
  <c r="AG75" i="8"/>
  <c r="AG83" i="8"/>
  <c r="AH117" i="8"/>
  <c r="AH45" i="8"/>
  <c r="AF83" i="8"/>
  <c r="AH56" i="8"/>
  <c r="AG63" i="8"/>
  <c r="AF120" i="8"/>
  <c r="AL3" i="13"/>
  <c r="AG36" i="8"/>
  <c r="AG46" i="8"/>
  <c r="AF13" i="8"/>
  <c r="AG7" i="8"/>
  <c r="AF102" i="8"/>
  <c r="AK13" i="13"/>
  <c r="AH13" i="8"/>
  <c r="AH10" i="8"/>
  <c r="AF104" i="8"/>
  <c r="AM12" i="13"/>
  <c r="AH124" i="8"/>
  <c r="AF77" i="8"/>
  <c r="AH92" i="8"/>
  <c r="AH31" i="8"/>
  <c r="AF42" i="8"/>
  <c r="AH15" i="8"/>
  <c r="AF18" i="8"/>
  <c r="AF53" i="8"/>
  <c r="AF117" i="8"/>
  <c r="AF44" i="8"/>
  <c r="AH14" i="8"/>
  <c r="AG65" i="8"/>
  <c r="AL17" i="13"/>
  <c r="AG116" i="8"/>
  <c r="AM17" i="13"/>
  <c r="AH116" i="8"/>
  <c r="AH30" i="8"/>
  <c r="AH119" i="8"/>
  <c r="AH81" i="8"/>
  <c r="AG117" i="8"/>
  <c r="AM4" i="13"/>
  <c r="AH61" i="8"/>
  <c r="AF6" i="8"/>
  <c r="AH72" i="8"/>
  <c r="AF45" i="8"/>
  <c r="AF87" i="8"/>
  <c r="AG6" i="8"/>
  <c r="AG20" i="8"/>
  <c r="AF34" i="8"/>
  <c r="AG58" i="8"/>
  <c r="AF97" i="8"/>
  <c r="AK6" i="13"/>
  <c r="AH100" i="8"/>
  <c r="AF69" i="8"/>
  <c r="AG40" i="8"/>
  <c r="AG64" i="8"/>
  <c r="AH75" i="8"/>
  <c r="AF112" i="8"/>
  <c r="AK7" i="13"/>
  <c r="AG72" i="8"/>
  <c r="AF35" i="8"/>
  <c r="AL7" i="13"/>
  <c r="AG112" i="8"/>
  <c r="AF50" i="8"/>
  <c r="AH125" i="8"/>
  <c r="AM14" i="13"/>
  <c r="AG62" i="8"/>
  <c r="AK16" i="13"/>
  <c r="AF126" i="8"/>
  <c r="AG85" i="8"/>
  <c r="AG25" i="8"/>
  <c r="AF12" i="8"/>
  <c r="AG77" i="8"/>
  <c r="AH113" i="8"/>
  <c r="AG94" i="8"/>
  <c r="AF22" i="8"/>
  <c r="AG31" i="8"/>
  <c r="AH37" i="8"/>
  <c r="AH60" i="8"/>
  <c r="AM15" i="13"/>
  <c r="AG21" i="8"/>
  <c r="AG104" i="8"/>
  <c r="AF24" i="8"/>
  <c r="AH126" i="8"/>
  <c r="AM16" i="13"/>
  <c r="AH26" i="8"/>
  <c r="AH46" i="8"/>
  <c r="AF30" i="8"/>
  <c r="AH104" i="8"/>
  <c r="AG11" i="8"/>
  <c r="AG90" i="8"/>
  <c r="AH39" i="8"/>
  <c r="AF57" i="8"/>
  <c r="AF113" i="8"/>
  <c r="AG57" i="8"/>
  <c r="AF10" i="8"/>
  <c r="AH107" i="8"/>
  <c r="AG8" i="8"/>
  <c r="AG87" i="8"/>
  <c r="AG110" i="8"/>
  <c r="AH3" i="8"/>
  <c r="AG68" i="8"/>
  <c r="AH127" i="8"/>
  <c r="AM2" i="13"/>
  <c r="AF4" i="8"/>
  <c r="AH128" i="8"/>
  <c r="AG28" i="8"/>
  <c r="AH87" i="8"/>
  <c r="AH44" i="8"/>
  <c r="AH33" i="8"/>
  <c r="AM11" i="13"/>
  <c r="AH123" i="8"/>
  <c r="AH35" i="8"/>
  <c r="AF96" i="8"/>
  <c r="AH11" i="8"/>
  <c r="AH4" i="8"/>
  <c r="AF8" i="8"/>
  <c r="AH76" i="8"/>
  <c r="AF89" i="8"/>
  <c r="AG95" i="8"/>
  <c r="AF92" i="8"/>
  <c r="AG18" i="8"/>
  <c r="AH82" i="8"/>
  <c r="AM8" i="13"/>
  <c r="AG26" i="8"/>
  <c r="AF115" i="8"/>
  <c r="AH58" i="8"/>
  <c r="AH55" i="8"/>
  <c r="AF103" i="8"/>
  <c r="AH120" i="8"/>
  <c r="AH59" i="8"/>
  <c r="AH2" i="8"/>
  <c r="AG27" i="8"/>
  <c r="AG78" i="8"/>
  <c r="AG19" i="8"/>
  <c r="AF107" i="8"/>
  <c r="AF33" i="8"/>
  <c r="AH85" i="8"/>
  <c r="AH103" i="8"/>
  <c r="AH9" i="8"/>
  <c r="AH83" i="8"/>
  <c r="AK4" i="13"/>
  <c r="AF61" i="8"/>
  <c r="AM13" i="13"/>
  <c r="AH102" i="8"/>
  <c r="AG9" i="8"/>
  <c r="AG5" i="8"/>
  <c r="AG66" i="8"/>
  <c r="AH94" i="8"/>
  <c r="AF46" i="8"/>
  <c r="AG51" i="8"/>
  <c r="AL4" i="13"/>
  <c r="AG61" i="8"/>
  <c r="AG13" i="8"/>
  <c r="AG71" i="8"/>
  <c r="AG105" i="8"/>
  <c r="AH65" i="8"/>
  <c r="AH106" i="8"/>
  <c r="AL14" i="13"/>
  <c r="AG125" i="8"/>
  <c r="AK11" i="13"/>
  <c r="AF123" i="8"/>
  <c r="AG48" i="8"/>
  <c r="AG54" i="8"/>
  <c r="AH50" i="8"/>
  <c r="AF26" i="8"/>
  <c r="AH80" i="8"/>
  <c r="AF98" i="8"/>
  <c r="AH89" i="8"/>
  <c r="AG29" i="8"/>
  <c r="AG81" i="8"/>
  <c r="AL5" i="13"/>
  <c r="AG111" i="8"/>
  <c r="AG120" i="8"/>
  <c r="AG70" i="8"/>
  <c r="AF21" i="8"/>
  <c r="AF36" i="8"/>
  <c r="AK3" i="13"/>
  <c r="AF116" i="8"/>
  <c r="AK17" i="13"/>
  <c r="AG16" i="8"/>
  <c r="AG22" i="8"/>
  <c r="AG67" i="8"/>
  <c r="AG96" i="8"/>
  <c r="AF7" i="8"/>
  <c r="AH53" i="8"/>
  <c r="AF47" i="8"/>
  <c r="AH64" i="8"/>
  <c r="AF99" i="8"/>
  <c r="AG73" i="8"/>
  <c r="AH32" i="8"/>
  <c r="AF58" i="8"/>
  <c r="AH49" i="8"/>
  <c r="AG15" i="8"/>
  <c r="AH41" i="8"/>
  <c r="AH17" i="8"/>
  <c r="AF52" i="8"/>
  <c r="AH21" i="8"/>
  <c r="AH36" i="8"/>
  <c r="AM3" i="13"/>
  <c r="AG24" i="8"/>
  <c r="AH73" i="8"/>
  <c r="AF78" i="8"/>
  <c r="AF62" i="8"/>
  <c r="AH99" i="8"/>
  <c r="AF85" i="8"/>
  <c r="AG59" i="8"/>
  <c r="AH48" i="8"/>
  <c r="AG3" i="8"/>
  <c r="AG42" i="8"/>
  <c r="AH93" i="8"/>
  <c r="AH51" i="8"/>
  <c r="AG118" i="8"/>
  <c r="AH25" i="8"/>
  <c r="AH101" i="8"/>
  <c r="AG128" i="8"/>
  <c r="AF23" i="8"/>
  <c r="AF56" i="8"/>
  <c r="AG108" i="8"/>
  <c r="AF38" i="8"/>
  <c r="AG35" i="8"/>
  <c r="AF54" i="8"/>
  <c r="AF37" i="8"/>
  <c r="O57" i="8"/>
  <c r="O80" i="8"/>
  <c r="O2" i="8"/>
  <c r="X39" i="9"/>
  <c r="AC39" i="9"/>
  <c r="AA39" i="9"/>
  <c r="AE39" i="9"/>
  <c r="X108" i="9"/>
  <c r="AA108" i="9"/>
  <c r="Z108" i="9"/>
  <c r="V108" i="9"/>
  <c r="W108" i="9"/>
  <c r="AD108" i="9"/>
  <c r="AE108" i="9"/>
  <c r="AF108" i="9"/>
  <c r="R108" i="9"/>
  <c r="AG108" i="9"/>
  <c r="AC108" i="9"/>
  <c r="Y14" i="9"/>
  <c r="AF14" i="9"/>
  <c r="AA14" i="9"/>
  <c r="W14" i="9"/>
  <c r="R14" i="9"/>
  <c r="AG15" i="9"/>
  <c r="Z15" i="9"/>
  <c r="AE15" i="9"/>
  <c r="AF15" i="9"/>
  <c r="AA15" i="9"/>
  <c r="AD15" i="9"/>
  <c r="Y15" i="9"/>
  <c r="AC15" i="9"/>
  <c r="V15" i="9"/>
  <c r="W15" i="9"/>
  <c r="R15" i="9"/>
  <c r="AG17" i="9"/>
  <c r="W17" i="9"/>
  <c r="AE17" i="9"/>
  <c r="AD83" i="9"/>
  <c r="W83" i="9"/>
  <c r="AE83" i="9"/>
  <c r="AA26" i="9"/>
  <c r="AD26" i="9"/>
  <c r="AD58" i="4"/>
  <c r="AE58" i="4"/>
  <c r="V64" i="9"/>
  <c r="AE64" i="9"/>
  <c r="AG64" i="9"/>
  <c r="V28" i="9"/>
  <c r="AA28" i="9"/>
  <c r="AC59" i="9"/>
  <c r="Z59" i="9"/>
  <c r="AD59" i="9"/>
  <c r="AF59" i="9"/>
  <c r="AA75" i="9"/>
  <c r="X75" i="9"/>
  <c r="AC75" i="9"/>
  <c r="AG91" i="9"/>
  <c r="AD91" i="9"/>
  <c r="AA91" i="9"/>
  <c r="AC91" i="9"/>
  <c r="AE91" i="9"/>
  <c r="Z91" i="9"/>
  <c r="R91" i="9"/>
  <c r="W91" i="9"/>
  <c r="W82" i="9"/>
  <c r="AD82" i="9"/>
  <c r="AA82" i="9"/>
  <c r="Y82" i="9"/>
  <c r="X29" i="9"/>
  <c r="Z29" i="9"/>
  <c r="V32" i="9"/>
  <c r="R32" i="9"/>
  <c r="Y32" i="9"/>
  <c r="Z32" i="9"/>
  <c r="AC32" i="9"/>
  <c r="AF32" i="9"/>
  <c r="W32" i="9"/>
  <c r="AD32" i="9"/>
  <c r="AG32" i="9"/>
  <c r="AE32" i="9"/>
  <c r="AA32" i="9"/>
  <c r="AF84" i="9"/>
  <c r="AE84" i="9"/>
  <c r="Z25" i="9"/>
  <c r="AC25" i="9"/>
  <c r="W25" i="9"/>
  <c r="AF25" i="9"/>
  <c r="AA25" i="9"/>
  <c r="AG25" i="9"/>
  <c r="V25" i="9"/>
  <c r="AD25" i="9"/>
  <c r="AG111" i="9"/>
  <c r="AF111" i="9"/>
  <c r="Y113" i="9"/>
  <c r="R113" i="9"/>
  <c r="AC110" i="9"/>
  <c r="Z110" i="9"/>
  <c r="V50" i="9"/>
  <c r="AD50" i="9"/>
  <c r="AF120" i="9"/>
  <c r="Y120" i="9"/>
  <c r="AC120" i="9"/>
  <c r="AD120" i="9"/>
  <c r="W120" i="9"/>
  <c r="R120" i="9"/>
  <c r="AG120" i="9"/>
  <c r="Z120" i="9"/>
  <c r="X120" i="9"/>
  <c r="AA120" i="9"/>
  <c r="AA124" i="9"/>
  <c r="AG124" i="9"/>
  <c r="X124" i="9"/>
  <c r="V124" i="9"/>
  <c r="AD124" i="9"/>
  <c r="X79" i="9"/>
  <c r="V79" i="9"/>
  <c r="AA79" i="9"/>
  <c r="AE79" i="9"/>
  <c r="AG79" i="9"/>
  <c r="W79" i="9"/>
  <c r="Z79" i="9"/>
  <c r="R79" i="9"/>
  <c r="AF79" i="9"/>
  <c r="Y79" i="9"/>
  <c r="AC79" i="9"/>
  <c r="AD79" i="9"/>
  <c r="AE98" i="9"/>
  <c r="Z98" i="9"/>
  <c r="AC98" i="9"/>
  <c r="AF98" i="9"/>
  <c r="W98" i="9"/>
  <c r="AG98" i="9"/>
  <c r="AD98" i="9"/>
  <c r="AA98" i="9"/>
  <c r="R98" i="9"/>
  <c r="X98" i="9"/>
  <c r="V98" i="9"/>
  <c r="AD56" i="9"/>
  <c r="R56" i="9"/>
  <c r="AF65" i="9"/>
  <c r="R65" i="9"/>
  <c r="V65" i="9"/>
  <c r="X65" i="9"/>
  <c r="AE65" i="9"/>
  <c r="AD65" i="9"/>
  <c r="AA65" i="9"/>
  <c r="AC65" i="9"/>
  <c r="AD121" i="9"/>
  <c r="X121" i="9"/>
  <c r="AF121" i="9"/>
  <c r="AG121" i="9"/>
  <c r="AA121" i="9"/>
  <c r="V121" i="9"/>
  <c r="AG117" i="9"/>
  <c r="R117" i="9"/>
  <c r="AA117" i="9"/>
  <c r="AC117" i="9"/>
  <c r="AF117" i="9"/>
  <c r="W117" i="9"/>
  <c r="AE117" i="9"/>
  <c r="V117" i="9"/>
  <c r="Z117" i="9"/>
  <c r="W45" i="9"/>
  <c r="V45" i="9"/>
  <c r="Y45" i="9"/>
  <c r="AE45" i="9"/>
  <c r="R45" i="9"/>
  <c r="AC45" i="9"/>
  <c r="AC115" i="9"/>
  <c r="X115" i="9"/>
  <c r="AE115" i="9"/>
  <c r="AG115" i="9"/>
  <c r="AF115" i="9"/>
  <c r="R115" i="9"/>
  <c r="AA52" i="9"/>
  <c r="AC52" i="9"/>
  <c r="AE52" i="9"/>
  <c r="R52" i="9"/>
  <c r="W52" i="9"/>
  <c r="AG127" i="9"/>
  <c r="W127" i="9"/>
  <c r="AD127" i="9"/>
  <c r="AE127" i="9"/>
  <c r="AA127" i="9"/>
  <c r="X127" i="9"/>
  <c r="R112" i="9"/>
  <c r="AD112" i="9"/>
  <c r="V112" i="9"/>
  <c r="AG71" i="9"/>
  <c r="W71" i="9"/>
  <c r="R71" i="9"/>
  <c r="X42" i="9"/>
  <c r="AC42" i="9"/>
  <c r="W42" i="9"/>
  <c r="W99" i="9"/>
  <c r="R99" i="9"/>
  <c r="AC99" i="9"/>
  <c r="AG99" i="9"/>
  <c r="AD99" i="9"/>
  <c r="Z99" i="9"/>
  <c r="AE99" i="9"/>
  <c r="AA99" i="9"/>
  <c r="V99" i="9"/>
  <c r="X99" i="9"/>
  <c r="AE125" i="9"/>
  <c r="X125" i="9"/>
  <c r="AD125" i="9"/>
  <c r="AF125" i="9"/>
  <c r="V125" i="9"/>
  <c r="R125" i="9"/>
  <c r="AC125" i="9"/>
  <c r="AA125" i="9"/>
  <c r="AG125" i="9"/>
  <c r="W86" i="9"/>
  <c r="V86" i="9"/>
  <c r="AE86" i="9"/>
  <c r="Z86" i="9"/>
  <c r="AC122" i="9"/>
  <c r="V122" i="9"/>
  <c r="AD78" i="9"/>
  <c r="W78" i="9"/>
  <c r="AF78" i="9"/>
  <c r="X78" i="9"/>
  <c r="V78" i="9"/>
  <c r="AE78" i="9"/>
  <c r="AC78" i="9"/>
  <c r="Z78" i="9"/>
  <c r="R78" i="9"/>
  <c r="X126" i="9"/>
  <c r="AE126" i="9"/>
  <c r="Z126" i="9"/>
  <c r="AG126" i="9"/>
  <c r="W126" i="9"/>
  <c r="AC126" i="9"/>
  <c r="AD126" i="9"/>
  <c r="R126" i="9"/>
  <c r="V126" i="9"/>
  <c r="AA109" i="9"/>
  <c r="R109" i="9"/>
  <c r="AD109" i="9"/>
  <c r="AA44" i="9"/>
  <c r="AF44" i="9"/>
  <c r="AG44" i="9"/>
  <c r="W44" i="9"/>
  <c r="AE44" i="9"/>
  <c r="AC44" i="9"/>
  <c r="AD44" i="9"/>
  <c r="X44" i="9"/>
  <c r="Z44" i="9"/>
  <c r="AD118" i="9"/>
  <c r="Z118" i="9"/>
  <c r="AF118" i="9"/>
  <c r="X70" i="9"/>
  <c r="V70" i="9"/>
  <c r="W70" i="9"/>
  <c r="AF70" i="9"/>
  <c r="AE70" i="9"/>
  <c r="AC70" i="9"/>
  <c r="AA70" i="9"/>
  <c r="AG70" i="9"/>
  <c r="V119" i="9"/>
  <c r="W119" i="9"/>
  <c r="X119" i="9"/>
  <c r="AA119" i="9"/>
  <c r="AD119" i="9"/>
  <c r="AF119" i="9"/>
  <c r="AG119" i="9"/>
  <c r="Y119" i="9"/>
  <c r="AC119" i="9"/>
  <c r="AE119" i="9"/>
  <c r="AC107" i="9"/>
  <c r="W107" i="9"/>
  <c r="AE107" i="9"/>
  <c r="R107" i="9"/>
  <c r="AF107" i="9"/>
  <c r="V107" i="9"/>
  <c r="AA107" i="9"/>
  <c r="Z107" i="9"/>
  <c r="AD107" i="9"/>
  <c r="V114" i="9"/>
  <c r="W114" i="9"/>
  <c r="R114" i="9"/>
  <c r="AC114" i="9"/>
  <c r="Z114" i="9"/>
  <c r="R128" i="9"/>
  <c r="AA128" i="9"/>
  <c r="AD128" i="9"/>
  <c r="X128" i="9"/>
  <c r="AC128" i="9"/>
  <c r="V128" i="9"/>
  <c r="V43" i="9"/>
  <c r="Z43" i="9"/>
  <c r="X43" i="9"/>
  <c r="W43" i="9"/>
  <c r="AG24" i="9"/>
  <c r="AE24" i="9"/>
  <c r="V24" i="9"/>
  <c r="R24" i="9"/>
  <c r="Z72" i="9"/>
  <c r="AF72" i="9"/>
  <c r="R72" i="9"/>
  <c r="AC72" i="9"/>
  <c r="AA72" i="9"/>
  <c r="W72" i="9"/>
  <c r="AD72" i="9"/>
  <c r="AE53" i="9"/>
  <c r="R53" i="9"/>
  <c r="AC53" i="9"/>
  <c r="AG77" i="9"/>
  <c r="X77" i="9"/>
  <c r="AD76" i="4"/>
  <c r="AE76" i="4"/>
  <c r="AE88" i="4"/>
  <c r="AD88" i="4"/>
  <c r="AE38" i="4"/>
  <c r="AD38" i="4"/>
  <c r="AE57" i="4"/>
  <c r="AD57" i="4"/>
  <c r="AD104" i="4"/>
  <c r="AE104" i="4"/>
  <c r="AE122" i="4"/>
  <c r="AD122" i="4"/>
  <c r="AD103" i="4"/>
  <c r="AE103" i="4"/>
  <c r="AE64" i="4"/>
  <c r="AD64" i="4"/>
  <c r="AD5" i="4"/>
  <c r="AE5" i="4"/>
  <c r="AE94" i="4"/>
  <c r="AD94" i="4"/>
  <c r="AD99" i="4"/>
  <c r="AE99" i="4"/>
  <c r="L100" i="8"/>
  <c r="L88" i="8"/>
  <c r="S101" i="7"/>
  <c r="I16" i="4" s="1"/>
  <c r="R103" i="7"/>
  <c r="R97" i="7"/>
  <c r="D80" i="8"/>
  <c r="J80" i="8" s="1"/>
  <c r="G80" i="8" s="1"/>
  <c r="S93" i="7"/>
  <c r="I102" i="4" s="1"/>
  <c r="S105" i="7"/>
  <c r="S94" i="7"/>
  <c r="R95" i="7"/>
  <c r="K96" i="8"/>
  <c r="R94" i="7"/>
  <c r="D101" i="8"/>
  <c r="J101" i="8" s="1"/>
  <c r="G101" i="8" s="1"/>
  <c r="E102" i="8"/>
  <c r="G13" i="13"/>
  <c r="D97" i="8"/>
  <c r="J97" i="8" s="1"/>
  <c r="G97" i="8" s="1"/>
  <c r="F6" i="13"/>
  <c r="M6" i="13" s="1"/>
  <c r="E100" i="8"/>
  <c r="R104" i="7"/>
  <c r="F97" i="8"/>
  <c r="H6" i="13"/>
  <c r="R106" i="7"/>
  <c r="F96" i="8"/>
  <c r="O13" i="13"/>
  <c r="L102" i="8"/>
  <c r="E80" i="8"/>
  <c r="S106" i="7"/>
  <c r="F104" i="8"/>
  <c r="F89" i="8"/>
  <c r="E105" i="8"/>
  <c r="F100" i="8"/>
  <c r="S88" i="7"/>
  <c r="I26" i="4" s="1"/>
  <c r="S87" i="7"/>
  <c r="R101" i="7"/>
  <c r="L101" i="8"/>
  <c r="S103" i="7"/>
  <c r="E88" i="8"/>
  <c r="E97" i="8"/>
  <c r="G6" i="13"/>
  <c r="F93" i="8"/>
  <c r="E92" i="8"/>
  <c r="D103" i="8"/>
  <c r="J103" i="8" s="1"/>
  <c r="R93" i="7"/>
  <c r="E95" i="8"/>
  <c r="E96" i="8"/>
  <c r="D91" i="8"/>
  <c r="J91" i="8" s="1"/>
  <c r="G91" i="8" s="1"/>
  <c r="K87" i="8"/>
  <c r="D100" i="8"/>
  <c r="J100" i="8" s="1"/>
  <c r="F92" i="8"/>
  <c r="E94" i="8"/>
  <c r="K102" i="8"/>
  <c r="N13" i="13"/>
  <c r="R100" i="7"/>
  <c r="K104" i="8"/>
  <c r="O6" i="13"/>
  <c r="L97" i="8"/>
  <c r="E106" i="8"/>
  <c r="R89" i="7"/>
  <c r="H13" i="13"/>
  <c r="F102" i="8"/>
  <c r="D2" i="8"/>
  <c r="J2" i="8" s="1"/>
  <c r="I2" i="9"/>
  <c r="F106" i="8"/>
  <c r="S91" i="7"/>
  <c r="I25" i="4" s="1"/>
  <c r="K105" i="8"/>
  <c r="D95" i="8"/>
  <c r="J95" i="8" s="1"/>
  <c r="D96" i="8"/>
  <c r="J96" i="8" s="1"/>
  <c r="G96" i="8" s="1"/>
  <c r="L87" i="8"/>
  <c r="K101" i="8"/>
  <c r="F101" i="8"/>
  <c r="F103" i="8"/>
  <c r="E103" i="8"/>
  <c r="R88" i="7"/>
  <c r="F105" i="8"/>
  <c r="R92" i="7"/>
  <c r="D93" i="8"/>
  <c r="J93" i="8" s="1"/>
  <c r="D89" i="8"/>
  <c r="J89" i="8" s="1"/>
  <c r="G89" i="8" s="1"/>
  <c r="F94" i="8"/>
  <c r="D104" i="8"/>
  <c r="J104" i="8" s="1"/>
  <c r="G104" i="8" s="1"/>
  <c r="E93" i="8"/>
  <c r="F102" i="4"/>
  <c r="K95" i="8"/>
  <c r="R87" i="7"/>
  <c r="S92" i="7"/>
  <c r="D94" i="8"/>
  <c r="J94" i="8" s="1"/>
  <c r="K94" i="8"/>
  <c r="R102" i="7"/>
  <c r="K100" i="8"/>
  <c r="L96" i="8"/>
  <c r="K89" i="8"/>
  <c r="S102" i="7"/>
  <c r="I71" i="4" s="1"/>
  <c r="L104" i="8"/>
  <c r="L91" i="8"/>
  <c r="L89" i="8"/>
  <c r="D106" i="8"/>
  <c r="J106" i="8" s="1"/>
  <c r="G106" i="8" s="1"/>
  <c r="D90" i="8"/>
  <c r="J90" i="8" s="1"/>
  <c r="H90" i="8" s="1"/>
  <c r="S100" i="7"/>
  <c r="F87" i="8"/>
  <c r="E101" i="8"/>
  <c r="L103" i="8"/>
  <c r="K103" i="8"/>
  <c r="N6" i="13"/>
  <c r="K97" i="8"/>
  <c r="L93" i="8"/>
  <c r="L105" i="8"/>
  <c r="K92" i="8"/>
  <c r="L94" i="8"/>
  <c r="K93" i="8"/>
  <c r="R96" i="7"/>
  <c r="L92" i="8"/>
  <c r="E104" i="8"/>
  <c r="S97" i="7"/>
  <c r="I80" i="4" s="1"/>
  <c r="K106" i="8"/>
  <c r="S96" i="7"/>
  <c r="E89" i="8"/>
  <c r="K80" i="8"/>
  <c r="L106" i="8"/>
  <c r="S104" i="7"/>
  <c r="F91" i="8"/>
  <c r="S89" i="7"/>
  <c r="I44" i="4" s="1"/>
  <c r="D92" i="8"/>
  <c r="J92" i="8" s="1"/>
  <c r="R105" i="7"/>
  <c r="D102" i="8"/>
  <c r="J102" i="8" s="1"/>
  <c r="G102" i="8" s="1"/>
  <c r="F13" i="13"/>
  <c r="M13" i="13" s="1"/>
  <c r="S12" i="13"/>
  <c r="O120" i="8"/>
  <c r="S16" i="13"/>
  <c r="O100" i="8"/>
  <c r="O35" i="8"/>
  <c r="O92" i="8"/>
  <c r="S9" i="13"/>
  <c r="AP84" i="4"/>
  <c r="AI4" i="9"/>
  <c r="AI88" i="9"/>
  <c r="AI83" i="9"/>
  <c r="AI39" i="9"/>
  <c r="AP37" i="4"/>
  <c r="AP78" i="4"/>
  <c r="AI46" i="9"/>
  <c r="AI61" i="9"/>
  <c r="AP115" i="4"/>
  <c r="AI104" i="9"/>
  <c r="AP42" i="4"/>
  <c r="AI34" i="9"/>
  <c r="AP2" i="4"/>
  <c r="AP34" i="4"/>
  <c r="AP62" i="4"/>
  <c r="AP108" i="4"/>
  <c r="AI59" i="9"/>
  <c r="AP83" i="4"/>
  <c r="AI41" i="9"/>
  <c r="AI63" i="9"/>
  <c r="AP87" i="4"/>
  <c r="AP16" i="4"/>
  <c r="AI87" i="9"/>
  <c r="AP90" i="4"/>
  <c r="AP81" i="4"/>
  <c r="AP107" i="4"/>
  <c r="AP29" i="4"/>
  <c r="AP6" i="4"/>
  <c r="AP54" i="4"/>
  <c r="AP33" i="4"/>
  <c r="AP86" i="4"/>
  <c r="AP18" i="4"/>
  <c r="AI66" i="9"/>
  <c r="AP17" i="4"/>
  <c r="AP20" i="4"/>
  <c r="AP125" i="4"/>
  <c r="AP59" i="4"/>
  <c r="AI12" i="9"/>
  <c r="P12" i="9" s="1"/>
  <c r="AI29" i="9"/>
  <c r="AI103" i="9"/>
  <c r="AI54" i="9"/>
  <c r="AP85" i="4"/>
  <c r="AP116" i="4"/>
  <c r="AI35" i="9"/>
  <c r="AP44" i="4"/>
  <c r="AI64" i="9"/>
  <c r="AI32" i="9"/>
  <c r="AP73" i="4"/>
  <c r="AI77" i="9"/>
  <c r="AI37" i="9"/>
  <c r="AP39" i="4"/>
  <c r="AI82" i="9"/>
  <c r="AI36" i="9"/>
  <c r="AI26" i="9"/>
  <c r="AI96" i="9"/>
  <c r="AI75" i="9"/>
  <c r="AP47" i="4"/>
  <c r="AP63" i="4"/>
  <c r="AI57" i="9"/>
  <c r="AI68" i="9"/>
  <c r="AP35" i="4"/>
  <c r="AP32" i="4"/>
  <c r="AI94" i="9"/>
  <c r="AP27" i="4"/>
  <c r="AP61" i="4"/>
  <c r="AP111" i="4"/>
  <c r="AP75" i="4"/>
  <c r="AP25" i="4"/>
  <c r="AP97" i="4"/>
  <c r="AP123" i="4"/>
  <c r="AP126" i="4"/>
  <c r="AI3" i="9"/>
  <c r="AI84" i="9"/>
  <c r="AI100" i="9"/>
  <c r="AI58" i="9"/>
  <c r="AI21" i="9"/>
  <c r="AI74" i="9"/>
  <c r="AI102" i="9"/>
  <c r="AI76" i="9"/>
  <c r="AP77" i="4"/>
  <c r="AP24" i="4"/>
  <c r="AP8" i="4"/>
  <c r="AP102" i="4"/>
  <c r="AP31" i="4"/>
  <c r="AI73" i="9"/>
  <c r="AI40" i="9"/>
  <c r="AP70" i="4"/>
  <c r="AP26" i="4"/>
  <c r="AI106" i="9"/>
  <c r="AI31" i="9"/>
  <c r="AI89" i="9"/>
  <c r="AI93" i="9"/>
  <c r="AP51" i="4"/>
  <c r="AI92" i="9"/>
  <c r="AI56" i="9"/>
  <c r="AI55" i="9"/>
  <c r="AP120" i="4"/>
  <c r="AI23" i="9"/>
  <c r="AI80" i="9"/>
  <c r="AP100" i="4"/>
  <c r="AI38" i="9"/>
  <c r="AP82" i="4"/>
  <c r="AI18" i="9"/>
  <c r="AI91" i="9"/>
  <c r="AP93" i="4"/>
  <c r="AP69" i="4"/>
  <c r="AI62" i="9"/>
  <c r="AI20" i="9"/>
  <c r="AI22" i="9"/>
  <c r="AP128" i="4"/>
  <c r="AP7" i="4"/>
  <c r="AP127" i="4"/>
  <c r="AI5" i="9"/>
  <c r="H108" i="8"/>
  <c r="AD110" i="4"/>
  <c r="AE110" i="4"/>
  <c r="AI13" i="9"/>
  <c r="AN8" i="4"/>
  <c r="AN113" i="4"/>
  <c r="X90" i="4"/>
  <c r="M90" i="4"/>
  <c r="O90" i="4" s="1"/>
  <c r="AJ90" i="4"/>
  <c r="AF90" i="4"/>
  <c r="AC90" i="4"/>
  <c r="Z90" i="4"/>
  <c r="Y90" i="4" s="1"/>
  <c r="AI90" i="4"/>
  <c r="AN124" i="4"/>
  <c r="AN73" i="4"/>
  <c r="AN35" i="4"/>
  <c r="AN20" i="4"/>
  <c r="AN111" i="4"/>
  <c r="AN31" i="4"/>
  <c r="AN126" i="4"/>
  <c r="AN65" i="4"/>
  <c r="O23" i="8"/>
  <c r="S17" i="13"/>
  <c r="AN123" i="4"/>
  <c r="AE90" i="4"/>
  <c r="AD90" i="4"/>
  <c r="AN2" i="4"/>
  <c r="AN87" i="4"/>
  <c r="AN29" i="4"/>
  <c r="AN84" i="4"/>
  <c r="N84" i="4" s="1"/>
  <c r="AN43" i="4"/>
  <c r="AN27" i="4"/>
  <c r="AN77" i="4"/>
  <c r="AN14" i="4"/>
  <c r="AN34" i="4"/>
  <c r="AN69" i="4"/>
  <c r="AN51" i="4"/>
  <c r="AN47" i="4"/>
  <c r="AN21" i="4"/>
  <c r="AN63" i="4"/>
  <c r="AN56" i="4"/>
  <c r="AN18" i="4"/>
  <c r="AN17" i="4"/>
  <c r="AN45" i="4"/>
  <c r="AN116" i="4"/>
  <c r="AN74" i="4"/>
  <c r="I74" i="4" s="1"/>
  <c r="AN70" i="4"/>
  <c r="AN83" i="4"/>
  <c r="AN108" i="4"/>
  <c r="AN117" i="4"/>
  <c r="AN46" i="4"/>
  <c r="O81" i="8"/>
  <c r="AN42" i="4"/>
  <c r="AI42" i="4" s="1"/>
  <c r="AE55" i="4"/>
  <c r="AD55" i="4"/>
  <c r="AN6" i="4"/>
  <c r="N6" i="4" s="1"/>
  <c r="AN85" i="4"/>
  <c r="AN115" i="4"/>
  <c r="AN125" i="4"/>
  <c r="AN72" i="4"/>
  <c r="AN7" i="4"/>
  <c r="AN13" i="4"/>
  <c r="AN75" i="4"/>
  <c r="AN61" i="4"/>
  <c r="AN97" i="4"/>
  <c r="AN100" i="4"/>
  <c r="AJ100" i="4" s="1"/>
  <c r="AN127" i="4"/>
  <c r="AC47" i="9"/>
  <c r="AG47" i="9"/>
  <c r="AF47" i="9"/>
  <c r="Z47" i="9"/>
  <c r="AA47" i="9"/>
  <c r="V88" i="9"/>
  <c r="W88" i="9"/>
  <c r="AE88" i="9"/>
  <c r="AD88" i="9"/>
  <c r="X88" i="9"/>
  <c r="AG85" i="9"/>
  <c r="R85" i="9"/>
  <c r="AE85" i="9"/>
  <c r="AE58" i="9"/>
  <c r="AC58" i="9"/>
  <c r="AD58" i="9"/>
  <c r="Y58" i="9"/>
  <c r="AA58" i="9"/>
  <c r="AG58" i="9"/>
  <c r="Z58" i="9"/>
  <c r="X58" i="9"/>
  <c r="V58" i="9"/>
  <c r="W58" i="9"/>
  <c r="AF58" i="9"/>
  <c r="R58" i="9"/>
  <c r="Z12" i="9"/>
  <c r="X12" i="9"/>
  <c r="AD12" i="9"/>
  <c r="Z48" i="9"/>
  <c r="AE48" i="9"/>
  <c r="R48" i="9"/>
  <c r="AA48" i="9"/>
  <c r="Y48" i="9"/>
  <c r="X48" i="9"/>
  <c r="W48" i="9"/>
  <c r="AG48" i="9"/>
  <c r="AD48" i="9"/>
  <c r="AF48" i="9"/>
  <c r="AC48" i="9"/>
  <c r="V48" i="9"/>
  <c r="R9" i="9"/>
  <c r="X9" i="9"/>
  <c r="AG9" i="9"/>
  <c r="V9" i="9"/>
  <c r="AF9" i="9"/>
  <c r="Y9" i="9"/>
  <c r="AD9" i="9"/>
  <c r="W9" i="9"/>
  <c r="Z9" i="9"/>
  <c r="AC9" i="9"/>
  <c r="AA9" i="9"/>
  <c r="AE9" i="9"/>
  <c r="X16" i="9"/>
  <c r="AA16" i="9"/>
  <c r="AC16" i="9"/>
  <c r="AF16" i="9"/>
  <c r="AE16" i="9"/>
  <c r="AD16" i="9"/>
  <c r="Y16" i="9"/>
  <c r="Z16" i="9"/>
  <c r="W16" i="9"/>
  <c r="R16" i="9"/>
  <c r="V16" i="9"/>
  <c r="AG16" i="9"/>
  <c r="Y36" i="9"/>
  <c r="X36" i="9"/>
  <c r="Z36" i="9"/>
  <c r="R36" i="9"/>
  <c r="AD36" i="9"/>
  <c r="V36" i="9"/>
  <c r="Y30" i="9"/>
  <c r="AG30" i="9"/>
  <c r="V30" i="9"/>
  <c r="AA30" i="9"/>
  <c r="R30" i="9"/>
  <c r="AF30" i="9"/>
  <c r="W30" i="9"/>
  <c r="AD30" i="9"/>
  <c r="R68" i="9"/>
  <c r="V68" i="9"/>
  <c r="W68" i="9"/>
  <c r="AE68" i="9"/>
  <c r="AA68" i="9"/>
  <c r="AF68" i="9"/>
  <c r="AC68" i="9"/>
  <c r="Y68" i="9"/>
  <c r="Z68" i="9"/>
  <c r="AG68" i="9"/>
  <c r="X68" i="9"/>
  <c r="AD68" i="9"/>
  <c r="X87" i="9"/>
  <c r="V87" i="9"/>
  <c r="R87" i="9"/>
  <c r="AC87" i="9"/>
  <c r="AG87" i="9"/>
  <c r="Z87" i="9"/>
  <c r="AA87" i="9"/>
  <c r="W87" i="9"/>
  <c r="AE87" i="9"/>
  <c r="AF87" i="9"/>
  <c r="AD87" i="9"/>
  <c r="Y87" i="9"/>
  <c r="AG76" i="9"/>
  <c r="X76" i="9"/>
  <c r="AF76" i="9"/>
  <c r="AA76" i="9"/>
  <c r="R76" i="9"/>
  <c r="AE76" i="9"/>
  <c r="W76" i="9"/>
  <c r="AC76" i="9"/>
  <c r="Z76" i="9"/>
  <c r="V76" i="9"/>
  <c r="Y76" i="9"/>
  <c r="AD76" i="9"/>
  <c r="R40" i="9"/>
  <c r="V40" i="9"/>
  <c r="X40" i="9"/>
  <c r="Z40" i="9"/>
  <c r="Y23" i="9"/>
  <c r="X23" i="9"/>
  <c r="AF23" i="9"/>
  <c r="AD23" i="9"/>
  <c r="R23" i="9"/>
  <c r="AA23" i="9"/>
  <c r="V23" i="9"/>
  <c r="AE23" i="9"/>
  <c r="AC8" i="9"/>
  <c r="AA8" i="9"/>
  <c r="Y8" i="9"/>
  <c r="Z8" i="9"/>
  <c r="AF8" i="9"/>
  <c r="R6" i="9"/>
  <c r="Y6" i="9"/>
  <c r="AG6" i="9"/>
  <c r="V6" i="9"/>
  <c r="AC6" i="9"/>
  <c r="AD6" i="9"/>
  <c r="X6" i="9"/>
  <c r="AE6" i="9"/>
  <c r="AA6" i="9"/>
  <c r="W6" i="9"/>
  <c r="Z6" i="9"/>
  <c r="AF6" i="9"/>
  <c r="AD92" i="9"/>
  <c r="X92" i="9"/>
  <c r="W92" i="9"/>
  <c r="AF92" i="9"/>
  <c r="X41" i="9"/>
  <c r="W41" i="9"/>
  <c r="Z41" i="9"/>
  <c r="AC41" i="9"/>
  <c r="AG41" i="9"/>
  <c r="V41" i="9"/>
  <c r="AE41" i="9"/>
  <c r="AF41" i="9"/>
  <c r="Y41" i="9"/>
  <c r="AA41" i="9"/>
  <c r="R41" i="9"/>
  <c r="AD41" i="9"/>
  <c r="R96" i="9"/>
  <c r="AD96" i="9"/>
  <c r="AF96" i="9"/>
  <c r="AG96" i="9"/>
  <c r="X96" i="9"/>
  <c r="Z96" i="9"/>
  <c r="AE96" i="9"/>
  <c r="W96" i="9"/>
  <c r="AC96" i="9"/>
  <c r="V96" i="9"/>
  <c r="AA96" i="9"/>
  <c r="Y96" i="9"/>
  <c r="AD67" i="9"/>
  <c r="R67" i="9"/>
  <c r="AG67" i="9"/>
  <c r="X67" i="9"/>
  <c r="AE67" i="9"/>
  <c r="AC67" i="9"/>
  <c r="W67" i="9"/>
  <c r="AA67" i="9"/>
  <c r="Z67" i="9"/>
  <c r="Y67" i="9"/>
  <c r="AF67" i="9"/>
  <c r="V67" i="9"/>
  <c r="Y13" i="9"/>
  <c r="R13" i="9"/>
  <c r="AG13" i="9"/>
  <c r="AD13" i="9"/>
  <c r="X13" i="9"/>
  <c r="W13" i="9"/>
  <c r="AF13" i="9"/>
  <c r="AA13" i="9"/>
  <c r="Z13" i="9"/>
  <c r="AC13" i="9"/>
  <c r="AE13" i="9"/>
  <c r="V13" i="9"/>
  <c r="Y22" i="9"/>
  <c r="X22" i="9"/>
  <c r="AG22" i="9"/>
  <c r="AD22" i="9"/>
  <c r="R22" i="9"/>
  <c r="AF22" i="9"/>
  <c r="AA22" i="9"/>
  <c r="O58" i="8"/>
  <c r="O29" i="8"/>
  <c r="O52" i="8"/>
  <c r="O128" i="8"/>
  <c r="O105" i="8"/>
  <c r="O115" i="8"/>
  <c r="O91" i="8"/>
  <c r="O102" i="8"/>
  <c r="O117" i="8"/>
  <c r="O50" i="8"/>
  <c r="O112" i="8"/>
  <c r="S11" i="13"/>
  <c r="S4" i="13"/>
  <c r="O83" i="8"/>
  <c r="Z57" i="9"/>
  <c r="AG57" i="9"/>
  <c r="Y57" i="9"/>
  <c r="AE57" i="9"/>
  <c r="AD57" i="9"/>
  <c r="V57" i="9"/>
  <c r="AC57" i="9"/>
  <c r="R57" i="9"/>
  <c r="X57" i="9"/>
  <c r="AF57" i="9"/>
  <c r="AA57" i="9"/>
  <c r="W57" i="9"/>
  <c r="W46" i="9"/>
  <c r="X46" i="9"/>
  <c r="AC46" i="9"/>
  <c r="Y3" i="9"/>
  <c r="W3" i="9"/>
  <c r="AC3" i="9"/>
  <c r="X3" i="9"/>
  <c r="AF3" i="9"/>
  <c r="R3" i="9"/>
  <c r="AC73" i="9"/>
  <c r="AD73" i="9"/>
  <c r="AG73" i="9"/>
  <c r="AG10" i="9"/>
  <c r="R10" i="9"/>
  <c r="AA10" i="9"/>
  <c r="Z10" i="9"/>
  <c r="Y10" i="9"/>
  <c r="AC10" i="9"/>
  <c r="AF10" i="9"/>
  <c r="X10" i="9"/>
  <c r="W10" i="9"/>
  <c r="AE10" i="9"/>
  <c r="AD20" i="9"/>
  <c r="AE20" i="9"/>
  <c r="W20" i="9"/>
  <c r="X20" i="9"/>
  <c r="Y20" i="9"/>
  <c r="AA20" i="9"/>
  <c r="AG20" i="9"/>
  <c r="V20" i="9"/>
  <c r="AD97" i="9"/>
  <c r="R97" i="9"/>
  <c r="AG97" i="9"/>
  <c r="AF97" i="9"/>
  <c r="AE97" i="9"/>
  <c r="Y97" i="9"/>
  <c r="X97" i="9"/>
  <c r="AC97" i="9"/>
  <c r="Z97" i="9"/>
  <c r="V97" i="9"/>
  <c r="AA97" i="9"/>
  <c r="W97" i="9"/>
  <c r="AD55" i="9"/>
  <c r="X55" i="9"/>
  <c r="Z55" i="9"/>
  <c r="AF106" i="9"/>
  <c r="R106" i="9"/>
  <c r="AA106" i="9"/>
  <c r="AE106" i="9"/>
  <c r="AD104" i="9"/>
  <c r="AE104" i="9"/>
  <c r="Y104" i="9"/>
  <c r="AA104" i="9"/>
  <c r="Z104" i="9"/>
  <c r="X104" i="9"/>
  <c r="AF104" i="9"/>
  <c r="V104" i="9"/>
  <c r="AC104" i="9"/>
  <c r="W104" i="9"/>
  <c r="R104" i="9"/>
  <c r="AG104" i="9"/>
  <c r="AC18" i="9"/>
  <c r="Y18" i="9"/>
  <c r="AF18" i="9"/>
  <c r="Z18" i="9"/>
  <c r="V18" i="9"/>
  <c r="R18" i="9"/>
  <c r="AE18" i="9"/>
  <c r="X18" i="9"/>
  <c r="W18" i="9"/>
  <c r="AA18" i="9"/>
  <c r="AG18" i="9"/>
  <c r="AD18" i="9"/>
  <c r="AD89" i="9"/>
  <c r="AF89" i="9"/>
  <c r="R89" i="9"/>
  <c r="V89" i="9"/>
  <c r="AE89" i="9"/>
  <c r="AA89" i="9"/>
  <c r="AG89" i="9"/>
  <c r="X89" i="9"/>
  <c r="Z89" i="9"/>
  <c r="W89" i="9"/>
  <c r="Y89" i="9"/>
  <c r="AC89" i="9"/>
  <c r="Z33" i="9"/>
  <c r="AF33" i="9"/>
  <c r="AG33" i="9"/>
  <c r="AC33" i="9"/>
  <c r="R49" i="9"/>
  <c r="AA49" i="9"/>
  <c r="Z49" i="9"/>
  <c r="W49" i="9"/>
  <c r="V49" i="9"/>
  <c r="AD49" i="9"/>
  <c r="AC49" i="9"/>
  <c r="AE49" i="9"/>
  <c r="Y49" i="9"/>
  <c r="X49" i="9"/>
  <c r="AG49" i="9"/>
  <c r="AF49" i="9"/>
  <c r="AF31" i="9"/>
  <c r="Y31" i="9"/>
  <c r="R31" i="9"/>
  <c r="AC5" i="9"/>
  <c r="AA5" i="9"/>
  <c r="Y5" i="9"/>
  <c r="AD5" i="9"/>
  <c r="AE5" i="9"/>
  <c r="Z5" i="9"/>
  <c r="AG5" i="9"/>
  <c r="W5" i="9"/>
  <c r="AA54" i="9"/>
  <c r="Z54" i="9"/>
  <c r="AD54" i="9"/>
  <c r="AA94" i="9"/>
  <c r="X94" i="9"/>
  <c r="Y94" i="9"/>
  <c r="X7" i="9"/>
  <c r="AC7" i="9"/>
  <c r="AD7" i="9"/>
  <c r="AG7" i="9"/>
  <c r="R7" i="9"/>
  <c r="Z7" i="9"/>
  <c r="AA7" i="9"/>
  <c r="AF7" i="9"/>
  <c r="Y7" i="9"/>
  <c r="AE7" i="9"/>
  <c r="V7" i="9"/>
  <c r="W7" i="9"/>
  <c r="X11" i="9"/>
  <c r="AF11" i="9"/>
  <c r="V11" i="9"/>
  <c r="AE11" i="9"/>
  <c r="Z11" i="9"/>
  <c r="W11" i="9"/>
  <c r="Y11" i="9"/>
  <c r="AA11" i="9"/>
  <c r="AD11" i="9"/>
  <c r="AG11" i="9"/>
  <c r="AC11" i="9"/>
  <c r="R11" i="9"/>
  <c r="X63" i="9"/>
  <c r="AG63" i="9"/>
  <c r="V63" i="9"/>
  <c r="Y63" i="9"/>
  <c r="AA63" i="9"/>
  <c r="W63" i="9"/>
  <c r="AE63" i="9"/>
  <c r="AF63" i="9"/>
  <c r="X61" i="9"/>
  <c r="Z61" i="9"/>
  <c r="AE61" i="9"/>
  <c r="R4" i="9"/>
  <c r="Y4" i="9"/>
  <c r="W4" i="9"/>
  <c r="AF4" i="9"/>
  <c r="V4" i="9"/>
  <c r="AE4" i="9"/>
  <c r="AG4" i="9"/>
  <c r="AD4" i="9"/>
  <c r="Z4" i="9"/>
  <c r="AA4" i="9"/>
  <c r="AC4" i="9"/>
  <c r="X4" i="9"/>
  <c r="AI2" i="9"/>
  <c r="O39" i="8"/>
  <c r="O68" i="8"/>
  <c r="O69" i="8"/>
  <c r="O116" i="8"/>
  <c r="O79" i="8"/>
  <c r="O11" i="8"/>
  <c r="O28" i="8"/>
  <c r="O101" i="8"/>
  <c r="O59" i="8"/>
  <c r="O14" i="8"/>
  <c r="O10" i="8"/>
  <c r="O114" i="8"/>
  <c r="O73" i="8"/>
  <c r="O125" i="8"/>
  <c r="G108" i="8"/>
  <c r="C108" i="8"/>
  <c r="Z3" i="9"/>
  <c r="AA3" i="9"/>
  <c r="AD3" i="9"/>
  <c r="V3" i="9"/>
  <c r="AE3" i="9"/>
  <c r="AG3" i="9"/>
  <c r="X5" i="9"/>
  <c r="R5" i="9"/>
  <c r="V5" i="9"/>
  <c r="AF5" i="9"/>
  <c r="AD10" i="9"/>
  <c r="V10" i="9"/>
  <c r="V8" i="9"/>
  <c r="AE8" i="9"/>
  <c r="R8" i="9"/>
  <c r="AD8" i="9"/>
  <c r="AG8" i="9"/>
  <c r="X8" i="9"/>
  <c r="W8" i="9"/>
  <c r="AN37" i="4"/>
  <c r="AN81" i="4"/>
  <c r="P41" i="4"/>
  <c r="O33" i="8"/>
  <c r="O93" i="8"/>
  <c r="O9" i="8"/>
  <c r="O122" i="8"/>
  <c r="O90" i="8"/>
  <c r="O42" i="8"/>
  <c r="O53" i="8"/>
  <c r="O109" i="8"/>
  <c r="O78" i="8"/>
  <c r="S15" i="13"/>
  <c r="O96" i="8"/>
  <c r="O18" i="8"/>
  <c r="S8" i="13"/>
  <c r="O97" i="8"/>
  <c r="O103" i="8"/>
  <c r="O126" i="8"/>
  <c r="O95" i="8"/>
  <c r="O72" i="8"/>
  <c r="O36" i="8"/>
  <c r="S14" i="13"/>
  <c r="O54" i="8"/>
  <c r="O104" i="8"/>
  <c r="O17" i="8"/>
  <c r="O74" i="8"/>
  <c r="O123" i="8"/>
  <c r="O45" i="8"/>
  <c r="O84" i="8"/>
  <c r="O110" i="8"/>
  <c r="O94" i="8"/>
  <c r="O61" i="8"/>
  <c r="O106" i="8"/>
  <c r="S5" i="13"/>
  <c r="S10" i="13"/>
  <c r="O66" i="8"/>
  <c r="S13" i="13"/>
  <c r="O88" i="8"/>
  <c r="O99" i="8"/>
  <c r="O16" i="8"/>
  <c r="O107" i="8"/>
  <c r="S2" i="13"/>
  <c r="O62" i="8"/>
  <c r="O76" i="8"/>
  <c r="O30" i="8"/>
  <c r="O32" i="8"/>
  <c r="S6" i="13"/>
  <c r="O43" i="8"/>
  <c r="O111" i="8"/>
  <c r="O6" i="8"/>
  <c r="O85" i="8"/>
  <c r="O21" i="8"/>
  <c r="O8" i="8"/>
  <c r="O70" i="8"/>
  <c r="O98" i="8"/>
  <c r="S7" i="13"/>
  <c r="O19" i="8"/>
  <c r="O4" i="8"/>
  <c r="O22" i="8"/>
  <c r="O67" i="8"/>
  <c r="O34" i="8"/>
  <c r="O24" i="8"/>
  <c r="O12" i="8"/>
  <c r="O46" i="8"/>
  <c r="O44" i="8"/>
  <c r="O20" i="8"/>
  <c r="O56" i="8"/>
  <c r="O40" i="8"/>
  <c r="O63" i="8"/>
  <c r="O48" i="8"/>
  <c r="O108" i="8"/>
  <c r="O3" i="8"/>
  <c r="O26" i="8"/>
  <c r="O121" i="8"/>
  <c r="O25" i="8"/>
  <c r="O82" i="8"/>
  <c r="O77" i="8"/>
  <c r="O65" i="8"/>
  <c r="C99" i="8"/>
  <c r="G99" i="8"/>
  <c r="H109" i="8"/>
  <c r="O75" i="8"/>
  <c r="O87" i="8"/>
  <c r="O27" i="8"/>
  <c r="G111" i="8"/>
  <c r="C111" i="8"/>
  <c r="C109" i="8"/>
  <c r="G109" i="8"/>
  <c r="S3" i="13"/>
  <c r="H111" i="8"/>
  <c r="H99" i="8"/>
  <c r="AE22" i="4"/>
  <c r="AD22" i="4"/>
  <c r="N22" i="4"/>
  <c r="AF22" i="4"/>
  <c r="AC22" i="4"/>
  <c r="M22" i="4"/>
  <c r="Z22" i="4"/>
  <c r="Y22" i="4" s="1"/>
  <c r="AI22" i="4"/>
  <c r="AJ22" i="4"/>
  <c r="X22" i="4"/>
  <c r="AD71" i="4"/>
  <c r="AE71" i="4"/>
  <c r="N71" i="4"/>
  <c r="AJ71" i="4"/>
  <c r="AI71" i="4"/>
  <c r="X71" i="4"/>
  <c r="F71" i="4"/>
  <c r="M71" i="4"/>
  <c r="Z71" i="4"/>
  <c r="Y71" i="4" s="1"/>
  <c r="AF71" i="4"/>
  <c r="AC71" i="4"/>
  <c r="N112" i="4"/>
  <c r="M112" i="4"/>
  <c r="AI112" i="4"/>
  <c r="AF112" i="4"/>
  <c r="AC112" i="4"/>
  <c r="Z112" i="4"/>
  <c r="Y112" i="4" s="1"/>
  <c r="X112" i="4"/>
  <c r="AJ112" i="4"/>
  <c r="N120" i="4"/>
  <c r="AJ120" i="4"/>
  <c r="AC120" i="4"/>
  <c r="M120" i="4"/>
  <c r="AI120" i="4"/>
  <c r="Z120" i="4"/>
  <c r="Y120" i="4" s="1"/>
  <c r="AF120" i="4"/>
  <c r="X120" i="4"/>
  <c r="AE16" i="4"/>
  <c r="AD16" i="4"/>
  <c r="AD112" i="4"/>
  <c r="AE112" i="4"/>
  <c r="AE39" i="4"/>
  <c r="AD39" i="4"/>
  <c r="N24" i="4"/>
  <c r="AC24" i="4"/>
  <c r="AJ24" i="4"/>
  <c r="AI24" i="4"/>
  <c r="X24" i="4"/>
  <c r="M24" i="4"/>
  <c r="Z24" i="4"/>
  <c r="Y24" i="4" s="1"/>
  <c r="AF24" i="4"/>
  <c r="AE82" i="4"/>
  <c r="AD82" i="4"/>
  <c r="N44" i="4"/>
  <c r="AI44" i="4"/>
  <c r="X44" i="4"/>
  <c r="AC44" i="4"/>
  <c r="AF44" i="4"/>
  <c r="Z44" i="4"/>
  <c r="Y44" i="4" s="1"/>
  <c r="M44" i="4"/>
  <c r="AJ44" i="4"/>
  <c r="F44" i="4"/>
  <c r="N16" i="4"/>
  <c r="AI16" i="4"/>
  <c r="Z16" i="4"/>
  <c r="Y16" i="4" s="1"/>
  <c r="M16" i="4"/>
  <c r="AF16" i="4"/>
  <c r="AJ16" i="4"/>
  <c r="AC16" i="4"/>
  <c r="X16" i="4"/>
  <c r="F16" i="4"/>
  <c r="N26" i="4"/>
  <c r="F26" i="4"/>
  <c r="AF26" i="4"/>
  <c r="M26" i="4"/>
  <c r="AI26" i="4"/>
  <c r="AJ26" i="4"/>
  <c r="AC26" i="4"/>
  <c r="X26" i="4"/>
  <c r="Z26" i="4"/>
  <c r="Y26" i="4" s="1"/>
  <c r="AE25" i="4"/>
  <c r="AD25" i="4"/>
  <c r="N32" i="4"/>
  <c r="AI32" i="4"/>
  <c r="AF32" i="4"/>
  <c r="AJ32" i="4"/>
  <c r="M32" i="4"/>
  <c r="Z32" i="4"/>
  <c r="Y32" i="4" s="1"/>
  <c r="AC32" i="4"/>
  <c r="X32" i="4"/>
  <c r="AE33" i="4"/>
  <c r="AD33" i="4"/>
  <c r="N39" i="4"/>
  <c r="Z39" i="4"/>
  <c r="Y39" i="4" s="1"/>
  <c r="AF39" i="4"/>
  <c r="X39" i="4"/>
  <c r="AC39" i="4"/>
  <c r="AJ39" i="4"/>
  <c r="AI39" i="4"/>
  <c r="M39" i="4"/>
  <c r="AE24" i="4"/>
  <c r="AD24" i="4"/>
  <c r="N62" i="4"/>
  <c r="AF62" i="4"/>
  <c r="Z62" i="4"/>
  <c r="Y62" i="4" s="1"/>
  <c r="AC62" i="4"/>
  <c r="AI62" i="4"/>
  <c r="AJ62" i="4"/>
  <c r="M62" i="4"/>
  <c r="X62" i="4"/>
  <c r="AD89" i="4"/>
  <c r="AE89" i="4"/>
  <c r="AD128" i="4"/>
  <c r="AE128" i="4"/>
  <c r="AE95" i="4"/>
  <c r="AD95" i="4"/>
  <c r="AD44" i="4"/>
  <c r="AE44" i="4"/>
  <c r="AE107" i="4"/>
  <c r="AD107" i="4"/>
  <c r="AE92" i="4"/>
  <c r="AD92" i="4"/>
  <c r="N25" i="4"/>
  <c r="AC25" i="4"/>
  <c r="Z25" i="4"/>
  <c r="Y25" i="4" s="1"/>
  <c r="AJ25" i="4"/>
  <c r="AI25" i="4"/>
  <c r="AF25" i="4"/>
  <c r="M25" i="4"/>
  <c r="X25" i="4"/>
  <c r="AE32" i="4"/>
  <c r="AD32" i="4"/>
  <c r="N33" i="4"/>
  <c r="AI33" i="4"/>
  <c r="Z33" i="4"/>
  <c r="Y33" i="4" s="1"/>
  <c r="M33" i="4"/>
  <c r="AJ33" i="4"/>
  <c r="AF33" i="4"/>
  <c r="AC33" i="4"/>
  <c r="X33" i="4"/>
  <c r="N82" i="4"/>
  <c r="Z82" i="4"/>
  <c r="Y82" i="4" s="1"/>
  <c r="AC82" i="4"/>
  <c r="AI82" i="4"/>
  <c r="AF82" i="4"/>
  <c r="M82" i="4"/>
  <c r="X82" i="4"/>
  <c r="AJ82" i="4"/>
  <c r="AE28" i="4"/>
  <c r="AD28" i="4"/>
  <c r="AD26" i="4"/>
  <c r="AE26" i="4"/>
  <c r="AD80" i="4"/>
  <c r="AE80" i="4"/>
  <c r="N89" i="4"/>
  <c r="AC89" i="4"/>
  <c r="M89" i="4"/>
  <c r="X89" i="4"/>
  <c r="AI89" i="4"/>
  <c r="Z89" i="4"/>
  <c r="Y89" i="4" s="1"/>
  <c r="AF89" i="4"/>
  <c r="AJ89" i="4"/>
  <c r="N128" i="4"/>
  <c r="AJ128" i="4"/>
  <c r="M128" i="4"/>
  <c r="AC128" i="4"/>
  <c r="AF128" i="4"/>
  <c r="AI128" i="4"/>
  <c r="X128" i="4"/>
  <c r="Z128" i="4"/>
  <c r="Y128" i="4" s="1"/>
  <c r="N95" i="4"/>
  <c r="AC95" i="4"/>
  <c r="AF95" i="4"/>
  <c r="X95" i="4"/>
  <c r="AJ95" i="4"/>
  <c r="Z95" i="4"/>
  <c r="Y95" i="4" s="1"/>
  <c r="AI95" i="4"/>
  <c r="M95" i="4"/>
  <c r="AI28" i="4"/>
  <c r="AC28" i="4"/>
  <c r="AF28" i="4"/>
  <c r="N28" i="4"/>
  <c r="AJ28" i="4"/>
  <c r="M28" i="4"/>
  <c r="Z28" i="4"/>
  <c r="Y28" i="4" s="1"/>
  <c r="X28" i="4"/>
  <c r="AD120" i="4"/>
  <c r="AE120" i="4"/>
  <c r="N107" i="4"/>
  <c r="AF107" i="4"/>
  <c r="AC107" i="4"/>
  <c r="AJ107" i="4"/>
  <c r="AI107" i="4"/>
  <c r="Z107" i="4"/>
  <c r="Y107" i="4" s="1"/>
  <c r="M107" i="4"/>
  <c r="X107" i="4"/>
  <c r="N92" i="4"/>
  <c r="AC92" i="4"/>
  <c r="AF92" i="4"/>
  <c r="AJ92" i="4"/>
  <c r="Z92" i="4"/>
  <c r="Y92" i="4" s="1"/>
  <c r="X92" i="4"/>
  <c r="M92" i="4"/>
  <c r="AI92" i="4"/>
  <c r="N80" i="4"/>
  <c r="M80" i="4"/>
  <c r="AF80" i="4"/>
  <c r="X80" i="4"/>
  <c r="AJ80" i="4"/>
  <c r="F80" i="4"/>
  <c r="AI80" i="4"/>
  <c r="AC80" i="4"/>
  <c r="Z80" i="4"/>
  <c r="Y80" i="4" s="1"/>
  <c r="AD62" i="4"/>
  <c r="AE62" i="4"/>
  <c r="O93" i="4"/>
  <c r="O41" i="4"/>
  <c r="T10" i="13" l="1"/>
  <c r="P72" i="8"/>
  <c r="L96" i="4" s="1"/>
  <c r="P81" i="8"/>
  <c r="L12" i="4" s="1"/>
  <c r="O102" i="4"/>
  <c r="P102" i="4"/>
  <c r="H105" i="8"/>
  <c r="P35" i="8"/>
  <c r="L92" i="4" s="1"/>
  <c r="O10" i="4"/>
  <c r="P10" i="4"/>
  <c r="P86" i="4"/>
  <c r="P78" i="4"/>
  <c r="O11" i="4"/>
  <c r="O54" i="4"/>
  <c r="C105" i="8"/>
  <c r="O78" i="4"/>
  <c r="O79" i="4"/>
  <c r="O98" i="4"/>
  <c r="O94" i="4"/>
  <c r="E78" i="4"/>
  <c r="C95" i="8"/>
  <c r="O59" i="4"/>
  <c r="O110" i="4"/>
  <c r="Z42" i="4"/>
  <c r="Y42" i="4" s="1"/>
  <c r="O19" i="4"/>
  <c r="O23" i="4"/>
  <c r="O48" i="4"/>
  <c r="O88" i="4"/>
  <c r="K111" i="4"/>
  <c r="P119" i="4"/>
  <c r="K62" i="4"/>
  <c r="K50" i="4"/>
  <c r="K24" i="4"/>
  <c r="P48" i="4"/>
  <c r="AG8" i="4"/>
  <c r="E11" i="4"/>
  <c r="D120" i="9"/>
  <c r="X84" i="4"/>
  <c r="AI100" i="4"/>
  <c r="AC84" i="4"/>
  <c r="AF6" i="4"/>
  <c r="C93" i="8"/>
  <c r="K73" i="4"/>
  <c r="AG100" i="4"/>
  <c r="K86" i="4"/>
  <c r="K128" i="4"/>
  <c r="K44" i="4"/>
  <c r="K10" i="4"/>
  <c r="K65" i="4"/>
  <c r="K12" i="4"/>
  <c r="P121" i="4"/>
  <c r="P94" i="4"/>
  <c r="P96" i="4"/>
  <c r="O9" i="4"/>
  <c r="O55" i="4"/>
  <c r="K122" i="4"/>
  <c r="P110" i="4"/>
  <c r="P99" i="4"/>
  <c r="P57" i="4"/>
  <c r="K64" i="4"/>
  <c r="K124" i="4"/>
  <c r="K29" i="4"/>
  <c r="O5" i="4"/>
  <c r="P23" i="4"/>
  <c r="P52" i="4"/>
  <c r="P38" i="4"/>
  <c r="P122" i="4"/>
  <c r="P15" i="4"/>
  <c r="P49" i="4"/>
  <c r="K11" i="4"/>
  <c r="K40" i="4"/>
  <c r="K101" i="4"/>
  <c r="K104" i="4"/>
  <c r="K57" i="4"/>
  <c r="P66" i="4"/>
  <c r="K42" i="4"/>
  <c r="K69" i="4"/>
  <c r="P36" i="4"/>
  <c r="P30" i="4"/>
  <c r="P98" i="4"/>
  <c r="P4" i="4"/>
  <c r="K22" i="4"/>
  <c r="P109" i="9"/>
  <c r="K72" i="4"/>
  <c r="P91" i="4"/>
  <c r="P76" i="4"/>
  <c r="K79" i="4"/>
  <c r="O53" i="4"/>
  <c r="K77" i="4"/>
  <c r="P60" i="4"/>
  <c r="K14" i="4"/>
  <c r="K9" i="4"/>
  <c r="P108" i="9"/>
  <c r="P67" i="4"/>
  <c r="P50" i="4"/>
  <c r="K117" i="4"/>
  <c r="K60" i="4"/>
  <c r="AG65" i="4"/>
  <c r="P103" i="4"/>
  <c r="P58" i="4"/>
  <c r="K88" i="4"/>
  <c r="P111" i="9"/>
  <c r="O114" i="4"/>
  <c r="K48" i="4"/>
  <c r="P106" i="4"/>
  <c r="P104" i="4"/>
  <c r="H89" i="8"/>
  <c r="K106" i="4"/>
  <c r="K3" i="4"/>
  <c r="P89" i="9"/>
  <c r="P101" i="4"/>
  <c r="K97" i="4"/>
  <c r="K119" i="4"/>
  <c r="P12" i="4"/>
  <c r="P93" i="8"/>
  <c r="Z100" i="4"/>
  <c r="Y100" i="4" s="1"/>
  <c r="D100" i="4" s="1"/>
  <c r="Z6" i="4"/>
  <c r="Y6" i="4" s="1"/>
  <c r="X42" i="4"/>
  <c r="K105" i="4"/>
  <c r="K96" i="4"/>
  <c r="K80" i="4"/>
  <c r="P118" i="4"/>
  <c r="P68" i="4"/>
  <c r="M6" i="4"/>
  <c r="O6" i="4" s="1"/>
  <c r="P64" i="4"/>
  <c r="P40" i="4"/>
  <c r="AF100" i="4"/>
  <c r="X6" i="4"/>
  <c r="U6" i="4" s="1"/>
  <c r="AC6" i="4"/>
  <c r="P19" i="4"/>
  <c r="P3" i="4"/>
  <c r="X100" i="4"/>
  <c r="AJ6" i="4"/>
  <c r="AI6" i="4"/>
  <c r="P105" i="4"/>
  <c r="P79" i="4"/>
  <c r="M84" i="4"/>
  <c r="P84" i="4" s="1"/>
  <c r="Z84" i="4"/>
  <c r="Y84" i="4" s="1"/>
  <c r="AI84" i="4"/>
  <c r="AF84" i="4"/>
  <c r="AJ84" i="4"/>
  <c r="S68" i="4"/>
  <c r="T68" i="4"/>
  <c r="V68" i="4"/>
  <c r="U68" i="4"/>
  <c r="S103" i="4"/>
  <c r="U103" i="4"/>
  <c r="V103" i="4"/>
  <c r="T103" i="4"/>
  <c r="S5" i="4"/>
  <c r="U5" i="4"/>
  <c r="V5" i="4"/>
  <c r="T5" i="4"/>
  <c r="S114" i="4"/>
  <c r="U114" i="4"/>
  <c r="T114" i="4"/>
  <c r="V114" i="4"/>
  <c r="S121" i="4"/>
  <c r="U121" i="4"/>
  <c r="V121" i="4"/>
  <c r="T121" i="4"/>
  <c r="P103" i="8"/>
  <c r="L8" i="4" s="1"/>
  <c r="K81" i="4"/>
  <c r="K116" i="4"/>
  <c r="P113" i="8"/>
  <c r="L4" i="4" s="1"/>
  <c r="K38" i="4"/>
  <c r="K13" i="4"/>
  <c r="K98" i="4"/>
  <c r="K123" i="4"/>
  <c r="P105" i="9"/>
  <c r="P100" i="8"/>
  <c r="L100" i="4" s="1"/>
  <c r="P60" i="8"/>
  <c r="L116" i="4" s="1"/>
  <c r="P80" i="8"/>
  <c r="L63" i="4" s="1"/>
  <c r="P4" i="8"/>
  <c r="L97" i="4" s="1"/>
  <c r="K103" i="4"/>
  <c r="K99" i="4"/>
  <c r="K110" i="4"/>
  <c r="K74" i="4"/>
  <c r="K19" i="4"/>
  <c r="P96" i="9"/>
  <c r="AG74" i="4"/>
  <c r="P56" i="8"/>
  <c r="L87" i="4" s="1"/>
  <c r="P29" i="8"/>
  <c r="L27" i="4" s="1"/>
  <c r="P37" i="8"/>
  <c r="L86" i="4" s="1"/>
  <c r="T14" i="13"/>
  <c r="T7" i="13"/>
  <c r="P112" i="8"/>
  <c r="L104" i="4" s="1"/>
  <c r="P69" i="8"/>
  <c r="L95" i="4" s="1"/>
  <c r="P127" i="8"/>
  <c r="L68" i="4" s="1"/>
  <c r="P19" i="8"/>
  <c r="L72" i="4" s="1"/>
  <c r="P43" i="8"/>
  <c r="L3" i="4" s="1"/>
  <c r="P122" i="8"/>
  <c r="L101" i="4" s="1"/>
  <c r="P101" i="8"/>
  <c r="L16" i="4" s="1"/>
  <c r="P47" i="8"/>
  <c r="L10" i="4" s="1"/>
  <c r="P108" i="8"/>
  <c r="L23" i="4" s="1"/>
  <c r="P59" i="8"/>
  <c r="L45" i="4" s="1"/>
  <c r="P41" i="8"/>
  <c r="L62" i="4" s="1"/>
  <c r="K58" i="4"/>
  <c r="K4" i="4"/>
  <c r="K23" i="4"/>
  <c r="K121" i="4"/>
  <c r="K15" i="4"/>
  <c r="K30" i="4"/>
  <c r="P106" i="9"/>
  <c r="K33" i="4"/>
  <c r="K102" i="4"/>
  <c r="K55" i="4"/>
  <c r="K56" i="4"/>
  <c r="K71" i="4"/>
  <c r="K59" i="4"/>
  <c r="P97" i="9"/>
  <c r="P51" i="8"/>
  <c r="L24" i="4" s="1"/>
  <c r="P63" i="8"/>
  <c r="L78" i="4" s="1"/>
  <c r="P71" i="8"/>
  <c r="L50" i="4" s="1"/>
  <c r="P17" i="8"/>
  <c r="L18" i="4" s="1"/>
  <c r="T5" i="13"/>
  <c r="P39" i="8"/>
  <c r="L107" i="4" s="1"/>
  <c r="P20" i="8"/>
  <c r="L113" i="4" s="1"/>
  <c r="P117" i="8"/>
  <c r="L110" i="4" s="1"/>
  <c r="P31" i="8"/>
  <c r="L33" i="4" s="1"/>
  <c r="P74" i="8"/>
  <c r="L2" i="4" s="1"/>
  <c r="P49" i="8"/>
  <c r="L22" i="4" s="1"/>
  <c r="P3" i="8"/>
  <c r="L125" i="4" s="1"/>
  <c r="P73" i="8"/>
  <c r="L82" i="4" s="1"/>
  <c r="P85" i="8"/>
  <c r="L51" i="4" s="1"/>
  <c r="K109" i="4"/>
  <c r="P115" i="8"/>
  <c r="L19" i="4" s="1"/>
  <c r="P88" i="8"/>
  <c r="L26" i="4" s="1"/>
  <c r="P44" i="8"/>
  <c r="L91" i="4" s="1"/>
  <c r="K21" i="4"/>
  <c r="K66" i="4"/>
  <c r="K45" i="4"/>
  <c r="AG63" i="4"/>
  <c r="P99" i="9"/>
  <c r="K67" i="4"/>
  <c r="K46" i="4"/>
  <c r="K112" i="4"/>
  <c r="K8" i="4"/>
  <c r="K5" i="4"/>
  <c r="P91" i="9"/>
  <c r="AG25" i="4"/>
  <c r="K92" i="4"/>
  <c r="P54" i="8"/>
  <c r="L28" i="4" s="1"/>
  <c r="P22" i="8"/>
  <c r="L20" i="4" s="1"/>
  <c r="P53" i="8"/>
  <c r="L9" i="4" s="1"/>
  <c r="K113" i="4"/>
  <c r="K118" i="4"/>
  <c r="K89" i="4"/>
  <c r="K91" i="4"/>
  <c r="K20" i="4"/>
  <c r="K36" i="4"/>
  <c r="K39" i="4"/>
  <c r="K95" i="4"/>
  <c r="P80" i="9"/>
  <c r="K100" i="4"/>
  <c r="K76" i="4"/>
  <c r="K43" i="4"/>
  <c r="P101" i="9"/>
  <c r="K82" i="4"/>
  <c r="P104" i="9"/>
  <c r="T8" i="13"/>
  <c r="T16" i="13"/>
  <c r="K54" i="4"/>
  <c r="P48" i="8"/>
  <c r="L13" i="4" s="1"/>
  <c r="T3" i="13"/>
  <c r="P96" i="8"/>
  <c r="L14" i="4" s="1"/>
  <c r="T4" i="13"/>
  <c r="P66" i="8"/>
  <c r="L56" i="4" s="1"/>
  <c r="P9" i="8"/>
  <c r="L114" i="4" s="1"/>
  <c r="P123" i="8"/>
  <c r="L58" i="4" s="1"/>
  <c r="P87" i="8"/>
  <c r="L70" i="4" s="1"/>
  <c r="T2" i="13"/>
  <c r="P10" i="8"/>
  <c r="L119" i="4" s="1"/>
  <c r="T15" i="13"/>
  <c r="P12" i="8"/>
  <c r="L127" i="4" s="1"/>
  <c r="P64" i="8"/>
  <c r="L81" i="4" s="1"/>
  <c r="P116" i="8"/>
  <c r="L79" i="4" s="1"/>
  <c r="P46" i="8"/>
  <c r="L61" i="4" s="1"/>
  <c r="P2" i="8"/>
  <c r="L59" i="4" s="1"/>
  <c r="P90" i="8"/>
  <c r="L29" i="4" s="1"/>
  <c r="P55" i="8"/>
  <c r="L73" i="4" s="1"/>
  <c r="P42" i="8"/>
  <c r="L53" i="4" s="1"/>
  <c r="P28" i="8"/>
  <c r="L39" i="4" s="1"/>
  <c r="P32" i="8"/>
  <c r="L69" i="4" s="1"/>
  <c r="P86" i="8"/>
  <c r="L40" i="4" s="1"/>
  <c r="T12" i="13"/>
  <c r="P119" i="8"/>
  <c r="L99" i="4" s="1"/>
  <c r="P121" i="8"/>
  <c r="L67" i="4" s="1"/>
  <c r="P92" i="8"/>
  <c r="L85" i="4" s="1"/>
  <c r="P82" i="8"/>
  <c r="L42" i="4" s="1"/>
  <c r="P98" i="8"/>
  <c r="L49" i="4" s="1"/>
  <c r="P84" i="8"/>
  <c r="L83" i="4" s="1"/>
  <c r="K41" i="4"/>
  <c r="K115" i="4"/>
  <c r="K7" i="4"/>
  <c r="K49" i="4"/>
  <c r="K37" i="4"/>
  <c r="K47" i="4"/>
  <c r="K53" i="4"/>
  <c r="K114" i="4"/>
  <c r="AG102" i="4"/>
  <c r="H97" i="8"/>
  <c r="C97" i="8"/>
  <c r="K25" i="4"/>
  <c r="K26" i="4"/>
  <c r="K28" i="4"/>
  <c r="K35" i="4"/>
  <c r="K27" i="4"/>
  <c r="AG29" i="4"/>
  <c r="K68" i="4"/>
  <c r="K52" i="4"/>
  <c r="K87" i="4"/>
  <c r="K94" i="4"/>
  <c r="K2" i="4"/>
  <c r="AG80" i="4"/>
  <c r="P118" i="8"/>
  <c r="L98" i="4" s="1"/>
  <c r="P16" i="8"/>
  <c r="L112" i="4" s="1"/>
  <c r="P111" i="8"/>
  <c r="L94" i="4" s="1"/>
  <c r="P65" i="8"/>
  <c r="L55" i="4" s="1"/>
  <c r="P27" i="8"/>
  <c r="L17" i="4" s="1"/>
  <c r="H80" i="8"/>
  <c r="C103" i="8"/>
  <c r="C91" i="8"/>
  <c r="P23" i="8"/>
  <c r="L124" i="4" s="1"/>
  <c r="P99" i="8"/>
  <c r="L36" i="4" s="1"/>
  <c r="P24" i="8"/>
  <c r="L106" i="4" s="1"/>
  <c r="P7" i="8"/>
  <c r="L103" i="4" s="1"/>
  <c r="P36" i="8"/>
  <c r="L93" i="4" s="1"/>
  <c r="P50" i="8"/>
  <c r="L60" i="4" s="1"/>
  <c r="P61" i="8"/>
  <c r="L77" i="4" s="1"/>
  <c r="P94" i="8"/>
  <c r="L108" i="4" s="1"/>
  <c r="P102" i="8"/>
  <c r="L71" i="4" s="1"/>
  <c r="P83" i="8"/>
  <c r="L35" i="4" s="1"/>
  <c r="P33" i="8"/>
  <c r="L43" i="4" s="1"/>
  <c r="P26" i="8"/>
  <c r="L7" i="4" s="1"/>
  <c r="P8" i="8"/>
  <c r="L121" i="4" s="1"/>
  <c r="P107" i="8"/>
  <c r="L15" i="4" s="1"/>
  <c r="P57" i="8"/>
  <c r="L31" i="4" s="1"/>
  <c r="P104" i="8"/>
  <c r="L47" i="4" s="1"/>
  <c r="P21" i="8"/>
  <c r="L120" i="4" s="1"/>
  <c r="P77" i="8"/>
  <c r="L115" i="4" s="1"/>
  <c r="P126" i="8"/>
  <c r="L66" i="4" s="1"/>
  <c r="P125" i="8"/>
  <c r="L64" i="4" s="1"/>
  <c r="P75" i="8"/>
  <c r="L32" i="4" s="1"/>
  <c r="P34" i="8"/>
  <c r="L54" i="4" s="1"/>
  <c r="P30" i="8"/>
  <c r="L90" i="4" s="1"/>
  <c r="T17" i="13"/>
  <c r="H91" i="8"/>
  <c r="K31" i="4"/>
  <c r="P13" i="8"/>
  <c r="L123" i="4" s="1"/>
  <c r="P120" i="8"/>
  <c r="L11" i="4" s="1"/>
  <c r="P45" i="8"/>
  <c r="L105" i="4" s="1"/>
  <c r="P70" i="8"/>
  <c r="L122" i="4" s="1"/>
  <c r="P76" i="8"/>
  <c r="L46" i="4" s="1"/>
  <c r="P25" i="8"/>
  <c r="L52" i="4" s="1"/>
  <c r="P52" i="8"/>
  <c r="L57" i="4" s="1"/>
  <c r="P114" i="8"/>
  <c r="L88" i="4" s="1"/>
  <c r="P78" i="8"/>
  <c r="L76" i="4" s="1"/>
  <c r="P15" i="8"/>
  <c r="L109" i="4" s="1"/>
  <c r="P68" i="8"/>
  <c r="L41" i="4" s="1"/>
  <c r="P40" i="8"/>
  <c r="L6" i="4" s="1"/>
  <c r="P6" i="8"/>
  <c r="L126" i="4" s="1"/>
  <c r="T9" i="13"/>
  <c r="P11" i="8"/>
  <c r="L117" i="4" s="1"/>
  <c r="P79" i="8"/>
  <c r="L118" i="4" s="1"/>
  <c r="P105" i="8"/>
  <c r="L65" i="4" s="1"/>
  <c r="P18" i="8"/>
  <c r="L75" i="4" s="1"/>
  <c r="P110" i="8"/>
  <c r="L48" i="4" s="1"/>
  <c r="P128" i="8"/>
  <c r="L5" i="4" s="1"/>
  <c r="P67" i="8"/>
  <c r="L34" i="4" s="1"/>
  <c r="P106" i="8"/>
  <c r="L21" i="4" s="1"/>
  <c r="P97" i="8"/>
  <c r="L80" i="4" s="1"/>
  <c r="P89" i="8"/>
  <c r="L44" i="4" s="1"/>
  <c r="P124" i="8"/>
  <c r="L38" i="4" s="1"/>
  <c r="P62" i="8"/>
  <c r="L37" i="4" s="1"/>
  <c r="P14" i="8"/>
  <c r="L84" i="4" s="1"/>
  <c r="P109" i="8"/>
  <c r="L30" i="4" s="1"/>
  <c r="T13" i="13"/>
  <c r="P91" i="8"/>
  <c r="L25" i="4" s="1"/>
  <c r="P95" i="8"/>
  <c r="L74" i="4" s="1"/>
  <c r="T6" i="13"/>
  <c r="P5" i="8"/>
  <c r="L128" i="4" s="1"/>
  <c r="K90" i="4"/>
  <c r="AG108" i="4"/>
  <c r="H104" i="8"/>
  <c r="K108" i="4"/>
  <c r="K18" i="4"/>
  <c r="AG85" i="4"/>
  <c r="AG16" i="4"/>
  <c r="K70" i="4"/>
  <c r="K125" i="4"/>
  <c r="K6" i="4"/>
  <c r="K126" i="4"/>
  <c r="T2" i="9"/>
  <c r="S2" i="9" s="1"/>
  <c r="N2" i="9" s="1"/>
  <c r="AG44" i="4"/>
  <c r="AG59" i="4"/>
  <c r="W59" i="4" s="1"/>
  <c r="U59" i="4" s="1"/>
  <c r="H101" i="8"/>
  <c r="K75" i="4"/>
  <c r="C100" i="8"/>
  <c r="P102" i="9"/>
  <c r="C96" i="8"/>
  <c r="AG21" i="4"/>
  <c r="P58" i="8"/>
  <c r="L89" i="4" s="1"/>
  <c r="T11" i="13"/>
  <c r="K84" i="4"/>
  <c r="K93" i="4"/>
  <c r="K51" i="4"/>
  <c r="K32" i="4"/>
  <c r="K17" i="4"/>
  <c r="K107" i="4"/>
  <c r="K83" i="4"/>
  <c r="P38" i="8"/>
  <c r="L111" i="4" s="1"/>
  <c r="AG14" i="4"/>
  <c r="H106" i="8"/>
  <c r="D13" i="13"/>
  <c r="J13" i="13"/>
  <c r="K13" i="13"/>
  <c r="G90" i="8"/>
  <c r="P90" i="9" s="1"/>
  <c r="C90" i="8"/>
  <c r="G93" i="8"/>
  <c r="P93" i="9" s="1"/>
  <c r="H93" i="8"/>
  <c r="C13" i="13"/>
  <c r="E13" i="13"/>
  <c r="G100" i="8"/>
  <c r="P100" i="9" s="1"/>
  <c r="H100" i="8"/>
  <c r="K61" i="4"/>
  <c r="C102" i="8"/>
  <c r="K63" i="4"/>
  <c r="AG47" i="4"/>
  <c r="H102" i="8"/>
  <c r="C92" i="8"/>
  <c r="E6" i="13"/>
  <c r="C6" i="13"/>
  <c r="C89" i="8"/>
  <c r="C94" i="8"/>
  <c r="G95" i="8"/>
  <c r="P95" i="9" s="1"/>
  <c r="H95" i="8"/>
  <c r="C104" i="8"/>
  <c r="H103" i="8"/>
  <c r="G103" i="8"/>
  <c r="P103" i="9" s="1"/>
  <c r="K16" i="4"/>
  <c r="H96" i="8"/>
  <c r="AG71" i="4"/>
  <c r="G92" i="8"/>
  <c r="P92" i="9" s="1"/>
  <c r="H92" i="8"/>
  <c r="C106" i="8"/>
  <c r="H94" i="8"/>
  <c r="G94" i="8"/>
  <c r="P94" i="9" s="1"/>
  <c r="C101" i="8"/>
  <c r="G2" i="8"/>
  <c r="P2" i="9" s="1"/>
  <c r="H2" i="8"/>
  <c r="Q59" i="4" s="1"/>
  <c r="J6" i="13"/>
  <c r="K6" i="13"/>
  <c r="D6" i="13"/>
  <c r="K78" i="4"/>
  <c r="K85" i="4"/>
  <c r="K127" i="4"/>
  <c r="K34" i="4"/>
  <c r="K120" i="4"/>
  <c r="M100" i="4"/>
  <c r="AI37" i="4"/>
  <c r="Z37" i="4"/>
  <c r="Y37" i="4" s="1"/>
  <c r="M37" i="4"/>
  <c r="AJ37" i="4"/>
  <c r="AC37" i="4"/>
  <c r="X37" i="4"/>
  <c r="AF37" i="4"/>
  <c r="N37" i="4"/>
  <c r="N127" i="4"/>
  <c r="X127" i="4"/>
  <c r="AC127" i="4"/>
  <c r="AF127" i="4"/>
  <c r="AJ127" i="4"/>
  <c r="M127" i="4"/>
  <c r="Z127" i="4"/>
  <c r="Y127" i="4" s="1"/>
  <c r="AI127" i="4"/>
  <c r="AF97" i="4"/>
  <c r="N97" i="4"/>
  <c r="M97" i="4"/>
  <c r="AC97" i="4"/>
  <c r="Z97" i="4"/>
  <c r="Y97" i="4" s="1"/>
  <c r="X97" i="4"/>
  <c r="AJ97" i="4"/>
  <c r="AI97" i="4"/>
  <c r="N75" i="4"/>
  <c r="AI75" i="4"/>
  <c r="AF75" i="4"/>
  <c r="AC75" i="4"/>
  <c r="AJ75" i="4"/>
  <c r="X75" i="4"/>
  <c r="Z75" i="4"/>
  <c r="Y75" i="4" s="1"/>
  <c r="M75" i="4"/>
  <c r="AE7" i="4"/>
  <c r="AD7" i="4"/>
  <c r="N125" i="4"/>
  <c r="AI125" i="4"/>
  <c r="AF125" i="4"/>
  <c r="M125" i="4"/>
  <c r="X125" i="4"/>
  <c r="Z125" i="4"/>
  <c r="Y125" i="4" s="1"/>
  <c r="AC125" i="4"/>
  <c r="AJ125" i="4"/>
  <c r="I85" i="4"/>
  <c r="X85" i="4"/>
  <c r="AI85" i="4"/>
  <c r="N85" i="4"/>
  <c r="M85" i="4"/>
  <c r="AC85" i="4"/>
  <c r="Z85" i="4"/>
  <c r="Y85" i="4" s="1"/>
  <c r="F85" i="4"/>
  <c r="AJ85" i="4"/>
  <c r="AF85" i="4"/>
  <c r="N46" i="4"/>
  <c r="AI46" i="4"/>
  <c r="AF46" i="4"/>
  <c r="AC46" i="4"/>
  <c r="X46" i="4"/>
  <c r="M46" i="4"/>
  <c r="AJ46" i="4"/>
  <c r="Z46" i="4"/>
  <c r="Y46" i="4" s="1"/>
  <c r="AD108" i="4"/>
  <c r="AE108" i="4"/>
  <c r="N70" i="4"/>
  <c r="Z70" i="4"/>
  <c r="Y70" i="4" s="1"/>
  <c r="AI70" i="4"/>
  <c r="AJ70" i="4"/>
  <c r="AF70" i="4"/>
  <c r="X70" i="4"/>
  <c r="AC70" i="4"/>
  <c r="M70" i="4"/>
  <c r="I70" i="4"/>
  <c r="AE116" i="4"/>
  <c r="AD116" i="4"/>
  <c r="AF17" i="4"/>
  <c r="AC17" i="4"/>
  <c r="N17" i="4"/>
  <c r="X17" i="4"/>
  <c r="M17" i="4"/>
  <c r="AI17" i="4"/>
  <c r="Z17" i="4"/>
  <c r="Y17" i="4" s="1"/>
  <c r="AJ17" i="4"/>
  <c r="N18" i="4"/>
  <c r="X18" i="4"/>
  <c r="AF18" i="4"/>
  <c r="AJ18" i="4"/>
  <c r="AI18" i="4"/>
  <c r="AC18" i="4"/>
  <c r="M18" i="4"/>
  <c r="Z18" i="4"/>
  <c r="Y18" i="4" s="1"/>
  <c r="AC63" i="4"/>
  <c r="AJ63" i="4"/>
  <c r="F63" i="4"/>
  <c r="AI63" i="4"/>
  <c r="N63" i="4"/>
  <c r="Z63" i="4"/>
  <c r="Y63" i="4" s="1"/>
  <c r="AF63" i="4"/>
  <c r="X63" i="4"/>
  <c r="M63" i="4"/>
  <c r="I63" i="4"/>
  <c r="M47" i="4"/>
  <c r="X47" i="4"/>
  <c r="AC47" i="4"/>
  <c r="AJ47" i="4"/>
  <c r="AF47" i="4"/>
  <c r="F47" i="4"/>
  <c r="Z47" i="4"/>
  <c r="Y47" i="4" s="1"/>
  <c r="AI47" i="4"/>
  <c r="I47" i="4"/>
  <c r="N47" i="4"/>
  <c r="N69" i="4"/>
  <c r="M69" i="4"/>
  <c r="Z69" i="4"/>
  <c r="Y69" i="4" s="1"/>
  <c r="AC69" i="4"/>
  <c r="AI69" i="4"/>
  <c r="AF69" i="4"/>
  <c r="X69" i="4"/>
  <c r="AJ69" i="4"/>
  <c r="N14" i="4"/>
  <c r="I14" i="4"/>
  <c r="AF14" i="4"/>
  <c r="M14" i="4"/>
  <c r="AJ14" i="4"/>
  <c r="AC14" i="4"/>
  <c r="AI14" i="4"/>
  <c r="Z14" i="4"/>
  <c r="Y14" i="4" s="1"/>
  <c r="F14" i="4"/>
  <c r="X14" i="4"/>
  <c r="N27" i="4"/>
  <c r="AF27" i="4"/>
  <c r="M27" i="4"/>
  <c r="AJ27" i="4"/>
  <c r="X27" i="4"/>
  <c r="AI27" i="4"/>
  <c r="AC27" i="4"/>
  <c r="Z27" i="4"/>
  <c r="Y27" i="4" s="1"/>
  <c r="AE87" i="4"/>
  <c r="AD87" i="4"/>
  <c r="AD126" i="4"/>
  <c r="AE126" i="4"/>
  <c r="N111" i="4"/>
  <c r="Z111" i="4"/>
  <c r="Y111" i="4" s="1"/>
  <c r="M111" i="4"/>
  <c r="AI111" i="4"/>
  <c r="AC111" i="4"/>
  <c r="AJ111" i="4"/>
  <c r="AF111" i="4"/>
  <c r="X111" i="4"/>
  <c r="AD35" i="4"/>
  <c r="AE35" i="4"/>
  <c r="N124" i="4"/>
  <c r="Z124" i="4"/>
  <c r="Y124" i="4" s="1"/>
  <c r="D124" i="4" s="1"/>
  <c r="AF124" i="4"/>
  <c r="M124" i="4"/>
  <c r="X124" i="4"/>
  <c r="AC124" i="4"/>
  <c r="AI124" i="4"/>
  <c r="AJ124" i="4"/>
  <c r="X113" i="4"/>
  <c r="M113" i="4"/>
  <c r="N113" i="4"/>
  <c r="AC113" i="4"/>
  <c r="AF113" i="4"/>
  <c r="Z113" i="4"/>
  <c r="Y113" i="4" s="1"/>
  <c r="AI113" i="4"/>
  <c r="AJ113" i="4"/>
  <c r="AD100" i="4"/>
  <c r="AE100" i="4"/>
  <c r="N61" i="4"/>
  <c r="AF61" i="4"/>
  <c r="AJ61" i="4"/>
  <c r="Z61" i="4"/>
  <c r="Y61" i="4" s="1"/>
  <c r="X61" i="4"/>
  <c r="AI61" i="4"/>
  <c r="M61" i="4"/>
  <c r="AC61" i="4"/>
  <c r="AD13" i="4"/>
  <c r="AE13" i="4"/>
  <c r="N72" i="4"/>
  <c r="AF72" i="4"/>
  <c r="M72" i="4"/>
  <c r="AC72" i="4"/>
  <c r="Z72" i="4"/>
  <c r="Y72" i="4" s="1"/>
  <c r="X72" i="4"/>
  <c r="AI72" i="4"/>
  <c r="AJ72" i="4"/>
  <c r="AD115" i="4"/>
  <c r="AE115" i="4"/>
  <c r="AD6" i="4"/>
  <c r="AE6" i="4"/>
  <c r="AD42" i="4"/>
  <c r="AE42" i="4"/>
  <c r="AD46" i="4"/>
  <c r="AE46" i="4"/>
  <c r="N108" i="4"/>
  <c r="M108" i="4"/>
  <c r="Z108" i="4"/>
  <c r="Y108" i="4" s="1"/>
  <c r="AI108" i="4"/>
  <c r="AJ108" i="4"/>
  <c r="F108" i="4"/>
  <c r="AF108" i="4"/>
  <c r="I108" i="4"/>
  <c r="X108" i="4"/>
  <c r="AC108" i="4"/>
  <c r="AE70" i="4"/>
  <c r="AD70" i="4"/>
  <c r="Z116" i="4"/>
  <c r="Y116" i="4" s="1"/>
  <c r="AF116" i="4"/>
  <c r="N116" i="4"/>
  <c r="AJ116" i="4"/>
  <c r="M116" i="4"/>
  <c r="AI116" i="4"/>
  <c r="X116" i="4"/>
  <c r="AC116" i="4"/>
  <c r="AE17" i="4"/>
  <c r="AD17" i="4"/>
  <c r="N56" i="4"/>
  <c r="AI56" i="4"/>
  <c r="M56" i="4"/>
  <c r="Z56" i="4"/>
  <c r="Y56" i="4" s="1"/>
  <c r="AF56" i="4"/>
  <c r="AJ56" i="4"/>
  <c r="AC56" i="4"/>
  <c r="X56" i="4"/>
  <c r="AD21" i="4"/>
  <c r="AE21" i="4"/>
  <c r="AE51" i="4"/>
  <c r="AD51" i="4"/>
  <c r="AE34" i="4"/>
  <c r="AD34" i="4"/>
  <c r="N77" i="4"/>
  <c r="X77" i="4"/>
  <c r="AJ77" i="4"/>
  <c r="AC77" i="4"/>
  <c r="M77" i="4"/>
  <c r="AI77" i="4"/>
  <c r="Z77" i="4"/>
  <c r="Y77" i="4" s="1"/>
  <c r="AF77" i="4"/>
  <c r="N43" i="4"/>
  <c r="M43" i="4"/>
  <c r="AF43" i="4"/>
  <c r="AC43" i="4"/>
  <c r="AI43" i="4"/>
  <c r="Z43" i="4"/>
  <c r="Y43" i="4" s="1"/>
  <c r="AJ43" i="4"/>
  <c r="X43" i="4"/>
  <c r="AE29" i="4"/>
  <c r="AD29" i="4"/>
  <c r="AJ2" i="4"/>
  <c r="Z2" i="4"/>
  <c r="Y2" i="4" s="1"/>
  <c r="N2" i="4"/>
  <c r="AC2" i="4"/>
  <c r="M2" i="4"/>
  <c r="AF2" i="4"/>
  <c r="AI2" i="4"/>
  <c r="X2" i="4"/>
  <c r="AD123" i="4"/>
  <c r="AE123" i="4"/>
  <c r="AE65" i="4"/>
  <c r="AD65" i="4"/>
  <c r="AE31" i="4"/>
  <c r="AD31" i="4"/>
  <c r="N20" i="4"/>
  <c r="AC20" i="4"/>
  <c r="Z20" i="4"/>
  <c r="Y20" i="4" s="1"/>
  <c r="X20" i="4"/>
  <c r="AI20" i="4"/>
  <c r="AJ20" i="4"/>
  <c r="M20" i="4"/>
  <c r="AF20" i="4"/>
  <c r="AE73" i="4"/>
  <c r="AD73" i="4"/>
  <c r="AD113" i="4"/>
  <c r="AE113" i="4"/>
  <c r="AE81" i="4"/>
  <c r="AD81" i="4"/>
  <c r="F100" i="4"/>
  <c r="I100" i="4"/>
  <c r="N100" i="4"/>
  <c r="AD61" i="4"/>
  <c r="AE61" i="4"/>
  <c r="M13" i="4"/>
  <c r="AI13" i="4"/>
  <c r="AJ13" i="4"/>
  <c r="AF13" i="4"/>
  <c r="X13" i="4"/>
  <c r="AC13" i="4"/>
  <c r="Z13" i="4"/>
  <c r="Y13" i="4" s="1"/>
  <c r="N13" i="4"/>
  <c r="AE72" i="4"/>
  <c r="AD72" i="4"/>
  <c r="N115" i="4"/>
  <c r="M115" i="4"/>
  <c r="AF115" i="4"/>
  <c r="Z115" i="4"/>
  <c r="Y115" i="4" s="1"/>
  <c r="AJ115" i="4"/>
  <c r="AC115" i="4"/>
  <c r="AI115" i="4"/>
  <c r="X115" i="4"/>
  <c r="AJ42" i="4"/>
  <c r="M42" i="4"/>
  <c r="AC42" i="4"/>
  <c r="AF42" i="4"/>
  <c r="N42" i="4"/>
  <c r="AJ117" i="4"/>
  <c r="AF117" i="4"/>
  <c r="N117" i="4"/>
  <c r="X117" i="4"/>
  <c r="AI117" i="4"/>
  <c r="Z117" i="4"/>
  <c r="Y117" i="4" s="1"/>
  <c r="D117" i="4" s="1"/>
  <c r="M117" i="4"/>
  <c r="AC117" i="4"/>
  <c r="AI83" i="4"/>
  <c r="AJ83" i="4"/>
  <c r="N83" i="4"/>
  <c r="AC83" i="4"/>
  <c r="Z83" i="4"/>
  <c r="Y83" i="4" s="1"/>
  <c r="X83" i="4"/>
  <c r="AF83" i="4"/>
  <c r="M83" i="4"/>
  <c r="AE74" i="4"/>
  <c r="AD74" i="4"/>
  <c r="AD45" i="4"/>
  <c r="AE45" i="4"/>
  <c r="AE56" i="4"/>
  <c r="AD56" i="4"/>
  <c r="N21" i="4"/>
  <c r="M21" i="4"/>
  <c r="X21" i="4"/>
  <c r="AI21" i="4"/>
  <c r="I21" i="4"/>
  <c r="AJ21" i="4"/>
  <c r="Z21" i="4"/>
  <c r="Y21" i="4" s="1"/>
  <c r="AC21" i="4"/>
  <c r="AF21" i="4"/>
  <c r="F21" i="4"/>
  <c r="N51" i="4"/>
  <c r="Z51" i="4"/>
  <c r="Y51" i="4" s="1"/>
  <c r="AJ51" i="4"/>
  <c r="M51" i="4"/>
  <c r="X51" i="4"/>
  <c r="AC51" i="4"/>
  <c r="AI51" i="4"/>
  <c r="AF51" i="4"/>
  <c r="AC34" i="4"/>
  <c r="AI34" i="4"/>
  <c r="N34" i="4"/>
  <c r="AF34" i="4"/>
  <c r="M34" i="4"/>
  <c r="AJ34" i="4"/>
  <c r="X34" i="4"/>
  <c r="Z34" i="4"/>
  <c r="Y34" i="4" s="1"/>
  <c r="AD77" i="4"/>
  <c r="AE77" i="4"/>
  <c r="AE43" i="4"/>
  <c r="AD43" i="4"/>
  <c r="N29" i="4"/>
  <c r="AC29" i="4"/>
  <c r="X29" i="4"/>
  <c r="M29" i="4"/>
  <c r="AF29" i="4"/>
  <c r="AI29" i="4"/>
  <c r="Z29" i="4"/>
  <c r="Y29" i="4" s="1"/>
  <c r="AJ29" i="4"/>
  <c r="AE2" i="4"/>
  <c r="AD2" i="4"/>
  <c r="N123" i="4"/>
  <c r="X123" i="4"/>
  <c r="M123" i="4"/>
  <c r="AI123" i="4"/>
  <c r="AF123" i="4"/>
  <c r="Z123" i="4"/>
  <c r="Y123" i="4" s="1"/>
  <c r="AC123" i="4"/>
  <c r="AJ123" i="4"/>
  <c r="M65" i="4"/>
  <c r="I65" i="4"/>
  <c r="N65" i="4"/>
  <c r="AF65" i="4"/>
  <c r="Z65" i="4"/>
  <c r="Y65" i="4" s="1"/>
  <c r="AI65" i="4"/>
  <c r="F65" i="4"/>
  <c r="X65" i="4"/>
  <c r="AC65" i="4"/>
  <c r="AJ65" i="4"/>
  <c r="N31" i="4"/>
  <c r="AC31" i="4"/>
  <c r="M31" i="4"/>
  <c r="AI31" i="4"/>
  <c r="X31" i="4"/>
  <c r="AF31" i="4"/>
  <c r="AJ31" i="4"/>
  <c r="Z31" i="4"/>
  <c r="Y31" i="4" s="1"/>
  <c r="AD20" i="4"/>
  <c r="AE20" i="4"/>
  <c r="Z73" i="4"/>
  <c r="Y73" i="4" s="1"/>
  <c r="D73" i="4" s="1"/>
  <c r="X73" i="4"/>
  <c r="AF73" i="4"/>
  <c r="AI73" i="4"/>
  <c r="AC73" i="4"/>
  <c r="AJ73" i="4"/>
  <c r="M73" i="4"/>
  <c r="N73" i="4"/>
  <c r="N8" i="4"/>
  <c r="AC8" i="4"/>
  <c r="AI8" i="4"/>
  <c r="X8" i="4"/>
  <c r="AJ8" i="4"/>
  <c r="Z8" i="4"/>
  <c r="Y8" i="4" s="1"/>
  <c r="F8" i="4"/>
  <c r="AF8" i="4"/>
  <c r="M8" i="4"/>
  <c r="I8" i="4"/>
  <c r="X81" i="4"/>
  <c r="Z81" i="4"/>
  <c r="Y81" i="4" s="1"/>
  <c r="AF81" i="4"/>
  <c r="AI81" i="4"/>
  <c r="AJ81" i="4"/>
  <c r="AC81" i="4"/>
  <c r="M81" i="4"/>
  <c r="N81" i="4"/>
  <c r="AC100" i="4"/>
  <c r="AD37" i="4"/>
  <c r="AE37" i="4"/>
  <c r="AE127" i="4"/>
  <c r="AD127" i="4"/>
  <c r="AD97" i="4"/>
  <c r="AE97" i="4"/>
  <c r="AE75" i="4"/>
  <c r="AD75" i="4"/>
  <c r="N7" i="4"/>
  <c r="AF7" i="4"/>
  <c r="X7" i="4"/>
  <c r="AC7" i="4"/>
  <c r="M7" i="4"/>
  <c r="AJ7" i="4"/>
  <c r="AI7" i="4"/>
  <c r="Z7" i="4"/>
  <c r="Y7" i="4" s="1"/>
  <c r="AE125" i="4"/>
  <c r="AD125" i="4"/>
  <c r="AD85" i="4"/>
  <c r="AE85" i="4"/>
  <c r="AE117" i="4"/>
  <c r="AD117" i="4"/>
  <c r="AE83" i="4"/>
  <c r="AD83" i="4"/>
  <c r="AC74" i="4"/>
  <c r="X74" i="4"/>
  <c r="Z74" i="4"/>
  <c r="Y74" i="4" s="1"/>
  <c r="N74" i="4"/>
  <c r="M74" i="4"/>
  <c r="AJ74" i="4"/>
  <c r="F74" i="4"/>
  <c r="AI74" i="4"/>
  <c r="AF74" i="4"/>
  <c r="AF45" i="4"/>
  <c r="AJ45" i="4"/>
  <c r="N45" i="4"/>
  <c r="Z45" i="4"/>
  <c r="Y45" i="4" s="1"/>
  <c r="D45" i="4" s="1"/>
  <c r="AC45" i="4"/>
  <c r="M45" i="4"/>
  <c r="AI45" i="4"/>
  <c r="X45" i="4"/>
  <c r="AE18" i="4"/>
  <c r="AD18" i="4"/>
  <c r="AD63" i="4"/>
  <c r="AE63" i="4"/>
  <c r="AE47" i="4"/>
  <c r="AD47" i="4"/>
  <c r="AE69" i="4"/>
  <c r="AD69" i="4"/>
  <c r="AD14" i="4"/>
  <c r="AE14" i="4"/>
  <c r="AD27" i="4"/>
  <c r="AE27" i="4"/>
  <c r="AD84" i="4"/>
  <c r="AE84" i="4"/>
  <c r="N87" i="4"/>
  <c r="Z87" i="4"/>
  <c r="Y87" i="4" s="1"/>
  <c r="AJ87" i="4"/>
  <c r="AI87" i="4"/>
  <c r="AC87" i="4"/>
  <c r="M87" i="4"/>
  <c r="X87" i="4"/>
  <c r="AF87" i="4"/>
  <c r="AC126" i="4"/>
  <c r="Z126" i="4"/>
  <c r="N126" i="4"/>
  <c r="AF126" i="4"/>
  <c r="X126" i="4"/>
  <c r="M126" i="4"/>
  <c r="AI126" i="4"/>
  <c r="AJ126" i="4"/>
  <c r="AD111" i="4"/>
  <c r="AE111" i="4"/>
  <c r="N35" i="4"/>
  <c r="AF35" i="4"/>
  <c r="M35" i="4"/>
  <c r="AC35" i="4"/>
  <c r="AJ35" i="4"/>
  <c r="X35" i="4"/>
  <c r="Z35" i="4"/>
  <c r="Y35" i="4" s="1"/>
  <c r="AI35" i="4"/>
  <c r="AD124" i="4"/>
  <c r="AE124" i="4"/>
  <c r="AE8" i="4"/>
  <c r="AD8" i="4"/>
  <c r="P90" i="4"/>
  <c r="P22" i="4"/>
  <c r="O22" i="4"/>
  <c r="P71" i="4"/>
  <c r="O71" i="4"/>
  <c r="L102" i="4"/>
  <c r="P80" i="4"/>
  <c r="O80" i="4"/>
  <c r="T128" i="4"/>
  <c r="S128" i="4"/>
  <c r="U128" i="4"/>
  <c r="V128" i="4"/>
  <c r="P128" i="4"/>
  <c r="O128" i="4"/>
  <c r="P89" i="4"/>
  <c r="O89" i="4"/>
  <c r="P24" i="4"/>
  <c r="O24" i="4"/>
  <c r="P112" i="4"/>
  <c r="O112" i="4"/>
  <c r="P92" i="4"/>
  <c r="O92" i="4"/>
  <c r="P107" i="4"/>
  <c r="O107" i="4"/>
  <c r="P28" i="4"/>
  <c r="O28" i="4"/>
  <c r="P62" i="4"/>
  <c r="O62" i="4"/>
  <c r="P32" i="4"/>
  <c r="O32" i="4"/>
  <c r="P26" i="4"/>
  <c r="O26" i="4"/>
  <c r="P44" i="4"/>
  <c r="O44" i="4"/>
  <c r="P82" i="4"/>
  <c r="O82" i="4"/>
  <c r="P25" i="4"/>
  <c r="O25" i="4"/>
  <c r="P39" i="4"/>
  <c r="O39" i="4"/>
  <c r="P120" i="4"/>
  <c r="O120" i="4"/>
  <c r="P95" i="4"/>
  <c r="O95" i="4"/>
  <c r="P33" i="4"/>
  <c r="O33" i="4"/>
  <c r="P16" i="4"/>
  <c r="O16" i="4"/>
  <c r="T112" i="4"/>
  <c r="U112" i="4"/>
  <c r="V112" i="4"/>
  <c r="S112" i="4"/>
  <c r="AB104" i="9"/>
  <c r="AB91" i="9"/>
  <c r="AB102" i="9"/>
  <c r="AB87" i="9"/>
  <c r="AB101" i="9"/>
  <c r="AB93" i="9"/>
  <c r="AB94" i="9"/>
  <c r="AB92" i="9"/>
  <c r="AB97" i="9"/>
  <c r="AB89" i="9"/>
  <c r="AB96" i="9"/>
  <c r="AB100" i="9"/>
  <c r="AB90" i="9"/>
  <c r="AB80" i="9"/>
  <c r="AB95" i="9"/>
  <c r="AB106" i="9"/>
  <c r="AB103" i="9"/>
  <c r="AB105" i="9"/>
  <c r="I102" i="9"/>
  <c r="I104" i="9"/>
  <c r="I101" i="9"/>
  <c r="I91" i="9"/>
  <c r="I90" i="9"/>
  <c r="I100" i="9"/>
  <c r="I94" i="9"/>
  <c r="I97" i="9"/>
  <c r="I103" i="9"/>
  <c r="I89" i="9"/>
  <c r="I95" i="9"/>
  <c r="I106" i="9"/>
  <c r="I105" i="9"/>
  <c r="I92" i="9"/>
  <c r="I93" i="9"/>
  <c r="I96" i="9"/>
  <c r="I80" i="9"/>
  <c r="O63" i="4" l="1"/>
  <c r="E124" i="4"/>
  <c r="D23" i="9"/>
  <c r="E45" i="4"/>
  <c r="D59" i="9"/>
  <c r="E117" i="4"/>
  <c r="D11" i="9"/>
  <c r="E73" i="4"/>
  <c r="D55" i="9"/>
  <c r="E100" i="4"/>
  <c r="D100" i="9"/>
  <c r="S6" i="4"/>
  <c r="V6" i="4"/>
  <c r="P6" i="4"/>
  <c r="O84" i="4"/>
  <c r="V59" i="4"/>
  <c r="P100" i="4"/>
  <c r="K2" i="9"/>
  <c r="O42" i="4"/>
  <c r="P37" i="4"/>
  <c r="O81" i="4"/>
  <c r="Q2" i="9"/>
  <c r="O73" i="4"/>
  <c r="O13" i="4"/>
  <c r="P45" i="4"/>
  <c r="O45" i="4"/>
  <c r="S7" i="4"/>
  <c r="U7" i="4"/>
  <c r="V7" i="4"/>
  <c r="S123" i="4"/>
  <c r="V123" i="4"/>
  <c r="U123" i="4"/>
  <c r="T123" i="4"/>
  <c r="P29" i="4"/>
  <c r="O29" i="4"/>
  <c r="P51" i="4"/>
  <c r="O51" i="4"/>
  <c r="P21" i="4"/>
  <c r="O21" i="4"/>
  <c r="P83" i="4"/>
  <c r="O83" i="4"/>
  <c r="V117" i="4"/>
  <c r="T117" i="4"/>
  <c r="S117" i="4"/>
  <c r="U117" i="4"/>
  <c r="P43" i="4"/>
  <c r="O43" i="4"/>
  <c r="P108" i="4"/>
  <c r="O108" i="4"/>
  <c r="P113" i="4"/>
  <c r="O113" i="4"/>
  <c r="P47" i="4"/>
  <c r="O47" i="4"/>
  <c r="P18" i="4"/>
  <c r="O18" i="4"/>
  <c r="P75" i="4"/>
  <c r="O75" i="4"/>
  <c r="O37" i="4"/>
  <c r="P81" i="4"/>
  <c r="P8" i="4"/>
  <c r="O8" i="4"/>
  <c r="O31" i="4"/>
  <c r="P31" i="4"/>
  <c r="P65" i="4"/>
  <c r="O65" i="4"/>
  <c r="P117" i="4"/>
  <c r="O117" i="4"/>
  <c r="P77" i="4"/>
  <c r="O77" i="4"/>
  <c r="P56" i="4"/>
  <c r="O56" i="4"/>
  <c r="P116" i="4"/>
  <c r="O116" i="4"/>
  <c r="P61" i="4"/>
  <c r="O61" i="4"/>
  <c r="O111" i="4"/>
  <c r="P111" i="4"/>
  <c r="P69" i="4"/>
  <c r="O69" i="4"/>
  <c r="P85" i="4"/>
  <c r="O85" i="4"/>
  <c r="T125" i="4"/>
  <c r="U125" i="4"/>
  <c r="S125" i="4"/>
  <c r="V125" i="4"/>
  <c r="P97" i="4"/>
  <c r="O97" i="4"/>
  <c r="P126" i="4"/>
  <c r="O126" i="4"/>
  <c r="P87" i="4"/>
  <c r="O87" i="4"/>
  <c r="P74" i="4"/>
  <c r="O74" i="4"/>
  <c r="O7" i="4"/>
  <c r="P7" i="4"/>
  <c r="P73" i="4"/>
  <c r="P13" i="4"/>
  <c r="P124" i="4"/>
  <c r="O124" i="4"/>
  <c r="P27" i="4"/>
  <c r="O27" i="4"/>
  <c r="P63" i="4"/>
  <c r="P17" i="4"/>
  <c r="O17" i="4"/>
  <c r="P70" i="4"/>
  <c r="O70" i="4"/>
  <c r="P46" i="4"/>
  <c r="O46" i="4"/>
  <c r="O125" i="4"/>
  <c r="P125" i="4"/>
  <c r="P127" i="4"/>
  <c r="O127" i="4"/>
  <c r="S127" i="4"/>
  <c r="T127" i="4"/>
  <c r="V127" i="4"/>
  <c r="U127" i="4"/>
  <c r="P35" i="4"/>
  <c r="O35" i="4"/>
  <c r="V126" i="4"/>
  <c r="U126" i="4"/>
  <c r="T126" i="4"/>
  <c r="S126" i="4"/>
  <c r="O123" i="4"/>
  <c r="P123" i="4"/>
  <c r="P34" i="4"/>
  <c r="O34" i="4"/>
  <c r="P42" i="4"/>
  <c r="O115" i="4"/>
  <c r="P115" i="4"/>
  <c r="P20" i="4"/>
  <c r="O20" i="4"/>
  <c r="O2" i="4"/>
  <c r="P2" i="4"/>
  <c r="P72" i="4"/>
  <c r="O72" i="4"/>
  <c r="P14" i="4"/>
  <c r="O14" i="4"/>
  <c r="O100" i="4"/>
  <c r="W5" i="4"/>
  <c r="W68" i="4"/>
  <c r="W11" i="4"/>
  <c r="W14" i="4"/>
  <c r="W79" i="4"/>
  <c r="W88" i="4"/>
  <c r="W108" i="4"/>
  <c r="W110" i="4"/>
  <c r="W101" i="4"/>
  <c r="W15" i="4"/>
  <c r="W29" i="4"/>
  <c r="W8" i="4"/>
  <c r="W104" i="4"/>
  <c r="W98" i="4"/>
  <c r="W64" i="4"/>
  <c r="W25" i="4"/>
  <c r="W38" i="4"/>
  <c r="W85" i="4"/>
  <c r="W16" i="4"/>
  <c r="W23" i="4"/>
  <c r="W58" i="4"/>
  <c r="W66" i="4"/>
  <c r="W94" i="4"/>
  <c r="W65" i="4"/>
  <c r="W100" i="4"/>
  <c r="W99" i="4"/>
  <c r="W102" i="4"/>
  <c r="W21" i="4"/>
  <c r="W44" i="4"/>
  <c r="W19" i="4"/>
  <c r="W4" i="4"/>
  <c r="W49" i="4"/>
  <c r="W30" i="4"/>
  <c r="W74" i="4"/>
  <c r="W67" i="4"/>
  <c r="W80" i="4"/>
  <c r="W36" i="4"/>
  <c r="W71" i="4"/>
  <c r="W47" i="4"/>
  <c r="W48" i="4"/>
  <c r="W40" i="4"/>
  <c r="W63" i="4"/>
  <c r="T128" i="9"/>
  <c r="T127" i="9"/>
  <c r="T113" i="9"/>
  <c r="T108" i="9"/>
  <c r="T107" i="9"/>
  <c r="S107" i="9" s="1"/>
  <c r="T126" i="9"/>
  <c r="T95" i="9"/>
  <c r="T98" i="9"/>
  <c r="T99" i="9"/>
  <c r="T109" i="9"/>
  <c r="T92" i="9"/>
  <c r="T105" i="9"/>
  <c r="T93" i="9"/>
  <c r="T120" i="9"/>
  <c r="S120" i="9" s="1"/>
  <c r="T123" i="9"/>
  <c r="S123" i="9" s="1"/>
  <c r="T125" i="9"/>
  <c r="T102" i="9"/>
  <c r="S102" i="9" s="1"/>
  <c r="T115" i="9"/>
  <c r="T103" i="9"/>
  <c r="T111" i="9"/>
  <c r="T121" i="9"/>
  <c r="T112" i="9"/>
  <c r="T110" i="9"/>
  <c r="T124" i="9"/>
  <c r="T117" i="9"/>
  <c r="S117" i="9" s="1"/>
  <c r="T116" i="9"/>
  <c r="S116" i="9" s="1"/>
  <c r="T106" i="9"/>
  <c r="T89" i="9"/>
  <c r="S89" i="9" s="1"/>
  <c r="T97" i="9"/>
  <c r="T91" i="9"/>
  <c r="S91" i="9" s="1"/>
  <c r="T122" i="9"/>
  <c r="T94" i="9"/>
  <c r="T114" i="9"/>
  <c r="T119" i="9"/>
  <c r="T104" i="9"/>
  <c r="T118" i="9"/>
  <c r="T96" i="9"/>
  <c r="S96" i="9" s="1"/>
  <c r="T101" i="9"/>
  <c r="T90" i="9"/>
  <c r="T100" i="9"/>
  <c r="T86" i="9"/>
  <c r="T80" i="9"/>
  <c r="S80" i="9" s="1"/>
  <c r="I4" i="4"/>
  <c r="C14" i="5" l="1"/>
  <c r="I122" i="9"/>
  <c r="I119" i="9"/>
  <c r="I126" i="9"/>
  <c r="I115" i="9"/>
  <c r="I124" i="9"/>
  <c r="I113" i="9"/>
  <c r="I127" i="9"/>
  <c r="I107" i="9"/>
  <c r="I117" i="9"/>
  <c r="I128" i="9"/>
  <c r="I123" i="9"/>
  <c r="I99" i="9"/>
  <c r="I125" i="9"/>
  <c r="I109" i="9"/>
  <c r="I120" i="9"/>
  <c r="I112" i="9"/>
  <c r="I111" i="9"/>
  <c r="I86" i="9"/>
  <c r="I98" i="9"/>
  <c r="I118" i="9"/>
  <c r="I110" i="9"/>
  <c r="I121" i="9"/>
  <c r="I108" i="9"/>
  <c r="I114" i="9"/>
  <c r="I116" i="9"/>
  <c r="AB128" i="9"/>
  <c r="AB121" i="9"/>
  <c r="AB98" i="9"/>
  <c r="AB117" i="9"/>
  <c r="AB114" i="9"/>
  <c r="AB126" i="9"/>
  <c r="AB112" i="9"/>
  <c r="AB115" i="9"/>
  <c r="AB111" i="9"/>
  <c r="AB109" i="9"/>
  <c r="AB118" i="9"/>
  <c r="AB86" i="9"/>
  <c r="AB110" i="9"/>
  <c r="AB113" i="9"/>
  <c r="AB122" i="9"/>
  <c r="AB108" i="9"/>
  <c r="AB127" i="9"/>
  <c r="AB120" i="9"/>
  <c r="AB116" i="9"/>
  <c r="AB119" i="9"/>
  <c r="AB124" i="9"/>
  <c r="AB125" i="9"/>
  <c r="AB123" i="9"/>
  <c r="AB107" i="9"/>
  <c r="AB99" i="9"/>
  <c r="H104" i="9"/>
  <c r="H112" i="9"/>
  <c r="H99" i="9"/>
  <c r="H120" i="9"/>
  <c r="H107" i="9"/>
  <c r="H119" i="9"/>
  <c r="H114" i="9"/>
  <c r="H110" i="9"/>
  <c r="H115" i="9"/>
  <c r="H92" i="9"/>
  <c r="H97" i="9"/>
  <c r="H113" i="9"/>
  <c r="H117" i="9"/>
  <c r="H123" i="9"/>
  <c r="H118" i="9"/>
  <c r="H111" i="9"/>
  <c r="H91" i="9"/>
  <c r="H100" i="9"/>
  <c r="H98" i="9"/>
  <c r="H94" i="9"/>
  <c r="H108" i="9"/>
  <c r="H80" i="9"/>
  <c r="H89" i="9"/>
  <c r="H124" i="9"/>
  <c r="H126" i="9"/>
  <c r="H122" i="9"/>
  <c r="H109" i="9"/>
  <c r="H93" i="9"/>
  <c r="H96" i="9"/>
  <c r="H103" i="9"/>
  <c r="H101" i="9"/>
  <c r="H121" i="9"/>
  <c r="H125" i="9"/>
  <c r="H128" i="9"/>
  <c r="H127" i="9"/>
  <c r="H116" i="9"/>
  <c r="H88" i="9"/>
  <c r="H106" i="9"/>
  <c r="H87" i="9"/>
  <c r="H102" i="9"/>
  <c r="H95" i="9"/>
  <c r="H105" i="9"/>
  <c r="C117" i="9"/>
  <c r="M117" i="9" s="1"/>
  <c r="C120" i="9"/>
  <c r="M120" i="9" s="1"/>
  <c r="C124" i="9"/>
  <c r="M124" i="9" s="1"/>
  <c r="C122" i="9"/>
  <c r="M122" i="9" s="1"/>
  <c r="C107" i="9"/>
  <c r="M107" i="9" s="1"/>
  <c r="C96" i="9"/>
  <c r="M96" i="9" s="1"/>
  <c r="C99" i="9"/>
  <c r="M99" i="9" s="1"/>
  <c r="C123" i="9"/>
  <c r="M123" i="9" s="1"/>
  <c r="C97" i="9"/>
  <c r="M97" i="9" s="1"/>
  <c r="C100" i="9"/>
  <c r="M100" i="9" s="1"/>
  <c r="C92" i="9"/>
  <c r="M92" i="9" s="1"/>
  <c r="C116" i="9"/>
  <c r="M116" i="9" s="1"/>
  <c r="C127" i="9"/>
  <c r="M127" i="9" s="1"/>
  <c r="C93" i="9"/>
  <c r="M93" i="9" s="1"/>
  <c r="C118" i="9"/>
  <c r="M118" i="9" s="1"/>
  <c r="C121" i="9"/>
  <c r="M121" i="9" s="1"/>
  <c r="C106" i="9"/>
  <c r="M106" i="9" s="1"/>
  <c r="C87" i="9"/>
  <c r="M87" i="9" s="1"/>
  <c r="C103" i="9"/>
  <c r="M103" i="9" s="1"/>
  <c r="C113" i="9"/>
  <c r="M113" i="9" s="1"/>
  <c r="C114" i="9"/>
  <c r="M114" i="9" s="1"/>
  <c r="C90" i="9"/>
  <c r="M90" i="9" s="1"/>
  <c r="C101" i="9"/>
  <c r="M101" i="9" s="1"/>
  <c r="C95" i="9"/>
  <c r="M95" i="9" s="1"/>
  <c r="C109" i="9"/>
  <c r="M109" i="9" s="1"/>
  <c r="C128" i="9"/>
  <c r="M128" i="9" s="1"/>
  <c r="C104" i="9"/>
  <c r="M104" i="9" s="1"/>
  <c r="C105" i="9"/>
  <c r="M105" i="9" s="1"/>
  <c r="C126" i="9"/>
  <c r="M126" i="9" s="1"/>
  <c r="C111" i="9"/>
  <c r="M111" i="9" s="1"/>
  <c r="C108" i="9"/>
  <c r="M108" i="9" s="1"/>
  <c r="C115" i="9"/>
  <c r="M115" i="9" s="1"/>
  <c r="C112" i="9"/>
  <c r="M112" i="9" s="1"/>
  <c r="C89" i="9"/>
  <c r="M89" i="9" s="1"/>
  <c r="C119" i="9"/>
  <c r="M119" i="9" s="1"/>
  <c r="C110" i="9"/>
  <c r="M110" i="9" s="1"/>
  <c r="C88" i="9"/>
  <c r="M88" i="9" s="1"/>
  <c r="C102" i="9"/>
  <c r="C94" i="9"/>
  <c r="M94" i="9" s="1"/>
  <c r="C125" i="9"/>
  <c r="M125" i="9" s="1"/>
  <c r="C98" i="9"/>
  <c r="M98" i="9" s="1"/>
  <c r="C91" i="9"/>
  <c r="M91" i="9" s="1"/>
  <c r="G104" i="9"/>
  <c r="G109" i="9"/>
  <c r="G96" i="9"/>
  <c r="G93" i="9"/>
  <c r="G125" i="9"/>
  <c r="G103" i="9"/>
  <c r="G89" i="9"/>
  <c r="G98" i="9"/>
  <c r="G117" i="9"/>
  <c r="G105" i="9"/>
  <c r="G128" i="9"/>
  <c r="G121" i="9"/>
  <c r="G101" i="9"/>
  <c r="G123" i="9"/>
  <c r="G108" i="9"/>
  <c r="G107" i="9"/>
  <c r="G114" i="9"/>
  <c r="G122" i="9"/>
  <c r="G95" i="9"/>
  <c r="G112" i="9"/>
  <c r="G116" i="9"/>
  <c r="G92" i="9"/>
  <c r="G115" i="9"/>
  <c r="G97" i="9"/>
  <c r="G106" i="9"/>
  <c r="G94" i="9"/>
  <c r="G120" i="9"/>
  <c r="G124" i="9"/>
  <c r="G127" i="9"/>
  <c r="G99" i="9"/>
  <c r="G110" i="9"/>
  <c r="G102" i="9"/>
  <c r="G111" i="9"/>
  <c r="G100" i="9"/>
  <c r="G126" i="9"/>
  <c r="G86" i="9"/>
  <c r="G119" i="9"/>
  <c r="G91" i="9"/>
  <c r="G87" i="9"/>
  <c r="G113" i="9"/>
  <c r="G118" i="9"/>
  <c r="G4" i="4"/>
  <c r="G110" i="4"/>
  <c r="G118" i="4"/>
  <c r="G16" i="4"/>
  <c r="G50" i="4"/>
  <c r="G93" i="4"/>
  <c r="G92" i="4"/>
  <c r="G78" i="4"/>
  <c r="G49" i="4"/>
  <c r="G61" i="4"/>
  <c r="G17" i="4"/>
  <c r="G24" i="4"/>
  <c r="G13" i="4"/>
  <c r="G19" i="4"/>
  <c r="G30" i="4"/>
  <c r="G8" i="4"/>
  <c r="G79" i="4"/>
  <c r="G89" i="4"/>
  <c r="G115" i="4"/>
  <c r="G46" i="4"/>
  <c r="G11" i="4"/>
  <c r="G23" i="4"/>
  <c r="G54" i="4"/>
  <c r="G80" i="4"/>
  <c r="G119" i="4"/>
  <c r="G22" i="4"/>
  <c r="G9" i="4"/>
  <c r="G82" i="4"/>
  <c r="G102" i="4"/>
  <c r="G15" i="4"/>
  <c r="G28" i="4"/>
  <c r="G127" i="4"/>
  <c r="G77" i="4"/>
  <c r="G72" i="4"/>
  <c r="G34" i="4"/>
  <c r="G70" i="4"/>
  <c r="G62" i="4"/>
  <c r="G109" i="4"/>
  <c r="G90" i="4"/>
  <c r="G2" i="4"/>
  <c r="G6" i="4"/>
  <c r="G81" i="4"/>
  <c r="G5" i="4"/>
  <c r="G58" i="4"/>
  <c r="G3" i="4"/>
  <c r="G84" i="4"/>
  <c r="G56" i="4"/>
  <c r="G74" i="4"/>
  <c r="G98" i="4"/>
  <c r="G101" i="4"/>
  <c r="G29" i="4"/>
  <c r="G55" i="4"/>
  <c r="G14" i="4"/>
  <c r="G108" i="4"/>
  <c r="G41" i="4"/>
  <c r="G64" i="4"/>
  <c r="G113" i="4"/>
  <c r="G86" i="4"/>
  <c r="G73" i="4"/>
  <c r="G107" i="4"/>
  <c r="G52" i="4"/>
  <c r="G83" i="4"/>
  <c r="G63" i="4"/>
  <c r="G116" i="4"/>
  <c r="G42" i="4"/>
  <c r="G40" i="4"/>
  <c r="G33" i="4"/>
  <c r="G85" i="4"/>
  <c r="G88" i="4"/>
  <c r="G18" i="4"/>
  <c r="G122" i="4"/>
  <c r="G20" i="4"/>
  <c r="G69" i="4"/>
  <c r="G37" i="4"/>
  <c r="G66" i="4"/>
  <c r="G125" i="4"/>
  <c r="G31" i="4"/>
  <c r="G45" i="4"/>
  <c r="G123" i="4"/>
  <c r="G68" i="4"/>
  <c r="G120" i="4"/>
  <c r="G12" i="4"/>
  <c r="G96" i="4"/>
  <c r="G105" i="4"/>
  <c r="G26" i="4"/>
  <c r="G44" i="4"/>
  <c r="G51" i="4"/>
  <c r="G111" i="4"/>
  <c r="G112" i="4"/>
  <c r="G87" i="4"/>
  <c r="G71" i="4"/>
  <c r="G94" i="4"/>
  <c r="G38" i="4"/>
  <c r="G114" i="4"/>
  <c r="G106" i="4"/>
  <c r="G103" i="4"/>
  <c r="G35" i="4"/>
  <c r="G36" i="4"/>
  <c r="G99" i="4"/>
  <c r="G57" i="4"/>
  <c r="G27" i="4"/>
  <c r="G65" i="4"/>
  <c r="G97" i="4"/>
  <c r="G7" i="4"/>
  <c r="G128" i="4"/>
  <c r="G117" i="4"/>
  <c r="G95" i="4"/>
  <c r="G121" i="4"/>
  <c r="G91" i="4"/>
  <c r="G124" i="4"/>
  <c r="G60" i="4"/>
  <c r="G100" i="4"/>
  <c r="G47" i="4"/>
  <c r="G43" i="4"/>
  <c r="G53" i="4"/>
  <c r="G39" i="4"/>
  <c r="G126" i="4"/>
  <c r="G10" i="4"/>
  <c r="G32" i="4"/>
  <c r="G104" i="4"/>
  <c r="G75" i="4"/>
  <c r="G25" i="4"/>
  <c r="G21" i="4"/>
  <c r="G76" i="4"/>
  <c r="G48" i="4"/>
  <c r="G67" i="4"/>
  <c r="G59" i="4"/>
  <c r="D68" i="4"/>
  <c r="D5" i="4"/>
  <c r="D128" i="9" s="1"/>
  <c r="U48" i="4"/>
  <c r="V48" i="4"/>
  <c r="U80" i="4"/>
  <c r="V80" i="4"/>
  <c r="U49" i="4"/>
  <c r="V49" i="4"/>
  <c r="U21" i="4"/>
  <c r="V21" i="4"/>
  <c r="U65" i="4"/>
  <c r="V65" i="4"/>
  <c r="U23" i="4"/>
  <c r="V23" i="4"/>
  <c r="U25" i="4"/>
  <c r="V25" i="4"/>
  <c r="U8" i="4"/>
  <c r="V8" i="4"/>
  <c r="U110" i="4"/>
  <c r="V110" i="4"/>
  <c r="U14" i="4"/>
  <c r="V14" i="4"/>
  <c r="U47" i="4"/>
  <c r="V47" i="4"/>
  <c r="U67" i="4"/>
  <c r="V67" i="4"/>
  <c r="U4" i="4"/>
  <c r="V4" i="4"/>
  <c r="U102" i="4"/>
  <c r="V102" i="4"/>
  <c r="U94" i="4"/>
  <c r="V94" i="4"/>
  <c r="U16" i="4"/>
  <c r="V16" i="4"/>
  <c r="U64" i="4"/>
  <c r="V64" i="4"/>
  <c r="U29" i="4"/>
  <c r="V29" i="4"/>
  <c r="U108" i="4"/>
  <c r="V108" i="4"/>
  <c r="U11" i="4"/>
  <c r="V11" i="4"/>
  <c r="U63" i="4"/>
  <c r="V63" i="4"/>
  <c r="U71" i="4"/>
  <c r="V71" i="4"/>
  <c r="U74" i="4"/>
  <c r="V74" i="4"/>
  <c r="U19" i="4"/>
  <c r="V19" i="4"/>
  <c r="U99" i="4"/>
  <c r="V99" i="4"/>
  <c r="U66" i="4"/>
  <c r="V66" i="4"/>
  <c r="U85" i="4"/>
  <c r="V85" i="4"/>
  <c r="U98" i="4"/>
  <c r="V98" i="4"/>
  <c r="U15" i="4"/>
  <c r="V15" i="4"/>
  <c r="U88" i="4"/>
  <c r="V88" i="4"/>
  <c r="U40" i="4"/>
  <c r="V40" i="4"/>
  <c r="U36" i="4"/>
  <c r="V36" i="4"/>
  <c r="U30" i="4"/>
  <c r="V30" i="4"/>
  <c r="U44" i="4"/>
  <c r="V44" i="4"/>
  <c r="U100" i="4"/>
  <c r="V100" i="4"/>
  <c r="U58" i="4"/>
  <c r="V58" i="4"/>
  <c r="U38" i="4"/>
  <c r="V38" i="4"/>
  <c r="U104" i="4"/>
  <c r="V104" i="4"/>
  <c r="U101" i="4"/>
  <c r="V101" i="4"/>
  <c r="U79" i="4"/>
  <c r="V79" i="4"/>
  <c r="L124" i="9"/>
  <c r="Q5" i="4"/>
  <c r="Q68" i="4"/>
  <c r="Q101" i="4"/>
  <c r="Q71" i="4"/>
  <c r="Q64" i="4"/>
  <c r="Q4" i="4"/>
  <c r="Q88" i="4"/>
  <c r="Q58" i="4"/>
  <c r="Q66" i="4"/>
  <c r="Q94" i="4"/>
  <c r="Q23" i="4"/>
  <c r="Q38" i="4"/>
  <c r="Q49" i="4"/>
  <c r="Q47" i="4"/>
  <c r="Q30" i="4"/>
  <c r="Q79" i="4"/>
  <c r="Q67" i="4"/>
  <c r="Q65" i="4"/>
  <c r="Q98" i="4"/>
  <c r="Q100" i="4"/>
  <c r="Q80" i="4"/>
  <c r="Q99" i="4"/>
  <c r="Q25" i="4"/>
  <c r="Q74" i="4"/>
  <c r="Q29" i="4"/>
  <c r="Q19" i="4"/>
  <c r="Q21" i="4"/>
  <c r="Q48" i="4"/>
  <c r="Q14" i="4"/>
  <c r="Q110" i="4"/>
  <c r="Q44" i="4"/>
  <c r="Q85" i="4"/>
  <c r="Q15" i="4"/>
  <c r="Q102" i="4"/>
  <c r="Q16" i="4"/>
  <c r="Q11" i="4"/>
  <c r="Q36" i="4"/>
  <c r="Q108" i="4"/>
  <c r="Q104" i="4"/>
  <c r="Q8" i="4"/>
  <c r="Q40" i="4"/>
  <c r="Q63" i="4"/>
  <c r="K80" i="9"/>
  <c r="N80" i="9"/>
  <c r="Q127" i="9"/>
  <c r="Q128" i="9"/>
  <c r="Q93" i="9"/>
  <c r="Q96" i="9"/>
  <c r="Q122" i="9"/>
  <c r="Q94" i="9"/>
  <c r="Q109" i="9"/>
  <c r="Q99" i="9"/>
  <c r="Q113" i="9"/>
  <c r="Q103" i="9"/>
  <c r="Q115" i="9"/>
  <c r="Q101" i="9"/>
  <c r="Q121" i="9"/>
  <c r="Q112" i="9"/>
  <c r="Q125" i="9"/>
  <c r="Q108" i="9"/>
  <c r="Q110" i="9"/>
  <c r="Q124" i="9"/>
  <c r="Q100" i="9"/>
  <c r="Q119" i="9"/>
  <c r="Q116" i="9"/>
  <c r="Q105" i="9"/>
  <c r="Q90" i="9"/>
  <c r="Q117" i="9"/>
  <c r="Q120" i="9"/>
  <c r="Q111" i="9"/>
  <c r="Q89" i="9"/>
  <c r="Q104" i="9"/>
  <c r="Q102" i="9"/>
  <c r="Q98" i="9"/>
  <c r="Q106" i="9"/>
  <c r="Q118" i="9"/>
  <c r="Q126" i="9"/>
  <c r="Q97" i="9"/>
  <c r="Q114" i="9"/>
  <c r="Q123" i="9"/>
  <c r="Q91" i="9"/>
  <c r="Q95" i="9"/>
  <c r="Q107" i="9"/>
  <c r="Q92" i="9"/>
  <c r="Q86" i="9"/>
  <c r="Q80" i="9"/>
  <c r="S86" i="9"/>
  <c r="K86" i="9" s="1"/>
  <c r="S100" i="9"/>
  <c r="K100" i="9" s="1"/>
  <c r="S90" i="9"/>
  <c r="K90" i="9" s="1"/>
  <c r="S101" i="9"/>
  <c r="K101" i="9" s="1"/>
  <c r="K96" i="9"/>
  <c r="N96" i="9"/>
  <c r="S118" i="9"/>
  <c r="K118" i="9" s="1"/>
  <c r="S104" i="9"/>
  <c r="K104" i="9" s="1"/>
  <c r="S119" i="9"/>
  <c r="K119" i="9" s="1"/>
  <c r="S114" i="9"/>
  <c r="K114" i="9" s="1"/>
  <c r="S94" i="9"/>
  <c r="K94" i="9" s="1"/>
  <c r="S122" i="9"/>
  <c r="K122" i="9" s="1"/>
  <c r="K91" i="9"/>
  <c r="N91" i="9"/>
  <c r="S97" i="9"/>
  <c r="K97" i="9" s="1"/>
  <c r="K89" i="9"/>
  <c r="N89" i="9"/>
  <c r="S106" i="9"/>
  <c r="K106" i="9" s="1"/>
  <c r="K116" i="9"/>
  <c r="N116" i="9"/>
  <c r="K117" i="9"/>
  <c r="N117" i="9"/>
  <c r="S124" i="9"/>
  <c r="K124" i="9" s="1"/>
  <c r="S110" i="9"/>
  <c r="K110" i="9" s="1"/>
  <c r="S112" i="9"/>
  <c r="K112" i="9" s="1"/>
  <c r="S121" i="9"/>
  <c r="K121" i="9" s="1"/>
  <c r="S111" i="9"/>
  <c r="K111" i="9" s="1"/>
  <c r="S103" i="9"/>
  <c r="K103" i="9" s="1"/>
  <c r="S115" i="9"/>
  <c r="K115" i="9" s="1"/>
  <c r="K102" i="9"/>
  <c r="N102" i="9"/>
  <c r="S125" i="9"/>
  <c r="K125" i="9" s="1"/>
  <c r="K123" i="9"/>
  <c r="N123" i="9"/>
  <c r="K120" i="9"/>
  <c r="N120" i="9"/>
  <c r="S93" i="9"/>
  <c r="K93" i="9" s="1"/>
  <c r="S105" i="9"/>
  <c r="K105" i="9" s="1"/>
  <c r="S92" i="9"/>
  <c r="K92" i="9" s="1"/>
  <c r="S109" i="9"/>
  <c r="K109" i="9" s="1"/>
  <c r="S99" i="9"/>
  <c r="K99" i="9" s="1"/>
  <c r="S98" i="9"/>
  <c r="K98" i="9" s="1"/>
  <c r="S95" i="9"/>
  <c r="K95" i="9" s="1"/>
  <c r="S126" i="9"/>
  <c r="K126" i="9" s="1"/>
  <c r="K107" i="9"/>
  <c r="N107" i="9"/>
  <c r="S108" i="9"/>
  <c r="K108" i="9" s="1"/>
  <c r="S113" i="9"/>
  <c r="K113" i="9" s="1"/>
  <c r="S127" i="9"/>
  <c r="K127" i="9" s="1"/>
  <c r="S128" i="9"/>
  <c r="K128" i="9" s="1"/>
  <c r="E68" i="4" l="1"/>
  <c r="D127" i="9"/>
  <c r="U107" i="9"/>
  <c r="J122" i="9"/>
  <c r="O122" i="9" s="1"/>
  <c r="J85" i="4"/>
  <c r="J15" i="4"/>
  <c r="L97" i="9"/>
  <c r="J104" i="4"/>
  <c r="E5" i="4"/>
  <c r="L117" i="9"/>
  <c r="L121" i="9"/>
  <c r="L115" i="9"/>
  <c r="J47" i="4"/>
  <c r="J49" i="4"/>
  <c r="L118" i="9"/>
  <c r="J16" i="4"/>
  <c r="J94" i="4"/>
  <c r="L122" i="9"/>
  <c r="J58" i="4"/>
  <c r="L101" i="9"/>
  <c r="J8" i="4"/>
  <c r="L98" i="9"/>
  <c r="L103" i="9"/>
  <c r="J68" i="4"/>
  <c r="J25" i="4"/>
  <c r="L126" i="9"/>
  <c r="J36" i="4"/>
  <c r="L108" i="9"/>
  <c r="J110" i="4"/>
  <c r="J65" i="4"/>
  <c r="J80" i="4"/>
  <c r="L106" i="9"/>
  <c r="J4" i="4"/>
  <c r="J48" i="4"/>
  <c r="J74" i="4"/>
  <c r="L123" i="9"/>
  <c r="J21" i="4"/>
  <c r="J101" i="4"/>
  <c r="J23" i="4"/>
  <c r="J29" i="4"/>
  <c r="L105" i="9"/>
  <c r="J44" i="4"/>
  <c r="L90" i="9"/>
  <c r="J64" i="4"/>
  <c r="L104" i="9"/>
  <c r="L100" i="9"/>
  <c r="J88" i="4"/>
  <c r="L125" i="9"/>
  <c r="L92" i="9"/>
  <c r="L89" i="9"/>
  <c r="L113" i="9"/>
  <c r="J79" i="4"/>
  <c r="L94" i="9"/>
  <c r="L127" i="9"/>
  <c r="L95" i="9"/>
  <c r="J30" i="4"/>
  <c r="J66" i="4"/>
  <c r="J11" i="4"/>
  <c r="L99" i="9"/>
  <c r="J102" i="4"/>
  <c r="J14" i="4"/>
  <c r="L91" i="9"/>
  <c r="L109" i="9"/>
  <c r="L116" i="9"/>
  <c r="J99" i="4"/>
  <c r="J108" i="4"/>
  <c r="L114" i="9"/>
  <c r="L96" i="9"/>
  <c r="L107" i="9"/>
  <c r="L120" i="9"/>
  <c r="L93" i="9"/>
  <c r="J67" i="4"/>
  <c r="J100" i="4"/>
  <c r="J5" i="4"/>
  <c r="J98" i="4"/>
  <c r="L111" i="9"/>
  <c r="L112" i="9"/>
  <c r="J71" i="4"/>
  <c r="J38" i="4"/>
  <c r="L119" i="9"/>
  <c r="L102" i="9"/>
  <c r="J19" i="4"/>
  <c r="L110" i="9"/>
  <c r="J116" i="9"/>
  <c r="O116" i="9" s="1"/>
  <c r="J111" i="9"/>
  <c r="O111" i="9" s="1"/>
  <c r="J104" i="9"/>
  <c r="O104" i="9" s="1"/>
  <c r="J114" i="9"/>
  <c r="O114" i="9" s="1"/>
  <c r="J121" i="9"/>
  <c r="O121" i="9" s="1"/>
  <c r="J119" i="9"/>
  <c r="O119" i="9" s="1"/>
  <c r="J98" i="9"/>
  <c r="O98" i="9" s="1"/>
  <c r="J107" i="9"/>
  <c r="O107" i="9" s="1"/>
  <c r="J120" i="9"/>
  <c r="O120" i="9" s="1"/>
  <c r="J94" i="9"/>
  <c r="O94" i="9" s="1"/>
  <c r="J126" i="9"/>
  <c r="O126" i="9" s="1"/>
  <c r="J128" i="9"/>
  <c r="O128" i="9" s="1"/>
  <c r="J101" i="9"/>
  <c r="O101" i="9" s="1"/>
  <c r="J115" i="9"/>
  <c r="O115" i="9" s="1"/>
  <c r="U120" i="9"/>
  <c r="J127" i="9"/>
  <c r="O127" i="9" s="1"/>
  <c r="U117" i="9"/>
  <c r="J123" i="9"/>
  <c r="O123" i="9" s="1"/>
  <c r="J117" i="9"/>
  <c r="O117" i="9" s="1"/>
  <c r="J109" i="9"/>
  <c r="O109" i="9" s="1"/>
  <c r="M102" i="9"/>
  <c r="U102" i="9"/>
  <c r="I36" i="4"/>
  <c r="J89" i="9"/>
  <c r="O89" i="9" s="1"/>
  <c r="J118" i="9"/>
  <c r="O118" i="9" s="1"/>
  <c r="U89" i="9"/>
  <c r="J108" i="9"/>
  <c r="O108" i="9" s="1"/>
  <c r="J102" i="9"/>
  <c r="J92" i="9"/>
  <c r="O92" i="9" s="1"/>
  <c r="J100" i="9"/>
  <c r="O100" i="9" s="1"/>
  <c r="J99" i="9"/>
  <c r="O99" i="9" s="1"/>
  <c r="J96" i="9"/>
  <c r="O96" i="9" s="1"/>
  <c r="U116" i="9"/>
  <c r="J95" i="9"/>
  <c r="O95" i="9" s="1"/>
  <c r="U91" i="9"/>
  <c r="J110" i="9"/>
  <c r="O110" i="9" s="1"/>
  <c r="U96" i="9"/>
  <c r="J106" i="9"/>
  <c r="O106" i="9" s="1"/>
  <c r="J103" i="9"/>
  <c r="O103" i="9" s="1"/>
  <c r="J91" i="9"/>
  <c r="O91" i="9" s="1"/>
  <c r="J112" i="9"/>
  <c r="O112" i="9" s="1"/>
  <c r="J125" i="9"/>
  <c r="O125" i="9" s="1"/>
  <c r="J113" i="9"/>
  <c r="O113" i="9" s="1"/>
  <c r="J90" i="9"/>
  <c r="O90" i="9" s="1"/>
  <c r="J97" i="9"/>
  <c r="O97" i="9" s="1"/>
  <c r="J105" i="9"/>
  <c r="O105" i="9" s="1"/>
  <c r="J124" i="9"/>
  <c r="O124" i="9" s="1"/>
  <c r="J93" i="9"/>
  <c r="O93" i="9" s="1"/>
  <c r="U123" i="9"/>
  <c r="L128" i="9"/>
  <c r="T7" i="4"/>
  <c r="T6" i="4"/>
  <c r="T109" i="4"/>
  <c r="N127" i="9"/>
  <c r="U127" i="9"/>
  <c r="N108" i="9"/>
  <c r="U108" i="9"/>
  <c r="N126" i="9"/>
  <c r="U126" i="9"/>
  <c r="N98" i="9"/>
  <c r="U98" i="9"/>
  <c r="N109" i="9"/>
  <c r="U109" i="9"/>
  <c r="N105" i="9"/>
  <c r="U105" i="9"/>
  <c r="N125" i="9"/>
  <c r="U125" i="9"/>
  <c r="N115" i="9"/>
  <c r="U115" i="9"/>
  <c r="N111" i="9"/>
  <c r="U111" i="9"/>
  <c r="N112" i="9"/>
  <c r="U112" i="9"/>
  <c r="N124" i="9"/>
  <c r="U124" i="9"/>
  <c r="N94" i="9"/>
  <c r="U94" i="9"/>
  <c r="N119" i="9"/>
  <c r="U119" i="9"/>
  <c r="N118" i="9"/>
  <c r="U118" i="9"/>
  <c r="N101" i="9"/>
  <c r="U101" i="9"/>
  <c r="N100" i="9"/>
  <c r="U100" i="9"/>
  <c r="N128" i="9"/>
  <c r="U128" i="9"/>
  <c r="N113" i="9"/>
  <c r="U113" i="9"/>
  <c r="N95" i="9"/>
  <c r="U95" i="9"/>
  <c r="N92" i="9"/>
  <c r="U92" i="9"/>
  <c r="N93" i="9"/>
  <c r="U93" i="9"/>
  <c r="N103" i="9"/>
  <c r="U103" i="9"/>
  <c r="N121" i="9"/>
  <c r="U121" i="9"/>
  <c r="N110" i="9"/>
  <c r="U110" i="9"/>
  <c r="N106" i="9"/>
  <c r="U106" i="9"/>
  <c r="N97" i="9"/>
  <c r="U97" i="9"/>
  <c r="N122" i="9"/>
  <c r="U122" i="9"/>
  <c r="N114" i="9"/>
  <c r="U114" i="9"/>
  <c r="N104" i="9"/>
  <c r="U104" i="9"/>
  <c r="N90" i="9"/>
  <c r="U90" i="9"/>
  <c r="N86" i="9"/>
  <c r="N99" i="9"/>
  <c r="U99" i="9"/>
  <c r="O102" i="9" l="1"/>
  <c r="E63" i="9" l="1"/>
  <c r="F63" i="9" s="1"/>
  <c r="E120" i="9"/>
  <c r="F120" i="9" s="1"/>
  <c r="E128" i="9"/>
  <c r="F128" i="9" s="1"/>
  <c r="E100" i="9"/>
  <c r="F100" i="9" s="1"/>
  <c r="E11" i="9"/>
  <c r="F11" i="9" s="1"/>
  <c r="E59" i="9"/>
  <c r="F59" i="9" s="1"/>
  <c r="E55" i="9"/>
  <c r="F55" i="9" s="1"/>
  <c r="E23" i="9"/>
  <c r="F23" i="9" s="1"/>
  <c r="E127" i="9"/>
  <c r="F127" i="9" s="1"/>
  <c r="C100" i="4" l="1"/>
  <c r="C108" i="4"/>
  <c r="C21" i="4"/>
  <c r="C8" i="4"/>
  <c r="C29" i="4"/>
  <c r="C14" i="4"/>
  <c r="C80" i="4"/>
  <c r="C25" i="4"/>
  <c r="C85" i="4"/>
  <c r="C74" i="4"/>
  <c r="C63" i="4"/>
  <c r="C71" i="4"/>
  <c r="C102" i="4"/>
  <c r="C16" i="4"/>
  <c r="C47" i="4"/>
  <c r="C44" i="4"/>
  <c r="C70" i="4"/>
  <c r="C65" i="4"/>
  <c r="H70" i="4" l="1"/>
  <c r="AK70" i="4" s="1"/>
  <c r="AL70" i="4" s="1"/>
  <c r="R70" i="4" s="1"/>
  <c r="AB70" i="4"/>
  <c r="AA70" i="4"/>
  <c r="AH70" i="4"/>
  <c r="AB71" i="4"/>
  <c r="H71" i="4"/>
  <c r="AK71" i="4" s="1"/>
  <c r="AL71" i="4" s="1"/>
  <c r="R71" i="4" s="1"/>
  <c r="S71" i="4" s="1"/>
  <c r="AA71" i="4"/>
  <c r="AH71" i="4"/>
  <c r="AA74" i="4"/>
  <c r="H74" i="4"/>
  <c r="AK74" i="4" s="1"/>
  <c r="AL74" i="4" s="1"/>
  <c r="R74" i="4" s="1"/>
  <c r="S74" i="4" s="1"/>
  <c r="AB74" i="4"/>
  <c r="AH74" i="4"/>
  <c r="H14" i="4"/>
  <c r="AK14" i="4" s="1"/>
  <c r="AL14" i="4" s="1"/>
  <c r="R14" i="4" s="1"/>
  <c r="S14" i="4" s="1"/>
  <c r="AH14" i="4"/>
  <c r="AB14" i="4"/>
  <c r="AA14" i="4"/>
  <c r="AB8" i="4"/>
  <c r="AH8" i="4"/>
  <c r="AA8" i="4"/>
  <c r="H8" i="4"/>
  <c r="AK8" i="4" s="1"/>
  <c r="AL8" i="4" s="1"/>
  <c r="R8" i="4" s="1"/>
  <c r="S8" i="4" s="1"/>
  <c r="H44" i="4"/>
  <c r="AK44" i="4" s="1"/>
  <c r="AL44" i="4" s="1"/>
  <c r="R44" i="4" s="1"/>
  <c r="S44" i="4" s="1"/>
  <c r="AA44" i="4"/>
  <c r="AH44" i="4"/>
  <c r="AB44" i="4"/>
  <c r="AA63" i="4"/>
  <c r="AB63" i="4"/>
  <c r="H63" i="4"/>
  <c r="AK63" i="4" s="1"/>
  <c r="AL63" i="4" s="1"/>
  <c r="R63" i="4" s="1"/>
  <c r="S63" i="4" s="1"/>
  <c r="AH63" i="4"/>
  <c r="AH85" i="4"/>
  <c r="H85" i="4"/>
  <c r="AK85" i="4" s="1"/>
  <c r="AL85" i="4" s="1"/>
  <c r="R85" i="4" s="1"/>
  <c r="S85" i="4" s="1"/>
  <c r="AB85" i="4"/>
  <c r="AA85" i="4"/>
  <c r="H21" i="4"/>
  <c r="AK21" i="4" s="1"/>
  <c r="AL21" i="4" s="1"/>
  <c r="R21" i="4" s="1"/>
  <c r="S21" i="4" s="1"/>
  <c r="AH21" i="4"/>
  <c r="AB21" i="4"/>
  <c r="AA21" i="4"/>
  <c r="AA47" i="4"/>
  <c r="H47" i="4"/>
  <c r="AK47" i="4" s="1"/>
  <c r="AL47" i="4" s="1"/>
  <c r="R47" i="4" s="1"/>
  <c r="S47" i="4" s="1"/>
  <c r="AH47" i="4"/>
  <c r="AB47" i="4"/>
  <c r="AA16" i="4"/>
  <c r="AB16" i="4"/>
  <c r="H16" i="4"/>
  <c r="AK16" i="4" s="1"/>
  <c r="AL16" i="4" s="1"/>
  <c r="R16" i="4" s="1"/>
  <c r="S16" i="4" s="1"/>
  <c r="AH16" i="4"/>
  <c r="AA25" i="4"/>
  <c r="AH25" i="4"/>
  <c r="AB25" i="4"/>
  <c r="H25" i="4"/>
  <c r="AK25" i="4" s="1"/>
  <c r="AL25" i="4" s="1"/>
  <c r="R25" i="4" s="1"/>
  <c r="S25" i="4" s="1"/>
  <c r="AA108" i="4"/>
  <c r="AH108" i="4"/>
  <c r="H108" i="4"/>
  <c r="AK108" i="4" s="1"/>
  <c r="AL108" i="4" s="1"/>
  <c r="R108" i="4" s="1"/>
  <c r="S108" i="4" s="1"/>
  <c r="AB108" i="4"/>
  <c r="AA65" i="4"/>
  <c r="AB65" i="4"/>
  <c r="AH65" i="4"/>
  <c r="H65" i="4"/>
  <c r="AK65" i="4" s="1"/>
  <c r="AL65" i="4" s="1"/>
  <c r="R65" i="4" s="1"/>
  <c r="S65" i="4" s="1"/>
  <c r="AH102" i="4"/>
  <c r="AB102" i="4"/>
  <c r="AA102" i="4"/>
  <c r="H102" i="4"/>
  <c r="AK102" i="4" s="1"/>
  <c r="AL102" i="4" s="1"/>
  <c r="R102" i="4" s="1"/>
  <c r="S102" i="4" s="1"/>
  <c r="AH80" i="4"/>
  <c r="H80" i="4"/>
  <c r="AK80" i="4" s="1"/>
  <c r="AL80" i="4" s="1"/>
  <c r="R80" i="4" s="1"/>
  <c r="S80" i="4" s="1"/>
  <c r="AB80" i="4"/>
  <c r="AA80" i="4"/>
  <c r="AB29" i="4"/>
  <c r="AH29" i="4"/>
  <c r="AA29" i="4"/>
  <c r="H29" i="4"/>
  <c r="AK29" i="4" s="1"/>
  <c r="AL29" i="4" s="1"/>
  <c r="R29" i="4" s="1"/>
  <c r="S29" i="4" s="1"/>
  <c r="AB100" i="4"/>
  <c r="AA100" i="4"/>
  <c r="AH100" i="4"/>
  <c r="H100" i="4"/>
  <c r="AK100" i="4" s="1"/>
  <c r="AL100" i="4" s="1"/>
  <c r="R100" i="4" s="1"/>
  <c r="S100" i="4" s="1"/>
  <c r="T80" i="4" l="1"/>
  <c r="T47" i="4"/>
  <c r="T85" i="4"/>
  <c r="T44" i="4"/>
  <c r="T100" i="4"/>
  <c r="T65" i="4"/>
  <c r="T16" i="4"/>
  <c r="T74" i="4"/>
  <c r="T102" i="4"/>
  <c r="T63" i="4"/>
  <c r="T71" i="4"/>
  <c r="T29" i="4"/>
  <c r="T25" i="4"/>
  <c r="T8" i="4"/>
  <c r="T108" i="4"/>
  <c r="T21" i="4"/>
  <c r="T14" i="4"/>
  <c r="C38" i="4" l="1"/>
  <c r="C48" i="4"/>
  <c r="C19" i="4"/>
  <c r="C67" i="4"/>
  <c r="C98" i="4"/>
  <c r="C5" i="4"/>
  <c r="C94" i="4"/>
  <c r="C68" i="4"/>
  <c r="C30" i="4"/>
  <c r="C36" i="4"/>
  <c r="C64" i="4"/>
  <c r="C79" i="4"/>
  <c r="C110" i="4"/>
  <c r="C88" i="4"/>
  <c r="C99" i="4"/>
  <c r="C23" i="4"/>
  <c r="C66" i="4"/>
  <c r="C4" i="4"/>
  <c r="C104" i="4"/>
  <c r="C58" i="4"/>
  <c r="C49" i="4"/>
  <c r="C101" i="4"/>
  <c r="C15" i="4"/>
  <c r="C11" i="4"/>
  <c r="C40" i="4"/>
  <c r="AA11" i="4" l="1"/>
  <c r="AB11" i="4"/>
  <c r="AH11" i="4"/>
  <c r="H11" i="4"/>
  <c r="AK11" i="4" s="1"/>
  <c r="AL11" i="4" s="1"/>
  <c r="R11" i="4" s="1"/>
  <c r="S11" i="4" s="1"/>
  <c r="AB58" i="4"/>
  <c r="H58" i="4"/>
  <c r="AK58" i="4" s="1"/>
  <c r="AL58" i="4" s="1"/>
  <c r="R58" i="4" s="1"/>
  <c r="S58" i="4" s="1"/>
  <c r="AA58" i="4"/>
  <c r="AH58" i="4"/>
  <c r="AB23" i="4"/>
  <c r="H23" i="4"/>
  <c r="AK23" i="4" s="1"/>
  <c r="AL23" i="4" s="1"/>
  <c r="R23" i="4" s="1"/>
  <c r="S23" i="4" s="1"/>
  <c r="AH23" i="4"/>
  <c r="AA23" i="4"/>
  <c r="H79" i="4"/>
  <c r="AK79" i="4" s="1"/>
  <c r="AL79" i="4" s="1"/>
  <c r="R79" i="4" s="1"/>
  <c r="S79" i="4" s="1"/>
  <c r="AA79" i="4"/>
  <c r="AB79" i="4"/>
  <c r="AH79" i="4"/>
  <c r="AA68" i="4"/>
  <c r="AB68" i="4"/>
  <c r="H68" i="4"/>
  <c r="AK68" i="4" s="1"/>
  <c r="AL68" i="4" s="1"/>
  <c r="AH68" i="4"/>
  <c r="AA67" i="4"/>
  <c r="AH67" i="4"/>
  <c r="H67" i="4"/>
  <c r="AK67" i="4" s="1"/>
  <c r="AL67" i="4" s="1"/>
  <c r="R67" i="4" s="1"/>
  <c r="S67" i="4" s="1"/>
  <c r="AB67" i="4"/>
  <c r="AH15" i="4"/>
  <c r="AB15" i="4"/>
  <c r="AA15" i="4"/>
  <c r="H15" i="4"/>
  <c r="AK15" i="4" s="1"/>
  <c r="AL15" i="4" s="1"/>
  <c r="R15" i="4" s="1"/>
  <c r="S15" i="4" s="1"/>
  <c r="H104" i="4"/>
  <c r="AK104" i="4" s="1"/>
  <c r="AL104" i="4" s="1"/>
  <c r="R104" i="4" s="1"/>
  <c r="S104" i="4" s="1"/>
  <c r="AA104" i="4"/>
  <c r="AH104" i="4"/>
  <c r="AB104" i="4"/>
  <c r="H99" i="4"/>
  <c r="AK99" i="4" s="1"/>
  <c r="AL99" i="4" s="1"/>
  <c r="R99" i="4" s="1"/>
  <c r="S99" i="4" s="1"/>
  <c r="AB99" i="4"/>
  <c r="AA99" i="4"/>
  <c r="AH99" i="4"/>
  <c r="AH64" i="4"/>
  <c r="AA64" i="4"/>
  <c r="AB64" i="4"/>
  <c r="H64" i="4"/>
  <c r="AK64" i="4" s="1"/>
  <c r="AL64" i="4" s="1"/>
  <c r="R64" i="4" s="1"/>
  <c r="S64" i="4" s="1"/>
  <c r="AB94" i="4"/>
  <c r="H94" i="4"/>
  <c r="AK94" i="4" s="1"/>
  <c r="AL94" i="4" s="1"/>
  <c r="R94" i="4" s="1"/>
  <c r="S94" i="4" s="1"/>
  <c r="AH94" i="4"/>
  <c r="AA94" i="4"/>
  <c r="AA19" i="4"/>
  <c r="H19" i="4"/>
  <c r="AK19" i="4" s="1"/>
  <c r="AL19" i="4" s="1"/>
  <c r="R19" i="4" s="1"/>
  <c r="S19" i="4" s="1"/>
  <c r="AB19" i="4"/>
  <c r="AH19" i="4"/>
  <c r="H101" i="4"/>
  <c r="AK101" i="4" s="1"/>
  <c r="AL101" i="4" s="1"/>
  <c r="R101" i="4" s="1"/>
  <c r="S101" i="4" s="1"/>
  <c r="AA101" i="4"/>
  <c r="AB101" i="4"/>
  <c r="AH101" i="4"/>
  <c r="AA4" i="4"/>
  <c r="AH4" i="4"/>
  <c r="H4" i="4"/>
  <c r="AB4" i="4"/>
  <c r="AA88" i="4"/>
  <c r="H88" i="4"/>
  <c r="AK88" i="4" s="1"/>
  <c r="AL88" i="4" s="1"/>
  <c r="R88" i="4" s="1"/>
  <c r="S88" i="4" s="1"/>
  <c r="AB88" i="4"/>
  <c r="AH88" i="4"/>
  <c r="AH36" i="4"/>
  <c r="AB36" i="4"/>
  <c r="AA36" i="4"/>
  <c r="H36" i="4"/>
  <c r="AK36" i="4" s="1"/>
  <c r="AL36" i="4" s="1"/>
  <c r="R36" i="4" s="1"/>
  <c r="S36" i="4" s="1"/>
  <c r="H5" i="4"/>
  <c r="AH5" i="4"/>
  <c r="AA5" i="4"/>
  <c r="AB5" i="4"/>
  <c r="AA48" i="4"/>
  <c r="AH48" i="4"/>
  <c r="H48" i="4"/>
  <c r="AK48" i="4" s="1"/>
  <c r="AL48" i="4" s="1"/>
  <c r="R48" i="4" s="1"/>
  <c r="S48" i="4" s="1"/>
  <c r="AB48" i="4"/>
  <c r="AA40" i="4"/>
  <c r="H40" i="4"/>
  <c r="AK40" i="4" s="1"/>
  <c r="AL40" i="4" s="1"/>
  <c r="R40" i="4" s="1"/>
  <c r="S40" i="4" s="1"/>
  <c r="AB40" i="4"/>
  <c r="AH40" i="4"/>
  <c r="H49" i="4"/>
  <c r="AK49" i="4" s="1"/>
  <c r="AL49" i="4" s="1"/>
  <c r="R49" i="4" s="1"/>
  <c r="S49" i="4" s="1"/>
  <c r="AH49" i="4"/>
  <c r="AA49" i="4"/>
  <c r="AB49" i="4"/>
  <c r="AA66" i="4"/>
  <c r="AB66" i="4"/>
  <c r="H66" i="4"/>
  <c r="AK66" i="4" s="1"/>
  <c r="AL66" i="4" s="1"/>
  <c r="R66" i="4" s="1"/>
  <c r="S66" i="4" s="1"/>
  <c r="AH66" i="4"/>
  <c r="H110" i="4"/>
  <c r="AK110" i="4" s="1"/>
  <c r="AL110" i="4" s="1"/>
  <c r="R110" i="4" s="1"/>
  <c r="S110" i="4" s="1"/>
  <c r="AB110" i="4"/>
  <c r="AA110" i="4"/>
  <c r="AH110" i="4"/>
  <c r="AA30" i="4"/>
  <c r="H30" i="4"/>
  <c r="AK30" i="4" s="1"/>
  <c r="AL30" i="4" s="1"/>
  <c r="R30" i="4" s="1"/>
  <c r="S30" i="4" s="1"/>
  <c r="AH30" i="4"/>
  <c r="AB30" i="4"/>
  <c r="AH98" i="4"/>
  <c r="H98" i="4"/>
  <c r="AK98" i="4" s="1"/>
  <c r="AL98" i="4" s="1"/>
  <c r="R98" i="4" s="1"/>
  <c r="S98" i="4" s="1"/>
  <c r="AA98" i="4"/>
  <c r="AB98" i="4"/>
  <c r="H38" i="4"/>
  <c r="AK38" i="4" s="1"/>
  <c r="AL38" i="4" s="1"/>
  <c r="R38" i="4" s="1"/>
  <c r="S38" i="4" s="1"/>
  <c r="AB38" i="4"/>
  <c r="AA38" i="4"/>
  <c r="AH38" i="4"/>
  <c r="T88" i="4" l="1"/>
  <c r="T64" i="4"/>
  <c r="T110" i="4"/>
  <c r="AK5" i="4"/>
  <c r="AL5" i="4" s="1"/>
  <c r="T49" i="4"/>
  <c r="AK4" i="4"/>
  <c r="AL4" i="4" s="1"/>
  <c r="R4" i="4" s="1"/>
  <c r="S4" i="4" s="1"/>
  <c r="T4" i="4" s="1"/>
  <c r="T38" i="4"/>
  <c r="T66" i="4"/>
  <c r="T40" i="4"/>
  <c r="T36" i="4"/>
  <c r="T23" i="4"/>
  <c r="T11" i="4"/>
  <c r="T15" i="4"/>
  <c r="T98" i="4"/>
  <c r="T48" i="4"/>
  <c r="T94" i="4"/>
  <c r="T104" i="4"/>
  <c r="T79" i="4"/>
  <c r="T58" i="4"/>
  <c r="T30" i="4"/>
  <c r="T101" i="4"/>
  <c r="T67" i="4"/>
  <c r="T19" i="4"/>
  <c r="T99" i="4"/>
  <c r="C59" i="4" l="1"/>
  <c r="H59" i="4" l="1"/>
  <c r="AK59" i="4" s="1"/>
  <c r="AL59" i="4" s="1"/>
  <c r="R59" i="4" s="1"/>
  <c r="S59" i="4" s="1"/>
  <c r="AA59" i="4"/>
  <c r="AB59" i="4"/>
  <c r="AH59" i="4"/>
  <c r="T59" i="4" l="1"/>
  <c r="L62" i="7"/>
  <c r="L71" i="7"/>
  <c r="I74" i="7"/>
  <c r="U37" i="7"/>
  <c r="P40" i="7"/>
  <c r="L27" i="7"/>
  <c r="L53" i="7"/>
  <c r="W61" i="7"/>
  <c r="I26" i="7"/>
  <c r="V14" i="7"/>
  <c r="U67" i="7"/>
  <c r="V31" i="7"/>
  <c r="L8" i="7"/>
  <c r="I47" i="7"/>
  <c r="V49" i="7"/>
  <c r="J44" i="7"/>
  <c r="O54" i="7"/>
  <c r="M9" i="7"/>
  <c r="U18" i="7"/>
  <c r="W10" i="7"/>
  <c r="M83" i="7"/>
  <c r="W19" i="7"/>
  <c r="J67" i="7"/>
  <c r="W89" i="7"/>
  <c r="I65" i="7"/>
  <c r="U31" i="7"/>
  <c r="I84" i="7"/>
  <c r="P56" i="7"/>
  <c r="W50" i="7"/>
  <c r="P50" i="7"/>
  <c r="U33" i="7"/>
  <c r="I39" i="7"/>
  <c r="M74" i="7"/>
  <c r="U53" i="7"/>
  <c r="W3" i="7"/>
  <c r="J41" i="7"/>
  <c r="P29" i="7"/>
  <c r="I88" i="7"/>
  <c r="J66" i="7"/>
  <c r="O38" i="7"/>
  <c r="M36" i="7"/>
  <c r="J14" i="7"/>
  <c r="W43" i="7"/>
  <c r="J69" i="7"/>
  <c r="L80" i="7"/>
  <c r="O6" i="7"/>
  <c r="L32" i="7"/>
  <c r="U78" i="7"/>
  <c r="L81" i="7"/>
  <c r="P67" i="7"/>
  <c r="M45" i="7"/>
  <c r="W4" i="7"/>
  <c r="P13" i="7"/>
  <c r="M16" i="7"/>
  <c r="I42" i="7"/>
  <c r="L73" i="7"/>
  <c r="M69" i="7"/>
  <c r="L64" i="7"/>
  <c r="J18" i="7"/>
  <c r="P28" i="7"/>
  <c r="O52" i="7"/>
  <c r="U3" i="7"/>
  <c r="M67" i="7"/>
  <c r="I70" i="7"/>
  <c r="P62" i="7"/>
  <c r="U63" i="7"/>
  <c r="L63" i="7"/>
  <c r="V39" i="7"/>
  <c r="P14" i="7"/>
  <c r="U6" i="7"/>
  <c r="O53" i="7"/>
  <c r="O82" i="7"/>
  <c r="O76" i="7"/>
  <c r="M47" i="7"/>
  <c r="W60" i="7"/>
  <c r="L67" i="7"/>
  <c r="P55" i="7"/>
  <c r="U85" i="7"/>
  <c r="I73" i="7"/>
  <c r="V16" i="7"/>
  <c r="U61" i="7"/>
  <c r="W52" i="7"/>
  <c r="P65" i="7"/>
  <c r="L56" i="7"/>
  <c r="I8" i="7"/>
  <c r="W12" i="7"/>
  <c r="I7" i="7"/>
  <c r="W51" i="7"/>
  <c r="W16" i="7"/>
  <c r="J51" i="7"/>
  <c r="U11" i="7"/>
  <c r="W86" i="7"/>
  <c r="O23" i="7"/>
  <c r="W26" i="7"/>
  <c r="P66" i="7"/>
  <c r="J24" i="7"/>
  <c r="V38" i="7"/>
  <c r="L66" i="7"/>
  <c r="U50" i="7"/>
  <c r="W24" i="7"/>
  <c r="J21" i="7"/>
  <c r="W22" i="7"/>
  <c r="M81" i="7"/>
  <c r="O21" i="7"/>
  <c r="W7" i="7"/>
  <c r="U56" i="7"/>
  <c r="W47" i="7"/>
  <c r="P23" i="7"/>
  <c r="L13" i="7"/>
  <c r="W88" i="7"/>
  <c r="V60" i="7"/>
  <c r="P74" i="7"/>
  <c r="L21" i="7"/>
  <c r="V22" i="7"/>
  <c r="U69" i="7"/>
  <c r="I15" i="7"/>
  <c r="U91" i="7"/>
  <c r="I13" i="7"/>
  <c r="J13" i="7"/>
  <c r="V4" i="7"/>
  <c r="W9" i="7"/>
  <c r="W68" i="7"/>
  <c r="L26" i="7"/>
  <c r="U65" i="7"/>
  <c r="J8" i="7"/>
  <c r="U51" i="7"/>
  <c r="I51" i="7"/>
  <c r="O51" i="7"/>
  <c r="M24" i="7"/>
  <c r="J34" i="7"/>
  <c r="I81" i="7"/>
  <c r="P17" i="7"/>
  <c r="I16" i="7"/>
  <c r="L55" i="7"/>
  <c r="I45" i="7"/>
  <c r="U42" i="7"/>
  <c r="L43" i="7"/>
  <c r="L28" i="7"/>
  <c r="U57" i="7"/>
  <c r="P9" i="7"/>
  <c r="J3" i="7"/>
  <c r="M33" i="7"/>
  <c r="P35" i="7"/>
  <c r="W28" i="7"/>
  <c r="U35" i="7"/>
  <c r="O68" i="7"/>
  <c r="P12" i="7"/>
  <c r="V35" i="7"/>
  <c r="L83" i="7"/>
  <c r="I19" i="7"/>
  <c r="W25" i="7"/>
  <c r="P73" i="7"/>
  <c r="M41" i="7"/>
  <c r="P39" i="7"/>
  <c r="P61" i="7"/>
  <c r="L35" i="7"/>
  <c r="O81" i="7"/>
  <c r="I54" i="7"/>
  <c r="M64" i="7"/>
  <c r="U27" i="7"/>
  <c r="I27" i="7"/>
  <c r="P42" i="7"/>
  <c r="P53" i="7"/>
  <c r="M62" i="7"/>
  <c r="M27" i="7"/>
  <c r="W48" i="7"/>
  <c r="J83" i="7"/>
  <c r="P84" i="7"/>
  <c r="O63" i="7"/>
  <c r="O12" i="7"/>
  <c r="L59" i="7"/>
  <c r="U30" i="7"/>
  <c r="U19" i="7"/>
  <c r="O83" i="7"/>
  <c r="W58" i="7"/>
  <c r="O73" i="7"/>
  <c r="I69" i="7"/>
  <c r="P80" i="7"/>
  <c r="I38" i="7"/>
  <c r="P11" i="7"/>
  <c r="O60" i="7"/>
  <c r="U81" i="7"/>
  <c r="J86" i="7"/>
  <c r="U14" i="7"/>
  <c r="W56" i="7"/>
  <c r="J40" i="7"/>
  <c r="U71" i="7"/>
  <c r="I41" i="7"/>
  <c r="U23" i="7"/>
  <c r="V37" i="7"/>
  <c r="P8" i="7"/>
  <c r="J72" i="7"/>
  <c r="V73" i="7"/>
  <c r="J54" i="7"/>
  <c r="O74" i="7"/>
  <c r="J76" i="7"/>
  <c r="I22" i="7"/>
  <c r="P43" i="7"/>
  <c r="O35" i="7"/>
  <c r="W74" i="7"/>
  <c r="V58" i="7"/>
  <c r="M29" i="7"/>
  <c r="P76" i="7"/>
  <c r="O37" i="7"/>
  <c r="J29" i="7"/>
  <c r="J25" i="7"/>
  <c r="P71" i="7"/>
  <c r="P41" i="7"/>
  <c r="J53" i="7"/>
  <c r="W64" i="7"/>
  <c r="J50" i="7"/>
  <c r="V64" i="7"/>
  <c r="J37" i="7"/>
  <c r="J26" i="7"/>
  <c r="L36" i="7"/>
  <c r="P69" i="7"/>
  <c r="U64" i="7"/>
  <c r="V25" i="7"/>
  <c r="U87" i="7"/>
  <c r="I76" i="7"/>
  <c r="W33" i="7"/>
  <c r="W62" i="7"/>
  <c r="V57" i="7"/>
  <c r="J10" i="7"/>
  <c r="U32" i="7"/>
  <c r="M48" i="7"/>
  <c r="M37" i="7"/>
  <c r="O13" i="7"/>
  <c r="P26" i="7"/>
  <c r="I28" i="7"/>
  <c r="J31" i="7"/>
  <c r="V47" i="7"/>
  <c r="M59" i="7"/>
  <c r="W6" i="7"/>
  <c r="U59" i="7"/>
  <c r="J47" i="7"/>
  <c r="M35" i="7"/>
  <c r="P85" i="7"/>
  <c r="U44" i="7"/>
  <c r="W32" i="7"/>
  <c r="L75" i="7"/>
  <c r="P38" i="7"/>
  <c r="L65" i="7"/>
  <c r="J15" i="7"/>
  <c r="V78" i="7"/>
  <c r="U21" i="7"/>
  <c r="I60" i="7"/>
  <c r="V32" i="7"/>
  <c r="L39" i="7"/>
  <c r="V41" i="7"/>
  <c r="M53" i="7"/>
  <c r="J33" i="7"/>
  <c r="I25" i="7"/>
  <c r="W67" i="7"/>
  <c r="J12" i="7"/>
  <c r="W45" i="7"/>
  <c r="V48" i="7"/>
  <c r="M34" i="7"/>
  <c r="I10" i="7"/>
  <c r="I35" i="7"/>
  <c r="M15" i="7"/>
  <c r="O44" i="7"/>
  <c r="L14" i="7"/>
  <c r="J65" i="7"/>
  <c r="O18" i="7"/>
  <c r="O47" i="7"/>
  <c r="V59" i="7"/>
  <c r="J78" i="7"/>
  <c r="W39" i="7"/>
  <c r="L47" i="7"/>
  <c r="W82" i="7"/>
  <c r="L2" i="7"/>
  <c r="J48" i="7"/>
  <c r="P25" i="7"/>
  <c r="I67" i="7"/>
  <c r="J62" i="7"/>
  <c r="O45" i="7"/>
  <c r="I34" i="7"/>
  <c r="P2" i="7"/>
  <c r="P48" i="7"/>
  <c r="W65" i="7"/>
  <c r="J59" i="7"/>
  <c r="P7" i="7"/>
  <c r="V82" i="7"/>
  <c r="V75" i="7"/>
  <c r="I56" i="7"/>
  <c r="J30" i="7"/>
  <c r="V45" i="7"/>
  <c r="P77" i="7"/>
  <c r="I49" i="7"/>
  <c r="I63" i="7"/>
  <c r="M19" i="7"/>
  <c r="J7" i="7"/>
  <c r="J61" i="7"/>
  <c r="O9" i="7"/>
  <c r="O2" i="7"/>
  <c r="I23" i="7"/>
  <c r="O46" i="7"/>
  <c r="J9" i="7"/>
  <c r="J11" i="7"/>
  <c r="O42" i="7"/>
  <c r="W78" i="7"/>
  <c r="U4" i="7"/>
  <c r="M3" i="7"/>
  <c r="L90" i="7"/>
  <c r="J27" i="7"/>
  <c r="L68" i="7"/>
  <c r="P81" i="7"/>
  <c r="O14" i="7"/>
  <c r="U68" i="7"/>
  <c r="O70" i="7"/>
  <c r="W8" i="7"/>
  <c r="J20" i="7"/>
  <c r="I37" i="7"/>
  <c r="L57" i="7"/>
  <c r="U54" i="7"/>
  <c r="J4" i="7"/>
  <c r="V26" i="7"/>
  <c r="U34" i="7"/>
  <c r="I14" i="7"/>
  <c r="I85" i="7"/>
  <c r="M30" i="7"/>
  <c r="U62" i="7"/>
  <c r="L7" i="7"/>
  <c r="L58" i="7"/>
  <c r="L23" i="7"/>
  <c r="W55" i="7"/>
  <c r="J81" i="7"/>
  <c r="U25" i="7"/>
  <c r="M43" i="7"/>
  <c r="L11" i="7"/>
  <c r="L79" i="7"/>
  <c r="M20" i="7"/>
  <c r="V54" i="7"/>
  <c r="W38" i="7"/>
  <c r="W77" i="7"/>
  <c r="U82" i="7"/>
  <c r="L44" i="7"/>
  <c r="M57" i="7"/>
  <c r="O69" i="7"/>
  <c r="V15" i="7"/>
  <c r="P79" i="7"/>
  <c r="M4" i="7"/>
  <c r="U49" i="7"/>
  <c r="I59" i="7"/>
  <c r="U80" i="7"/>
  <c r="W42" i="7"/>
  <c r="L51" i="7"/>
  <c r="V18" i="7"/>
  <c r="V67" i="7"/>
  <c r="J85" i="7"/>
  <c r="V44" i="7"/>
  <c r="O10" i="7"/>
  <c r="P18" i="7"/>
  <c r="J73" i="7"/>
  <c r="L18" i="7"/>
  <c r="M52" i="7"/>
  <c r="U73" i="7"/>
  <c r="U89" i="7"/>
  <c r="W35" i="7"/>
  <c r="I61" i="7"/>
  <c r="P24" i="7"/>
  <c r="I30" i="7"/>
  <c r="P88" i="7"/>
  <c r="J64" i="7"/>
  <c r="V56" i="7"/>
  <c r="I36" i="7"/>
  <c r="L60" i="7"/>
  <c r="V76" i="7"/>
  <c r="W73" i="7"/>
  <c r="M75" i="7"/>
  <c r="P46" i="7"/>
  <c r="P30" i="7"/>
  <c r="O58" i="7"/>
  <c r="J17" i="7"/>
  <c r="P83" i="7"/>
  <c r="O85" i="7"/>
  <c r="V85" i="7"/>
  <c r="M26" i="7"/>
  <c r="U52" i="7"/>
  <c r="P82" i="7"/>
  <c r="J49" i="7"/>
  <c r="I46" i="7"/>
  <c r="U22" i="7"/>
  <c r="O7" i="7"/>
  <c r="L12" i="7"/>
  <c r="W79" i="7"/>
  <c r="M71" i="7"/>
  <c r="U5" i="7"/>
  <c r="J19" i="7"/>
  <c r="W70" i="7"/>
  <c r="L37" i="7"/>
  <c r="L38" i="7"/>
  <c r="P68" i="7"/>
  <c r="I71" i="7"/>
  <c r="M38" i="7"/>
  <c r="O64" i="7"/>
  <c r="W46" i="7"/>
  <c r="P32" i="7"/>
  <c r="M17" i="7"/>
  <c r="I21" i="7"/>
  <c r="J36" i="7"/>
  <c r="U26" i="7"/>
  <c r="J56" i="7"/>
  <c r="V28" i="7"/>
  <c r="U43" i="7"/>
  <c r="W31" i="7"/>
  <c r="L41" i="7"/>
  <c r="W85" i="7"/>
  <c r="O26" i="7"/>
  <c r="I20" i="7"/>
  <c r="V10" i="7"/>
  <c r="M42" i="7"/>
  <c r="M7" i="7"/>
  <c r="M77" i="7"/>
  <c r="M76" i="7"/>
  <c r="L78" i="7"/>
  <c r="O40" i="7"/>
  <c r="V83" i="7"/>
  <c r="V33" i="7"/>
  <c r="P75" i="7"/>
  <c r="I78" i="7"/>
  <c r="M5" i="7"/>
  <c r="U10" i="7"/>
  <c r="P33" i="7"/>
  <c r="L40" i="7"/>
  <c r="W44" i="7"/>
  <c r="P27" i="7"/>
  <c r="M28" i="7"/>
  <c r="U15" i="7"/>
  <c r="J58" i="7"/>
  <c r="U8" i="7"/>
  <c r="M63" i="7"/>
  <c r="I55" i="7"/>
  <c r="J16" i="7"/>
  <c r="M78" i="7"/>
  <c r="J84" i="7"/>
  <c r="J43" i="7"/>
  <c r="V23" i="7"/>
  <c r="I50" i="7"/>
  <c r="I75" i="7"/>
  <c r="L22" i="7"/>
  <c r="M51" i="7"/>
  <c r="O59" i="7"/>
  <c r="W57" i="7"/>
  <c r="V9" i="7"/>
  <c r="I68" i="7"/>
  <c r="J79" i="7"/>
  <c r="O77" i="7"/>
  <c r="J6" i="7"/>
  <c r="U41" i="7"/>
  <c r="I72" i="7"/>
  <c r="L54" i="7"/>
  <c r="P44" i="7"/>
  <c r="L15" i="7"/>
  <c r="L42" i="7"/>
  <c r="M68" i="7"/>
  <c r="L9" i="7"/>
  <c r="O78" i="7"/>
  <c r="V55" i="7"/>
  <c r="P10" i="7"/>
  <c r="O75" i="7"/>
  <c r="I6" i="7"/>
  <c r="P21" i="7"/>
  <c r="I83" i="7"/>
  <c r="V19" i="7"/>
  <c r="W23" i="7"/>
  <c r="W14" i="7"/>
  <c r="L46" i="7"/>
  <c r="O36" i="7"/>
  <c r="I11" i="7"/>
  <c r="V20" i="7"/>
  <c r="O91" i="7"/>
  <c r="W63" i="7"/>
  <c r="I48" i="7"/>
  <c r="O33" i="7"/>
  <c r="V13" i="7"/>
  <c r="M6" i="7"/>
  <c r="O43" i="7"/>
  <c r="M55" i="7"/>
  <c r="O49" i="7"/>
  <c r="O25" i="7"/>
  <c r="V77" i="7"/>
  <c r="P90" i="7"/>
  <c r="V50" i="7"/>
  <c r="M13" i="7"/>
  <c r="U66" i="7"/>
  <c r="M23" i="7"/>
  <c r="V65" i="7"/>
  <c r="O31" i="7"/>
  <c r="P19" i="7"/>
  <c r="U28" i="7"/>
  <c r="L91" i="7"/>
  <c r="U9" i="7"/>
  <c r="W76" i="7"/>
  <c r="J2" i="7"/>
  <c r="U70" i="7"/>
  <c r="V69" i="7"/>
  <c r="I4" i="7"/>
  <c r="O57" i="7"/>
  <c r="W30" i="7"/>
  <c r="U13" i="7"/>
  <c r="M32" i="7"/>
  <c r="O48" i="7"/>
  <c r="L34" i="7"/>
  <c r="M18" i="7"/>
  <c r="L33" i="7"/>
  <c r="I32" i="7"/>
  <c r="L82" i="7"/>
  <c r="O32" i="7"/>
  <c r="P70" i="7"/>
  <c r="U7" i="7"/>
  <c r="W69" i="7"/>
  <c r="I79" i="7"/>
  <c r="V24" i="7"/>
  <c r="W40" i="7"/>
  <c r="L74" i="7"/>
  <c r="W36" i="7"/>
  <c r="U86" i="7"/>
  <c r="O90" i="7"/>
  <c r="P34" i="7"/>
  <c r="V29" i="7"/>
  <c r="P78" i="7"/>
  <c r="M60" i="7"/>
  <c r="U38" i="7"/>
  <c r="V70" i="7"/>
  <c r="L49" i="7"/>
  <c r="P6" i="7"/>
  <c r="P31" i="7"/>
  <c r="V52" i="7"/>
  <c r="V34" i="7"/>
  <c r="U77" i="7"/>
  <c r="U48" i="7"/>
  <c r="V88" i="7"/>
  <c r="M84" i="7"/>
  <c r="V62" i="7"/>
  <c r="P72" i="7"/>
  <c r="O28" i="7"/>
  <c r="O4" i="7"/>
  <c r="W37" i="7"/>
  <c r="I17" i="7"/>
  <c r="L17" i="7"/>
  <c r="I66" i="7"/>
  <c r="U76" i="7"/>
  <c r="V40" i="7"/>
  <c r="W15" i="7"/>
  <c r="L6" i="7"/>
  <c r="U46" i="7"/>
  <c r="W71" i="7"/>
  <c r="L31" i="7"/>
  <c r="O55" i="7"/>
  <c r="U45" i="7"/>
  <c r="U47" i="7"/>
  <c r="V3" i="7"/>
  <c r="M73" i="7"/>
  <c r="W91" i="7"/>
  <c r="J70" i="7"/>
  <c r="P51" i="7"/>
  <c r="I62" i="7"/>
  <c r="O39" i="7"/>
  <c r="M54" i="7"/>
  <c r="W81" i="7"/>
  <c r="M31" i="7"/>
  <c r="L24" i="7"/>
  <c r="U75" i="7"/>
  <c r="V74" i="7"/>
  <c r="J60" i="7"/>
  <c r="M82" i="7"/>
  <c r="W49" i="7"/>
  <c r="P20" i="7"/>
  <c r="J80" i="7"/>
  <c r="O65" i="7"/>
  <c r="U12" i="7"/>
  <c r="V63" i="7"/>
  <c r="J82" i="7"/>
  <c r="J23" i="7"/>
  <c r="O20" i="7"/>
  <c r="I58" i="7"/>
  <c r="W27" i="7"/>
  <c r="P16" i="7"/>
  <c r="V87" i="7"/>
  <c r="U83" i="7"/>
  <c r="L29" i="7"/>
  <c r="O5" i="7"/>
  <c r="J71" i="7"/>
  <c r="O66" i="7"/>
  <c r="P36" i="7"/>
  <c r="M2" i="7"/>
  <c r="V21" i="7"/>
  <c r="U17" i="7"/>
  <c r="M39" i="7"/>
  <c r="O79" i="7"/>
  <c r="O56" i="7"/>
  <c r="U55" i="7"/>
  <c r="V6" i="7"/>
  <c r="U60" i="7"/>
  <c r="P52" i="7"/>
  <c r="J46" i="7"/>
  <c r="V27" i="7"/>
  <c r="M46" i="7"/>
  <c r="M66" i="7"/>
  <c r="V84" i="7"/>
  <c r="J38" i="7"/>
  <c r="U79" i="7"/>
  <c r="V53" i="7"/>
  <c r="O11" i="7"/>
  <c r="J52" i="7"/>
  <c r="I29" i="7"/>
  <c r="O29" i="7"/>
  <c r="L5" i="7"/>
  <c r="P4" i="7"/>
  <c r="O16" i="7"/>
  <c r="U58" i="7"/>
  <c r="V30" i="7"/>
  <c r="O72" i="7"/>
  <c r="L52" i="7"/>
  <c r="L4" i="7"/>
  <c r="I44" i="7"/>
  <c r="M12" i="7"/>
  <c r="V72" i="7"/>
  <c r="M14" i="7"/>
  <c r="P45" i="7"/>
  <c r="O17" i="7"/>
  <c r="V46" i="7"/>
  <c r="V68" i="7"/>
  <c r="L3" i="7"/>
  <c r="O67" i="7"/>
  <c r="V81" i="7"/>
  <c r="M22" i="7"/>
  <c r="I52" i="7"/>
  <c r="V61" i="7"/>
  <c r="U84" i="7"/>
  <c r="M70" i="7"/>
  <c r="L85" i="7"/>
  <c r="O34" i="7"/>
  <c r="M58" i="7"/>
  <c r="J63" i="7"/>
  <c r="V42" i="7"/>
  <c r="L25" i="7"/>
  <c r="P54" i="7"/>
  <c r="V43" i="7"/>
  <c r="V66" i="7"/>
  <c r="U24" i="7"/>
  <c r="U74" i="7"/>
  <c r="L30" i="7"/>
  <c r="W66" i="7"/>
  <c r="W53" i="7"/>
  <c r="I9" i="7"/>
  <c r="W41" i="7"/>
  <c r="O61" i="7"/>
  <c r="I3" i="7"/>
  <c r="P15" i="7"/>
  <c r="L84" i="7"/>
  <c r="I33" i="7"/>
  <c r="J22" i="7"/>
  <c r="W11" i="7"/>
  <c r="I12" i="7"/>
  <c r="O3" i="7"/>
  <c r="M10" i="7"/>
  <c r="M49" i="7"/>
  <c r="L72" i="7"/>
  <c r="L48" i="7"/>
  <c r="L19" i="7"/>
  <c r="M11" i="7"/>
  <c r="V71" i="7"/>
  <c r="L77" i="7"/>
  <c r="U20" i="7"/>
  <c r="M86" i="7"/>
  <c r="I77" i="7"/>
  <c r="P63" i="7"/>
  <c r="M72" i="7"/>
  <c r="P3" i="7"/>
  <c r="O62" i="7"/>
  <c r="W5" i="7"/>
  <c r="V12" i="7"/>
  <c r="O27" i="7"/>
  <c r="P60" i="7"/>
  <c r="P64" i="7"/>
  <c r="W20" i="7"/>
  <c r="L69" i="7"/>
  <c r="W34" i="7"/>
  <c r="P58" i="7"/>
  <c r="W75" i="7"/>
  <c r="J55" i="7"/>
  <c r="M65" i="7"/>
  <c r="M25" i="7"/>
  <c r="I43" i="7"/>
  <c r="O50" i="7"/>
  <c r="U36" i="7"/>
  <c r="P5" i="7"/>
  <c r="O84" i="7"/>
  <c r="I57" i="7"/>
  <c r="V11" i="7"/>
  <c r="L50" i="7"/>
  <c r="V7" i="7"/>
  <c r="W13" i="7"/>
  <c r="L20" i="7"/>
  <c r="O87" i="7"/>
  <c r="U29" i="7"/>
  <c r="V8" i="7"/>
  <c r="L16" i="7"/>
  <c r="M50" i="7"/>
  <c r="I40" i="7"/>
  <c r="O19" i="7"/>
  <c r="I82" i="7"/>
  <c r="L76" i="7"/>
  <c r="O24" i="7"/>
  <c r="W17" i="7"/>
  <c r="W54" i="7"/>
  <c r="P37" i="7"/>
  <c r="L10" i="7"/>
  <c r="J77" i="7"/>
  <c r="M21" i="7"/>
  <c r="V5" i="7"/>
  <c r="J57" i="7"/>
  <c r="P59" i="7"/>
  <c r="V79" i="7"/>
  <c r="M90" i="7"/>
  <c r="I5" i="7"/>
  <c r="W59" i="7"/>
  <c r="I18" i="7"/>
  <c r="I31" i="7"/>
  <c r="M44" i="7"/>
  <c r="U40" i="7"/>
  <c r="P47" i="7"/>
  <c r="M56" i="7"/>
  <c r="V36" i="7"/>
  <c r="L61" i="7"/>
  <c r="J45" i="7"/>
  <c r="J75" i="7"/>
  <c r="O71" i="7"/>
  <c r="L70" i="7"/>
  <c r="O41" i="7"/>
  <c r="M61" i="7"/>
  <c r="I64" i="7"/>
  <c r="J42" i="7"/>
  <c r="J68" i="7"/>
  <c r="J39" i="7"/>
  <c r="M85" i="7"/>
  <c r="J28" i="7"/>
  <c r="M79" i="7"/>
  <c r="W18" i="7"/>
  <c r="V51" i="7"/>
  <c r="W84" i="7"/>
  <c r="L45" i="7"/>
  <c r="W29" i="7"/>
  <c r="P49" i="7"/>
  <c r="J5" i="7"/>
  <c r="J32" i="7"/>
  <c r="J35" i="7"/>
  <c r="I53" i="7"/>
  <c r="U39" i="7"/>
  <c r="U16" i="7"/>
  <c r="W21" i="7"/>
  <c r="V17" i="7"/>
  <c r="P22" i="7"/>
  <c r="O8" i="7"/>
  <c r="M8" i="7"/>
  <c r="P57" i="7"/>
  <c r="I24" i="7"/>
  <c r="M40" i="7"/>
  <c r="O15" i="7"/>
  <c r="O30" i="7"/>
  <c r="O22" i="7"/>
  <c r="W72" i="7"/>
  <c r="W83" i="7"/>
  <c r="J74" i="7"/>
  <c r="U72" i="7"/>
  <c r="H12" i="9" l="1"/>
  <c r="C119" i="4"/>
  <c r="AB10" i="9"/>
  <c r="C53" i="4"/>
  <c r="H53" i="4" s="1"/>
  <c r="AK53" i="4" s="1"/>
  <c r="AL53" i="4" s="1"/>
  <c r="R53" i="4" s="1"/>
  <c r="AB42" i="9"/>
  <c r="F9" i="4"/>
  <c r="I7" i="9"/>
  <c r="H35" i="9"/>
  <c r="F31" i="4"/>
  <c r="AB44" i="9"/>
  <c r="C91" i="4"/>
  <c r="AB91" i="4" s="1"/>
  <c r="F90" i="4"/>
  <c r="H18" i="9"/>
  <c r="H28" i="9"/>
  <c r="I66" i="9"/>
  <c r="C77" i="4"/>
  <c r="AB77" i="4" s="1"/>
  <c r="AB61" i="9"/>
  <c r="I72" i="9"/>
  <c r="C84" i="9"/>
  <c r="M84" i="9" s="1"/>
  <c r="C58" i="9"/>
  <c r="M58" i="9" s="1"/>
  <c r="F126" i="4"/>
  <c r="C49" i="9"/>
  <c r="M49" i="9" s="1"/>
  <c r="F122" i="4"/>
  <c r="C47" i="9"/>
  <c r="M47" i="9" s="1"/>
  <c r="G38" i="9"/>
  <c r="G27" i="9"/>
  <c r="H26" i="9"/>
  <c r="F60" i="4"/>
  <c r="H59" i="9"/>
  <c r="H34" i="9"/>
  <c r="H16" i="9"/>
  <c r="AB4" i="9"/>
  <c r="C97" i="4"/>
  <c r="AB97" i="4" s="1"/>
  <c r="H3" i="9"/>
  <c r="AB15" i="9"/>
  <c r="C109" i="4"/>
  <c r="AA109" i="4" s="1"/>
  <c r="C3" i="4"/>
  <c r="AH3" i="4" s="1"/>
  <c r="AB43" i="9"/>
  <c r="I47" i="9"/>
  <c r="H73" i="9"/>
  <c r="I69" i="9"/>
  <c r="C69" i="9"/>
  <c r="M69" i="9" s="1"/>
  <c r="I68" i="9"/>
  <c r="F96" i="4"/>
  <c r="C80" i="9"/>
  <c r="M80" i="9" s="1"/>
  <c r="H78" i="9"/>
  <c r="H25" i="9"/>
  <c r="C31" i="9"/>
  <c r="M31" i="9" s="1"/>
  <c r="I43" i="9"/>
  <c r="F106" i="4"/>
  <c r="I30" i="9"/>
  <c r="AB72" i="9"/>
  <c r="C96" i="4"/>
  <c r="AA96" i="4" s="1"/>
  <c r="I22" i="9"/>
  <c r="G33" i="9"/>
  <c r="I85" i="9"/>
  <c r="H65" i="9"/>
  <c r="C39" i="4"/>
  <c r="AB28" i="9"/>
  <c r="C40" i="9"/>
  <c r="M40" i="9" s="1"/>
  <c r="G13" i="9"/>
  <c r="C2" i="9"/>
  <c r="C14" i="9"/>
  <c r="M14" i="9" s="1"/>
  <c r="F53" i="4"/>
  <c r="I48" i="9"/>
  <c r="I11" i="9"/>
  <c r="H40" i="9"/>
  <c r="I46" i="9"/>
  <c r="C55" i="9"/>
  <c r="M55" i="9" s="1"/>
  <c r="G26" i="9"/>
  <c r="G14" i="9"/>
  <c r="F13" i="4"/>
  <c r="H36" i="9"/>
  <c r="G20" i="9"/>
  <c r="C16" i="9"/>
  <c r="M16" i="9" s="1"/>
  <c r="C11" i="9"/>
  <c r="M11" i="9" s="1"/>
  <c r="F112" i="4"/>
  <c r="I51" i="9"/>
  <c r="G74" i="9"/>
  <c r="H5" i="9"/>
  <c r="G54" i="9"/>
  <c r="F123" i="4"/>
  <c r="F51" i="4"/>
  <c r="F84" i="4"/>
  <c r="F111" i="4"/>
  <c r="AB45" i="9"/>
  <c r="C105" i="4"/>
  <c r="H105" i="4" s="1"/>
  <c r="AK105" i="4" s="1"/>
  <c r="AL105" i="4" s="1"/>
  <c r="R105" i="4" s="1"/>
  <c r="C9" i="9"/>
  <c r="M9" i="9" s="1"/>
  <c r="G4" i="9"/>
  <c r="C74" i="9"/>
  <c r="M74" i="9" s="1"/>
  <c r="I60" i="9"/>
  <c r="C76" i="4"/>
  <c r="AA76" i="4" s="1"/>
  <c r="AB78" i="9"/>
  <c r="I3" i="9"/>
  <c r="G58" i="9"/>
  <c r="H37" i="9"/>
  <c r="C106" i="4"/>
  <c r="AH106" i="4" s="1"/>
  <c r="AB24" i="9"/>
  <c r="C31" i="4"/>
  <c r="H31" i="4" s="1"/>
  <c r="AK31" i="4" s="1"/>
  <c r="AL31" i="4" s="1"/>
  <c r="R31" i="4" s="1"/>
  <c r="AB57" i="9"/>
  <c r="C66" i="9"/>
  <c r="M66" i="9" s="1"/>
  <c r="F18" i="4"/>
  <c r="F61" i="4"/>
  <c r="G82" i="9"/>
  <c r="H32" i="9"/>
  <c r="G75" i="9"/>
  <c r="AB55" i="9"/>
  <c r="C73" i="4"/>
  <c r="H73" i="4" s="1"/>
  <c r="AK73" i="4" s="1"/>
  <c r="AL73" i="4" s="1"/>
  <c r="R73" i="4" s="1"/>
  <c r="H48" i="9"/>
  <c r="AB88" i="9"/>
  <c r="C26" i="4"/>
  <c r="AH26" i="4" s="1"/>
  <c r="G83" i="9"/>
  <c r="G81" i="9"/>
  <c r="C124" i="4"/>
  <c r="AB23" i="9"/>
  <c r="F27" i="4"/>
  <c r="H30" i="9"/>
  <c r="I33" i="9"/>
  <c r="I39" i="9"/>
  <c r="G19" i="9"/>
  <c r="G29" i="9"/>
  <c r="I4" i="9"/>
  <c r="F59" i="4"/>
  <c r="AB29" i="9"/>
  <c r="C27" i="4"/>
  <c r="G57" i="9"/>
  <c r="H45" i="9"/>
  <c r="G23" i="9"/>
  <c r="I83" i="9"/>
  <c r="G45" i="9"/>
  <c r="C10" i="9"/>
  <c r="M10" i="9" s="1"/>
  <c r="F83" i="4"/>
  <c r="F33" i="4"/>
  <c r="C41" i="9"/>
  <c r="M41" i="9" s="1"/>
  <c r="AB82" i="9"/>
  <c r="C42" i="4"/>
  <c r="H42" i="4" s="1"/>
  <c r="AK42" i="4" s="1"/>
  <c r="AL42" i="4" s="1"/>
  <c r="R42" i="4" s="1"/>
  <c r="F114" i="4"/>
  <c r="C52" i="9"/>
  <c r="M52" i="9" s="1"/>
  <c r="C6" i="9"/>
  <c r="M6" i="9" s="1"/>
  <c r="H63" i="9"/>
  <c r="F6" i="4"/>
  <c r="C17" i="9"/>
  <c r="M17" i="9" s="1"/>
  <c r="G64" i="9"/>
  <c r="I57" i="9"/>
  <c r="C12" i="9"/>
  <c r="M12" i="9" s="1"/>
  <c r="I65" i="9"/>
  <c r="G85" i="9"/>
  <c r="C61" i="9"/>
  <c r="M61" i="9" s="1"/>
  <c r="F117" i="4"/>
  <c r="C13" i="9"/>
  <c r="M13" i="9" s="1"/>
  <c r="G60" i="9"/>
  <c r="H8" i="9"/>
  <c r="F127" i="4"/>
  <c r="H23" i="9"/>
  <c r="C51" i="4"/>
  <c r="AB51" i="4" s="1"/>
  <c r="AB85" i="9"/>
  <c r="G67" i="9"/>
  <c r="C7" i="9"/>
  <c r="M7" i="9" s="1"/>
  <c r="I53" i="9"/>
  <c r="H82" i="9"/>
  <c r="G5" i="9"/>
  <c r="H76" i="9"/>
  <c r="I42" i="9"/>
  <c r="H79" i="9"/>
  <c r="F17" i="4"/>
  <c r="F89" i="4"/>
  <c r="H74" i="9"/>
  <c r="AB16" i="9"/>
  <c r="C112" i="4"/>
  <c r="AA112" i="4" s="1"/>
  <c r="C27" i="9"/>
  <c r="M27" i="9" s="1"/>
  <c r="H19" i="9"/>
  <c r="F120" i="4"/>
  <c r="H77" i="9"/>
  <c r="F115" i="4"/>
  <c r="H52" i="9"/>
  <c r="I12" i="9"/>
  <c r="AB76" i="9"/>
  <c r="C46" i="4"/>
  <c r="AH46" i="4" s="1"/>
  <c r="F72" i="4"/>
  <c r="F78" i="4"/>
  <c r="H13" i="9"/>
  <c r="C107" i="4"/>
  <c r="AA107" i="4" s="1"/>
  <c r="AB39" i="9"/>
  <c r="F121" i="4"/>
  <c r="C123" i="4"/>
  <c r="AB13" i="9"/>
  <c r="C78" i="4"/>
  <c r="AB78" i="4" s="1"/>
  <c r="AB63" i="9"/>
  <c r="C38" i="9"/>
  <c r="M38" i="9" s="1"/>
  <c r="H14" i="9"/>
  <c r="H81" i="9"/>
  <c r="H7" i="9"/>
  <c r="I24" i="9"/>
  <c r="C28" i="9"/>
  <c r="M28" i="9" s="1"/>
  <c r="F73" i="4"/>
  <c r="I50" i="9"/>
  <c r="C84" i="4"/>
  <c r="AB14" i="9"/>
  <c r="AB49" i="9"/>
  <c r="C22" i="4"/>
  <c r="AB22" i="4" s="1"/>
  <c r="I84" i="9"/>
  <c r="G84" i="9"/>
  <c r="H42" i="9"/>
  <c r="G30" i="9"/>
  <c r="H85" i="9"/>
  <c r="F37" i="4"/>
  <c r="I25" i="9"/>
  <c r="G17" i="9"/>
  <c r="G90" i="9"/>
  <c r="G50" i="9"/>
  <c r="F20" i="4"/>
  <c r="C73" i="9"/>
  <c r="M73" i="9" s="1"/>
  <c r="G77" i="9"/>
  <c r="H66" i="9"/>
  <c r="C63" i="9"/>
  <c r="M63" i="9" s="1"/>
  <c r="C83" i="9"/>
  <c r="M83" i="9" s="1"/>
  <c r="C21" i="9"/>
  <c r="M21" i="9" s="1"/>
  <c r="I10" i="9"/>
  <c r="G22" i="9"/>
  <c r="C39" i="9"/>
  <c r="M39" i="9" s="1"/>
  <c r="G3" i="9"/>
  <c r="AB40" i="9"/>
  <c r="C6" i="4"/>
  <c r="AH6" i="4" s="1"/>
  <c r="I77" i="9"/>
  <c r="C79" i="9"/>
  <c r="M79" i="9" s="1"/>
  <c r="G18" i="9"/>
  <c r="I45" i="9"/>
  <c r="H46" i="9"/>
  <c r="C60" i="9"/>
  <c r="M60" i="9" s="1"/>
  <c r="C113" i="4"/>
  <c r="AB20" i="9"/>
  <c r="AB25" i="9"/>
  <c r="C52" i="4"/>
  <c r="AH52" i="4" s="1"/>
  <c r="C68" i="9"/>
  <c r="M68" i="9" s="1"/>
  <c r="H72" i="9"/>
  <c r="G69" i="9"/>
  <c r="C118" i="4"/>
  <c r="AB79" i="9"/>
  <c r="F52" i="4"/>
  <c r="G56" i="9"/>
  <c r="G46" i="9"/>
  <c r="F119" i="4"/>
  <c r="C30" i="9"/>
  <c r="M30" i="9" s="1"/>
  <c r="I27" i="9"/>
  <c r="G62" i="9"/>
  <c r="H27" i="9"/>
  <c r="F7" i="4"/>
  <c r="H58" i="9"/>
  <c r="C42" i="9"/>
  <c r="M42" i="9" s="1"/>
  <c r="G63" i="9"/>
  <c r="F22" i="4"/>
  <c r="AB84" i="9"/>
  <c r="C83" i="4"/>
  <c r="AB68" i="9"/>
  <c r="C41" i="4"/>
  <c r="AB41" i="4" s="1"/>
  <c r="I44" i="9"/>
  <c r="AB56" i="9"/>
  <c r="C87" i="4"/>
  <c r="C46" i="9"/>
  <c r="M46" i="9" s="1"/>
  <c r="H62" i="9"/>
  <c r="C33" i="9"/>
  <c r="M33" i="9" s="1"/>
  <c r="AB64" i="9"/>
  <c r="C81" i="4"/>
  <c r="AB81" i="4" s="1"/>
  <c r="C115" i="4"/>
  <c r="AB77" i="9"/>
  <c r="C26" i="9"/>
  <c r="M26" i="9" s="1"/>
  <c r="AB81" i="9"/>
  <c r="C12" i="4"/>
  <c r="H12" i="4" s="1"/>
  <c r="AK12" i="4" s="1"/>
  <c r="AL12" i="4" s="1"/>
  <c r="R12" i="4" s="1"/>
  <c r="H55" i="9"/>
  <c r="I17" i="9"/>
  <c r="C85" i="9"/>
  <c r="M85" i="9" s="1"/>
  <c r="I75" i="9"/>
  <c r="G52" i="9"/>
  <c r="AB70" i="9"/>
  <c r="C122" i="4"/>
  <c r="H122" i="4" s="1"/>
  <c r="AK122" i="4" s="1"/>
  <c r="AL122" i="4" s="1"/>
  <c r="R122" i="4" s="1"/>
  <c r="G53" i="9"/>
  <c r="I38" i="9"/>
  <c r="H50" i="9"/>
  <c r="H61" i="9"/>
  <c r="H86" i="9"/>
  <c r="C37" i="9"/>
  <c r="M37" i="9" s="1"/>
  <c r="F54" i="4"/>
  <c r="I40" i="9"/>
  <c r="F3" i="4"/>
  <c r="AB65" i="9"/>
  <c r="C55" i="4"/>
  <c r="I67" i="9"/>
  <c r="I82" i="9"/>
  <c r="I74" i="9"/>
  <c r="G42" i="9"/>
  <c r="C24" i="9"/>
  <c r="M24" i="9" s="1"/>
  <c r="H75" i="9"/>
  <c r="F62" i="4"/>
  <c r="I64" i="9"/>
  <c r="I9" i="9"/>
  <c r="H6" i="9"/>
  <c r="I26" i="9"/>
  <c r="I18" i="9"/>
  <c r="G7" i="9"/>
  <c r="I6" i="9"/>
  <c r="H53" i="9"/>
  <c r="C17" i="4"/>
  <c r="AB27" i="9"/>
  <c r="G66" i="9"/>
  <c r="C86" i="9"/>
  <c r="U86" i="9" s="1"/>
  <c r="C50" i="9"/>
  <c r="M50" i="9" s="1"/>
  <c r="H67" i="9"/>
  <c r="C56" i="4"/>
  <c r="AH56" i="4" s="1"/>
  <c r="AB66" i="9"/>
  <c r="I13" i="9"/>
  <c r="C67" i="9"/>
  <c r="M67" i="9" s="1"/>
  <c r="C34" i="9"/>
  <c r="M34" i="9" s="1"/>
  <c r="C59" i="9"/>
  <c r="M59" i="9" s="1"/>
  <c r="I28" i="9"/>
  <c r="F50" i="4"/>
  <c r="I71" i="9"/>
  <c r="F43" i="4"/>
  <c r="F87" i="4"/>
  <c r="H64" i="9"/>
  <c r="F124" i="4"/>
  <c r="C56" i="9"/>
  <c r="M56" i="9" s="1"/>
  <c r="C75" i="9"/>
  <c r="M75" i="9" s="1"/>
  <c r="H11" i="9"/>
  <c r="C53" i="9"/>
  <c r="M53" i="9" s="1"/>
  <c r="AB17" i="9"/>
  <c r="C18" i="4"/>
  <c r="AH18" i="4" s="1"/>
  <c r="AB48" i="9"/>
  <c r="C13" i="4"/>
  <c r="AB13" i="4" s="1"/>
  <c r="H83" i="9"/>
  <c r="I41" i="9"/>
  <c r="G48" i="9"/>
  <c r="F118" i="4"/>
  <c r="C4" i="9"/>
  <c r="M4" i="9" s="1"/>
  <c r="C28" i="4"/>
  <c r="AH28" i="4" s="1"/>
  <c r="AB54" i="9"/>
  <c r="C45" i="9"/>
  <c r="M45" i="9" s="1"/>
  <c r="G41" i="9"/>
  <c r="H24" i="9"/>
  <c r="C45" i="4"/>
  <c r="AH45" i="4" s="1"/>
  <c r="AB59" i="9"/>
  <c r="G2" i="9"/>
  <c r="D19" i="5" s="1"/>
  <c r="H39" i="9"/>
  <c r="F12" i="4"/>
  <c r="C36" i="9"/>
  <c r="M36" i="9" s="1"/>
  <c r="H70" i="9"/>
  <c r="G71" i="9"/>
  <c r="I8" i="9"/>
  <c r="F97" i="4"/>
  <c r="F25" i="4"/>
  <c r="AB34" i="9"/>
  <c r="C54" i="4"/>
  <c r="H54" i="4" s="1"/>
  <c r="AK54" i="4" s="1"/>
  <c r="AL54" i="4" s="1"/>
  <c r="R54" i="4" s="1"/>
  <c r="F45" i="4"/>
  <c r="C51" i="9"/>
  <c r="M51" i="9" s="1"/>
  <c r="AB21" i="9"/>
  <c r="C120" i="4"/>
  <c r="AB120" i="4" s="1"/>
  <c r="G70" i="9"/>
  <c r="I36" i="9"/>
  <c r="C25" i="9"/>
  <c r="M25" i="9" s="1"/>
  <c r="F39" i="4"/>
  <c r="I20" i="9"/>
  <c r="H9" i="9"/>
  <c r="I76" i="9"/>
  <c r="H4" i="9"/>
  <c r="F105" i="4"/>
  <c r="I21" i="9"/>
  <c r="G61" i="9"/>
  <c r="H17" i="9"/>
  <c r="F116" i="4"/>
  <c r="H56" i="9"/>
  <c r="H49" i="9"/>
  <c r="C29" i="9"/>
  <c r="M29" i="9" s="1"/>
  <c r="F57" i="4"/>
  <c r="G72" i="9"/>
  <c r="AB11" i="9"/>
  <c r="C117" i="4"/>
  <c r="AB117" i="4" s="1"/>
  <c r="F28" i="4"/>
  <c r="F24" i="4"/>
  <c r="G79" i="9"/>
  <c r="C62" i="9"/>
  <c r="M62" i="9" s="1"/>
  <c r="H2" i="9"/>
  <c r="G39" i="9"/>
  <c r="G32" i="9"/>
  <c r="G47" i="9"/>
  <c r="H10" i="9"/>
  <c r="F86" i="4"/>
  <c r="H31" i="9"/>
  <c r="I62" i="9"/>
  <c r="F93" i="4"/>
  <c r="C44" i="9"/>
  <c r="M44" i="9" s="1"/>
  <c r="I15" i="9"/>
  <c r="C34" i="4"/>
  <c r="AH34" i="4" s="1"/>
  <c r="AB67" i="9"/>
  <c r="G36" i="9"/>
  <c r="H51" i="9"/>
  <c r="H41" i="9"/>
  <c r="AB7" i="9"/>
  <c r="C103" i="4"/>
  <c r="AB103" i="4" s="1"/>
  <c r="F125" i="4"/>
  <c r="G76" i="9"/>
  <c r="F69" i="4"/>
  <c r="H84" i="9"/>
  <c r="I49" i="9"/>
  <c r="G11" i="9"/>
  <c r="F95" i="4"/>
  <c r="G25" i="9"/>
  <c r="F56" i="4"/>
  <c r="I32" i="9"/>
  <c r="G73" i="9"/>
  <c r="F81" i="4"/>
  <c r="H44" i="9"/>
  <c r="AB12" i="9"/>
  <c r="C127" i="4"/>
  <c r="H127" i="4" s="1"/>
  <c r="AK127" i="4" s="1"/>
  <c r="AL127" i="4" s="1"/>
  <c r="R127" i="4" s="1"/>
  <c r="H29" i="9"/>
  <c r="C9" i="4"/>
  <c r="AB53" i="9"/>
  <c r="I88" i="9"/>
  <c r="AB47" i="9"/>
  <c r="C10" i="4"/>
  <c r="G28" i="9"/>
  <c r="H57" i="9"/>
  <c r="C48" i="9"/>
  <c r="M48" i="9" s="1"/>
  <c r="C71" i="9"/>
  <c r="M71" i="9" s="1"/>
  <c r="C24" i="4"/>
  <c r="AA24" i="4" s="1"/>
  <c r="AB51" i="9"/>
  <c r="AB8" i="9"/>
  <c r="C121" i="4"/>
  <c r="H38" i="9"/>
  <c r="C33" i="4"/>
  <c r="AH33" i="4" s="1"/>
  <c r="AB31" i="9"/>
  <c r="I58" i="9"/>
  <c r="F70" i="4"/>
  <c r="I61" i="9"/>
  <c r="F128" i="4"/>
  <c r="AB36" i="9"/>
  <c r="C93" i="4"/>
  <c r="AH93" i="4" s="1"/>
  <c r="AB19" i="9"/>
  <c r="C72" i="4"/>
  <c r="C50" i="4"/>
  <c r="H50" i="4" s="1"/>
  <c r="AK50" i="4" s="1"/>
  <c r="AL50" i="4" s="1"/>
  <c r="R50" i="4" s="1"/>
  <c r="AB71" i="9"/>
  <c r="C75" i="4"/>
  <c r="AH75" i="4" s="1"/>
  <c r="AB18" i="9"/>
  <c r="C22" i="9"/>
  <c r="M22" i="9" s="1"/>
  <c r="I19" i="9"/>
  <c r="I31" i="9"/>
  <c r="C111" i="4"/>
  <c r="AA111" i="4" s="1"/>
  <c r="AB38" i="9"/>
  <c r="C116" i="4"/>
  <c r="H116" i="4" s="1"/>
  <c r="AK116" i="4" s="1"/>
  <c r="AL116" i="4" s="1"/>
  <c r="R116" i="4" s="1"/>
  <c r="AB60" i="9"/>
  <c r="G65" i="9"/>
  <c r="G68" i="9"/>
  <c r="C35" i="9"/>
  <c r="M35" i="9" s="1"/>
  <c r="AB33" i="9"/>
  <c r="C43" i="4"/>
  <c r="AH43" i="4" s="1"/>
  <c r="F92" i="4"/>
  <c r="C86" i="4"/>
  <c r="AA86" i="4" s="1"/>
  <c r="AB37" i="9"/>
  <c r="I34" i="9"/>
  <c r="C35" i="4"/>
  <c r="AH35" i="4" s="1"/>
  <c r="AB83" i="9"/>
  <c r="C18" i="9"/>
  <c r="M18" i="9" s="1"/>
  <c r="H54" i="9"/>
  <c r="I35" i="9"/>
  <c r="AB52" i="9"/>
  <c r="C57" i="4"/>
  <c r="AB57" i="4" s="1"/>
  <c r="AB5" i="9"/>
  <c r="C128" i="4"/>
  <c r="G43" i="9"/>
  <c r="I52" i="9"/>
  <c r="G21" i="9"/>
  <c r="I14" i="9"/>
  <c r="C32" i="4"/>
  <c r="H32" i="4" s="1"/>
  <c r="AK32" i="4" s="1"/>
  <c r="AL32" i="4" s="1"/>
  <c r="R32" i="4" s="1"/>
  <c r="AB75" i="9"/>
  <c r="I87" i="9"/>
  <c r="I56" i="9"/>
  <c r="G12" i="9"/>
  <c r="H90" i="9"/>
  <c r="G15" i="9"/>
  <c r="C20" i="4"/>
  <c r="AB22" i="9"/>
  <c r="C69" i="4"/>
  <c r="AH69" i="4" s="1"/>
  <c r="AB32" i="9"/>
  <c r="G31" i="9"/>
  <c r="AB6" i="9"/>
  <c r="C126" i="4"/>
  <c r="AA126" i="4" s="1"/>
  <c r="C7" i="4"/>
  <c r="AA7" i="4" s="1"/>
  <c r="AB26" i="9"/>
  <c r="G80" i="9"/>
  <c r="I54" i="9"/>
  <c r="C78" i="9"/>
  <c r="M78" i="9" s="1"/>
  <c r="G16" i="9"/>
  <c r="F41" i="4"/>
  <c r="I16" i="9"/>
  <c r="C32" i="9"/>
  <c r="M32" i="9" s="1"/>
  <c r="I79" i="9"/>
  <c r="AB3" i="9"/>
  <c r="C125" i="4"/>
  <c r="AA125" i="4" s="1"/>
  <c r="C76" i="9"/>
  <c r="M76" i="9" s="1"/>
  <c r="C20" i="9"/>
  <c r="M20" i="9" s="1"/>
  <c r="G6" i="9"/>
  <c r="F32" i="4"/>
  <c r="H20" i="9"/>
  <c r="I59" i="9"/>
  <c r="F107" i="4"/>
  <c r="AB73" i="9"/>
  <c r="C82" i="4"/>
  <c r="AH82" i="4" s="1"/>
  <c r="C19" i="9"/>
  <c r="M19" i="9" s="1"/>
  <c r="C8" i="9"/>
  <c r="M8" i="9" s="1"/>
  <c r="G59" i="9"/>
  <c r="F77" i="4"/>
  <c r="F2" i="4"/>
  <c r="H22" i="9"/>
  <c r="G10" i="9"/>
  <c r="F10" i="4"/>
  <c r="AB58" i="9"/>
  <c r="C89" i="4"/>
  <c r="AA89" i="4" s="1"/>
  <c r="C64" i="9"/>
  <c r="M64" i="9" s="1"/>
  <c r="AB69" i="9"/>
  <c r="C95" i="4"/>
  <c r="C57" i="9"/>
  <c r="M57" i="9" s="1"/>
  <c r="C54" i="9"/>
  <c r="M54" i="9" s="1"/>
  <c r="C60" i="4"/>
  <c r="AA60" i="4" s="1"/>
  <c r="AB50" i="9"/>
  <c r="I70" i="9"/>
  <c r="I55" i="9"/>
  <c r="F75" i="4"/>
  <c r="F113" i="4"/>
  <c r="C5" i="9"/>
  <c r="M5" i="9" s="1"/>
  <c r="G35" i="9"/>
  <c r="G55" i="9"/>
  <c r="H71" i="9"/>
  <c r="C37" i="4"/>
  <c r="AH37" i="4" s="1"/>
  <c r="AB62" i="9"/>
  <c r="I5" i="9"/>
  <c r="C114" i="4"/>
  <c r="AB9" i="9"/>
  <c r="I73" i="9"/>
  <c r="I78" i="9"/>
  <c r="F76" i="4"/>
  <c r="G40" i="9"/>
  <c r="H43" i="9"/>
  <c r="C65" i="9"/>
  <c r="M65" i="9" s="1"/>
  <c r="C23" i="9"/>
  <c r="M23" i="9" s="1"/>
  <c r="H69" i="9"/>
  <c r="H33" i="9"/>
  <c r="G88" i="9"/>
  <c r="H21" i="9"/>
  <c r="C72" i="9"/>
  <c r="M72" i="9" s="1"/>
  <c r="F82" i="4"/>
  <c r="H60" i="9"/>
  <c r="G49" i="9"/>
  <c r="C82" i="9"/>
  <c r="M82" i="9" s="1"/>
  <c r="I81" i="9"/>
  <c r="C3" i="9"/>
  <c r="M3" i="9" s="1"/>
  <c r="G51" i="9"/>
  <c r="C77" i="9"/>
  <c r="M77" i="9" s="1"/>
  <c r="G8" i="9"/>
  <c r="C90" i="4"/>
  <c r="AA90" i="4" s="1"/>
  <c r="AB30" i="9"/>
  <c r="G78" i="9"/>
  <c r="H68" i="9"/>
  <c r="C2" i="4"/>
  <c r="AH2" i="4" s="1"/>
  <c r="AB74" i="9"/>
  <c r="I23" i="9"/>
  <c r="C81" i="9"/>
  <c r="M81" i="9" s="1"/>
  <c r="F91" i="4"/>
  <c r="I63" i="9"/>
  <c r="G9" i="9"/>
  <c r="H47" i="9"/>
  <c r="F103" i="4"/>
  <c r="C15" i="9"/>
  <c r="M15" i="9" s="1"/>
  <c r="I37" i="9"/>
  <c r="I29" i="9"/>
  <c r="H15" i="9"/>
  <c r="F34" i="4"/>
  <c r="F46" i="4"/>
  <c r="C70" i="9"/>
  <c r="M70" i="9" s="1"/>
  <c r="G37" i="9"/>
  <c r="C43" i="9"/>
  <c r="M43" i="9" s="1"/>
  <c r="G34" i="9"/>
  <c r="G24" i="9"/>
  <c r="AB35" i="9"/>
  <c r="C92" i="4"/>
  <c r="AA92" i="4" s="1"/>
  <c r="F55" i="4"/>
  <c r="F42" i="4"/>
  <c r="AB46" i="9"/>
  <c r="C61" i="4"/>
  <c r="F35" i="4"/>
  <c r="AB41" i="9"/>
  <c r="C62" i="4"/>
  <c r="H62" i="4" s="1"/>
  <c r="AK62" i="4" s="1"/>
  <c r="AL62" i="4" s="1"/>
  <c r="R62" i="4" s="1"/>
  <c r="F29" i="4"/>
  <c r="G44" i="9"/>
  <c r="R58" i="7"/>
  <c r="R45" i="7"/>
  <c r="S12" i="7"/>
  <c r="I127" i="4" s="1"/>
  <c r="K10" i="8"/>
  <c r="K42" i="8"/>
  <c r="E53" i="8"/>
  <c r="D7" i="8"/>
  <c r="J7" i="8" s="1"/>
  <c r="AG103" i="4" s="1"/>
  <c r="W103" i="4" s="1"/>
  <c r="S35" i="7"/>
  <c r="I92" i="4" s="1"/>
  <c r="R43" i="7"/>
  <c r="E57" i="8"/>
  <c r="R32" i="7"/>
  <c r="R3" i="7"/>
  <c r="R81" i="7"/>
  <c r="K44" i="8"/>
  <c r="E30" i="8"/>
  <c r="S18" i="7"/>
  <c r="I75" i="4" s="1"/>
  <c r="R90" i="7"/>
  <c r="S28" i="7"/>
  <c r="I39" i="4" s="1"/>
  <c r="D66" i="8"/>
  <c r="J66" i="8" s="1"/>
  <c r="AG56" i="4" s="1"/>
  <c r="W56" i="4" s="1"/>
  <c r="V56" i="4" s="1"/>
  <c r="N4" i="13"/>
  <c r="K61" i="8"/>
  <c r="D72" i="8"/>
  <c r="J72" i="8" s="1"/>
  <c r="H72" i="8" s="1"/>
  <c r="L84" i="8"/>
  <c r="L58" i="8"/>
  <c r="E6" i="8"/>
  <c r="L49" i="8"/>
  <c r="E70" i="8"/>
  <c r="L47" i="8"/>
  <c r="R4" i="7"/>
  <c r="R54" i="7"/>
  <c r="F38" i="8"/>
  <c r="F27" i="8"/>
  <c r="S26" i="7"/>
  <c r="I7" i="4" s="1"/>
  <c r="E50" i="8"/>
  <c r="S59" i="7"/>
  <c r="I45" i="4" s="1"/>
  <c r="S34" i="7"/>
  <c r="I54" i="4" s="1"/>
  <c r="S16" i="7"/>
  <c r="I112" i="4" s="1"/>
  <c r="K4" i="8"/>
  <c r="R80" i="7"/>
  <c r="R26" i="7"/>
  <c r="S3" i="7"/>
  <c r="I125" i="4" s="1"/>
  <c r="R52" i="7"/>
  <c r="K15" i="8"/>
  <c r="R7" i="7"/>
  <c r="R50" i="7"/>
  <c r="K43" i="8"/>
  <c r="D47" i="8"/>
  <c r="J47" i="8" s="1"/>
  <c r="AG10" i="4" s="1"/>
  <c r="W10" i="4" s="1"/>
  <c r="V10" i="4" s="1"/>
  <c r="S73" i="7"/>
  <c r="I82" i="4" s="1"/>
  <c r="D69" i="8"/>
  <c r="J69" i="8" s="1"/>
  <c r="L69" i="8"/>
  <c r="E15" i="8"/>
  <c r="F109" i="4"/>
  <c r="D68" i="8"/>
  <c r="J68" i="8" s="1"/>
  <c r="E72" i="8"/>
  <c r="R34" i="7"/>
  <c r="R40" i="7"/>
  <c r="L80" i="8"/>
  <c r="C80" i="8" s="1"/>
  <c r="S78" i="7"/>
  <c r="I76" i="4" s="1"/>
  <c r="S25" i="7"/>
  <c r="I52" i="4" s="1"/>
  <c r="L31" i="8"/>
  <c r="D43" i="8"/>
  <c r="J43" i="8" s="1"/>
  <c r="E24" i="8"/>
  <c r="D30" i="8"/>
  <c r="J30" i="8" s="1"/>
  <c r="AG90" i="4" s="1"/>
  <c r="W90" i="4" s="1"/>
  <c r="U90" i="4" s="1"/>
  <c r="K72" i="8"/>
  <c r="R75" i="7"/>
  <c r="D22" i="8"/>
  <c r="J22" i="8" s="1"/>
  <c r="H22" i="8" s="1"/>
  <c r="Q20" i="4" s="1"/>
  <c r="F33" i="8"/>
  <c r="D85" i="8"/>
  <c r="J85" i="8" s="1"/>
  <c r="T85" i="9" s="1"/>
  <c r="J85" i="9" s="1"/>
  <c r="O85" i="9" s="1"/>
  <c r="S65" i="7"/>
  <c r="I55" i="4" s="1"/>
  <c r="K28" i="8"/>
  <c r="L40" i="8"/>
  <c r="F13" i="8"/>
  <c r="L2" i="8"/>
  <c r="C2" i="8" s="1"/>
  <c r="L14" i="8"/>
  <c r="E42" i="8"/>
  <c r="D48" i="8"/>
  <c r="J48" i="8" s="1"/>
  <c r="AG13" i="4" s="1"/>
  <c r="W13" i="4" s="1"/>
  <c r="V13" i="4" s="1"/>
  <c r="D11" i="8"/>
  <c r="J11" i="8" s="1"/>
  <c r="R21" i="7"/>
  <c r="S40" i="7"/>
  <c r="I6" i="4" s="1"/>
  <c r="D46" i="8"/>
  <c r="J46" i="8" s="1"/>
  <c r="AG61" i="4" s="1"/>
  <c r="W61" i="4" s="1"/>
  <c r="U61" i="4" s="1"/>
  <c r="L55" i="8"/>
  <c r="F26" i="8"/>
  <c r="F14" i="8"/>
  <c r="E48" i="8"/>
  <c r="S36" i="7"/>
  <c r="I93" i="4" s="1"/>
  <c r="F20" i="8"/>
  <c r="L16" i="8"/>
  <c r="L11" i="8"/>
  <c r="E16" i="8"/>
  <c r="D51" i="8"/>
  <c r="J51" i="8" s="1"/>
  <c r="AG24" i="4" s="1"/>
  <c r="W24" i="4" s="1"/>
  <c r="F74" i="8"/>
  <c r="S5" i="7"/>
  <c r="I128" i="4" s="1"/>
  <c r="F54" i="8"/>
  <c r="E13" i="8"/>
  <c r="E85" i="8"/>
  <c r="E14" i="8"/>
  <c r="E38" i="8"/>
  <c r="K45" i="8"/>
  <c r="L9" i="8"/>
  <c r="F4" i="8"/>
  <c r="L74" i="8"/>
  <c r="D60" i="8"/>
  <c r="J60" i="8" s="1"/>
  <c r="T60" i="9" s="1"/>
  <c r="S60" i="9" s="1"/>
  <c r="N60" i="9" s="1"/>
  <c r="F15" i="13"/>
  <c r="M15" i="13" s="1"/>
  <c r="D15" i="13" s="1"/>
  <c r="K78" i="8"/>
  <c r="R76" i="7"/>
  <c r="D3" i="8"/>
  <c r="J3" i="8" s="1"/>
  <c r="AG125" i="4" s="1"/>
  <c r="W125" i="4" s="1"/>
  <c r="F58" i="8"/>
  <c r="S37" i="7"/>
  <c r="I86" i="4" s="1"/>
  <c r="K24" i="8"/>
  <c r="K57" i="8"/>
  <c r="R91" i="7"/>
  <c r="L66" i="8"/>
  <c r="E17" i="8"/>
  <c r="E46" i="8"/>
  <c r="R5" i="7"/>
  <c r="H8" i="13"/>
  <c r="F82" i="8"/>
  <c r="S32" i="7"/>
  <c r="I69" i="4" s="1"/>
  <c r="F75" i="8"/>
  <c r="R74" i="7"/>
  <c r="K55" i="8"/>
  <c r="S48" i="7"/>
  <c r="I13" i="4" s="1"/>
  <c r="K88" i="8"/>
  <c r="F83" i="8"/>
  <c r="F81" i="8"/>
  <c r="K23" i="8"/>
  <c r="E29" i="8"/>
  <c r="S30" i="7"/>
  <c r="I90" i="4" s="1"/>
  <c r="R59" i="7"/>
  <c r="R13" i="7"/>
  <c r="D33" i="8"/>
  <c r="J33" i="8" s="1"/>
  <c r="T33" i="9" s="1"/>
  <c r="R69" i="7"/>
  <c r="D39" i="8"/>
  <c r="J39" i="8" s="1"/>
  <c r="F19" i="8"/>
  <c r="F29" i="8"/>
  <c r="R55" i="7"/>
  <c r="D4" i="8"/>
  <c r="J4" i="8" s="1"/>
  <c r="H4" i="8" s="1"/>
  <c r="E2" i="8"/>
  <c r="K29" i="8"/>
  <c r="F57" i="8"/>
  <c r="S45" i="7"/>
  <c r="I105" i="4" s="1"/>
  <c r="F23" i="8"/>
  <c r="D83" i="8"/>
  <c r="J83" i="8" s="1"/>
  <c r="T83" i="9" s="1"/>
  <c r="S83" i="9" s="1"/>
  <c r="R25" i="7"/>
  <c r="F45" i="8"/>
  <c r="L10" i="8"/>
  <c r="E84" i="8"/>
  <c r="E31" i="8"/>
  <c r="L41" i="8"/>
  <c r="K82" i="8"/>
  <c r="N8" i="13"/>
  <c r="E9" i="8"/>
  <c r="L52" i="8"/>
  <c r="L6" i="8"/>
  <c r="S63" i="7"/>
  <c r="I78" i="4" s="1"/>
  <c r="E40" i="8"/>
  <c r="L17" i="8"/>
  <c r="F64" i="8"/>
  <c r="D57" i="8"/>
  <c r="J57" i="8" s="1"/>
  <c r="H57" i="8" s="1"/>
  <c r="Q31" i="4" s="1"/>
  <c r="L12" i="8"/>
  <c r="D65" i="8"/>
  <c r="J65" i="8" s="1"/>
  <c r="F85" i="8"/>
  <c r="O4" i="13"/>
  <c r="L61" i="8"/>
  <c r="E11" i="8"/>
  <c r="R68" i="7"/>
  <c r="R78" i="7"/>
  <c r="R63" i="7"/>
  <c r="L13" i="8"/>
  <c r="F60" i="8"/>
  <c r="H15" i="13"/>
  <c r="S8" i="7"/>
  <c r="I121" i="4" s="1"/>
  <c r="E12" i="8"/>
  <c r="S23" i="7"/>
  <c r="I124" i="4" s="1"/>
  <c r="K85" i="8"/>
  <c r="F67" i="8"/>
  <c r="L7" i="8"/>
  <c r="D53" i="8"/>
  <c r="J53" i="8" s="1"/>
  <c r="AG9" i="4" s="1"/>
  <c r="W9" i="4" s="1"/>
  <c r="U9" i="4" s="1"/>
  <c r="S82" i="7"/>
  <c r="I42" i="4" s="1"/>
  <c r="F5" i="8"/>
  <c r="S76" i="7"/>
  <c r="I46" i="4" s="1"/>
  <c r="D42" i="8"/>
  <c r="J42" i="8" s="1"/>
  <c r="H42" i="8" s="1"/>
  <c r="Q42" i="9" s="1"/>
  <c r="S79" i="7"/>
  <c r="I118" i="4" s="1"/>
  <c r="E27" i="8"/>
  <c r="E58" i="8"/>
  <c r="S74" i="7"/>
  <c r="I2" i="4" s="1"/>
  <c r="K16" i="8"/>
  <c r="L27" i="8"/>
  <c r="S19" i="7"/>
  <c r="I72" i="4" s="1"/>
  <c r="E21" i="8"/>
  <c r="S77" i="7"/>
  <c r="I115" i="4" s="1"/>
  <c r="E77" i="8"/>
  <c r="S52" i="7"/>
  <c r="I57" i="4" s="1"/>
  <c r="D12" i="8"/>
  <c r="J12" i="8" s="1"/>
  <c r="AG127" i="4" s="1"/>
  <c r="W127" i="4" s="1"/>
  <c r="K76" i="8"/>
  <c r="E19" i="8"/>
  <c r="E63" i="8"/>
  <c r="S13" i="7"/>
  <c r="I123" i="4" s="1"/>
  <c r="K39" i="8"/>
  <c r="E8" i="8"/>
  <c r="K13" i="8"/>
  <c r="K63" i="8"/>
  <c r="L38" i="8"/>
  <c r="S14" i="7"/>
  <c r="I84" i="4" s="1"/>
  <c r="S81" i="7"/>
  <c r="I12" i="4" s="1"/>
  <c r="S7" i="7"/>
  <c r="I103" i="4" s="1"/>
  <c r="D24" i="8"/>
  <c r="J24" i="8" s="1"/>
  <c r="T24" i="9" s="1"/>
  <c r="S24" i="9" s="1"/>
  <c r="L28" i="8"/>
  <c r="E55" i="8"/>
  <c r="D50" i="8"/>
  <c r="J50" i="8" s="1"/>
  <c r="G50" i="8" s="1"/>
  <c r="P50" i="9" s="1"/>
  <c r="K14" i="8"/>
  <c r="R18" i="7"/>
  <c r="K49" i="8"/>
  <c r="D84" i="8"/>
  <c r="J84" i="8" s="1"/>
  <c r="AG83" i="4" s="1"/>
  <c r="W83" i="4" s="1"/>
  <c r="V83" i="4" s="1"/>
  <c r="F84" i="8"/>
  <c r="S42" i="7"/>
  <c r="I53" i="4" s="1"/>
  <c r="F30" i="8"/>
  <c r="S85" i="7"/>
  <c r="I51" i="4" s="1"/>
  <c r="E62" i="8"/>
  <c r="D25" i="8"/>
  <c r="J25" i="8" s="1"/>
  <c r="AG52" i="4" s="1"/>
  <c r="W52" i="4" s="1"/>
  <c r="V52" i="4" s="1"/>
  <c r="F17" i="8"/>
  <c r="R31" i="7"/>
  <c r="F90" i="8"/>
  <c r="F50" i="8"/>
  <c r="E22" i="8"/>
  <c r="L73" i="8"/>
  <c r="F77" i="8"/>
  <c r="S66" i="7"/>
  <c r="I56" i="4" s="1"/>
  <c r="L63" i="8"/>
  <c r="L83" i="8"/>
  <c r="L21" i="8"/>
  <c r="D10" i="8"/>
  <c r="J10" i="8" s="1"/>
  <c r="H10" i="8" s="1"/>
  <c r="F22" i="8"/>
  <c r="L39" i="8"/>
  <c r="F3" i="8"/>
  <c r="K40" i="8"/>
  <c r="D77" i="8"/>
  <c r="J77" i="8" s="1"/>
  <c r="O10" i="13"/>
  <c r="E10" i="13" s="1"/>
  <c r="L79" i="8"/>
  <c r="F18" i="8"/>
  <c r="D45" i="8"/>
  <c r="J45" i="8" s="1"/>
  <c r="S46" i="7"/>
  <c r="I61" i="4" s="1"/>
  <c r="O15" i="13"/>
  <c r="L60" i="8"/>
  <c r="K20" i="8"/>
  <c r="K25" i="8"/>
  <c r="L68" i="8"/>
  <c r="S72" i="7"/>
  <c r="I96" i="4" s="1"/>
  <c r="F69" i="8"/>
  <c r="K79" i="8"/>
  <c r="N10" i="13"/>
  <c r="E25" i="8"/>
  <c r="F56" i="8"/>
  <c r="F46" i="8"/>
  <c r="E10" i="8"/>
  <c r="L30" i="8"/>
  <c r="D27" i="8"/>
  <c r="J27" i="8" s="1"/>
  <c r="F62" i="8"/>
  <c r="S27" i="7"/>
  <c r="I17" i="4" s="1"/>
  <c r="E26" i="8"/>
  <c r="S58" i="7"/>
  <c r="I89" i="4" s="1"/>
  <c r="L42" i="8"/>
  <c r="F63" i="8"/>
  <c r="R36" i="7"/>
  <c r="R6" i="7"/>
  <c r="E49" i="8"/>
  <c r="K84" i="8"/>
  <c r="K68" i="8"/>
  <c r="D44" i="8"/>
  <c r="J44" i="8" s="1"/>
  <c r="K56" i="8"/>
  <c r="L46" i="8"/>
  <c r="S62" i="7"/>
  <c r="I37" i="4" s="1"/>
  <c r="R66" i="7"/>
  <c r="L33" i="8"/>
  <c r="K64" i="8"/>
  <c r="K77" i="8"/>
  <c r="L26" i="8"/>
  <c r="K81" i="8"/>
  <c r="S55" i="7"/>
  <c r="I73" i="4" s="1"/>
  <c r="D17" i="8"/>
  <c r="J17" i="8" s="1"/>
  <c r="AG18" i="4" s="1"/>
  <c r="W18" i="4" s="1"/>
  <c r="U18" i="4" s="1"/>
  <c r="L85" i="8"/>
  <c r="D75" i="8"/>
  <c r="J75" i="8" s="1"/>
  <c r="G75" i="8" s="1"/>
  <c r="P75" i="9" s="1"/>
  <c r="F52" i="8"/>
  <c r="K70" i="8"/>
  <c r="F53" i="8"/>
  <c r="D38" i="8"/>
  <c r="J38" i="8" s="1"/>
  <c r="H38" i="8" s="1"/>
  <c r="Q38" i="9" s="1"/>
  <c r="R41" i="7"/>
  <c r="S50" i="7"/>
  <c r="I60" i="4" s="1"/>
  <c r="S61" i="7"/>
  <c r="I77" i="4" s="1"/>
  <c r="S86" i="7"/>
  <c r="I40" i="4" s="1"/>
  <c r="L37" i="8"/>
  <c r="E34" i="8"/>
  <c r="D40" i="8"/>
  <c r="J40" i="8" s="1"/>
  <c r="E43" i="8"/>
  <c r="K65" i="8"/>
  <c r="D67" i="8"/>
  <c r="J67" i="8" s="1"/>
  <c r="T67" i="9" s="1"/>
  <c r="S67" i="9" s="1"/>
  <c r="N67" i="9" s="1"/>
  <c r="F8" i="13"/>
  <c r="M8" i="13" s="1"/>
  <c r="J8" i="13" s="1"/>
  <c r="D82" i="8"/>
  <c r="J82" i="8" s="1"/>
  <c r="G82" i="8" s="1"/>
  <c r="P82" i="9" s="1"/>
  <c r="D74" i="8"/>
  <c r="J74" i="8" s="1"/>
  <c r="F42" i="8"/>
  <c r="L24" i="8"/>
  <c r="S75" i="7"/>
  <c r="I32" i="4" s="1"/>
  <c r="E41" i="8"/>
  <c r="D64" i="8"/>
  <c r="J64" i="8" s="1"/>
  <c r="G64" i="8" s="1"/>
  <c r="P64" i="9" s="1"/>
  <c r="D9" i="8"/>
  <c r="J9" i="8" s="1"/>
  <c r="G9" i="8" s="1"/>
  <c r="P9" i="9" s="1"/>
  <c r="S6" i="7"/>
  <c r="I126" i="4" s="1"/>
  <c r="D26" i="8"/>
  <c r="J26" i="8" s="1"/>
  <c r="H26" i="8" s="1"/>
  <c r="Q7" i="4" s="1"/>
  <c r="D18" i="8"/>
  <c r="J18" i="8" s="1"/>
  <c r="H18" i="8" s="1"/>
  <c r="F7" i="8"/>
  <c r="D6" i="8"/>
  <c r="J6" i="8" s="1"/>
  <c r="AG126" i="4" s="1"/>
  <c r="W126" i="4" s="1"/>
  <c r="S53" i="7"/>
  <c r="I9" i="4" s="1"/>
  <c r="K27" i="8"/>
  <c r="F66" i="8"/>
  <c r="L86" i="8"/>
  <c r="C86" i="8" s="1"/>
  <c r="J40" i="4" s="1"/>
  <c r="R70" i="7"/>
  <c r="R77" i="7"/>
  <c r="L50" i="8"/>
  <c r="S67" i="7"/>
  <c r="I34" i="4" s="1"/>
  <c r="K66" i="8"/>
  <c r="D13" i="8"/>
  <c r="J13" i="8" s="1"/>
  <c r="G13" i="8" s="1"/>
  <c r="P13" i="9" s="1"/>
  <c r="L67" i="8"/>
  <c r="L34" i="8"/>
  <c r="R51" i="7"/>
  <c r="L59" i="8"/>
  <c r="D28" i="8"/>
  <c r="J28" i="8" s="1"/>
  <c r="AG39" i="4" s="1"/>
  <c r="W39" i="4" s="1"/>
  <c r="R85" i="7"/>
  <c r="E71" i="8"/>
  <c r="D71" i="8"/>
  <c r="J71" i="8" s="1"/>
  <c r="AG50" i="4" s="1"/>
  <c r="W50" i="4" s="1"/>
  <c r="R16" i="7"/>
  <c r="R17" i="7"/>
  <c r="E33" i="8"/>
  <c r="E56" i="8"/>
  <c r="S64" i="7"/>
  <c r="I81" i="4" s="1"/>
  <c r="E23" i="8"/>
  <c r="L56" i="8"/>
  <c r="L75" i="8"/>
  <c r="S11" i="7"/>
  <c r="I117" i="4" s="1"/>
  <c r="L53" i="8"/>
  <c r="K17" i="8"/>
  <c r="K48" i="8"/>
  <c r="S83" i="7"/>
  <c r="I35" i="4" s="1"/>
  <c r="D41" i="8"/>
  <c r="J41" i="8" s="1"/>
  <c r="T41" i="9" s="1"/>
  <c r="S41" i="9" s="1"/>
  <c r="U41" i="9" s="1"/>
  <c r="F48" i="8"/>
  <c r="E79" i="8"/>
  <c r="G10" i="13"/>
  <c r="L4" i="8"/>
  <c r="K54" i="8"/>
  <c r="L45" i="8"/>
  <c r="R19" i="7"/>
  <c r="F41" i="8"/>
  <c r="S24" i="7"/>
  <c r="I106" i="4" s="1"/>
  <c r="K59" i="8"/>
  <c r="F2" i="8"/>
  <c r="S39" i="7"/>
  <c r="I107" i="4" s="1"/>
  <c r="E81" i="8"/>
  <c r="L36" i="8"/>
  <c r="O3" i="13"/>
  <c r="S70" i="7"/>
  <c r="I122" i="4" s="1"/>
  <c r="R61" i="7"/>
  <c r="R48" i="7"/>
  <c r="F71" i="8"/>
  <c r="D8" i="8"/>
  <c r="J8" i="8" s="1"/>
  <c r="H8" i="8" s="1"/>
  <c r="E4" i="8"/>
  <c r="E91" i="8"/>
  <c r="R24" i="7"/>
  <c r="K34" i="8"/>
  <c r="E59" i="8"/>
  <c r="R35" i="7"/>
  <c r="L51" i="8"/>
  <c r="K21" i="8"/>
  <c r="F70" i="8"/>
  <c r="F3" i="13"/>
  <c r="M3" i="13" s="1"/>
  <c r="K3" i="13" s="1"/>
  <c r="D36" i="8"/>
  <c r="J36" i="8" s="1"/>
  <c r="R72" i="7"/>
  <c r="L25" i="8"/>
  <c r="R39" i="7"/>
  <c r="E28" i="8"/>
  <c r="D20" i="8"/>
  <c r="J20" i="8" s="1"/>
  <c r="H20" i="8" s="1"/>
  <c r="S9" i="7"/>
  <c r="I114" i="4" s="1"/>
  <c r="D76" i="8"/>
  <c r="J76" i="8" s="1"/>
  <c r="H76" i="8" s="1"/>
  <c r="Q76" i="9" s="1"/>
  <c r="S4" i="7"/>
  <c r="I97" i="4" s="1"/>
  <c r="E45" i="8"/>
  <c r="D21" i="8"/>
  <c r="J21" i="8" s="1"/>
  <c r="AG120" i="4" s="1"/>
  <c r="W120" i="4" s="1"/>
  <c r="U120" i="4" s="1"/>
  <c r="H4" i="13"/>
  <c r="F61" i="8"/>
  <c r="S17" i="7"/>
  <c r="I18" i="4" s="1"/>
  <c r="E60" i="8"/>
  <c r="G15" i="13"/>
  <c r="S56" i="7"/>
  <c r="I87" i="4" s="1"/>
  <c r="S49" i="7"/>
  <c r="I22" i="4" s="1"/>
  <c r="L29" i="8"/>
  <c r="E52" i="8"/>
  <c r="F72" i="8"/>
  <c r="K11" i="8"/>
  <c r="E54" i="8"/>
  <c r="E51" i="8"/>
  <c r="H10" i="13"/>
  <c r="F79" i="8"/>
  <c r="L62" i="8"/>
  <c r="S2" i="7"/>
  <c r="I59" i="4" s="1"/>
  <c r="F39" i="8"/>
  <c r="F32" i="8"/>
  <c r="F47" i="8"/>
  <c r="S10" i="7"/>
  <c r="I119" i="4" s="1"/>
  <c r="E37" i="8"/>
  <c r="S31" i="7"/>
  <c r="I33" i="4" s="1"/>
  <c r="D62" i="8"/>
  <c r="J62" i="8" s="1"/>
  <c r="AG37" i="4" s="1"/>
  <c r="W37" i="4" s="1"/>
  <c r="V37" i="4" s="1"/>
  <c r="E36" i="8"/>
  <c r="G3" i="13"/>
  <c r="L44" i="8"/>
  <c r="D15" i="8"/>
  <c r="J15" i="8" s="1"/>
  <c r="G15" i="8" s="1"/>
  <c r="P15" i="9" s="1"/>
  <c r="K67" i="8"/>
  <c r="H3" i="13"/>
  <c r="F36" i="8"/>
  <c r="S51" i="7"/>
  <c r="I24" i="4" s="1"/>
  <c r="S41" i="7"/>
  <c r="I62" i="4" s="1"/>
  <c r="K7" i="8"/>
  <c r="C7" i="8" s="1"/>
  <c r="L7" i="9" s="1"/>
  <c r="R60" i="7"/>
  <c r="E3" i="8"/>
  <c r="F76" i="8"/>
  <c r="E32" i="8"/>
  <c r="S84" i="7"/>
  <c r="I83" i="4" s="1"/>
  <c r="R46" i="7"/>
  <c r="D49" i="8"/>
  <c r="J49" i="8" s="1"/>
  <c r="G49" i="8" s="1"/>
  <c r="P49" i="9" s="1"/>
  <c r="F11" i="8"/>
  <c r="E69" i="8"/>
  <c r="F25" i="8"/>
  <c r="E66" i="8"/>
  <c r="D32" i="8"/>
  <c r="J32" i="8" s="1"/>
  <c r="AG69" i="4" s="1"/>
  <c r="W69" i="4" s="1"/>
  <c r="F73" i="8"/>
  <c r="E64" i="8"/>
  <c r="R57" i="7"/>
  <c r="S44" i="7"/>
  <c r="I91" i="4" s="1"/>
  <c r="K12" i="8"/>
  <c r="S29" i="7"/>
  <c r="I27" i="4" s="1"/>
  <c r="K53" i="8"/>
  <c r="D88" i="8"/>
  <c r="J88" i="8" s="1"/>
  <c r="G88" i="8" s="1"/>
  <c r="P88" i="9" s="1"/>
  <c r="K47" i="8"/>
  <c r="F28" i="8"/>
  <c r="S57" i="7"/>
  <c r="I31" i="4" s="1"/>
  <c r="L48" i="8"/>
  <c r="L71" i="8"/>
  <c r="K51" i="8"/>
  <c r="K8" i="8"/>
  <c r="S38" i="7"/>
  <c r="I111" i="4" s="1"/>
  <c r="K31" i="8"/>
  <c r="D58" i="8"/>
  <c r="J58" i="8" s="1"/>
  <c r="H58" i="8" s="1"/>
  <c r="E87" i="8"/>
  <c r="R8" i="7"/>
  <c r="F4" i="13"/>
  <c r="M4" i="13" s="1"/>
  <c r="D4" i="13" s="1"/>
  <c r="D61" i="8"/>
  <c r="J61" i="8" s="1"/>
  <c r="T61" i="9" s="1"/>
  <c r="S61" i="9" s="1"/>
  <c r="K61" i="9" s="1"/>
  <c r="R44" i="7"/>
  <c r="R2" i="7"/>
  <c r="E5" i="8"/>
  <c r="N3" i="13"/>
  <c r="K36" i="8"/>
  <c r="K19" i="8"/>
  <c r="R56" i="7"/>
  <c r="K71" i="8"/>
  <c r="R22" i="7"/>
  <c r="K18" i="8"/>
  <c r="L22" i="8"/>
  <c r="R82" i="7"/>
  <c r="D19" i="8"/>
  <c r="J19" i="8" s="1"/>
  <c r="G19" i="8" s="1"/>
  <c r="P19" i="9" s="1"/>
  <c r="D31" i="8"/>
  <c r="J31" i="8" s="1"/>
  <c r="K38" i="8"/>
  <c r="C38" i="8" s="1"/>
  <c r="L38" i="9" s="1"/>
  <c r="R29" i="7"/>
  <c r="K60" i="8"/>
  <c r="N15" i="13"/>
  <c r="R83" i="7"/>
  <c r="F65" i="8"/>
  <c r="F68" i="8"/>
  <c r="L35" i="8"/>
  <c r="K33" i="8"/>
  <c r="E35" i="8"/>
  <c r="K37" i="8"/>
  <c r="D34" i="8"/>
  <c r="J34" i="8" s="1"/>
  <c r="K83" i="8"/>
  <c r="C83" i="8" s="1"/>
  <c r="L83" i="9" s="1"/>
  <c r="L18" i="8"/>
  <c r="R47" i="7"/>
  <c r="S54" i="7"/>
  <c r="I28" i="4" s="1"/>
  <c r="D35" i="8"/>
  <c r="J35" i="8" s="1"/>
  <c r="T35" i="9" s="1"/>
  <c r="S35" i="9" s="1"/>
  <c r="K35" i="9" s="1"/>
  <c r="R38" i="7"/>
  <c r="K52" i="8"/>
  <c r="K5" i="8"/>
  <c r="R84" i="7"/>
  <c r="F43" i="8"/>
  <c r="D52" i="8"/>
  <c r="J52" i="8" s="1"/>
  <c r="AG57" i="4" s="1"/>
  <c r="W57" i="4" s="1"/>
  <c r="U57" i="4" s="1"/>
  <c r="F21" i="8"/>
  <c r="D14" i="8"/>
  <c r="J14" i="8" s="1"/>
  <c r="G14" i="8" s="1"/>
  <c r="P14" i="9" s="1"/>
  <c r="K75" i="8"/>
  <c r="D87" i="8"/>
  <c r="J87" i="8" s="1"/>
  <c r="H87" i="8" s="1"/>
  <c r="Q87" i="9" s="1"/>
  <c r="D56" i="8"/>
  <c r="J56" i="8" s="1"/>
  <c r="F12" i="8"/>
  <c r="R37" i="7"/>
  <c r="R20" i="7"/>
  <c r="S90" i="7"/>
  <c r="I29" i="4" s="1"/>
  <c r="F15" i="8"/>
  <c r="K22" i="8"/>
  <c r="K32" i="8"/>
  <c r="F31" i="8"/>
  <c r="K6" i="8"/>
  <c r="C6" i="8" s="1"/>
  <c r="L6" i="9" s="1"/>
  <c r="K26" i="8"/>
  <c r="F80" i="8"/>
  <c r="D54" i="8"/>
  <c r="J54" i="8" s="1"/>
  <c r="L78" i="8"/>
  <c r="F16" i="8"/>
  <c r="E68" i="8"/>
  <c r="D16" i="8"/>
  <c r="J16" i="8" s="1"/>
  <c r="T16" i="9" s="1"/>
  <c r="L32" i="8"/>
  <c r="D79" i="8"/>
  <c r="J79" i="8" s="1"/>
  <c r="H79" i="8" s="1"/>
  <c r="Q118" i="4" s="1"/>
  <c r="F10" i="13"/>
  <c r="M10" i="13" s="1"/>
  <c r="D10" i="13" s="1"/>
  <c r="K3" i="8"/>
  <c r="L76" i="8"/>
  <c r="C76" i="8" s="1"/>
  <c r="J46" i="4" s="1"/>
  <c r="L20" i="8"/>
  <c r="F6" i="8"/>
  <c r="E75" i="8"/>
  <c r="R64" i="7"/>
  <c r="S20" i="7"/>
  <c r="I113" i="4" s="1"/>
  <c r="D59" i="8"/>
  <c r="J59" i="8" s="1"/>
  <c r="T59" i="9" s="1"/>
  <c r="E39" i="8"/>
  <c r="K73" i="8"/>
  <c r="L19" i="8"/>
  <c r="L8" i="8"/>
  <c r="F59" i="8"/>
  <c r="E61" i="8"/>
  <c r="G4" i="13"/>
  <c r="E74" i="8"/>
  <c r="S22" i="7"/>
  <c r="I20" i="4" s="1"/>
  <c r="R49" i="7"/>
  <c r="F10" i="8"/>
  <c r="R53" i="7"/>
  <c r="R79" i="7"/>
  <c r="E47" i="8"/>
  <c r="K58" i="8"/>
  <c r="L64" i="8"/>
  <c r="K69" i="8"/>
  <c r="L57" i="8"/>
  <c r="L54" i="8"/>
  <c r="K50" i="8"/>
  <c r="D70" i="8"/>
  <c r="J70" i="8" s="1"/>
  <c r="D55" i="8"/>
  <c r="J55" i="8" s="1"/>
  <c r="T55" i="9" s="1"/>
  <c r="J55" i="9" s="1"/>
  <c r="O55" i="9" s="1"/>
  <c r="R27" i="7"/>
  <c r="R33" i="7"/>
  <c r="R11" i="7"/>
  <c r="E18" i="8"/>
  <c r="E20" i="8"/>
  <c r="L5" i="8"/>
  <c r="F35" i="8"/>
  <c r="F55" i="8"/>
  <c r="S71" i="7"/>
  <c r="I50" i="4" s="1"/>
  <c r="K62" i="8"/>
  <c r="D5" i="8"/>
  <c r="J5" i="8" s="1"/>
  <c r="AG128" i="4" s="1"/>
  <c r="W128" i="4" s="1"/>
  <c r="K9" i="8"/>
  <c r="D73" i="8"/>
  <c r="J73" i="8" s="1"/>
  <c r="AG82" i="4" s="1"/>
  <c r="W82" i="4" s="1"/>
  <c r="V82" i="4" s="1"/>
  <c r="D78" i="8"/>
  <c r="J78" i="8" s="1"/>
  <c r="T78" i="9" s="1"/>
  <c r="E78" i="8"/>
  <c r="F40" i="8"/>
  <c r="S43" i="7"/>
  <c r="I3" i="4" s="1"/>
  <c r="L65" i="8"/>
  <c r="L23" i="8"/>
  <c r="S69" i="7"/>
  <c r="I95" i="4" s="1"/>
  <c r="S33" i="7"/>
  <c r="I43" i="4" s="1"/>
  <c r="R67" i="7"/>
  <c r="F88" i="8"/>
  <c r="S21" i="7"/>
  <c r="I120" i="4" s="1"/>
  <c r="L72" i="8"/>
  <c r="E73" i="8"/>
  <c r="S60" i="7"/>
  <c r="I116" i="4" s="1"/>
  <c r="R9" i="7"/>
  <c r="F49" i="8"/>
  <c r="R14" i="7"/>
  <c r="L82" i="8"/>
  <c r="O8" i="13"/>
  <c r="E8" i="13" s="1"/>
  <c r="D81" i="8"/>
  <c r="J81" i="8" s="1"/>
  <c r="AG12" i="4" s="1"/>
  <c r="W12" i="4" s="1"/>
  <c r="V12" i="4" s="1"/>
  <c r="L3" i="8"/>
  <c r="R12" i="7"/>
  <c r="F51" i="8"/>
  <c r="L77" i="8"/>
  <c r="F8" i="8"/>
  <c r="K30" i="8"/>
  <c r="F78" i="8"/>
  <c r="S68" i="7"/>
  <c r="I41" i="4" s="1"/>
  <c r="K74" i="8"/>
  <c r="D23" i="8"/>
  <c r="J23" i="8" s="1"/>
  <c r="L81" i="8"/>
  <c r="E44" i="8"/>
  <c r="D63" i="8"/>
  <c r="J63" i="8" s="1"/>
  <c r="AG78" i="4" s="1"/>
  <c r="W78" i="4" s="1"/>
  <c r="V78" i="4" s="1"/>
  <c r="F9" i="8"/>
  <c r="S47" i="7"/>
  <c r="I10" i="4" s="1"/>
  <c r="E7" i="8"/>
  <c r="L15" i="8"/>
  <c r="R10" i="7"/>
  <c r="R30" i="7"/>
  <c r="D37" i="8"/>
  <c r="J37" i="8" s="1"/>
  <c r="AG86" i="4" s="1"/>
  <c r="W86" i="4" s="1"/>
  <c r="U86" i="4" s="1"/>
  <c r="D29" i="8"/>
  <c r="J29" i="8" s="1"/>
  <c r="H29" i="8" s="1"/>
  <c r="Q29" i="9" s="1"/>
  <c r="R42" i="7"/>
  <c r="R71" i="7"/>
  <c r="R73" i="7"/>
  <c r="S15" i="7"/>
  <c r="I109" i="4" s="1"/>
  <c r="E67" i="8"/>
  <c r="E76" i="8"/>
  <c r="L70" i="8"/>
  <c r="F37" i="8"/>
  <c r="L43" i="8"/>
  <c r="F34" i="8"/>
  <c r="R15" i="7"/>
  <c r="R62" i="7"/>
  <c r="F24" i="8"/>
  <c r="R23" i="7"/>
  <c r="K35" i="8"/>
  <c r="E65" i="8"/>
  <c r="R28" i="7"/>
  <c r="E82" i="8"/>
  <c r="G8" i="13"/>
  <c r="K46" i="8"/>
  <c r="E83" i="8"/>
  <c r="K41" i="8"/>
  <c r="R65" i="7"/>
  <c r="E90" i="8"/>
  <c r="F44" i="8"/>
  <c r="AA52" i="4"/>
  <c r="G7" i="8"/>
  <c r="P7" i="9" s="1"/>
  <c r="AA118" i="4"/>
  <c r="U83" i="9"/>
  <c r="AB56" i="4"/>
  <c r="M86" i="9"/>
  <c r="AA106" i="4"/>
  <c r="AB125" i="4"/>
  <c r="AB35" i="4"/>
  <c r="J86" i="9"/>
  <c r="AB106" i="4"/>
  <c r="AB95" i="4"/>
  <c r="AA50" i="4"/>
  <c r="H106" i="4"/>
  <c r="AK106" i="4" s="1"/>
  <c r="AL106" i="4" s="1"/>
  <c r="R106" i="4" s="1"/>
  <c r="AH50" i="4"/>
  <c r="AB50" i="4"/>
  <c r="AH95" i="4"/>
  <c r="AG31" i="4"/>
  <c r="W31" i="4" s="1"/>
  <c r="U31" i="4" s="1"/>
  <c r="G33" i="8"/>
  <c r="P33" i="9" s="1"/>
  <c r="T7" i="9"/>
  <c r="J7" i="9" s="1"/>
  <c r="O7" i="9" s="1"/>
  <c r="AB52" i="4"/>
  <c r="G57" i="8"/>
  <c r="P57" i="9" s="1"/>
  <c r="U56" i="4"/>
  <c r="H7" i="8"/>
  <c r="Q103" i="4" s="1"/>
  <c r="H52" i="4"/>
  <c r="AK52" i="4" s="1"/>
  <c r="AL52" i="4" s="1"/>
  <c r="R52" i="4" s="1"/>
  <c r="J33" i="9"/>
  <c r="O33" i="9" s="1"/>
  <c r="AB112" i="4"/>
  <c r="AB107" i="4"/>
  <c r="U80" i="9"/>
  <c r="AA6" i="4"/>
  <c r="H107" i="4"/>
  <c r="AK107" i="4" s="1"/>
  <c r="AL107" i="4" s="1"/>
  <c r="R107" i="4" s="1"/>
  <c r="AB28" i="4"/>
  <c r="AH96" i="4"/>
  <c r="AA18" i="4"/>
  <c r="H46" i="4"/>
  <c r="AK46" i="4" s="1"/>
  <c r="AL46" i="4" s="1"/>
  <c r="R46" i="4" s="1"/>
  <c r="T48" i="9"/>
  <c r="AH107" i="4"/>
  <c r="AA3" i="4"/>
  <c r="H28" i="4"/>
  <c r="AK28" i="4" s="1"/>
  <c r="AL28" i="4" s="1"/>
  <c r="R28" i="4" s="1"/>
  <c r="AB92" i="4"/>
  <c r="AA28" i="4"/>
  <c r="AB3" i="4"/>
  <c r="AA97" i="4"/>
  <c r="AG51" i="4"/>
  <c r="W51" i="4" s="1"/>
  <c r="V51" i="4" s="1"/>
  <c r="B17" i="5"/>
  <c r="J80" i="9"/>
  <c r="O80" i="9" s="1"/>
  <c r="AH92" i="4"/>
  <c r="AH117" i="4"/>
  <c r="AA46" i="4"/>
  <c r="AB46" i="4"/>
  <c r="AA117" i="4"/>
  <c r="AH112" i="4"/>
  <c r="J3" i="13"/>
  <c r="H112" i="4"/>
  <c r="AK112" i="4" s="1"/>
  <c r="AL112" i="4" s="1"/>
  <c r="R112" i="4" s="1"/>
  <c r="H92" i="4"/>
  <c r="AK92" i="4" s="1"/>
  <c r="AL92" i="4" s="1"/>
  <c r="R92" i="4" s="1"/>
  <c r="H97" i="4"/>
  <c r="AK97" i="4" s="1"/>
  <c r="AL97" i="4" s="1"/>
  <c r="R97" i="4" s="1"/>
  <c r="AH97" i="4"/>
  <c r="H3" i="4"/>
  <c r="J24" i="9"/>
  <c r="O24" i="9" s="1"/>
  <c r="S33" i="9"/>
  <c r="K33" i="9" s="1"/>
  <c r="AG27" i="4"/>
  <c r="W27" i="4" s="1"/>
  <c r="AB55" i="4"/>
  <c r="AA55" i="4"/>
  <c r="H55" i="4"/>
  <c r="AK55" i="4" s="1"/>
  <c r="AL55" i="4" s="1"/>
  <c r="R55" i="4" s="1"/>
  <c r="AH55" i="4"/>
  <c r="AA54" i="4"/>
  <c r="AB54" i="4"/>
  <c r="AH27" i="4"/>
  <c r="H27" i="4"/>
  <c r="AK27" i="4" s="1"/>
  <c r="AL27" i="4" s="1"/>
  <c r="R27" i="4" s="1"/>
  <c r="AA27" i="4"/>
  <c r="AB27" i="4"/>
  <c r="AA91" i="4"/>
  <c r="H91" i="4"/>
  <c r="AK91" i="4" s="1"/>
  <c r="AL91" i="4" s="1"/>
  <c r="R91" i="4" s="1"/>
  <c r="H87" i="4"/>
  <c r="AK87" i="4" s="1"/>
  <c r="AL87" i="4" s="1"/>
  <c r="R87" i="4" s="1"/>
  <c r="AB87" i="4"/>
  <c r="AA87" i="4"/>
  <c r="AH87" i="4"/>
  <c r="AB61" i="4"/>
  <c r="H61" i="4"/>
  <c r="AK61" i="4" s="1"/>
  <c r="AL61" i="4" s="1"/>
  <c r="R61" i="4" s="1"/>
  <c r="AA61" i="4"/>
  <c r="AH61" i="4"/>
  <c r="AB26" i="4"/>
  <c r="AA10" i="4"/>
  <c r="AH10" i="4"/>
  <c r="AB10" i="4"/>
  <c r="H10" i="4"/>
  <c r="AK10" i="4" s="1"/>
  <c r="AL10" i="4" s="1"/>
  <c r="R10" i="4" s="1"/>
  <c r="S10" i="4" s="1"/>
  <c r="AH105" i="4"/>
  <c r="AA105" i="4"/>
  <c r="H18" i="4"/>
  <c r="AK18" i="4" s="1"/>
  <c r="AL18" i="4" s="1"/>
  <c r="R18" i="4" s="1"/>
  <c r="AB18" i="4"/>
  <c r="AB84" i="4"/>
  <c r="H84" i="4"/>
  <c r="AK84" i="4" s="1"/>
  <c r="AL84" i="4" s="1"/>
  <c r="R84" i="4" s="1"/>
  <c r="AH84" i="4"/>
  <c r="AA84" i="4"/>
  <c r="H20" i="4"/>
  <c r="AK20" i="4" s="1"/>
  <c r="AL20" i="4" s="1"/>
  <c r="R20" i="4" s="1"/>
  <c r="AA20" i="4"/>
  <c r="AB20" i="4"/>
  <c r="AH20" i="4"/>
  <c r="H41" i="4"/>
  <c r="AK41" i="4" s="1"/>
  <c r="AL41" i="4" s="1"/>
  <c r="R41" i="4" s="1"/>
  <c r="AH41" i="4"/>
  <c r="AB96" i="4"/>
  <c r="H96" i="4"/>
  <c r="AK96" i="4" s="1"/>
  <c r="AL96" i="4" s="1"/>
  <c r="R96" i="4" s="1"/>
  <c r="H119" i="4"/>
  <c r="AK119" i="4" s="1"/>
  <c r="AL119" i="4" s="1"/>
  <c r="R119" i="4" s="1"/>
  <c r="AH119" i="4"/>
  <c r="AA119" i="4"/>
  <c r="AB119" i="4"/>
  <c r="H83" i="4"/>
  <c r="AK83" i="4" s="1"/>
  <c r="AL83" i="4" s="1"/>
  <c r="R83" i="4" s="1"/>
  <c r="AH83" i="4"/>
  <c r="AB83" i="4"/>
  <c r="AA83" i="4"/>
  <c r="AB31" i="4"/>
  <c r="AA9" i="4"/>
  <c r="AB9" i="4"/>
  <c r="AH9" i="4"/>
  <c r="H9" i="4"/>
  <c r="AK9" i="4" s="1"/>
  <c r="AL9" i="4" s="1"/>
  <c r="R9" i="4" s="1"/>
  <c r="T26" i="9"/>
  <c r="S26" i="9" s="1"/>
  <c r="AB32" i="4"/>
  <c r="AA35" i="4"/>
  <c r="H35" i="4"/>
  <c r="AK35" i="4" s="1"/>
  <c r="AL35" i="4" s="1"/>
  <c r="R35" i="4" s="1"/>
  <c r="AB37" i="4"/>
  <c r="AA37" i="4"/>
  <c r="AB123" i="4"/>
  <c r="H123" i="4"/>
  <c r="AK123" i="4" s="1"/>
  <c r="AL123" i="4" s="1"/>
  <c r="R123" i="4" s="1"/>
  <c r="AH123" i="4"/>
  <c r="AA123" i="4"/>
  <c r="H24" i="4"/>
  <c r="AK24" i="4" s="1"/>
  <c r="AL24" i="4" s="1"/>
  <c r="R24" i="4" s="1"/>
  <c r="AB45" i="4"/>
  <c r="H45" i="4"/>
  <c r="AK45" i="4" s="1"/>
  <c r="AL45" i="4" s="1"/>
  <c r="R45" i="4" s="1"/>
  <c r="AH114" i="4"/>
  <c r="AB114" i="4"/>
  <c r="H114" i="4"/>
  <c r="AK114" i="4" s="1"/>
  <c r="AL114" i="4" s="1"/>
  <c r="R114" i="4" s="1"/>
  <c r="AA114" i="4"/>
  <c r="AB122" i="4"/>
  <c r="AA122" i="4"/>
  <c r="AA121" i="4"/>
  <c r="AB121" i="4"/>
  <c r="AH121" i="4"/>
  <c r="H121" i="4"/>
  <c r="AK121" i="4" s="1"/>
  <c r="AL121" i="4" s="1"/>
  <c r="R121" i="4" s="1"/>
  <c r="AB17" i="4"/>
  <c r="H17" i="4"/>
  <c r="AK17" i="4" s="1"/>
  <c r="AL17" i="4" s="1"/>
  <c r="R17" i="4" s="1"/>
  <c r="AA17" i="4"/>
  <c r="AH17" i="4"/>
  <c r="AB93" i="4"/>
  <c r="AH120" i="4"/>
  <c r="AA120" i="4"/>
  <c r="AH78" i="4"/>
  <c r="AB39" i="4"/>
  <c r="AA39" i="4"/>
  <c r="H39" i="4"/>
  <c r="AK39" i="4" s="1"/>
  <c r="AL39" i="4" s="1"/>
  <c r="R39" i="4" s="1"/>
  <c r="AH39" i="4"/>
  <c r="AH81" i="4"/>
  <c r="H81" i="4"/>
  <c r="AK81" i="4" s="1"/>
  <c r="AL81" i="4" s="1"/>
  <c r="R81" i="4" s="1"/>
  <c r="AA81" i="4"/>
  <c r="AB128" i="4"/>
  <c r="AH128" i="4"/>
  <c r="AA128" i="4"/>
  <c r="H128" i="4"/>
  <c r="AK128" i="4" s="1"/>
  <c r="AL128" i="4" s="1"/>
  <c r="R128" i="4" s="1"/>
  <c r="AA116" i="4"/>
  <c r="H51" i="4"/>
  <c r="AK51" i="4" s="1"/>
  <c r="AL51" i="4" s="1"/>
  <c r="R51" i="4" s="1"/>
  <c r="AA51" i="4"/>
  <c r="H113" i="4"/>
  <c r="AK113" i="4" s="1"/>
  <c r="AL113" i="4" s="1"/>
  <c r="R113" i="4" s="1"/>
  <c r="AB113" i="4"/>
  <c r="AH113" i="4"/>
  <c r="AA113" i="4"/>
  <c r="AB34" i="4"/>
  <c r="AH86" i="4"/>
  <c r="AB86" i="4"/>
  <c r="AH124" i="4"/>
  <c r="H124" i="4"/>
  <c r="AK124" i="4" s="1"/>
  <c r="AL124" i="4" s="1"/>
  <c r="R124" i="4" s="1"/>
  <c r="AA124" i="4"/>
  <c r="AB124" i="4"/>
  <c r="J2" i="9"/>
  <c r="M2" i="9"/>
  <c r="U2" i="9"/>
  <c r="H85" i="8"/>
  <c r="Q85" i="9" s="1"/>
  <c r="AG2" i="4"/>
  <c r="W2" i="4" s="1"/>
  <c r="H74" i="8"/>
  <c r="T74" i="9"/>
  <c r="G74" i="8"/>
  <c r="P74" i="9" s="1"/>
  <c r="K83" i="9"/>
  <c r="N83" i="9"/>
  <c r="AG43" i="4"/>
  <c r="W43" i="4" s="1"/>
  <c r="G47" i="8"/>
  <c r="P47" i="9" s="1"/>
  <c r="H47" i="8"/>
  <c r="T47" i="9"/>
  <c r="G66" i="8"/>
  <c r="P66" i="9" s="1"/>
  <c r="H66" i="8"/>
  <c r="T66" i="9"/>
  <c r="N24" i="9"/>
  <c r="H30" i="8"/>
  <c r="T30" i="9"/>
  <c r="G30" i="8"/>
  <c r="P30" i="9" s="1"/>
  <c r="H83" i="8"/>
  <c r="Q35" i="4" s="1"/>
  <c r="J15" i="13"/>
  <c r="K15" i="13"/>
  <c r="T21" i="9"/>
  <c r="AG89" i="4"/>
  <c r="W89" i="4" s="1"/>
  <c r="V90" i="4"/>
  <c r="Q26" i="9"/>
  <c r="H61" i="8" l="1"/>
  <c r="G21" i="8"/>
  <c r="P21" i="9" s="1"/>
  <c r="G81" i="8"/>
  <c r="P81" i="9" s="1"/>
  <c r="G73" i="8"/>
  <c r="P73" i="9" s="1"/>
  <c r="G58" i="8"/>
  <c r="P58" i="9" s="1"/>
  <c r="T15" i="9"/>
  <c r="U12" i="4"/>
  <c r="AG77" i="4"/>
  <c r="W77" i="4" s="1"/>
  <c r="T81" i="9"/>
  <c r="G37" i="8"/>
  <c r="P37" i="9" s="1"/>
  <c r="T13" i="9"/>
  <c r="S13" i="9" s="1"/>
  <c r="K13" i="9" s="1"/>
  <c r="AH89" i="4"/>
  <c r="C41" i="8"/>
  <c r="J62" i="4" s="1"/>
  <c r="C73" i="8"/>
  <c r="L73" i="9" s="1"/>
  <c r="C78" i="8"/>
  <c r="L78" i="9" s="1"/>
  <c r="C22" i="8"/>
  <c r="L22" i="9" s="1"/>
  <c r="C71" i="8"/>
  <c r="C11" i="8"/>
  <c r="C21" i="8"/>
  <c r="C63" i="8"/>
  <c r="L63" i="9" s="1"/>
  <c r="C10" i="8"/>
  <c r="C28" i="8"/>
  <c r="J39" i="4" s="1"/>
  <c r="G25" i="8"/>
  <c r="P25" i="9" s="1"/>
  <c r="T58" i="9"/>
  <c r="S58" i="9" s="1"/>
  <c r="G62" i="8"/>
  <c r="P62" i="9" s="1"/>
  <c r="H15" i="8"/>
  <c r="Q109" i="4" s="1"/>
  <c r="V120" i="4"/>
  <c r="AG75" i="4"/>
  <c r="W75" i="4" s="1"/>
  <c r="G71" i="8"/>
  <c r="P71" i="9" s="1"/>
  <c r="C66" i="8"/>
  <c r="J56" i="4" s="1"/>
  <c r="H71" i="8"/>
  <c r="Q50" i="4" s="1"/>
  <c r="V61" i="4"/>
  <c r="S61" i="4" s="1"/>
  <c r="T61" i="4" s="1"/>
  <c r="Q70" i="4"/>
  <c r="J10" i="13"/>
  <c r="U67" i="9"/>
  <c r="T63" i="9"/>
  <c r="J63" i="9" s="1"/>
  <c r="O63" i="9" s="1"/>
  <c r="AA57" i="4"/>
  <c r="T37" i="9"/>
  <c r="J37" i="9" s="1"/>
  <c r="O37" i="9" s="1"/>
  <c r="H78" i="8"/>
  <c r="Q78" i="9" s="1"/>
  <c r="H49" i="8"/>
  <c r="Q49" i="9" s="1"/>
  <c r="N61" i="9"/>
  <c r="H62" i="8"/>
  <c r="Q62" i="9" s="1"/>
  <c r="AG7" i="4"/>
  <c r="W7" i="4" s="1"/>
  <c r="AA127" i="4"/>
  <c r="T79" i="9"/>
  <c r="S79" i="9" s="1"/>
  <c r="K79" i="9" s="1"/>
  <c r="G24" i="8"/>
  <c r="P24" i="9" s="1"/>
  <c r="C46" i="8"/>
  <c r="J61" i="4" s="1"/>
  <c r="C15" i="8"/>
  <c r="L15" i="9" s="1"/>
  <c r="C62" i="8"/>
  <c r="J37" i="4" s="1"/>
  <c r="H25" i="8"/>
  <c r="Q25" i="9" s="1"/>
  <c r="AG119" i="4"/>
  <c r="W119" i="4" s="1"/>
  <c r="U119" i="4" s="1"/>
  <c r="AG81" i="4"/>
  <c r="W81" i="4" s="1"/>
  <c r="V81" i="4" s="1"/>
  <c r="S81" i="4" s="1"/>
  <c r="T81" i="4" s="1"/>
  <c r="AA34" i="4"/>
  <c r="AH116" i="4"/>
  <c r="AA78" i="4"/>
  <c r="H93" i="4"/>
  <c r="AK93" i="4" s="1"/>
  <c r="AL93" i="4" s="1"/>
  <c r="R93" i="4" s="1"/>
  <c r="AH122" i="4"/>
  <c r="AH24" i="4"/>
  <c r="AH31" i="4"/>
  <c r="AA41" i="4"/>
  <c r="AA26" i="4"/>
  <c r="AH54" i="4"/>
  <c r="H89" i="4"/>
  <c r="AK89" i="4" s="1"/>
  <c r="AL89" i="4" s="1"/>
  <c r="R89" i="4" s="1"/>
  <c r="H109" i="4"/>
  <c r="AK109" i="4" s="1"/>
  <c r="AL109" i="4" s="1"/>
  <c r="R109" i="4" s="1"/>
  <c r="AH53" i="4"/>
  <c r="H33" i="4"/>
  <c r="AK33" i="4" s="1"/>
  <c r="AL33" i="4" s="1"/>
  <c r="R33" i="4" s="1"/>
  <c r="AA12" i="4"/>
  <c r="Q46" i="4"/>
  <c r="C29" i="8"/>
  <c r="AG70" i="4"/>
  <c r="W70" i="4" s="1"/>
  <c r="V70" i="4" s="1"/>
  <c r="S70" i="4" s="1"/>
  <c r="T70" i="4" s="1"/>
  <c r="T10" i="9"/>
  <c r="S10" i="9" s="1"/>
  <c r="T18" i="9"/>
  <c r="J18" i="9" s="1"/>
  <c r="O18" i="9" s="1"/>
  <c r="J83" i="9"/>
  <c r="O83" i="9" s="1"/>
  <c r="H86" i="4"/>
  <c r="AK86" i="4" s="1"/>
  <c r="AL86" i="4" s="1"/>
  <c r="R86" i="4" s="1"/>
  <c r="H34" i="4"/>
  <c r="AK34" i="4" s="1"/>
  <c r="AL34" i="4" s="1"/>
  <c r="R34" i="4" s="1"/>
  <c r="AH51" i="4"/>
  <c r="AB116" i="4"/>
  <c r="H78" i="4"/>
  <c r="AK78" i="4" s="1"/>
  <c r="AL78" i="4" s="1"/>
  <c r="R78" i="4" s="1"/>
  <c r="S78" i="4" s="1"/>
  <c r="T78" i="4" s="1"/>
  <c r="H120" i="4"/>
  <c r="AK120" i="4" s="1"/>
  <c r="AL120" i="4" s="1"/>
  <c r="R120" i="4" s="1"/>
  <c r="S120" i="4" s="1"/>
  <c r="T120" i="4" s="1"/>
  <c r="AA93" i="4"/>
  <c r="AA45" i="4"/>
  <c r="AB24" i="4"/>
  <c r="H37" i="4"/>
  <c r="AK37" i="4" s="1"/>
  <c r="AL37" i="4" s="1"/>
  <c r="R37" i="4" s="1"/>
  <c r="S37" i="4" s="1"/>
  <c r="T37" i="4" s="1"/>
  <c r="H56" i="4"/>
  <c r="AK56" i="4" s="1"/>
  <c r="AL56" i="4" s="1"/>
  <c r="R56" i="4" s="1"/>
  <c r="S56" i="4" s="1"/>
  <c r="T56" i="4" s="1"/>
  <c r="AA31" i="4"/>
  <c r="AB105" i="4"/>
  <c r="AH73" i="4"/>
  <c r="AH91" i="4"/>
  <c r="AB89" i="4"/>
  <c r="G46" i="8"/>
  <c r="P46" i="9" s="1"/>
  <c r="T46" i="9"/>
  <c r="S46" i="9" s="1"/>
  <c r="K46" i="9" s="1"/>
  <c r="H117" i="4"/>
  <c r="AK117" i="4" s="1"/>
  <c r="AL117" i="4" s="1"/>
  <c r="R117" i="4" s="1"/>
  <c r="H67" i="8"/>
  <c r="Q67" i="9" s="1"/>
  <c r="T76" i="9"/>
  <c r="J76" i="9" s="1"/>
  <c r="O76" i="9" s="1"/>
  <c r="K10" i="13"/>
  <c r="G18" i="8"/>
  <c r="P18" i="9" s="1"/>
  <c r="AG45" i="4"/>
  <c r="W45" i="4" s="1"/>
  <c r="T87" i="9"/>
  <c r="S87" i="9" s="1"/>
  <c r="H81" i="8"/>
  <c r="Q12" i="4" s="1"/>
  <c r="T64" i="9"/>
  <c r="J64" i="9" s="1"/>
  <c r="O64" i="9" s="1"/>
  <c r="V18" i="4"/>
  <c r="H37" i="8"/>
  <c r="Q86" i="4" s="1"/>
  <c r="T71" i="9"/>
  <c r="S71" i="9" s="1"/>
  <c r="U71" i="9" s="1"/>
  <c r="S85" i="9"/>
  <c r="N85" i="9" s="1"/>
  <c r="D3" i="13"/>
  <c r="G67" i="8"/>
  <c r="P67" i="9" s="1"/>
  <c r="C30" i="8"/>
  <c r="J90" i="4" s="1"/>
  <c r="C18" i="8"/>
  <c r="L18" i="9" s="1"/>
  <c r="C19" i="8"/>
  <c r="L19" i="9" s="1"/>
  <c r="C85" i="8"/>
  <c r="J51" i="4" s="1"/>
  <c r="C13" i="8"/>
  <c r="J123" i="4" s="1"/>
  <c r="C4" i="13"/>
  <c r="H14" i="8"/>
  <c r="AB127" i="4"/>
  <c r="AB12" i="4"/>
  <c r="K8" i="13"/>
  <c r="H126" i="4"/>
  <c r="AK126" i="4" s="1"/>
  <c r="AL126" i="4" s="1"/>
  <c r="R126" i="4" s="1"/>
  <c r="AB75" i="4"/>
  <c r="AH12" i="4"/>
  <c r="J61" i="9"/>
  <c r="O61" i="9" s="1"/>
  <c r="H59" i="8"/>
  <c r="AG22" i="4"/>
  <c r="W22" i="4" s="1"/>
  <c r="U22" i="4" s="1"/>
  <c r="T19" i="9"/>
  <c r="S19" i="9" s="1"/>
  <c r="N19" i="9" s="1"/>
  <c r="H69" i="4"/>
  <c r="AK69" i="4" s="1"/>
  <c r="AL69" i="4" s="1"/>
  <c r="R69" i="4" s="1"/>
  <c r="AA77" i="4"/>
  <c r="AH109" i="4"/>
  <c r="AA73" i="4"/>
  <c r="AH22" i="4"/>
  <c r="U78" i="4"/>
  <c r="H75" i="8"/>
  <c r="Q75" i="9" s="1"/>
  <c r="S12" i="4"/>
  <c r="J48" i="9"/>
  <c r="O48" i="9" s="1"/>
  <c r="C72" i="8"/>
  <c r="J96" i="4" s="1"/>
  <c r="C81" i="8"/>
  <c r="L81" i="9" s="1"/>
  <c r="AG96" i="4"/>
  <c r="W96" i="4" s="1"/>
  <c r="U96" i="4" s="1"/>
  <c r="G35" i="8"/>
  <c r="P35" i="9" s="1"/>
  <c r="G55" i="8"/>
  <c r="P55" i="9" s="1"/>
  <c r="C19" i="5"/>
  <c r="U35" i="9"/>
  <c r="AG32" i="4"/>
  <c r="W32" i="4" s="1"/>
  <c r="V32" i="4" s="1"/>
  <c r="S32" i="4" s="1"/>
  <c r="G38" i="8"/>
  <c r="P38" i="9" s="1"/>
  <c r="H53" i="8"/>
  <c r="Q53" i="9" s="1"/>
  <c r="T8" i="9"/>
  <c r="S8" i="9" s="1"/>
  <c r="U8" i="9" s="1"/>
  <c r="J4" i="13"/>
  <c r="S83" i="4"/>
  <c r="T83" i="4" s="1"/>
  <c r="J60" i="9"/>
  <c r="O60" i="9" s="1"/>
  <c r="U61" i="9"/>
  <c r="G20" i="8"/>
  <c r="P20" i="9" s="1"/>
  <c r="G42" i="8"/>
  <c r="P42" i="9" s="1"/>
  <c r="H6" i="8"/>
  <c r="Q6" i="9" s="1"/>
  <c r="AG111" i="4"/>
  <c r="W111" i="4" s="1"/>
  <c r="U111" i="4" s="1"/>
  <c r="H12" i="8"/>
  <c r="Q12" i="9" s="1"/>
  <c r="N41" i="9"/>
  <c r="J81" i="9"/>
  <c r="O81" i="9" s="1"/>
  <c r="H51" i="8"/>
  <c r="Q24" i="4" s="1"/>
  <c r="AA33" i="4"/>
  <c r="AB42" i="4"/>
  <c r="K4" i="13"/>
  <c r="AH77" i="4"/>
  <c r="AA75" i="4"/>
  <c r="AB109" i="4"/>
  <c r="AB73" i="4"/>
  <c r="H22" i="4"/>
  <c r="AK22" i="4" s="1"/>
  <c r="AL22" i="4" s="1"/>
  <c r="R22" i="4" s="1"/>
  <c r="AB126" i="4"/>
  <c r="H57" i="4"/>
  <c r="AK57" i="4" s="1"/>
  <c r="AL57" i="4" s="1"/>
  <c r="R57" i="4" s="1"/>
  <c r="K41" i="9"/>
  <c r="AH125" i="4"/>
  <c r="AA53" i="4"/>
  <c r="AH76" i="4"/>
  <c r="L86" i="9"/>
  <c r="AG73" i="4"/>
  <c r="W73" i="4" s="1"/>
  <c r="U73" i="4" s="1"/>
  <c r="H55" i="8"/>
  <c r="Q55" i="9" s="1"/>
  <c r="J35" i="9"/>
  <c r="O35" i="9" s="1"/>
  <c r="Q53" i="4"/>
  <c r="G76" i="8"/>
  <c r="P76" i="9" s="1"/>
  <c r="T20" i="9"/>
  <c r="S20" i="9" s="1"/>
  <c r="H13" i="8"/>
  <c r="Q13" i="9" s="1"/>
  <c r="T6" i="9"/>
  <c r="J6" i="9" s="1"/>
  <c r="O6" i="9" s="1"/>
  <c r="T5" i="9"/>
  <c r="J5" i="9" s="1"/>
  <c r="O5" i="9" s="1"/>
  <c r="H63" i="8"/>
  <c r="Q63" i="9" s="1"/>
  <c r="T49" i="9"/>
  <c r="J49" i="9" s="1"/>
  <c r="O49" i="9" s="1"/>
  <c r="T72" i="9"/>
  <c r="S72" i="9" s="1"/>
  <c r="T52" i="9"/>
  <c r="S52" i="9" s="1"/>
  <c r="T50" i="9"/>
  <c r="S50" i="9" s="1"/>
  <c r="G10" i="8"/>
  <c r="P10" i="9" s="1"/>
  <c r="H64" i="8"/>
  <c r="Q81" i="4" s="1"/>
  <c r="C84" i="8"/>
  <c r="J83" i="4" s="1"/>
  <c r="H84" i="8"/>
  <c r="Q83" i="4" s="1"/>
  <c r="AB33" i="4"/>
  <c r="AA42" i="4"/>
  <c r="H48" i="8"/>
  <c r="Q13" i="4" s="1"/>
  <c r="H77" i="4"/>
  <c r="AK77" i="4" s="1"/>
  <c r="AL77" i="4" s="1"/>
  <c r="R77" i="4" s="1"/>
  <c r="H75" i="4"/>
  <c r="AK75" i="4" s="1"/>
  <c r="AL75" i="4" s="1"/>
  <c r="R75" i="4" s="1"/>
  <c r="H35" i="8"/>
  <c r="Q35" i="9" s="1"/>
  <c r="H26" i="4"/>
  <c r="AK26" i="4" s="1"/>
  <c r="AL26" i="4" s="1"/>
  <c r="R26" i="4" s="1"/>
  <c r="AH127" i="4"/>
  <c r="AA22" i="4"/>
  <c r="AH126" i="4"/>
  <c r="Q27" i="4"/>
  <c r="AH57" i="4"/>
  <c r="AG42" i="4"/>
  <c r="W42" i="4" s="1"/>
  <c r="V42" i="4" s="1"/>
  <c r="S42" i="4" s="1"/>
  <c r="K60" i="9"/>
  <c r="AB6" i="4"/>
  <c r="AB53" i="4"/>
  <c r="T14" i="9"/>
  <c r="S14" i="9" s="1"/>
  <c r="K14" i="9" s="1"/>
  <c r="U24" i="9"/>
  <c r="C57" i="8"/>
  <c r="L57" i="9" s="1"/>
  <c r="C14" i="8"/>
  <c r="J84" i="4" s="1"/>
  <c r="AG113" i="4"/>
  <c r="W113" i="4" s="1"/>
  <c r="V113" i="4" s="1"/>
  <c r="S113" i="4" s="1"/>
  <c r="T113" i="4" s="1"/>
  <c r="H50" i="8"/>
  <c r="Q50" i="9" s="1"/>
  <c r="T42" i="9"/>
  <c r="S42" i="9" s="1"/>
  <c r="AG84" i="4"/>
  <c r="W84" i="4" s="1"/>
  <c r="U84" i="4" s="1"/>
  <c r="G53" i="8"/>
  <c r="P53" i="9" s="1"/>
  <c r="C75" i="8"/>
  <c r="J32" i="4" s="1"/>
  <c r="T82" i="9"/>
  <c r="S82" i="9" s="1"/>
  <c r="U82" i="9" s="1"/>
  <c r="H41" i="8"/>
  <c r="Q41" i="9" s="1"/>
  <c r="U60" i="9"/>
  <c r="J41" i="9"/>
  <c r="O41" i="9" s="1"/>
  <c r="AB43" i="4"/>
  <c r="V9" i="4"/>
  <c r="S9" i="4" s="1"/>
  <c r="T9" i="4" s="1"/>
  <c r="C43" i="8"/>
  <c r="J3" i="4" s="1"/>
  <c r="C82" i="8"/>
  <c r="J42" i="4" s="1"/>
  <c r="C69" i="8"/>
  <c r="L69" i="9" s="1"/>
  <c r="C34" i="8"/>
  <c r="L34" i="9" s="1"/>
  <c r="C35" i="8"/>
  <c r="L35" i="9" s="1"/>
  <c r="C65" i="8"/>
  <c r="L65" i="9" s="1"/>
  <c r="C17" i="8"/>
  <c r="J18" i="4" s="1"/>
  <c r="C52" i="8"/>
  <c r="J57" i="4" s="1"/>
  <c r="C55" i="8"/>
  <c r="L55" i="9" s="1"/>
  <c r="C24" i="8"/>
  <c r="L24" i="9" s="1"/>
  <c r="C68" i="8"/>
  <c r="J41" i="4" s="1"/>
  <c r="C61" i="8"/>
  <c r="J77" i="4" s="1"/>
  <c r="C42" i="8"/>
  <c r="J53" i="4" s="1"/>
  <c r="T12" i="9"/>
  <c r="J12" i="9" s="1"/>
  <c r="O12" i="9" s="1"/>
  <c r="G72" i="8"/>
  <c r="P72" i="9" s="1"/>
  <c r="AG60" i="4"/>
  <c r="W60" i="4" s="1"/>
  <c r="U60" i="4" s="1"/>
  <c r="T51" i="9"/>
  <c r="J51" i="9" s="1"/>
  <c r="O51" i="9" s="1"/>
  <c r="H82" i="8"/>
  <c r="Q82" i="9" s="1"/>
  <c r="T84" i="9"/>
  <c r="J84" i="9" s="1"/>
  <c r="O84" i="9" s="1"/>
  <c r="AG116" i="4"/>
  <c r="W116" i="4" s="1"/>
  <c r="U116" i="4" s="1"/>
  <c r="AG121" i="4"/>
  <c r="W121" i="4" s="1"/>
  <c r="U83" i="4"/>
  <c r="AG20" i="4"/>
  <c r="W20" i="4" s="1"/>
  <c r="U20" i="4" s="1"/>
  <c r="N35" i="9"/>
  <c r="Q111" i="4"/>
  <c r="T75" i="9"/>
  <c r="J75" i="9" s="1"/>
  <c r="O75" i="9" s="1"/>
  <c r="C51" i="8"/>
  <c r="J24" i="4" s="1"/>
  <c r="AG53" i="4"/>
  <c r="W53" i="4" s="1"/>
  <c r="U53" i="4" s="1"/>
  <c r="G84" i="8"/>
  <c r="P84" i="9" s="1"/>
  <c r="G51" i="8"/>
  <c r="P51" i="9" s="1"/>
  <c r="G8" i="8"/>
  <c r="P8" i="9" s="1"/>
  <c r="AG92" i="4"/>
  <c r="W92" i="4" s="1"/>
  <c r="U92" i="4" s="1"/>
  <c r="G41" i="8"/>
  <c r="P41" i="9" s="1"/>
  <c r="AG62" i="4"/>
  <c r="W62" i="4" s="1"/>
  <c r="V62" i="4" s="1"/>
  <c r="S62" i="4" s="1"/>
  <c r="G60" i="8"/>
  <c r="P60" i="9" s="1"/>
  <c r="Q22" i="9"/>
  <c r="T22" i="9"/>
  <c r="J22" i="9" s="1"/>
  <c r="O22" i="9" s="1"/>
  <c r="T53" i="9"/>
  <c r="S53" i="9" s="1"/>
  <c r="K53" i="9" s="1"/>
  <c r="C10" i="13"/>
  <c r="C37" i="8"/>
  <c r="J86" i="4" s="1"/>
  <c r="C60" i="8"/>
  <c r="J116" i="4" s="1"/>
  <c r="C8" i="8"/>
  <c r="L8" i="9" s="1"/>
  <c r="C53" i="8"/>
  <c r="L53" i="9" s="1"/>
  <c r="C59" i="8"/>
  <c r="L59" i="9" s="1"/>
  <c r="C12" i="8"/>
  <c r="L12" i="9" s="1"/>
  <c r="C47" i="8"/>
  <c r="J10" i="4" s="1"/>
  <c r="E4" i="13"/>
  <c r="H60" i="8"/>
  <c r="Q60" i="9" s="1"/>
  <c r="G22" i="8"/>
  <c r="P22" i="9" s="1"/>
  <c r="S55" i="9"/>
  <c r="U55" i="9" s="1"/>
  <c r="T38" i="9"/>
  <c r="J38" i="9" s="1"/>
  <c r="O38" i="9" s="1"/>
  <c r="C64" i="8"/>
  <c r="J81" i="4" s="1"/>
  <c r="C79" i="8"/>
  <c r="L79" i="9" s="1"/>
  <c r="C74" i="8"/>
  <c r="J2" i="4" s="1"/>
  <c r="C67" i="8"/>
  <c r="L67" i="9" s="1"/>
  <c r="C45" i="8"/>
  <c r="L45" i="9" s="1"/>
  <c r="C48" i="8"/>
  <c r="J13" i="4" s="1"/>
  <c r="J78" i="4"/>
  <c r="AG124" i="4"/>
  <c r="W124" i="4" s="1"/>
  <c r="V124" i="4" s="1"/>
  <c r="S124" i="4" s="1"/>
  <c r="T124" i="4" s="1"/>
  <c r="T23" i="9"/>
  <c r="J23" i="9" s="1"/>
  <c r="O23" i="9" s="1"/>
  <c r="G23" i="8"/>
  <c r="P23" i="9" s="1"/>
  <c r="C23" i="8"/>
  <c r="J124" i="4" s="1"/>
  <c r="AG122" i="4"/>
  <c r="W122" i="4" s="1"/>
  <c r="G70" i="8"/>
  <c r="P70" i="9" s="1"/>
  <c r="T70" i="9"/>
  <c r="J70" i="9" s="1"/>
  <c r="O70" i="9" s="1"/>
  <c r="AG112" i="4"/>
  <c r="W112" i="4" s="1"/>
  <c r="G16" i="8"/>
  <c r="P16" i="9" s="1"/>
  <c r="C16" i="8"/>
  <c r="L16" i="9" s="1"/>
  <c r="T54" i="9"/>
  <c r="C54" i="8"/>
  <c r="L54" i="9" s="1"/>
  <c r="H54" i="8"/>
  <c r="Q54" i="9" s="1"/>
  <c r="AG28" i="4"/>
  <c r="W28" i="4" s="1"/>
  <c r="U28" i="4" s="1"/>
  <c r="AG87" i="4"/>
  <c r="W87" i="4" s="1"/>
  <c r="T56" i="9"/>
  <c r="S56" i="9" s="1"/>
  <c r="U56" i="9" s="1"/>
  <c r="H56" i="8"/>
  <c r="Q56" i="9" s="1"/>
  <c r="G56" i="8"/>
  <c r="P56" i="9" s="1"/>
  <c r="C5" i="8"/>
  <c r="L5" i="9" s="1"/>
  <c r="AG54" i="4"/>
  <c r="W54" i="4" s="1"/>
  <c r="T34" i="9"/>
  <c r="S34" i="9" s="1"/>
  <c r="K34" i="9" s="1"/>
  <c r="E15" i="13"/>
  <c r="C15" i="13"/>
  <c r="H31" i="8"/>
  <c r="G31" i="8"/>
  <c r="P31" i="9" s="1"/>
  <c r="C31" i="8"/>
  <c r="J33" i="4" s="1"/>
  <c r="H88" i="8"/>
  <c r="Q26" i="4" s="1"/>
  <c r="C88" i="8"/>
  <c r="J26" i="4" s="1"/>
  <c r="AG26" i="4"/>
  <c r="W26" i="4" s="1"/>
  <c r="V26" i="4" s="1"/>
  <c r="S26" i="4" s="1"/>
  <c r="T26" i="4" s="1"/>
  <c r="T88" i="9"/>
  <c r="S88" i="9" s="1"/>
  <c r="K88" i="9" s="1"/>
  <c r="H32" i="8"/>
  <c r="G32" i="8"/>
  <c r="P32" i="9" s="1"/>
  <c r="AG93" i="4"/>
  <c r="W93" i="4" s="1"/>
  <c r="V93" i="4" s="1"/>
  <c r="G36" i="8"/>
  <c r="P36" i="9" s="1"/>
  <c r="C36" i="8"/>
  <c r="L36" i="9" s="1"/>
  <c r="E3" i="13"/>
  <c r="C3" i="13"/>
  <c r="H28" i="8"/>
  <c r="T28" i="9"/>
  <c r="J28" i="9" s="1"/>
  <c r="O28" i="9" s="1"/>
  <c r="G28" i="8"/>
  <c r="P28" i="9" s="1"/>
  <c r="T9" i="9"/>
  <c r="AG114" i="4"/>
  <c r="W114" i="4" s="1"/>
  <c r="H9" i="8"/>
  <c r="Q114" i="4" s="1"/>
  <c r="T40" i="9"/>
  <c r="H40" i="8"/>
  <c r="Q6" i="4" s="1"/>
  <c r="AG6" i="4"/>
  <c r="W6" i="4" s="1"/>
  <c r="C40" i="8"/>
  <c r="J6" i="4" s="1"/>
  <c r="H44" i="8"/>
  <c r="AG91" i="4"/>
  <c r="W91" i="4" s="1"/>
  <c r="V91" i="4" s="1"/>
  <c r="S91" i="4" s="1"/>
  <c r="T44" i="9"/>
  <c r="J44" i="9" s="1"/>
  <c r="O44" i="9" s="1"/>
  <c r="G27" i="8"/>
  <c r="P27" i="9" s="1"/>
  <c r="T27" i="9"/>
  <c r="J27" i="9" s="1"/>
  <c r="O27" i="9" s="1"/>
  <c r="H27" i="8"/>
  <c r="Q27" i="9" s="1"/>
  <c r="AG17" i="4"/>
  <c r="W17" i="4" s="1"/>
  <c r="AG105" i="4"/>
  <c r="W105" i="4" s="1"/>
  <c r="H45" i="8"/>
  <c r="Q45" i="9" s="1"/>
  <c r="G77" i="8"/>
  <c r="P77" i="9" s="1"/>
  <c r="AG115" i="4"/>
  <c r="W115" i="4" s="1"/>
  <c r="U115" i="4" s="1"/>
  <c r="H77" i="8"/>
  <c r="Q115" i="4" s="1"/>
  <c r="T77" i="9"/>
  <c r="S77" i="9" s="1"/>
  <c r="G65" i="8"/>
  <c r="P65" i="9" s="1"/>
  <c r="AG55" i="4"/>
  <c r="W55" i="4" s="1"/>
  <c r="U55" i="4" s="1"/>
  <c r="T65" i="9"/>
  <c r="S65" i="9" s="1"/>
  <c r="K65" i="9" s="1"/>
  <c r="T4" i="9"/>
  <c r="AG97" i="4"/>
  <c r="W97" i="4" s="1"/>
  <c r="U97" i="4" s="1"/>
  <c r="C4" i="8"/>
  <c r="J97" i="4" s="1"/>
  <c r="G4" i="8"/>
  <c r="P4" i="9" s="1"/>
  <c r="H39" i="8"/>
  <c r="AG107" i="4"/>
  <c r="W107" i="4" s="1"/>
  <c r="U107" i="4" s="1"/>
  <c r="T39" i="9"/>
  <c r="S39" i="9" s="1"/>
  <c r="G39" i="8"/>
  <c r="P39" i="9" s="1"/>
  <c r="AG117" i="4"/>
  <c r="W117" i="4" s="1"/>
  <c r="H11" i="8"/>
  <c r="Q11" i="9" s="1"/>
  <c r="G11" i="8"/>
  <c r="P11" i="9" s="1"/>
  <c r="L2" i="9"/>
  <c r="J59" i="4"/>
  <c r="AG3" i="4"/>
  <c r="W3" i="4" s="1"/>
  <c r="G43" i="8"/>
  <c r="P43" i="9" s="1"/>
  <c r="H43" i="8"/>
  <c r="Q43" i="9" s="1"/>
  <c r="L80" i="9"/>
  <c r="J63" i="4"/>
  <c r="H68" i="8"/>
  <c r="AG41" i="4"/>
  <c r="W41" i="4" s="1"/>
  <c r="G68" i="8"/>
  <c r="P68" i="9" s="1"/>
  <c r="T68" i="9"/>
  <c r="S68" i="9" s="1"/>
  <c r="AG95" i="4"/>
  <c r="W95" i="4" s="1"/>
  <c r="H69" i="8"/>
  <c r="Q69" i="9" s="1"/>
  <c r="T69" i="9"/>
  <c r="J69" i="9" s="1"/>
  <c r="O69" i="9" s="1"/>
  <c r="G69" i="8"/>
  <c r="P69" i="9" s="1"/>
  <c r="H16" i="8"/>
  <c r="Q16" i="9" s="1"/>
  <c r="T43" i="9"/>
  <c r="S43" i="9" s="1"/>
  <c r="T45" i="9"/>
  <c r="J45" i="9" s="1"/>
  <c r="O45" i="9" s="1"/>
  <c r="C70" i="8"/>
  <c r="L70" i="9" s="1"/>
  <c r="H5" i="8"/>
  <c r="Q128" i="4" s="1"/>
  <c r="T11" i="9"/>
  <c r="S11" i="9" s="1"/>
  <c r="G45" i="8"/>
  <c r="P45" i="9" s="1"/>
  <c r="C27" i="8"/>
  <c r="L27" i="9" s="1"/>
  <c r="C77" i="8"/>
  <c r="J115" i="4" s="1"/>
  <c r="H36" i="8"/>
  <c r="Q36" i="9" s="1"/>
  <c r="T31" i="9"/>
  <c r="S31" i="9" s="1"/>
  <c r="H23" i="8"/>
  <c r="Q23" i="9" s="1"/>
  <c r="H70" i="8"/>
  <c r="Q70" i="9" s="1"/>
  <c r="C8" i="13"/>
  <c r="G40" i="8"/>
  <c r="P40" i="9" s="1"/>
  <c r="H34" i="8"/>
  <c r="Q54" i="4" s="1"/>
  <c r="C39" i="8"/>
  <c r="J107" i="4" s="1"/>
  <c r="C9" i="8"/>
  <c r="L9" i="9" s="1"/>
  <c r="T32" i="9"/>
  <c r="S32" i="9" s="1"/>
  <c r="K32" i="9" s="1"/>
  <c r="T36" i="9"/>
  <c r="S36" i="9" s="1"/>
  <c r="AG33" i="4"/>
  <c r="W33" i="4" s="1"/>
  <c r="U33" i="4" s="1"/>
  <c r="D8" i="13"/>
  <c r="C56" i="8"/>
  <c r="L56" i="9" s="1"/>
  <c r="H65" i="8"/>
  <c r="Q65" i="9" s="1"/>
  <c r="C32" i="8"/>
  <c r="L32" i="9" s="1"/>
  <c r="G44" i="8"/>
  <c r="P44" i="9" s="1"/>
  <c r="AA62" i="4"/>
  <c r="AB62" i="4"/>
  <c r="AH62" i="4"/>
  <c r="AB2" i="4"/>
  <c r="H2" i="4"/>
  <c r="AA2" i="4"/>
  <c r="AB90" i="4"/>
  <c r="AH90" i="4"/>
  <c r="H90" i="4"/>
  <c r="AK90" i="4" s="1"/>
  <c r="AL90" i="4" s="1"/>
  <c r="R90" i="4" s="1"/>
  <c r="S90" i="4" s="1"/>
  <c r="T90" i="4" s="1"/>
  <c r="AH60" i="4"/>
  <c r="H60" i="4"/>
  <c r="AK60" i="4" s="1"/>
  <c r="AL60" i="4" s="1"/>
  <c r="R60" i="4" s="1"/>
  <c r="AB60" i="4"/>
  <c r="AB82" i="4"/>
  <c r="AA82" i="4"/>
  <c r="H82" i="4"/>
  <c r="AK82" i="4" s="1"/>
  <c r="AL82" i="4" s="1"/>
  <c r="R82" i="4" s="1"/>
  <c r="S82" i="4" s="1"/>
  <c r="T82" i="4" s="1"/>
  <c r="AB7" i="4"/>
  <c r="H7" i="4"/>
  <c r="AK7" i="4" s="1"/>
  <c r="AL7" i="4" s="1"/>
  <c r="R7" i="4" s="1"/>
  <c r="AH7" i="4"/>
  <c r="AA43" i="4"/>
  <c r="H43" i="4"/>
  <c r="AK43" i="4" s="1"/>
  <c r="AL43" i="4" s="1"/>
  <c r="R43" i="4" s="1"/>
  <c r="AH111" i="4"/>
  <c r="AB111" i="4"/>
  <c r="H111" i="4"/>
  <c r="AK111" i="4" s="1"/>
  <c r="AL111" i="4" s="1"/>
  <c r="R111" i="4" s="1"/>
  <c r="AH72" i="4"/>
  <c r="H72" i="4"/>
  <c r="AK72" i="4" s="1"/>
  <c r="AL72" i="4" s="1"/>
  <c r="R72" i="4" s="1"/>
  <c r="AB72" i="4"/>
  <c r="AA72" i="4"/>
  <c r="AH103" i="4"/>
  <c r="AA103" i="4"/>
  <c r="H103" i="4"/>
  <c r="AK103" i="4" s="1"/>
  <c r="AL103" i="4" s="1"/>
  <c r="R103" i="4" s="1"/>
  <c r="C50" i="8"/>
  <c r="H13" i="4"/>
  <c r="AK13" i="4" s="1"/>
  <c r="AL13" i="4" s="1"/>
  <c r="R13" i="4" s="1"/>
  <c r="S13" i="4" s="1"/>
  <c r="AA13" i="4"/>
  <c r="AH13" i="4"/>
  <c r="H115" i="4"/>
  <c r="AK115" i="4" s="1"/>
  <c r="AL115" i="4" s="1"/>
  <c r="R115" i="4" s="1"/>
  <c r="AB115" i="4"/>
  <c r="AH115" i="4"/>
  <c r="AA115" i="4"/>
  <c r="H76" i="4"/>
  <c r="AK76" i="4" s="1"/>
  <c r="AL76" i="4" s="1"/>
  <c r="R76" i="4" s="1"/>
  <c r="AB76" i="4"/>
  <c r="G59" i="8"/>
  <c r="P59" i="9" s="1"/>
  <c r="G63" i="8"/>
  <c r="P63" i="9" s="1"/>
  <c r="H52" i="8"/>
  <c r="Q57" i="4" s="1"/>
  <c r="AG123" i="4"/>
  <c r="W123" i="4" s="1"/>
  <c r="AG72" i="4"/>
  <c r="W72" i="4" s="1"/>
  <c r="V72" i="4" s="1"/>
  <c r="V57" i="4"/>
  <c r="C25" i="8"/>
  <c r="L25" i="9" s="1"/>
  <c r="AG34" i="4"/>
  <c r="W34" i="4" s="1"/>
  <c r="V34" i="4" s="1"/>
  <c r="T17" i="9"/>
  <c r="C58" i="8"/>
  <c r="L58" i="9" s="1"/>
  <c r="C20" i="8"/>
  <c r="J113" i="4" s="1"/>
  <c r="C26" i="8"/>
  <c r="J7" i="4" s="1"/>
  <c r="AA32" i="4"/>
  <c r="AH32" i="4"/>
  <c r="U82" i="4"/>
  <c r="AG46" i="4"/>
  <c r="W46" i="4" s="1"/>
  <c r="U46" i="4" s="1"/>
  <c r="AG109" i="4"/>
  <c r="W109" i="4" s="1"/>
  <c r="T25" i="9"/>
  <c r="J25" i="9" s="1"/>
  <c r="O25" i="9" s="1"/>
  <c r="T73" i="9"/>
  <c r="J73" i="9" s="1"/>
  <c r="O73" i="9" s="1"/>
  <c r="K24" i="9"/>
  <c r="G83" i="8"/>
  <c r="P83" i="9" s="1"/>
  <c r="H33" i="8"/>
  <c r="Q43" i="4" s="1"/>
  <c r="C87" i="8"/>
  <c r="J70" i="4" s="1"/>
  <c r="G52" i="8"/>
  <c r="P52" i="9" s="1"/>
  <c r="T62" i="9"/>
  <c r="J62" i="9" s="1"/>
  <c r="O62" i="9" s="1"/>
  <c r="H73" i="8"/>
  <c r="Q82" i="4" s="1"/>
  <c r="H19" i="8"/>
  <c r="Q19" i="9" s="1"/>
  <c r="G87" i="8"/>
  <c r="P87" i="9" s="1"/>
  <c r="G48" i="8"/>
  <c r="P48" i="9" s="1"/>
  <c r="T29" i="9"/>
  <c r="J29" i="9" s="1"/>
  <c r="O29" i="9" s="1"/>
  <c r="G29" i="8"/>
  <c r="P29" i="9" s="1"/>
  <c r="C33" i="8"/>
  <c r="J43" i="4" s="1"/>
  <c r="AH42" i="4"/>
  <c r="AA56" i="4"/>
  <c r="AA69" i="4"/>
  <c r="V86" i="4"/>
  <c r="AG35" i="4"/>
  <c r="W35" i="4" s="1"/>
  <c r="U35" i="4" s="1"/>
  <c r="U52" i="4"/>
  <c r="H46" i="8"/>
  <c r="Q46" i="9" s="1"/>
  <c r="U37" i="4"/>
  <c r="G85" i="8"/>
  <c r="P85" i="9" s="1"/>
  <c r="U10" i="4"/>
  <c r="H6" i="4"/>
  <c r="AK6" i="4" s="1"/>
  <c r="AL6" i="4" s="1"/>
  <c r="R6" i="4" s="1"/>
  <c r="U13" i="4"/>
  <c r="J67" i="9"/>
  <c r="O67" i="9" s="1"/>
  <c r="H24" i="8"/>
  <c r="Q24" i="9" s="1"/>
  <c r="S52" i="4"/>
  <c r="T52" i="4" s="1"/>
  <c r="K67" i="9"/>
  <c r="AG106" i="4"/>
  <c r="W106" i="4" s="1"/>
  <c r="V106" i="4" s="1"/>
  <c r="S106" i="4" s="1"/>
  <c r="T106" i="4" s="1"/>
  <c r="T57" i="9"/>
  <c r="J57" i="9" s="1"/>
  <c r="O57" i="9" s="1"/>
  <c r="G26" i="8"/>
  <c r="P26" i="9" s="1"/>
  <c r="AB69" i="4"/>
  <c r="H125" i="4"/>
  <c r="AK125" i="4" s="1"/>
  <c r="AL125" i="4" s="1"/>
  <c r="R125" i="4" s="1"/>
  <c r="H95" i="4"/>
  <c r="AK95" i="4" s="1"/>
  <c r="AL95" i="4" s="1"/>
  <c r="R95" i="4" s="1"/>
  <c r="AA95" i="4"/>
  <c r="AB118" i="4"/>
  <c r="AH118" i="4"/>
  <c r="H118" i="4"/>
  <c r="AK118" i="4" s="1"/>
  <c r="AL118" i="4" s="1"/>
  <c r="R118" i="4" s="1"/>
  <c r="AG76" i="4"/>
  <c r="W76" i="4" s="1"/>
  <c r="G78" i="8"/>
  <c r="P78" i="9" s="1"/>
  <c r="AG118" i="4"/>
  <c r="W118" i="4" s="1"/>
  <c r="G79" i="8"/>
  <c r="P79" i="9" s="1"/>
  <c r="G54" i="8"/>
  <c r="P54" i="9" s="1"/>
  <c r="G61" i="8"/>
  <c r="P61" i="9" s="1"/>
  <c r="H21" i="8"/>
  <c r="Q120" i="4" s="1"/>
  <c r="Q57" i="9"/>
  <c r="G34" i="8"/>
  <c r="P34" i="9" s="1"/>
  <c r="G17" i="8"/>
  <c r="P17" i="9" s="1"/>
  <c r="G5" i="8"/>
  <c r="P5" i="9" s="1"/>
  <c r="H17" i="8"/>
  <c r="Q17" i="9" s="1"/>
  <c r="C49" i="8"/>
  <c r="C44" i="8"/>
  <c r="Q79" i="9"/>
  <c r="O86" i="9"/>
  <c r="J103" i="4"/>
  <c r="S48" i="9"/>
  <c r="K48" i="9" s="1"/>
  <c r="L28" i="9"/>
  <c r="V31" i="4"/>
  <c r="S31" i="4" s="1"/>
  <c r="S51" i="4"/>
  <c r="S7" i="9"/>
  <c r="K7" i="9" s="1"/>
  <c r="J79" i="9"/>
  <c r="O79" i="9" s="1"/>
  <c r="Q7" i="9"/>
  <c r="L76" i="9"/>
  <c r="U51" i="4"/>
  <c r="L41" i="9"/>
  <c r="U33" i="9"/>
  <c r="J35" i="4"/>
  <c r="N33" i="9"/>
  <c r="AK3" i="4"/>
  <c r="AL3" i="4" s="1"/>
  <c r="R3" i="4" s="1"/>
  <c r="E21" i="5" a="1"/>
  <c r="E21" i="5" s="1"/>
  <c r="B21" i="5" a="1"/>
  <c r="B21" i="5" s="1"/>
  <c r="C21" i="5" a="1"/>
  <c r="C21" i="5" s="1"/>
  <c r="C3" i="8"/>
  <c r="T3" i="9"/>
  <c r="J111" i="4"/>
  <c r="J76" i="4"/>
  <c r="G3" i="8"/>
  <c r="P3" i="9" s="1"/>
  <c r="H3" i="8"/>
  <c r="Q71" i="9"/>
  <c r="J109" i="4"/>
  <c r="J20" i="4"/>
  <c r="Q51" i="4"/>
  <c r="T10" i="4"/>
  <c r="V28" i="4"/>
  <c r="S28" i="4" s="1"/>
  <c r="T28" i="4" s="1"/>
  <c r="J26" i="9"/>
  <c r="O26" i="9" s="1"/>
  <c r="Q72" i="4"/>
  <c r="J72" i="4"/>
  <c r="S18" i="4"/>
  <c r="T18" i="4" s="1"/>
  <c r="O2" i="9"/>
  <c r="J126" i="4"/>
  <c r="S81" i="9"/>
  <c r="U81" i="9" s="1"/>
  <c r="U27" i="4"/>
  <c r="V27" i="4"/>
  <c r="S27" i="4" s="1"/>
  <c r="T27" i="4" s="1"/>
  <c r="Q83" i="9"/>
  <c r="Q52" i="4"/>
  <c r="Q76" i="4"/>
  <c r="L29" i="9"/>
  <c r="J27" i="4"/>
  <c r="V45" i="4"/>
  <c r="S45" i="4" s="1"/>
  <c r="T45" i="4" s="1"/>
  <c r="U45" i="4"/>
  <c r="V24" i="4"/>
  <c r="S24" i="4" s="1"/>
  <c r="T24" i="4" s="1"/>
  <c r="U24" i="4"/>
  <c r="Q77" i="9"/>
  <c r="V2" i="4"/>
  <c r="U2" i="4"/>
  <c r="L71" i="9"/>
  <c r="J50" i="4"/>
  <c r="J75" i="4"/>
  <c r="U50" i="4"/>
  <c r="V50" i="4"/>
  <c r="S50" i="4" s="1"/>
  <c r="T50" i="4" s="1"/>
  <c r="V69" i="4"/>
  <c r="S69" i="4" s="1"/>
  <c r="T69" i="4" s="1"/>
  <c r="U69" i="4"/>
  <c r="V77" i="4"/>
  <c r="U77" i="4"/>
  <c r="Q30" i="9"/>
  <c r="Q90" i="4"/>
  <c r="U39" i="4"/>
  <c r="V39" i="4"/>
  <c r="S39" i="4" s="1"/>
  <c r="T39" i="4" s="1"/>
  <c r="Q59" i="9"/>
  <c r="Q45" i="4"/>
  <c r="V22" i="4"/>
  <c r="V107" i="4"/>
  <c r="S107" i="4" s="1"/>
  <c r="T107" i="4" s="1"/>
  <c r="Q10" i="9"/>
  <c r="Q119" i="4"/>
  <c r="Q74" i="9"/>
  <c r="Q2" i="4"/>
  <c r="U75" i="4"/>
  <c r="V75" i="4"/>
  <c r="U81" i="4"/>
  <c r="V92" i="4"/>
  <c r="S92" i="4" s="1"/>
  <c r="T92" i="4" s="1"/>
  <c r="Q8" i="9"/>
  <c r="Q121" i="4"/>
  <c r="J82" i="4"/>
  <c r="V46" i="4"/>
  <c r="S46" i="4" s="1"/>
  <c r="T46" i="4" s="1"/>
  <c r="Q127" i="4"/>
  <c r="V43" i="4"/>
  <c r="U43" i="4"/>
  <c r="Q18" i="9"/>
  <c r="Q75" i="4"/>
  <c r="Q4" i="9"/>
  <c r="Q97" i="4"/>
  <c r="V89" i="4"/>
  <c r="S89" i="4" s="1"/>
  <c r="T89" i="4" s="1"/>
  <c r="U89" i="4"/>
  <c r="Q93" i="4"/>
  <c r="L11" i="9"/>
  <c r="J117" i="4"/>
  <c r="V41" i="4"/>
  <c r="S41" i="4" s="1"/>
  <c r="T41" i="4" s="1"/>
  <c r="U41" i="4"/>
  <c r="N13" i="9"/>
  <c r="L48" i="9"/>
  <c r="L51" i="9"/>
  <c r="J13" i="9"/>
  <c r="O13" i="9" s="1"/>
  <c r="U13" i="9"/>
  <c r="J119" i="4"/>
  <c r="L10" i="9"/>
  <c r="Q89" i="4"/>
  <c r="Q58" i="9"/>
  <c r="S78" i="9"/>
  <c r="J78" i="9"/>
  <c r="O78" i="9" s="1"/>
  <c r="N26" i="9"/>
  <c r="U26" i="9"/>
  <c r="Q37" i="4"/>
  <c r="S21" i="9"/>
  <c r="J21" i="9"/>
  <c r="O21" i="9" s="1"/>
  <c r="Q77" i="4"/>
  <c r="Q61" i="9"/>
  <c r="Q123" i="4"/>
  <c r="S30" i="9"/>
  <c r="K30" i="9" s="1"/>
  <c r="J30" i="9"/>
  <c r="O30" i="9" s="1"/>
  <c r="J66" i="9"/>
  <c r="O66" i="9" s="1"/>
  <c r="S66" i="9"/>
  <c r="Q84" i="4"/>
  <c r="Q14" i="9"/>
  <c r="S59" i="9"/>
  <c r="J59" i="9"/>
  <c r="O59" i="9" s="1"/>
  <c r="Q117" i="4"/>
  <c r="Q22" i="4"/>
  <c r="S16" i="9"/>
  <c r="J16" i="9"/>
  <c r="O16" i="9" s="1"/>
  <c r="Q113" i="4"/>
  <c r="Q20" i="9"/>
  <c r="J120" i="4"/>
  <c r="L21" i="9"/>
  <c r="Q56" i="4"/>
  <c r="Q66" i="9"/>
  <c r="S47" i="9"/>
  <c r="J47" i="9"/>
  <c r="O47" i="9" s="1"/>
  <c r="K26" i="9"/>
  <c r="S49" i="9"/>
  <c r="K49" i="9" s="1"/>
  <c r="Q96" i="4"/>
  <c r="Q72" i="9"/>
  <c r="S70" i="9"/>
  <c r="J74" i="9"/>
  <c r="O74" i="9" s="1"/>
  <c r="S74" i="9"/>
  <c r="S64" i="9"/>
  <c r="J15" i="9"/>
  <c r="O15" i="9" s="1"/>
  <c r="S15" i="9"/>
  <c r="L43" i="9"/>
  <c r="Q10" i="4"/>
  <c r="Q47" i="9"/>
  <c r="J88" i="9" l="1"/>
  <c r="O88" i="9" s="1"/>
  <c r="L31" i="9"/>
  <c r="L52" i="9"/>
  <c r="J58" i="9"/>
  <c r="O58" i="9" s="1"/>
  <c r="S5" i="9"/>
  <c r="K5" i="9" s="1"/>
  <c r="J20" i="9"/>
  <c r="O20" i="9" s="1"/>
  <c r="Q84" i="9"/>
  <c r="J68" i="9"/>
  <c r="O68" i="9" s="1"/>
  <c r="L84" i="9"/>
  <c r="Q15" i="9"/>
  <c r="S76" i="9"/>
  <c r="S62" i="9"/>
  <c r="N62" i="9" s="1"/>
  <c r="J87" i="9"/>
  <c r="O87" i="9" s="1"/>
  <c r="L66" i="9"/>
  <c r="Q88" i="9"/>
  <c r="J43" i="9"/>
  <c r="O43" i="9" s="1"/>
  <c r="L60" i="9"/>
  <c r="L62" i="9"/>
  <c r="N79" i="9"/>
  <c r="Q18" i="4"/>
  <c r="Q87" i="4"/>
  <c r="J52" i="9"/>
  <c r="O52" i="9" s="1"/>
  <c r="U26" i="4"/>
  <c r="V119" i="4"/>
  <c r="S119" i="4" s="1"/>
  <c r="T119" i="4" s="1"/>
  <c r="V111" i="4"/>
  <c r="V97" i="4"/>
  <c r="S97" i="4" s="1"/>
  <c r="T97" i="4" s="1"/>
  <c r="J50" i="9"/>
  <c r="O50" i="9" s="1"/>
  <c r="J69" i="4"/>
  <c r="T32" i="4"/>
  <c r="U79" i="9"/>
  <c r="L72" i="9"/>
  <c r="J14" i="9"/>
  <c r="O14" i="9" s="1"/>
  <c r="S63" i="9"/>
  <c r="U63" i="9" s="1"/>
  <c r="S23" i="9"/>
  <c r="N23" i="9" s="1"/>
  <c r="S73" i="9"/>
  <c r="U73" i="9" s="1"/>
  <c r="U32" i="4"/>
  <c r="S18" i="9"/>
  <c r="N18" i="9" s="1"/>
  <c r="Q78" i="4"/>
  <c r="U85" i="9"/>
  <c r="T31" i="4"/>
  <c r="L46" i="9"/>
  <c r="S38" i="9"/>
  <c r="N38" i="9" s="1"/>
  <c r="N34" i="9"/>
  <c r="U70" i="4"/>
  <c r="Q32" i="4"/>
  <c r="V20" i="4"/>
  <c r="S20" i="4" s="1"/>
  <c r="T20" i="4" s="1"/>
  <c r="V73" i="4"/>
  <c r="S73" i="4" s="1"/>
  <c r="T73" i="4" s="1"/>
  <c r="L17" i="9"/>
  <c r="S37" i="9"/>
  <c r="N37" i="9" s="1"/>
  <c r="Q17" i="4"/>
  <c r="L85" i="9"/>
  <c r="J12" i="4"/>
  <c r="S86" i="4"/>
  <c r="T86" i="4" s="1"/>
  <c r="L14" i="9"/>
  <c r="T51" i="4"/>
  <c r="K85" i="9"/>
  <c r="Q52" i="9"/>
  <c r="Q112" i="4"/>
  <c r="S77" i="4"/>
  <c r="T77" i="4" s="1"/>
  <c r="Q62" i="4"/>
  <c r="Q73" i="4"/>
  <c r="L87" i="9"/>
  <c r="L64" i="9"/>
  <c r="Q116" i="4"/>
  <c r="T91" i="4"/>
  <c r="S93" i="4"/>
  <c r="T93" i="4" s="1"/>
  <c r="S34" i="4"/>
  <c r="T34" i="4" s="1"/>
  <c r="T12" i="4"/>
  <c r="J46" i="9"/>
  <c r="O46" i="9" s="1"/>
  <c r="Q40" i="9"/>
  <c r="L13" i="9"/>
  <c r="J34" i="9"/>
  <c r="O34" i="9" s="1"/>
  <c r="J19" i="9"/>
  <c r="O19" i="9" s="1"/>
  <c r="U34" i="9"/>
  <c r="J122" i="4"/>
  <c r="S12" i="9"/>
  <c r="U12" i="9" s="1"/>
  <c r="J10" i="9"/>
  <c r="O10" i="9" s="1"/>
  <c r="J121" i="4"/>
  <c r="K8" i="9"/>
  <c r="Q55" i="4"/>
  <c r="Q73" i="9"/>
  <c r="V96" i="4"/>
  <c r="S96" i="4" s="1"/>
  <c r="T96" i="4" s="1"/>
  <c r="J71" i="9"/>
  <c r="O71" i="9" s="1"/>
  <c r="Q124" i="4"/>
  <c r="Q81" i="9"/>
  <c r="Q51" i="9"/>
  <c r="U124" i="4"/>
  <c r="Q48" i="9"/>
  <c r="S22" i="4"/>
  <c r="T22" i="4" s="1"/>
  <c r="L30" i="9"/>
  <c r="Q28" i="4"/>
  <c r="N71" i="9"/>
  <c r="K82" i="9"/>
  <c r="C18" i="5"/>
  <c r="U19" i="9"/>
  <c r="N46" i="9"/>
  <c r="K19" i="9"/>
  <c r="J82" i="9"/>
  <c r="O82" i="9" s="1"/>
  <c r="U62" i="4"/>
  <c r="J34" i="4"/>
  <c r="J9" i="4"/>
  <c r="T13" i="4"/>
  <c r="J77" i="9"/>
  <c r="O77" i="9" s="1"/>
  <c r="J36" i="9"/>
  <c r="O36" i="9" s="1"/>
  <c r="J42" i="9"/>
  <c r="O42" i="9" s="1"/>
  <c r="N8" i="9"/>
  <c r="U93" i="4"/>
  <c r="U91" i="4"/>
  <c r="Q37" i="9"/>
  <c r="L75" i="9"/>
  <c r="J8" i="9"/>
  <c r="O8" i="9" s="1"/>
  <c r="J31" i="4"/>
  <c r="S84" i="9"/>
  <c r="N84" i="9" s="1"/>
  <c r="J17" i="4"/>
  <c r="K71" i="9"/>
  <c r="U46" i="9"/>
  <c r="N82" i="9"/>
  <c r="L68" i="9"/>
  <c r="J95" i="4"/>
  <c r="U106" i="4"/>
  <c r="Q34" i="9"/>
  <c r="Q34" i="4"/>
  <c r="S6" i="9"/>
  <c r="U6" i="9" s="1"/>
  <c r="S72" i="4"/>
  <c r="T72" i="4" s="1"/>
  <c r="J72" i="9"/>
  <c r="O72" i="9" s="1"/>
  <c r="J106" i="4"/>
  <c r="S27" i="9"/>
  <c r="N27" i="9" s="1"/>
  <c r="S75" i="9"/>
  <c r="U75" i="9" s="1"/>
  <c r="S28" i="9"/>
  <c r="K28" i="9" s="1"/>
  <c r="J87" i="4"/>
  <c r="L82" i="9"/>
  <c r="S43" i="4"/>
  <c r="T43" i="4" s="1"/>
  <c r="Q60" i="4"/>
  <c r="N14" i="9"/>
  <c r="N53" i="9"/>
  <c r="S69" i="9"/>
  <c r="N69" i="9" s="1"/>
  <c r="J31" i="9"/>
  <c r="O31" i="9" s="1"/>
  <c r="J32" i="9"/>
  <c r="O32" i="9" s="1"/>
  <c r="Q64" i="9"/>
  <c r="J56" i="9"/>
  <c r="O56" i="9" s="1"/>
  <c r="Q126" i="4"/>
  <c r="L23" i="9"/>
  <c r="S45" i="9"/>
  <c r="K45" i="9" s="1"/>
  <c r="J55" i="4"/>
  <c r="J92" i="4"/>
  <c r="U72" i="4"/>
  <c r="U42" i="4"/>
  <c r="L26" i="9"/>
  <c r="L47" i="9"/>
  <c r="N55" i="9"/>
  <c r="J118" i="4"/>
  <c r="J127" i="4"/>
  <c r="Q61" i="4"/>
  <c r="J53" i="9"/>
  <c r="O53" i="9" s="1"/>
  <c r="J65" i="9"/>
  <c r="O65" i="9" s="1"/>
  <c r="S51" i="9"/>
  <c r="K51" i="9" s="1"/>
  <c r="J11" i="9"/>
  <c r="O11" i="9" s="1"/>
  <c r="L33" i="9"/>
  <c r="Q9" i="4"/>
  <c r="U113" i="4"/>
  <c r="S75" i="4"/>
  <c r="T75" i="4" s="1"/>
  <c r="Q92" i="4"/>
  <c r="Q3" i="4"/>
  <c r="Q105" i="4"/>
  <c r="K56" i="9"/>
  <c r="N56" i="9"/>
  <c r="J73" i="4"/>
  <c r="L88" i="9"/>
  <c r="Q42" i="4"/>
  <c r="L74" i="9"/>
  <c r="L42" i="9"/>
  <c r="J28" i="4"/>
  <c r="S22" i="9"/>
  <c r="K22" i="9" s="1"/>
  <c r="K55" i="9"/>
  <c r="U14" i="9"/>
  <c r="U53" i="9"/>
  <c r="S57" i="4"/>
  <c r="T57" i="4" s="1"/>
  <c r="L20" i="9"/>
  <c r="J54" i="4"/>
  <c r="L39" i="9"/>
  <c r="Q33" i="9"/>
  <c r="S25" i="9"/>
  <c r="N25" i="9" s="1"/>
  <c r="S29" i="9"/>
  <c r="N29" i="9" s="1"/>
  <c r="V116" i="4"/>
  <c r="S116" i="4" s="1"/>
  <c r="T116" i="4" s="1"/>
  <c r="V115" i="4"/>
  <c r="S115" i="4" s="1"/>
  <c r="T115" i="4" s="1"/>
  <c r="S111" i="4"/>
  <c r="T111" i="4" s="1"/>
  <c r="V60" i="4"/>
  <c r="S60" i="4" s="1"/>
  <c r="T60" i="4" s="1"/>
  <c r="V84" i="4"/>
  <c r="S84" i="4" s="1"/>
  <c r="T84" i="4" s="1"/>
  <c r="V53" i="4"/>
  <c r="S53" i="4" s="1"/>
  <c r="T53" i="4" s="1"/>
  <c r="V33" i="4"/>
  <c r="S33" i="4" s="1"/>
  <c r="T33" i="4" s="1"/>
  <c r="V35" i="4"/>
  <c r="S35" i="4" s="1"/>
  <c r="T35" i="4" s="1"/>
  <c r="V55" i="4"/>
  <c r="S55" i="4" s="1"/>
  <c r="T55" i="4" s="1"/>
  <c r="J105" i="4"/>
  <c r="L61" i="9"/>
  <c r="Q5" i="9"/>
  <c r="J39" i="9"/>
  <c r="O39" i="9" s="1"/>
  <c r="Q122" i="4"/>
  <c r="U38" i="9"/>
  <c r="L37" i="9"/>
  <c r="L77" i="9"/>
  <c r="Q21" i="9"/>
  <c r="J45" i="4"/>
  <c r="J52" i="4"/>
  <c r="L49" i="9"/>
  <c r="J22" i="4"/>
  <c r="U76" i="4"/>
  <c r="V76" i="4"/>
  <c r="S76" i="4" s="1"/>
  <c r="T76" i="4" s="1"/>
  <c r="U105" i="4"/>
  <c r="V105" i="4"/>
  <c r="S105" i="4" s="1"/>
  <c r="T105" i="4" s="1"/>
  <c r="Q69" i="4"/>
  <c r="Q32" i="9"/>
  <c r="V87" i="4"/>
  <c r="S87" i="4" s="1"/>
  <c r="T87" i="4" s="1"/>
  <c r="U87" i="4"/>
  <c r="S54" i="9"/>
  <c r="J54" i="9"/>
  <c r="O54" i="9" s="1"/>
  <c r="J93" i="4"/>
  <c r="J114" i="4"/>
  <c r="L40" i="9"/>
  <c r="S17" i="9"/>
  <c r="J17" i="9"/>
  <c r="O17" i="9" s="1"/>
  <c r="J60" i="4"/>
  <c r="L50" i="9"/>
  <c r="V95" i="4"/>
  <c r="S95" i="4" s="1"/>
  <c r="T95" i="4" s="1"/>
  <c r="U95" i="4"/>
  <c r="Q41" i="4"/>
  <c r="Q68" i="9"/>
  <c r="U17" i="4"/>
  <c r="V17" i="4"/>
  <c r="S17" i="4" s="1"/>
  <c r="T17" i="4" s="1"/>
  <c r="Q28" i="9"/>
  <c r="Q39" i="4"/>
  <c r="T42" i="4"/>
  <c r="Q106" i="4"/>
  <c r="S44" i="9"/>
  <c r="U44" i="9" s="1"/>
  <c r="Q95" i="4"/>
  <c r="S57" i="9"/>
  <c r="K57" i="9" s="1"/>
  <c r="J89" i="4"/>
  <c r="Q9" i="9"/>
  <c r="U118" i="4"/>
  <c r="V118" i="4"/>
  <c r="S118" i="4" s="1"/>
  <c r="T118" i="4" s="1"/>
  <c r="V3" i="4"/>
  <c r="S3" i="4" s="1"/>
  <c r="T3" i="4" s="1"/>
  <c r="U3" i="4"/>
  <c r="S9" i="9"/>
  <c r="J9" i="9"/>
  <c r="O9" i="9" s="1"/>
  <c r="V122" i="4"/>
  <c r="S122" i="4" s="1"/>
  <c r="T122" i="4" s="1"/>
  <c r="U122" i="4"/>
  <c r="J128" i="4"/>
  <c r="T62" i="4"/>
  <c r="J112" i="4"/>
  <c r="U34" i="4"/>
  <c r="L4" i="9"/>
  <c r="AK2" i="4"/>
  <c r="AL2" i="4" s="1"/>
  <c r="R2" i="4" s="1"/>
  <c r="S2" i="4" s="1"/>
  <c r="T2" i="4" s="1"/>
  <c r="D21" i="5" a="1"/>
  <c r="D21" i="5" s="1"/>
  <c r="Q39" i="9"/>
  <c r="Q107" i="4"/>
  <c r="S4" i="9"/>
  <c r="J4" i="9"/>
  <c r="O4" i="9" s="1"/>
  <c r="Q44" i="9"/>
  <c r="Q91" i="4"/>
  <c r="S40" i="9"/>
  <c r="J40" i="9"/>
  <c r="O40" i="9" s="1"/>
  <c r="Q33" i="4"/>
  <c r="Q31" i="9"/>
  <c r="U54" i="4"/>
  <c r="V54" i="4"/>
  <c r="S54" i="4" s="1"/>
  <c r="T54" i="4" s="1"/>
  <c r="J91" i="4"/>
  <c r="L44" i="9"/>
  <c r="N57" i="9"/>
  <c r="U48" i="9"/>
  <c r="N48" i="9"/>
  <c r="U7" i="9"/>
  <c r="N7" i="9"/>
  <c r="Q3" i="9"/>
  <c r="Q125" i="4"/>
  <c r="D89" i="4"/>
  <c r="D110" i="4"/>
  <c r="D98" i="4"/>
  <c r="D63" i="4"/>
  <c r="D105" i="4"/>
  <c r="D36" i="4"/>
  <c r="D25" i="4"/>
  <c r="D20" i="4"/>
  <c r="D71" i="4"/>
  <c r="D88" i="4"/>
  <c r="D27" i="4"/>
  <c r="D126" i="4"/>
  <c r="D102" i="4"/>
  <c r="D16" i="4"/>
  <c r="D15" i="4"/>
  <c r="D122" i="4"/>
  <c r="D65" i="4"/>
  <c r="D79" i="4"/>
  <c r="D4" i="4"/>
  <c r="D29" i="4"/>
  <c r="D19" i="4"/>
  <c r="D2" i="4"/>
  <c r="D85" i="4"/>
  <c r="D23" i="4"/>
  <c r="D26" i="4"/>
  <c r="D61" i="4"/>
  <c r="D119" i="4"/>
  <c r="D60" i="4"/>
  <c r="D8" i="4"/>
  <c r="D80" i="4"/>
  <c r="D7" i="4"/>
  <c r="D111" i="4"/>
  <c r="D50" i="4"/>
  <c r="D32" i="4"/>
  <c r="D30" i="4"/>
  <c r="D13" i="4"/>
  <c r="D55" i="4"/>
  <c r="D87" i="4"/>
  <c r="D109" i="4"/>
  <c r="D101" i="4"/>
  <c r="D81" i="4"/>
  <c r="D91" i="4"/>
  <c r="D53" i="4"/>
  <c r="D93" i="4"/>
  <c r="D40" i="4"/>
  <c r="D67" i="4"/>
  <c r="D37" i="4"/>
  <c r="D115" i="4"/>
  <c r="D28" i="4"/>
  <c r="D74" i="4"/>
  <c r="D62" i="4"/>
  <c r="D82" i="4"/>
  <c r="D24" i="4"/>
  <c r="D21" i="4"/>
  <c r="D48" i="4"/>
  <c r="D116" i="4"/>
  <c r="D56" i="4"/>
  <c r="D10" i="4"/>
  <c r="D57" i="4"/>
  <c r="D22" i="4"/>
  <c r="D92" i="4"/>
  <c r="D46" i="4"/>
  <c r="D76" i="4"/>
  <c r="D47" i="4"/>
  <c r="D113" i="4"/>
  <c r="D6" i="4"/>
  <c r="D51" i="4"/>
  <c r="D108" i="4"/>
  <c r="D34" i="4"/>
  <c r="D86" i="4"/>
  <c r="D83" i="4"/>
  <c r="D12" i="4"/>
  <c r="D75" i="4"/>
  <c r="D59" i="4"/>
  <c r="D94" i="4"/>
  <c r="D107" i="4"/>
  <c r="D104" i="4"/>
  <c r="D35" i="4"/>
  <c r="D3" i="4"/>
  <c r="D38" i="4"/>
  <c r="D96" i="4"/>
  <c r="D41" i="4"/>
  <c r="D58" i="4"/>
  <c r="D49" i="4"/>
  <c r="D54" i="4"/>
  <c r="D125" i="4"/>
  <c r="D39" i="4"/>
  <c r="D90" i="4"/>
  <c r="S3" i="9"/>
  <c r="K3" i="9" s="1"/>
  <c r="J3" i="9"/>
  <c r="O3" i="9" s="1"/>
  <c r="L3" i="9"/>
  <c r="B16" i="5"/>
  <c r="J125" i="4"/>
  <c r="K81" i="9"/>
  <c r="N81" i="9"/>
  <c r="K73" i="9"/>
  <c r="K77" i="9"/>
  <c r="U77" i="9"/>
  <c r="N77" i="9"/>
  <c r="N76" i="9"/>
  <c r="K76" i="9"/>
  <c r="U76" i="9"/>
  <c r="N58" i="9"/>
  <c r="U58" i="9"/>
  <c r="K11" i="9"/>
  <c r="U11" i="9"/>
  <c r="N11" i="9"/>
  <c r="U31" i="9"/>
  <c r="N31" i="9"/>
  <c r="K10" i="9"/>
  <c r="N10" i="9"/>
  <c r="U10" i="9"/>
  <c r="U68" i="9"/>
  <c r="N68" i="9"/>
  <c r="K64" i="9"/>
  <c r="U64" i="9"/>
  <c r="N64" i="9"/>
  <c r="N74" i="9"/>
  <c r="U74" i="9"/>
  <c r="K74" i="9"/>
  <c r="N50" i="9"/>
  <c r="K50" i="9"/>
  <c r="U50" i="9"/>
  <c r="U49" i="9"/>
  <c r="N49" i="9"/>
  <c r="N47" i="9"/>
  <c r="U47" i="9"/>
  <c r="K36" i="9"/>
  <c r="N36" i="9"/>
  <c r="U36" i="9"/>
  <c r="U88" i="9"/>
  <c r="N88" i="9"/>
  <c r="U52" i="9"/>
  <c r="N52" i="9"/>
  <c r="N32" i="9"/>
  <c r="U32" i="9"/>
  <c r="K78" i="9"/>
  <c r="N78" i="9"/>
  <c r="U78" i="9"/>
  <c r="N65" i="9"/>
  <c r="U65" i="9"/>
  <c r="N15" i="9"/>
  <c r="U15" i="9"/>
  <c r="K15" i="9"/>
  <c r="K58" i="9"/>
  <c r="K39" i="9"/>
  <c r="U39" i="9"/>
  <c r="N39" i="9"/>
  <c r="U43" i="9"/>
  <c r="N43" i="9"/>
  <c r="K43" i="9"/>
  <c r="N87" i="9"/>
  <c r="U87" i="9"/>
  <c r="K87" i="9"/>
  <c r="K42" i="9"/>
  <c r="N42" i="9"/>
  <c r="U42" i="9"/>
  <c r="K31" i="9"/>
  <c r="K72" i="9"/>
  <c r="U72" i="9"/>
  <c r="N72" i="9"/>
  <c r="U20" i="9"/>
  <c r="K20" i="9"/>
  <c r="N20" i="9"/>
  <c r="K68" i="9"/>
  <c r="N70" i="9"/>
  <c r="K70" i="9"/>
  <c r="U70" i="9"/>
  <c r="K47" i="9"/>
  <c r="K16" i="9"/>
  <c r="N16" i="9"/>
  <c r="U16" i="9"/>
  <c r="K52" i="9"/>
  <c r="K59" i="9"/>
  <c r="U59" i="9"/>
  <c r="N59" i="9"/>
  <c r="K66" i="9"/>
  <c r="U66" i="9"/>
  <c r="N66" i="9"/>
  <c r="N30" i="9"/>
  <c r="U30" i="9"/>
  <c r="K21" i="9"/>
  <c r="N21" i="9"/>
  <c r="U21" i="9"/>
  <c r="U18" i="9" l="1"/>
  <c r="N63" i="9"/>
  <c r="U5" i="9"/>
  <c r="K18" i="9"/>
  <c r="N5" i="9"/>
  <c r="K63" i="9"/>
  <c r="U23" i="9"/>
  <c r="K23" i="9"/>
  <c r="U62" i="9"/>
  <c r="K62" i="9"/>
  <c r="U84" i="9"/>
  <c r="K12" i="9"/>
  <c r="N73" i="9"/>
  <c r="U37" i="9"/>
  <c r="N12" i="9"/>
  <c r="K37" i="9"/>
  <c r="K38" i="9"/>
  <c r="U28" i="9"/>
  <c r="U25" i="9"/>
  <c r="U22" i="9"/>
  <c r="K25" i="9"/>
  <c r="N6" i="9"/>
  <c r="K6" i="9"/>
  <c r="U69" i="9"/>
  <c r="K69" i="9"/>
  <c r="K75" i="9"/>
  <c r="U29" i="9"/>
  <c r="K29" i="9"/>
  <c r="N28" i="9"/>
  <c r="N75" i="9"/>
  <c r="K84" i="9"/>
  <c r="U51" i="9"/>
  <c r="N51" i="9"/>
  <c r="U45" i="9"/>
  <c r="N44" i="9"/>
  <c r="N22" i="9"/>
  <c r="U27" i="9"/>
  <c r="K27" i="9"/>
  <c r="N45" i="9"/>
  <c r="U57" i="9"/>
  <c r="D97" i="4"/>
  <c r="D123" i="4"/>
  <c r="D77" i="4"/>
  <c r="D106" i="4"/>
  <c r="D118" i="4"/>
  <c r="D103" i="4"/>
  <c r="D121" i="4"/>
  <c r="D120" i="4"/>
  <c r="D70" i="4"/>
  <c r="D127" i="4"/>
  <c r="D14" i="4"/>
  <c r="D66" i="4"/>
  <c r="D69" i="4"/>
  <c r="D33" i="4"/>
  <c r="D52" i="4"/>
  <c r="D64" i="4"/>
  <c r="D95" i="4"/>
  <c r="D18" i="4"/>
  <c r="D114" i="4"/>
  <c r="D42" i="4"/>
  <c r="D72" i="4"/>
  <c r="D43" i="4"/>
  <c r="D128" i="4"/>
  <c r="D31" i="4"/>
  <c r="D9" i="4"/>
  <c r="D84" i="4"/>
  <c r="D112" i="4"/>
  <c r="D44" i="4"/>
  <c r="D99" i="4"/>
  <c r="D17" i="4"/>
  <c r="K40" i="9"/>
  <c r="N40" i="9"/>
  <c r="U40" i="9"/>
  <c r="K4" i="9"/>
  <c r="U4" i="9"/>
  <c r="N4" i="9"/>
  <c r="U17" i="9"/>
  <c r="N17" i="9"/>
  <c r="K17" i="9"/>
  <c r="K44" i="9"/>
  <c r="K9" i="9"/>
  <c r="N9" i="9"/>
  <c r="U9" i="9"/>
  <c r="K54" i="9"/>
  <c r="N54" i="9"/>
  <c r="U54" i="9"/>
  <c r="E90" i="4"/>
  <c r="D30" i="9"/>
  <c r="E30" i="9" s="1"/>
  <c r="F30" i="9" s="1"/>
  <c r="D72" i="9"/>
  <c r="E72" i="9" s="1"/>
  <c r="F72" i="9" s="1"/>
  <c r="E96" i="4"/>
  <c r="E104" i="4"/>
  <c r="D112" i="9"/>
  <c r="E112" i="9" s="1"/>
  <c r="F112" i="9" s="1"/>
  <c r="D18" i="9"/>
  <c r="E18" i="9" s="1"/>
  <c r="F18" i="9" s="1"/>
  <c r="E75" i="4"/>
  <c r="E34" i="4"/>
  <c r="D67" i="9"/>
  <c r="E67" i="9" s="1"/>
  <c r="F67" i="9" s="1"/>
  <c r="E113" i="4"/>
  <c r="D20" i="9"/>
  <c r="E20" i="9" s="1"/>
  <c r="F20" i="9" s="1"/>
  <c r="E92" i="4"/>
  <c r="D35" i="9"/>
  <c r="E35" i="9" s="1"/>
  <c r="F35" i="9" s="1"/>
  <c r="E56" i="4"/>
  <c r="D66" i="9"/>
  <c r="E66" i="9" s="1"/>
  <c r="F66" i="9" s="1"/>
  <c r="E24" i="4"/>
  <c r="D51" i="9"/>
  <c r="E51" i="9" s="1"/>
  <c r="F51" i="9" s="1"/>
  <c r="E28" i="4"/>
  <c r="D54" i="9"/>
  <c r="E54" i="9" s="1"/>
  <c r="F54" i="9" s="1"/>
  <c r="D86" i="9"/>
  <c r="E86" i="9" s="1"/>
  <c r="F86" i="9" s="1"/>
  <c r="E40" i="4"/>
  <c r="E81" i="4"/>
  <c r="D64" i="9"/>
  <c r="E64" i="9" s="1"/>
  <c r="F64" i="9" s="1"/>
  <c r="D65" i="9"/>
  <c r="E65" i="9" s="1"/>
  <c r="F65" i="9" s="1"/>
  <c r="E55" i="4"/>
  <c r="E50" i="4"/>
  <c r="D71" i="9"/>
  <c r="E71" i="9" s="1"/>
  <c r="F71" i="9" s="1"/>
  <c r="E8" i="4"/>
  <c r="D103" i="9"/>
  <c r="E103" i="9" s="1"/>
  <c r="F103" i="9" s="1"/>
  <c r="D88" i="9"/>
  <c r="E88" i="9" s="1"/>
  <c r="F88" i="9" s="1"/>
  <c r="E26" i="4"/>
  <c r="E19" i="4"/>
  <c r="D115" i="9"/>
  <c r="E115" i="9" s="1"/>
  <c r="F115" i="9" s="1"/>
  <c r="D105" i="9"/>
  <c r="E105" i="9" s="1"/>
  <c r="F105" i="9" s="1"/>
  <c r="E65" i="4"/>
  <c r="E102" i="4"/>
  <c r="D93" i="9"/>
  <c r="E93" i="9" s="1"/>
  <c r="F93" i="9" s="1"/>
  <c r="E71" i="4"/>
  <c r="D102" i="9"/>
  <c r="E102" i="9" s="1"/>
  <c r="F102" i="9" s="1"/>
  <c r="D45" i="9"/>
  <c r="E45" i="9" s="1"/>
  <c r="F45" i="9" s="1"/>
  <c r="E105" i="4"/>
  <c r="E89" i="4"/>
  <c r="D58" i="9"/>
  <c r="E58" i="9" s="1"/>
  <c r="F58" i="9" s="1"/>
  <c r="E39" i="4"/>
  <c r="D28" i="9"/>
  <c r="E28" i="9" s="1"/>
  <c r="F28" i="9" s="1"/>
  <c r="D98" i="9"/>
  <c r="E98" i="9" s="1"/>
  <c r="F98" i="9" s="1"/>
  <c r="E49" i="4"/>
  <c r="E38" i="4"/>
  <c r="D124" i="9"/>
  <c r="E124" i="9" s="1"/>
  <c r="F124" i="9" s="1"/>
  <c r="D39" i="9"/>
  <c r="E39" i="9" s="1"/>
  <c r="F39" i="9" s="1"/>
  <c r="E107" i="4"/>
  <c r="D81" i="9"/>
  <c r="E81" i="9" s="1"/>
  <c r="F81" i="9" s="1"/>
  <c r="E12" i="4"/>
  <c r="E108" i="4"/>
  <c r="D94" i="9"/>
  <c r="E94" i="9" s="1"/>
  <c r="F94" i="9" s="1"/>
  <c r="E47" i="4"/>
  <c r="D104" i="9"/>
  <c r="E104" i="9" s="1"/>
  <c r="F104" i="9" s="1"/>
  <c r="E22" i="4"/>
  <c r="D49" i="9"/>
  <c r="E49" i="9" s="1"/>
  <c r="F49" i="9" s="1"/>
  <c r="D60" i="9"/>
  <c r="E60" i="9" s="1"/>
  <c r="F60" i="9" s="1"/>
  <c r="E116" i="4"/>
  <c r="E82" i="4"/>
  <c r="D73" i="9"/>
  <c r="E73" i="9" s="1"/>
  <c r="F73" i="9" s="1"/>
  <c r="D77" i="9"/>
  <c r="E77" i="9" s="1"/>
  <c r="F77" i="9" s="1"/>
  <c r="E115" i="4"/>
  <c r="D36" i="9"/>
  <c r="E36" i="9" s="1"/>
  <c r="F36" i="9" s="1"/>
  <c r="E93" i="4"/>
  <c r="E101" i="4"/>
  <c r="D122" i="9"/>
  <c r="E122" i="9" s="1"/>
  <c r="F122" i="9" s="1"/>
  <c r="D48" i="9"/>
  <c r="E48" i="9" s="1"/>
  <c r="F48" i="9" s="1"/>
  <c r="E13" i="4"/>
  <c r="E111" i="4"/>
  <c r="D38" i="9"/>
  <c r="E38" i="9" s="1"/>
  <c r="F38" i="9" s="1"/>
  <c r="E60" i="4"/>
  <c r="D50" i="9"/>
  <c r="E50" i="9" s="1"/>
  <c r="F50" i="9" s="1"/>
  <c r="E23" i="4"/>
  <c r="D108" i="9"/>
  <c r="E108" i="9" s="1"/>
  <c r="F108" i="9" s="1"/>
  <c r="D90" i="9"/>
  <c r="E90" i="9" s="1"/>
  <c r="F90" i="9" s="1"/>
  <c r="E29" i="4"/>
  <c r="D70" i="9"/>
  <c r="E70" i="9" s="1"/>
  <c r="F70" i="9" s="1"/>
  <c r="E122" i="4"/>
  <c r="D6" i="9"/>
  <c r="E6" i="9" s="1"/>
  <c r="F6" i="9" s="1"/>
  <c r="E126" i="4"/>
  <c r="D22" i="9"/>
  <c r="E22" i="9" s="1"/>
  <c r="F22" i="9" s="1"/>
  <c r="E20" i="4"/>
  <c r="E63" i="4"/>
  <c r="D80" i="9"/>
  <c r="E80" i="9" s="1"/>
  <c r="F80" i="9" s="1"/>
  <c r="E125" i="4"/>
  <c r="D3" i="9"/>
  <c r="E3" i="9" s="1"/>
  <c r="F3" i="9" s="1"/>
  <c r="E58" i="4"/>
  <c r="D123" i="9"/>
  <c r="E123" i="9" s="1"/>
  <c r="F123" i="9" s="1"/>
  <c r="D43" i="9"/>
  <c r="E43" i="9" s="1"/>
  <c r="F43" i="9" s="1"/>
  <c r="E3" i="4"/>
  <c r="D111" i="9"/>
  <c r="E111" i="9" s="1"/>
  <c r="F111" i="9" s="1"/>
  <c r="E94" i="4"/>
  <c r="E83" i="4"/>
  <c r="D84" i="9"/>
  <c r="E84" i="9" s="1"/>
  <c r="F84" i="9" s="1"/>
  <c r="E51" i="4"/>
  <c r="D85" i="9"/>
  <c r="E85" i="9" s="1"/>
  <c r="F85" i="9" s="1"/>
  <c r="E76" i="4"/>
  <c r="D78" i="9"/>
  <c r="E78" i="9" s="1"/>
  <c r="F78" i="9" s="1"/>
  <c r="D52" i="9"/>
  <c r="E52" i="9" s="1"/>
  <c r="F52" i="9" s="1"/>
  <c r="E57" i="4"/>
  <c r="E48" i="4"/>
  <c r="D110" i="9"/>
  <c r="E110" i="9" s="1"/>
  <c r="F110" i="9" s="1"/>
  <c r="E62" i="4"/>
  <c r="D41" i="9"/>
  <c r="E41" i="9" s="1"/>
  <c r="F41" i="9" s="1"/>
  <c r="D62" i="9"/>
  <c r="E62" i="9" s="1"/>
  <c r="F62" i="9" s="1"/>
  <c r="E37" i="4"/>
  <c r="E53" i="4"/>
  <c r="D42" i="9"/>
  <c r="E42" i="9" s="1"/>
  <c r="F42" i="9" s="1"/>
  <c r="E109" i="4"/>
  <c r="D15" i="9"/>
  <c r="E15" i="9" s="1"/>
  <c r="F15" i="9" s="1"/>
  <c r="E30" i="4"/>
  <c r="D109" i="9"/>
  <c r="E109" i="9" s="1"/>
  <c r="F109" i="9" s="1"/>
  <c r="D26" i="9"/>
  <c r="E26" i="9" s="1"/>
  <c r="F26" i="9" s="1"/>
  <c r="E7" i="4"/>
  <c r="D10" i="9"/>
  <c r="E10" i="9" s="1"/>
  <c r="F10" i="9" s="1"/>
  <c r="E119" i="4"/>
  <c r="D92" i="9"/>
  <c r="E92" i="9" s="1"/>
  <c r="F92" i="9" s="1"/>
  <c r="E85" i="4"/>
  <c r="D113" i="9"/>
  <c r="E113" i="9" s="1"/>
  <c r="F113" i="9" s="1"/>
  <c r="E4" i="4"/>
  <c r="D107" i="9"/>
  <c r="E107" i="9" s="1"/>
  <c r="F107" i="9" s="1"/>
  <c r="E15" i="4"/>
  <c r="E27" i="4"/>
  <c r="D29" i="9"/>
  <c r="E29" i="9" s="1"/>
  <c r="F29" i="9" s="1"/>
  <c r="E25" i="4"/>
  <c r="D91" i="9"/>
  <c r="E91" i="9" s="1"/>
  <c r="F91" i="9" s="1"/>
  <c r="D118" i="9"/>
  <c r="E118" i="9" s="1"/>
  <c r="F118" i="9" s="1"/>
  <c r="E98" i="4"/>
  <c r="N3" i="9"/>
  <c r="U3" i="9"/>
  <c r="E54" i="4"/>
  <c r="D34" i="9"/>
  <c r="E34" i="9" s="1"/>
  <c r="F34" i="9" s="1"/>
  <c r="E41" i="4"/>
  <c r="D68" i="9"/>
  <c r="E68" i="9" s="1"/>
  <c r="F68" i="9" s="1"/>
  <c r="D83" i="9"/>
  <c r="E83" i="9" s="1"/>
  <c r="F83" i="9" s="1"/>
  <c r="E35" i="4"/>
  <c r="E59" i="4"/>
  <c r="D2" i="9"/>
  <c r="E2" i="9" s="1"/>
  <c r="F2" i="9" s="1"/>
  <c r="E86" i="4"/>
  <c r="D37" i="9"/>
  <c r="E37" i="9" s="1"/>
  <c r="F37" i="9" s="1"/>
  <c r="D40" i="9"/>
  <c r="E40" i="9" s="1"/>
  <c r="F40" i="9" s="1"/>
  <c r="E6" i="4"/>
  <c r="D76" i="9"/>
  <c r="E76" i="9" s="1"/>
  <c r="F76" i="9" s="1"/>
  <c r="E46" i="4"/>
  <c r="E10" i="4"/>
  <c r="D47" i="9"/>
  <c r="E47" i="9" s="1"/>
  <c r="F47" i="9" s="1"/>
  <c r="E21" i="4"/>
  <c r="D106" i="9"/>
  <c r="E106" i="9" s="1"/>
  <c r="F106" i="9" s="1"/>
  <c r="E74" i="4"/>
  <c r="D95" i="9"/>
  <c r="E95" i="9" s="1"/>
  <c r="F95" i="9" s="1"/>
  <c r="E67" i="4"/>
  <c r="D121" i="9"/>
  <c r="E121" i="9" s="1"/>
  <c r="F121" i="9" s="1"/>
  <c r="E91" i="4"/>
  <c r="D44" i="9"/>
  <c r="E44" i="9" s="1"/>
  <c r="F44" i="9" s="1"/>
  <c r="D56" i="9"/>
  <c r="E56" i="9" s="1"/>
  <c r="F56" i="9" s="1"/>
  <c r="E87" i="4"/>
  <c r="D75" i="9"/>
  <c r="E75" i="9" s="1"/>
  <c r="F75" i="9" s="1"/>
  <c r="E32" i="4"/>
  <c r="E80" i="4"/>
  <c r="D97" i="9"/>
  <c r="E97" i="9" s="1"/>
  <c r="F97" i="9" s="1"/>
  <c r="D46" i="9"/>
  <c r="E46" i="9" s="1"/>
  <c r="F46" i="9" s="1"/>
  <c r="E61" i="4"/>
  <c r="E2" i="4"/>
  <c r="D74" i="9"/>
  <c r="E74" i="9" s="1"/>
  <c r="F74" i="9" s="1"/>
  <c r="D116" i="9"/>
  <c r="E116" i="9" s="1"/>
  <c r="F116" i="9" s="1"/>
  <c r="E79" i="4"/>
  <c r="D101" i="9"/>
  <c r="E101" i="9" s="1"/>
  <c r="F101" i="9" s="1"/>
  <c r="E16" i="4"/>
  <c r="D114" i="9"/>
  <c r="E114" i="9" s="1"/>
  <c r="F114" i="9" s="1"/>
  <c r="E88" i="4"/>
  <c r="E36" i="4"/>
  <c r="D99" i="9"/>
  <c r="E99" i="9" s="1"/>
  <c r="F99" i="9" s="1"/>
  <c r="D117" i="9"/>
  <c r="E117" i="9" s="1"/>
  <c r="F117" i="9" s="1"/>
  <c r="E110" i="4"/>
  <c r="E31" i="4" l="1"/>
  <c r="D57" i="9"/>
  <c r="E57" i="9" s="1"/>
  <c r="F57" i="9" s="1"/>
  <c r="E42" i="4"/>
  <c r="D82" i="9"/>
  <c r="E82" i="9" s="1"/>
  <c r="F82" i="9" s="1"/>
  <c r="E120" i="4"/>
  <c r="D21" i="9"/>
  <c r="E21" i="9" s="1"/>
  <c r="F21" i="9" s="1"/>
  <c r="D16" i="9"/>
  <c r="E16" i="9" s="1"/>
  <c r="F16" i="9" s="1"/>
  <c r="E112" i="4"/>
  <c r="E128" i="4"/>
  <c r="D5" i="9"/>
  <c r="E5" i="9" s="1"/>
  <c r="F5" i="9" s="1"/>
  <c r="D9" i="9"/>
  <c r="E9" i="9" s="1"/>
  <c r="F9" i="9" s="1"/>
  <c r="E114" i="4"/>
  <c r="D25" i="9"/>
  <c r="E25" i="9" s="1"/>
  <c r="F25" i="9" s="1"/>
  <c r="E52" i="4"/>
  <c r="D96" i="9"/>
  <c r="E96" i="9" s="1"/>
  <c r="F96" i="9" s="1"/>
  <c r="E14" i="4"/>
  <c r="D8" i="9"/>
  <c r="E8" i="9" s="1"/>
  <c r="F8" i="9" s="1"/>
  <c r="E121" i="4"/>
  <c r="E77" i="4"/>
  <c r="D61" i="9"/>
  <c r="E61" i="9" s="1"/>
  <c r="F61" i="9" s="1"/>
  <c r="D27" i="9"/>
  <c r="E27" i="9" s="1"/>
  <c r="F27" i="9" s="1"/>
  <c r="E17" i="4"/>
  <c r="D14" i="9"/>
  <c r="E14" i="9" s="1"/>
  <c r="F14" i="9" s="1"/>
  <c r="E84" i="4"/>
  <c r="D33" i="9"/>
  <c r="E33" i="9" s="1"/>
  <c r="F33" i="9" s="1"/>
  <c r="E43" i="4"/>
  <c r="D17" i="9"/>
  <c r="E17" i="9" s="1"/>
  <c r="F17" i="9" s="1"/>
  <c r="E18" i="4"/>
  <c r="E33" i="4"/>
  <c r="D31" i="9"/>
  <c r="E31" i="9" s="1"/>
  <c r="F31" i="9" s="1"/>
  <c r="E127" i="4"/>
  <c r="D12" i="9"/>
  <c r="E12" i="9" s="1"/>
  <c r="F12" i="9" s="1"/>
  <c r="D7" i="9"/>
  <c r="E7" i="9" s="1"/>
  <c r="F7" i="9" s="1"/>
  <c r="E103" i="4"/>
  <c r="E123" i="4"/>
  <c r="D13" i="9"/>
  <c r="E13" i="9" s="1"/>
  <c r="F13" i="9" s="1"/>
  <c r="D89" i="9"/>
  <c r="E89" i="9" s="1"/>
  <c r="F89" i="9" s="1"/>
  <c r="E44" i="4"/>
  <c r="E64" i="4"/>
  <c r="D125" i="9"/>
  <c r="E125" i="9" s="1"/>
  <c r="F125" i="9" s="1"/>
  <c r="D126" i="9"/>
  <c r="E126" i="9" s="1"/>
  <c r="F126" i="9" s="1"/>
  <c r="E66" i="4"/>
  <c r="E106" i="4"/>
  <c r="D24" i="9"/>
  <c r="E24" i="9" s="1"/>
  <c r="F24" i="9" s="1"/>
  <c r="D119" i="9"/>
  <c r="E119" i="9" s="1"/>
  <c r="F119" i="9" s="1"/>
  <c r="E99" i="4"/>
  <c r="E9" i="4"/>
  <c r="D53" i="9"/>
  <c r="E53" i="9" s="1"/>
  <c r="F53" i="9" s="1"/>
  <c r="E72" i="4"/>
  <c r="D19" i="9"/>
  <c r="E19" i="9" s="1"/>
  <c r="F19" i="9" s="1"/>
  <c r="E95" i="4"/>
  <c r="D69" i="9"/>
  <c r="E69" i="9" s="1"/>
  <c r="F69" i="9" s="1"/>
  <c r="D32" i="9"/>
  <c r="E32" i="9" s="1"/>
  <c r="F32" i="9" s="1"/>
  <c r="E69" i="4"/>
  <c r="E70" i="4"/>
  <c r="D87" i="9"/>
  <c r="E87" i="9" s="1"/>
  <c r="F87" i="9" s="1"/>
  <c r="E118" i="4"/>
  <c r="D79" i="9"/>
  <c r="E79" i="9" s="1"/>
  <c r="F79" i="9" s="1"/>
  <c r="D4" i="9"/>
  <c r="E4" i="9" s="1"/>
  <c r="F4" i="9" s="1"/>
  <c r="E97" i="4"/>
</calcChain>
</file>

<file path=xl/connections.xml><?xml version="1.0" encoding="utf-8"?>
<connections xmlns="http://schemas.openxmlformats.org/spreadsheetml/2006/main">
  <connection id="1" keepAlive="1" name="分级基金基础数据" type="5" refreshedVersion="4" background="1" saveData="1">
    <dbPr connection="Provider=SQLOLEDB.1;Persist Security Info=True;User ID=sa;Initial Catalog=JYDB;Data Source=192.168.195.20;Use Procedure for Prepare=1;Auto Translate=True;Packet Size=4096;Workstation ID=CHENYANGCHENG;Use Encryption for Data=False;Tag with column collation when possible=False" command="select *, _x000d__x000a_  case when(IsFixed=1) _x000d__x000a_  then Interest _x000d__x000a_  else (Interest+( select top 1 TimeDeposit1Y from ED_RMBInterestRate where InfoPublDate &lt; GETDATE() order by InfoPublDate desc)) _x000d__x000a_  end as YearReturn_x000d__x000a_from CFund_List_x000d__x000a_order by StartDate"/>
  </connection>
  <connection id="2" name="连接" type="4" refreshedVersion="4" background="1">
    <webPr sourceData="1" parsePre="1" consecutive="1" xl2000="1" url="http://www.jisilu.cn/data/sfnew/#tlink_3" htmlTables="1">
      <tables count="1">
        <s v="flex3"/>
      </tables>
    </webPr>
  </connection>
  <connection id="3" name="连接1" type="4" refreshedVersion="4" background="1">
    <webPr sourceData="1" parsePre="1" consecutive="1" xl2000="1" url="http://www.jisilu.cn/data/sfnew/#tlink_3"/>
  </connection>
</connections>
</file>

<file path=xl/sharedStrings.xml><?xml version="1.0" encoding="utf-8"?>
<sst xmlns="http://schemas.openxmlformats.org/spreadsheetml/2006/main" count="3556" uniqueCount="1715">
  <si>
    <t>PCode</t>
  </si>
  <si>
    <t>StartDate</t>
  </si>
  <si>
    <t>PLongName</t>
  </si>
  <si>
    <t>PName</t>
  </si>
  <si>
    <t>PIndexCode</t>
  </si>
  <si>
    <t>PIndexName</t>
  </si>
  <si>
    <t>LowF</t>
  </si>
  <si>
    <t>HighF</t>
  </si>
  <si>
    <t>IsFixed</t>
  </si>
  <si>
    <t>Interest</t>
  </si>
  <si>
    <t>ABRatio</t>
  </si>
  <si>
    <t>ACode</t>
  </si>
  <si>
    <t>ALongName</t>
  </si>
  <si>
    <t>AName</t>
  </si>
  <si>
    <t>BCode</t>
  </si>
  <si>
    <t>BLongName</t>
  </si>
  <si>
    <t>BName</t>
  </si>
  <si>
    <t>IsHConvert</t>
  </si>
  <si>
    <t>IsAHConvert</t>
  </si>
  <si>
    <t>IsUnit</t>
  </si>
  <si>
    <t>Cost</t>
  </si>
  <si>
    <t>Category</t>
  </si>
  <si>
    <t>161028</t>
  </si>
  <si>
    <t>新能源车</t>
  </si>
  <si>
    <t>富国中证新能源汽车A</t>
  </si>
  <si>
    <t>新能车A</t>
  </si>
  <si>
    <t>富国中证新能源汽车B</t>
  </si>
  <si>
    <t>新能车B</t>
  </si>
  <si>
    <t>161027</t>
  </si>
  <si>
    <t>富国证券分级</t>
  </si>
  <si>
    <t>证券分级</t>
  </si>
  <si>
    <t>证券A级</t>
  </si>
  <si>
    <t>证券B级</t>
  </si>
  <si>
    <t>非银行金融</t>
  </si>
  <si>
    <t>164905</t>
  </si>
  <si>
    <t>交银国证新能源</t>
  </si>
  <si>
    <t>交银新能</t>
  </si>
  <si>
    <t>399412.SZ</t>
  </si>
  <si>
    <t>国证新能</t>
  </si>
  <si>
    <t>交银国证新能源A</t>
  </si>
  <si>
    <t>新能源A</t>
  </si>
  <si>
    <t>交银国证新能源B</t>
  </si>
  <si>
    <t>新能源B</t>
  </si>
  <si>
    <t>160221</t>
  </si>
  <si>
    <t>国泰国证有色金属行业</t>
  </si>
  <si>
    <t>国泰有色</t>
  </si>
  <si>
    <t>399395.SZ</t>
  </si>
  <si>
    <t>国证有色</t>
  </si>
  <si>
    <t>国泰国证有色金属行业A</t>
  </si>
  <si>
    <t>有色A</t>
  </si>
  <si>
    <t>国泰国证有色金属行业B</t>
  </si>
  <si>
    <t>有色B</t>
  </si>
  <si>
    <t>有色金属</t>
  </si>
  <si>
    <t>164402</t>
  </si>
  <si>
    <t>前海开源中航军工</t>
  </si>
  <si>
    <t>中航军工</t>
  </si>
  <si>
    <t>399959.SZ</t>
  </si>
  <si>
    <t>军工指数</t>
  </si>
  <si>
    <t>前海开源中航军工A</t>
  </si>
  <si>
    <t>中航军A</t>
  </si>
  <si>
    <t>前海开源中航军工B</t>
  </si>
  <si>
    <t>中航军B</t>
  </si>
  <si>
    <t>国防军工</t>
  </si>
  <si>
    <t>160224</t>
  </si>
  <si>
    <t>国泰深证TMT50</t>
  </si>
  <si>
    <t>国泰TMT</t>
  </si>
  <si>
    <t>399610.SZ</t>
  </si>
  <si>
    <t>TMT50</t>
  </si>
  <si>
    <t>国泰深证TMT50A</t>
  </si>
  <si>
    <t>TMTA</t>
  </si>
  <si>
    <t>国泰深证TMT50B</t>
  </si>
  <si>
    <t>TMTB</t>
  </si>
  <si>
    <t>502048</t>
  </si>
  <si>
    <t>易方达上证50分级</t>
  </si>
  <si>
    <t>50分级</t>
  </si>
  <si>
    <t>000016.SH</t>
  </si>
  <si>
    <t>上证50</t>
  </si>
  <si>
    <t>易方达上证50A</t>
  </si>
  <si>
    <t>上证50A</t>
  </si>
  <si>
    <t>易方达上证50B</t>
  </si>
  <si>
    <t>上证50B</t>
  </si>
  <si>
    <t>502000</t>
  </si>
  <si>
    <t>西部利得中证500</t>
  </si>
  <si>
    <t>500等权</t>
  </si>
  <si>
    <t>西部利得中证500A</t>
  </si>
  <si>
    <t>500等权A</t>
  </si>
  <si>
    <t>西部利得中证500B</t>
  </si>
  <si>
    <t>500等权B</t>
  </si>
  <si>
    <t>160631</t>
  </si>
  <si>
    <t>鹏华中证银行</t>
  </si>
  <si>
    <t>银行指基</t>
  </si>
  <si>
    <t>中证银行</t>
  </si>
  <si>
    <t>鹏华中证银行A</t>
  </si>
  <si>
    <t>银行A</t>
  </si>
  <si>
    <t>鹏华中证银行B</t>
  </si>
  <si>
    <t>银行B</t>
  </si>
  <si>
    <t>164401</t>
  </si>
  <si>
    <t>前海开源中证健康</t>
  </si>
  <si>
    <t>健康分级</t>
  </si>
  <si>
    <t>h30344.CSI</t>
  </si>
  <si>
    <t>健康产业</t>
  </si>
  <si>
    <t>前海开源中证健康A</t>
  </si>
  <si>
    <t>健康A</t>
  </si>
  <si>
    <t>前海开源中证健康B</t>
  </si>
  <si>
    <t>健康B</t>
  </si>
  <si>
    <t>160633</t>
  </si>
  <si>
    <t>鹏华中证证券</t>
  </si>
  <si>
    <t>券商指基</t>
  </si>
  <si>
    <t>鹏华中证证券A</t>
  </si>
  <si>
    <t>券商A级</t>
  </si>
  <si>
    <t>鹏华中证证券B</t>
  </si>
  <si>
    <t>券商B级</t>
  </si>
  <si>
    <t>160632</t>
  </si>
  <si>
    <t>鹏华中证酒</t>
  </si>
  <si>
    <t>酒分级</t>
  </si>
  <si>
    <t>中证酒</t>
  </si>
  <si>
    <t>鹏华中证酒A</t>
  </si>
  <si>
    <t>酒A</t>
  </si>
  <si>
    <t>鹏华中证酒B</t>
  </si>
  <si>
    <t>酒B</t>
  </si>
  <si>
    <t>161029</t>
  </si>
  <si>
    <t>富国中证银行</t>
  </si>
  <si>
    <t>银行分级</t>
  </si>
  <si>
    <t>富国中证银行A</t>
  </si>
  <si>
    <t>银行A级</t>
  </si>
  <si>
    <t>富国中证银行B</t>
  </si>
  <si>
    <t>银行B级</t>
  </si>
  <si>
    <t>160638</t>
  </si>
  <si>
    <t>鹏华中证一带一路</t>
  </si>
  <si>
    <t>带路分级</t>
  </si>
  <si>
    <t>一带一路</t>
  </si>
  <si>
    <t>鹏华中证一带一路A</t>
  </si>
  <si>
    <t>带路A</t>
  </si>
  <si>
    <t>鹏华中证一带一路B</t>
  </si>
  <si>
    <t>带路B</t>
  </si>
  <si>
    <t>160516</t>
  </si>
  <si>
    <t>博时中证800证券保险</t>
  </si>
  <si>
    <t>博时证保</t>
  </si>
  <si>
    <t>399966.SZ</t>
  </si>
  <si>
    <t>中证800证保</t>
  </si>
  <si>
    <t>博时中证800证券保险A</t>
  </si>
  <si>
    <t>证保A级</t>
  </si>
  <si>
    <t>博时中证800证券保险B</t>
  </si>
  <si>
    <t>证保B级</t>
  </si>
  <si>
    <t>161723</t>
  </si>
  <si>
    <t>招商中证银行指数分级</t>
  </si>
  <si>
    <t>银行基金</t>
  </si>
  <si>
    <t>招商中证银行A</t>
  </si>
  <si>
    <t>银行A端</t>
  </si>
  <si>
    <t>招商中证银行B</t>
  </si>
  <si>
    <t>银行B端</t>
  </si>
  <si>
    <t>167503</t>
  </si>
  <si>
    <t>安信中证一带一路</t>
  </si>
  <si>
    <t>一带分级</t>
  </si>
  <si>
    <t>安信中证一带一路A</t>
  </si>
  <si>
    <t>一带一A</t>
  </si>
  <si>
    <t>安信中证一带一路B</t>
  </si>
  <si>
    <t>一带一B</t>
  </si>
  <si>
    <t>168201</t>
  </si>
  <si>
    <t>一带A</t>
  </si>
  <si>
    <t>一带B</t>
  </si>
  <si>
    <t>160639</t>
  </si>
  <si>
    <t>鹏华中证高铁产业</t>
  </si>
  <si>
    <t>高铁分级</t>
  </si>
  <si>
    <t>高铁产业</t>
  </si>
  <si>
    <t>鹏华中证高铁产业A</t>
  </si>
  <si>
    <t>高铁A</t>
  </si>
  <si>
    <t>鹏华中证高铁产业B</t>
  </si>
  <si>
    <t>高铁B</t>
  </si>
  <si>
    <t>160640</t>
  </si>
  <si>
    <t>鹏华中证新能源</t>
  </si>
  <si>
    <t>新能源</t>
  </si>
  <si>
    <t>中证新能</t>
  </si>
  <si>
    <t>鹏华中证新能源A</t>
  </si>
  <si>
    <t>新能A</t>
  </si>
  <si>
    <t>鹏华中证新能源B</t>
  </si>
  <si>
    <t>新能B</t>
  </si>
  <si>
    <t>161725</t>
  </si>
  <si>
    <t>招商中证白酒</t>
  </si>
  <si>
    <t>白酒分级</t>
  </si>
  <si>
    <t>中证白酒</t>
  </si>
  <si>
    <t>招商中证白酒A</t>
  </si>
  <si>
    <t>白酒A</t>
  </si>
  <si>
    <t>招商中证白酒B</t>
  </si>
  <si>
    <t>白酒B</t>
  </si>
  <si>
    <t>161726</t>
  </si>
  <si>
    <t>招商国证生物医药</t>
  </si>
  <si>
    <t>生物医药</t>
  </si>
  <si>
    <t>399441.SZ</t>
  </si>
  <si>
    <t>招商国证生物医药A</t>
  </si>
  <si>
    <t>生物药A</t>
  </si>
  <si>
    <t>招商国证生物医药B</t>
  </si>
  <si>
    <t>生物药B</t>
  </si>
  <si>
    <t>502020</t>
  </si>
  <si>
    <t>国金50</t>
  </si>
  <si>
    <t>国金50A</t>
  </si>
  <si>
    <t>国金50B</t>
  </si>
  <si>
    <t>161724</t>
  </si>
  <si>
    <t>招商中证煤炭</t>
  </si>
  <si>
    <t>煤炭分级</t>
  </si>
  <si>
    <t>煤炭等权</t>
  </si>
  <si>
    <t>招商中证煤炭A</t>
  </si>
  <si>
    <t>煤炭A</t>
  </si>
  <si>
    <t>招商中证煤炭B</t>
  </si>
  <si>
    <t>煤炭B</t>
  </si>
  <si>
    <t>164818</t>
  </si>
  <si>
    <t>工银瑞信中证传媒</t>
  </si>
  <si>
    <t>传媒母基</t>
  </si>
  <si>
    <t>中证传媒</t>
  </si>
  <si>
    <t>工银瑞信中证传媒A</t>
  </si>
  <si>
    <t>传媒A级</t>
  </si>
  <si>
    <t>工银瑞信中证传媒B</t>
  </si>
  <si>
    <t>传媒B级</t>
  </si>
  <si>
    <t>163116</t>
  </si>
  <si>
    <t>申万菱信电子行业</t>
  </si>
  <si>
    <t>申万电子</t>
  </si>
  <si>
    <t>申万菱信电子行业A</t>
  </si>
  <si>
    <t>电子A</t>
  </si>
  <si>
    <t>申万菱信电子行业B</t>
  </si>
  <si>
    <t>电子B</t>
  </si>
  <si>
    <t>161812</t>
  </si>
  <si>
    <t>银华深证100</t>
  </si>
  <si>
    <t>399330.SZ</t>
  </si>
  <si>
    <t>深证100</t>
  </si>
  <si>
    <t>银华稳进</t>
  </si>
  <si>
    <t>银华锐进</t>
  </si>
  <si>
    <t>大盘</t>
  </si>
  <si>
    <t>165511</t>
  </si>
  <si>
    <t>信诚中证500分级</t>
  </si>
  <si>
    <t>信诚500</t>
  </si>
  <si>
    <t>000905.SH</t>
  </si>
  <si>
    <t>中证500</t>
  </si>
  <si>
    <t>信诚中证500A</t>
  </si>
  <si>
    <t>中证500A</t>
  </si>
  <si>
    <t>信诚中证500B</t>
  </si>
  <si>
    <t>中证500B</t>
  </si>
  <si>
    <t>中盘</t>
  </si>
  <si>
    <t>161816</t>
  </si>
  <si>
    <t>银华中证等权重90</t>
  </si>
  <si>
    <t>000971.SH</t>
  </si>
  <si>
    <t>等权90</t>
  </si>
  <si>
    <t>银华中证90A</t>
  </si>
  <si>
    <t>中证90A</t>
  </si>
  <si>
    <t>银华中证90B</t>
  </si>
  <si>
    <t>中证90B</t>
  </si>
  <si>
    <t>165310</t>
  </si>
  <si>
    <t>建信双利策略主题</t>
  </si>
  <si>
    <t>建信双利</t>
  </si>
  <si>
    <t>399300.SZ</t>
  </si>
  <si>
    <t>沪深300</t>
  </si>
  <si>
    <t>建信稳健</t>
  </si>
  <si>
    <t>建信进取</t>
  </si>
  <si>
    <t>161818</t>
  </si>
  <si>
    <t>银华消费主题分级</t>
  </si>
  <si>
    <t>银华消费A</t>
  </si>
  <si>
    <t>消费A</t>
  </si>
  <si>
    <t>银华消费B</t>
  </si>
  <si>
    <t>消费B</t>
  </si>
  <si>
    <t>165515</t>
  </si>
  <si>
    <t>信诚沪深300分级</t>
  </si>
  <si>
    <t>信诚300</t>
  </si>
  <si>
    <t>000300.SH</t>
  </si>
  <si>
    <t>信诚沪深300A</t>
  </si>
  <si>
    <t>沪深300A</t>
  </si>
  <si>
    <t>信诚沪深300B</t>
  </si>
  <si>
    <t>沪深300B</t>
  </si>
  <si>
    <t>162216</t>
  </si>
  <si>
    <t>泰达宏利中证500</t>
  </si>
  <si>
    <t>泰达500</t>
  </si>
  <si>
    <t>164809</t>
  </si>
  <si>
    <t>工银瑞信中证500</t>
  </si>
  <si>
    <t>工银500</t>
  </si>
  <si>
    <t>工银瑞信中证500A</t>
  </si>
  <si>
    <t>工银瑞信中证500B</t>
  </si>
  <si>
    <t>162010</t>
  </si>
  <si>
    <t>长城久兆中小板300</t>
  </si>
  <si>
    <t>长城久兆</t>
  </si>
  <si>
    <t>399008.SZ</t>
  </si>
  <si>
    <t>中小300</t>
  </si>
  <si>
    <t>小盘</t>
  </si>
  <si>
    <t>161819</t>
  </si>
  <si>
    <t>银华中证内地资源主题</t>
  </si>
  <si>
    <t>000944.SH</t>
  </si>
  <si>
    <t>内地资源</t>
  </si>
  <si>
    <t>银华资源A</t>
  </si>
  <si>
    <t>银华资源B</t>
  </si>
  <si>
    <t>160808</t>
  </si>
  <si>
    <t>长盛同瑞中证200</t>
  </si>
  <si>
    <t>长盛同瑞</t>
  </si>
  <si>
    <t>000904.SH</t>
  </si>
  <si>
    <t>中证200</t>
  </si>
  <si>
    <t>长盛同瑞A</t>
  </si>
  <si>
    <t>同瑞A</t>
  </si>
  <si>
    <t>长盛同瑞B</t>
  </si>
  <si>
    <t>同瑞B</t>
  </si>
  <si>
    <t>163209</t>
  </si>
  <si>
    <t>诺安中证创业成长</t>
  </si>
  <si>
    <t>诺安中创</t>
  </si>
  <si>
    <t>000958.SH</t>
  </si>
  <si>
    <t>创业成长</t>
  </si>
  <si>
    <t>诺安稳健</t>
  </si>
  <si>
    <t>诺安进取</t>
  </si>
  <si>
    <t>166802</t>
  </si>
  <si>
    <t>浙商沪深300</t>
  </si>
  <si>
    <t>浙商300</t>
  </si>
  <si>
    <t>浙商稳健</t>
  </si>
  <si>
    <t>浙商进取</t>
  </si>
  <si>
    <t>162714</t>
  </si>
  <si>
    <t>广发深证100分级</t>
  </si>
  <si>
    <t>广发深证100A</t>
  </si>
  <si>
    <t>广发深证100B</t>
  </si>
  <si>
    <t>161910</t>
  </si>
  <si>
    <t>万家中证创业成长</t>
  </si>
  <si>
    <t>万家中证创业成长A</t>
  </si>
  <si>
    <t>万家中证创业成长B</t>
  </si>
  <si>
    <t>165707</t>
  </si>
  <si>
    <t>诺德深证300分级</t>
  </si>
  <si>
    <t>诺德S300</t>
  </si>
  <si>
    <t>399007.SZ</t>
  </si>
  <si>
    <t>深证300</t>
  </si>
  <si>
    <t>诺德深证300A</t>
  </si>
  <si>
    <t>诺德300A</t>
  </si>
  <si>
    <t>诺德深证300B</t>
  </si>
  <si>
    <t>诺德300B</t>
  </si>
  <si>
    <t>162907</t>
  </si>
  <si>
    <t>泰信基本面400</t>
  </si>
  <si>
    <t>泰信400</t>
  </si>
  <si>
    <t>000966.SH</t>
  </si>
  <si>
    <t>基本400</t>
  </si>
  <si>
    <t>泰信基本面400A</t>
  </si>
  <si>
    <t>泰信400A</t>
  </si>
  <si>
    <t>泰信基本面400B</t>
  </si>
  <si>
    <t>泰信400B</t>
  </si>
  <si>
    <t>160620</t>
  </si>
  <si>
    <t>鹏华中证A股资源产业</t>
  </si>
  <si>
    <t>000805.SH</t>
  </si>
  <si>
    <t>A股资源</t>
  </si>
  <si>
    <t>鹏华资源A</t>
  </si>
  <si>
    <t>资源A</t>
  </si>
  <si>
    <t>鹏华资源B</t>
  </si>
  <si>
    <t>资源B</t>
  </si>
  <si>
    <t>160417</t>
  </si>
  <si>
    <t>华安沪深300</t>
  </si>
  <si>
    <t>华安300</t>
  </si>
  <si>
    <t>华安沪深300A</t>
  </si>
  <si>
    <t>华安沪深300B</t>
  </si>
  <si>
    <t>164811</t>
  </si>
  <si>
    <t>工银瑞信深证100</t>
  </si>
  <si>
    <t>工银瑞信深证100A</t>
  </si>
  <si>
    <t>工银瑞信深证100B</t>
  </si>
  <si>
    <t>160218</t>
  </si>
  <si>
    <t>国泰国证房地产</t>
  </si>
  <si>
    <t>国泰地产</t>
  </si>
  <si>
    <t>399393.SZ</t>
  </si>
  <si>
    <t>国证地产</t>
  </si>
  <si>
    <t>国泰国证房地产A</t>
  </si>
  <si>
    <t>房地产A</t>
  </si>
  <si>
    <t>国泰国证房地产B</t>
  </si>
  <si>
    <t>房地产B</t>
  </si>
  <si>
    <t>房地产</t>
  </si>
  <si>
    <t>161507</t>
  </si>
  <si>
    <t>银河沪深300成长</t>
  </si>
  <si>
    <t>银河增强</t>
  </si>
  <si>
    <t>000918.SH</t>
  </si>
  <si>
    <t>沪深300成长</t>
  </si>
  <si>
    <t>银河沪深300成长A</t>
  </si>
  <si>
    <t>银河优先</t>
  </si>
  <si>
    <t>银河沪深300成长B</t>
  </si>
  <si>
    <t>银河进取</t>
  </si>
  <si>
    <t>165312</t>
  </si>
  <si>
    <t>建信央视财经50</t>
  </si>
  <si>
    <t>建信50</t>
  </si>
  <si>
    <t>399550.SZ</t>
  </si>
  <si>
    <t>央视50</t>
  </si>
  <si>
    <t>建信央视财经50A</t>
  </si>
  <si>
    <t>建信50A</t>
  </si>
  <si>
    <t>建信央视财经50B</t>
  </si>
  <si>
    <t>建信50B</t>
  </si>
  <si>
    <t>160219</t>
  </si>
  <si>
    <t>国泰国证医药卫生</t>
  </si>
  <si>
    <t>国泰医药</t>
  </si>
  <si>
    <t>399394.SZ</t>
  </si>
  <si>
    <t>国证医药</t>
  </si>
  <si>
    <t>国泰国证医药卫生A</t>
  </si>
  <si>
    <t>医药A</t>
  </si>
  <si>
    <t>国泰国证医药卫生B</t>
  </si>
  <si>
    <t>医药B</t>
  </si>
  <si>
    <t>161825</t>
  </si>
  <si>
    <t>银华中证800等权重</t>
  </si>
  <si>
    <t>000842.SH</t>
  </si>
  <si>
    <t>中证800等权</t>
  </si>
  <si>
    <t>银华中证800A</t>
  </si>
  <si>
    <t>银华中证800B</t>
  </si>
  <si>
    <t>167601</t>
  </si>
  <si>
    <t>国金300</t>
  </si>
  <si>
    <t>国金300A</t>
  </si>
  <si>
    <t>国金300B</t>
  </si>
  <si>
    <t>161826</t>
  </si>
  <si>
    <t>银华中证转债</t>
  </si>
  <si>
    <t>000832.SH</t>
  </si>
  <si>
    <t>中证转债</t>
  </si>
  <si>
    <t>银华中证转债A</t>
  </si>
  <si>
    <t>转债A级</t>
  </si>
  <si>
    <t>银华中证转债B</t>
  </si>
  <si>
    <t>转债B级</t>
  </si>
  <si>
    <t>161718</t>
  </si>
  <si>
    <t>招商沪深300高贝塔</t>
  </si>
  <si>
    <t>000828.SH</t>
  </si>
  <si>
    <t>沪深300高贝塔</t>
  </si>
  <si>
    <t>招商沪深300高贝塔A</t>
  </si>
  <si>
    <t>招商沪深300高贝塔B</t>
  </si>
  <si>
    <t>165519</t>
  </si>
  <si>
    <t>信诚中证800医药</t>
  </si>
  <si>
    <t>信诚医药</t>
  </si>
  <si>
    <t>000841.SH</t>
  </si>
  <si>
    <t>中证800医药</t>
  </si>
  <si>
    <t>信诚中证800医药A</t>
  </si>
  <si>
    <t>医药800A</t>
  </si>
  <si>
    <t>信诚中证800医药B</t>
  </si>
  <si>
    <t>医药800B</t>
  </si>
  <si>
    <t>165520</t>
  </si>
  <si>
    <t>信诚中证800有色</t>
  </si>
  <si>
    <t>信诚有色</t>
  </si>
  <si>
    <t>中证800有色</t>
  </si>
  <si>
    <t>信诚中证800有色A</t>
  </si>
  <si>
    <t>有色800A</t>
  </si>
  <si>
    <t>信诚中证800有色B</t>
  </si>
  <si>
    <t>有色800B</t>
  </si>
  <si>
    <t>161022</t>
  </si>
  <si>
    <t>富国创业板指数分级</t>
  </si>
  <si>
    <t>399006.SZ</t>
  </si>
  <si>
    <t>创业板指</t>
  </si>
  <si>
    <t>富国创业板A</t>
  </si>
  <si>
    <t>创业板A</t>
  </si>
  <si>
    <t>富国创业板B</t>
  </si>
  <si>
    <t>创业板B</t>
  </si>
  <si>
    <t>165521</t>
  </si>
  <si>
    <t>信诚中证800金融</t>
  </si>
  <si>
    <t>信诚金融</t>
  </si>
  <si>
    <t>中证800金融</t>
  </si>
  <si>
    <t>信诚中证800金融A</t>
  </si>
  <si>
    <t>金融A</t>
  </si>
  <si>
    <t>信诚中证800金融B</t>
  </si>
  <si>
    <t>金融B</t>
  </si>
  <si>
    <t>165809</t>
  </si>
  <si>
    <t>东吴中证可转换债券</t>
  </si>
  <si>
    <t>东吴转债</t>
  </si>
  <si>
    <t>东吴中证可转换债券A</t>
  </si>
  <si>
    <t>可转债A</t>
  </si>
  <si>
    <t>东吴中证可转换债券B</t>
  </si>
  <si>
    <t>可转债B</t>
  </si>
  <si>
    <t>161811</t>
  </si>
  <si>
    <t>银华沪深300分级</t>
  </si>
  <si>
    <t>银华沪深300A</t>
  </si>
  <si>
    <t>银华300A</t>
  </si>
  <si>
    <t>银华沪深300B</t>
  </si>
  <si>
    <t>银华300B</t>
  </si>
  <si>
    <t>163113</t>
  </si>
  <si>
    <t>申万证券</t>
  </si>
  <si>
    <t>证券A</t>
  </si>
  <si>
    <t>证券B</t>
  </si>
  <si>
    <t>165522</t>
  </si>
  <si>
    <t>信诚中证TMT产业</t>
  </si>
  <si>
    <t>信诚TMT</t>
  </si>
  <si>
    <t>000998.SH</t>
  </si>
  <si>
    <t>中证TMT</t>
  </si>
  <si>
    <t>信诚中证TMT产业A</t>
  </si>
  <si>
    <t>TMT中证A</t>
  </si>
  <si>
    <t>信诚中证TMT产业B</t>
  </si>
  <si>
    <t>TMT中证B</t>
  </si>
  <si>
    <t>160625</t>
  </si>
  <si>
    <t>鹏华中证800证券保险</t>
  </si>
  <si>
    <t>鹏华证保A</t>
  </si>
  <si>
    <t>证保A</t>
  </si>
  <si>
    <t>鹏华证保B</t>
  </si>
  <si>
    <t>证保B</t>
  </si>
  <si>
    <t>160626</t>
  </si>
  <si>
    <t>鹏华中证信息技术</t>
  </si>
  <si>
    <t>399935.SZ</t>
  </si>
  <si>
    <t>中证信息</t>
  </si>
  <si>
    <t>鹏华信息A</t>
  </si>
  <si>
    <t>信息A</t>
  </si>
  <si>
    <t>鹏华信息B</t>
  </si>
  <si>
    <t>信息B</t>
  </si>
  <si>
    <t>161024</t>
  </si>
  <si>
    <t>富国中证军工</t>
  </si>
  <si>
    <t>399967.SZ</t>
  </si>
  <si>
    <t>中证军工</t>
  </si>
  <si>
    <t>富国中证军工A</t>
  </si>
  <si>
    <t>军工A</t>
  </si>
  <si>
    <t>富国中证军工B</t>
  </si>
  <si>
    <t>军工B</t>
  </si>
  <si>
    <t>163114</t>
  </si>
  <si>
    <t>申万菱信中证环保产业</t>
  </si>
  <si>
    <t>申万环保</t>
  </si>
  <si>
    <t>000827.SH</t>
  </si>
  <si>
    <t>中证环保</t>
  </si>
  <si>
    <t>申万菱信中证环保产业A</t>
  </si>
  <si>
    <t>环保A</t>
  </si>
  <si>
    <t>申万菱信中证环保产业B</t>
  </si>
  <si>
    <t>环保B</t>
  </si>
  <si>
    <t>163115</t>
  </si>
  <si>
    <t>申万菱信中证军工</t>
  </si>
  <si>
    <t>申万军工</t>
  </si>
  <si>
    <t>申万菱信中证军工A</t>
  </si>
  <si>
    <t>申万菱信中证军工B</t>
  </si>
  <si>
    <t>164304</t>
  </si>
  <si>
    <t>新华中证环保产业</t>
  </si>
  <si>
    <t>新华环保</t>
  </si>
  <si>
    <t>新华中证环保产业A</t>
  </si>
  <si>
    <t>NCF环保A</t>
  </si>
  <si>
    <t>新华中证环保产业B</t>
  </si>
  <si>
    <t>NCF环保B</t>
  </si>
  <si>
    <t>160628</t>
  </si>
  <si>
    <t>鹏华中证800地产</t>
  </si>
  <si>
    <t>399965.SZ</t>
  </si>
  <si>
    <t>中证800地产</t>
  </si>
  <si>
    <t>鹏华中证800地产A</t>
  </si>
  <si>
    <t>地产A</t>
  </si>
  <si>
    <t>鹏华中证800地产B</t>
  </si>
  <si>
    <t>地产B</t>
  </si>
  <si>
    <t>161025</t>
  </si>
  <si>
    <t>富国中证移动互联网</t>
  </si>
  <si>
    <t>中证移动互联</t>
  </si>
  <si>
    <t>富国中证移动互联网A</t>
  </si>
  <si>
    <t>互联网A</t>
  </si>
  <si>
    <t>富国中证移动互联网B</t>
  </si>
  <si>
    <t>互联网B</t>
  </si>
  <si>
    <t>160222</t>
  </si>
  <si>
    <t>国泰国证食品饮料</t>
  </si>
  <si>
    <t>国泰食品</t>
  </si>
  <si>
    <t>399396.SZ</t>
  </si>
  <si>
    <t>国证食品</t>
  </si>
  <si>
    <t>国泰国证食品饮料A</t>
  </si>
  <si>
    <t>食品A</t>
  </si>
  <si>
    <t>国泰国证食品饮料B</t>
  </si>
  <si>
    <t>食品B</t>
  </si>
  <si>
    <t>食品饮料</t>
  </si>
  <si>
    <t>161720</t>
  </si>
  <si>
    <t>招商中证证券公司</t>
  </si>
  <si>
    <t>券商分级</t>
  </si>
  <si>
    <t>招商中证证券公司A</t>
  </si>
  <si>
    <t>券商A</t>
  </si>
  <si>
    <t>招商中证证券公司B</t>
  </si>
  <si>
    <t>券商B</t>
  </si>
  <si>
    <t>160629</t>
  </si>
  <si>
    <t>鹏华中证传媒</t>
  </si>
  <si>
    <t>鹏华中证传媒A</t>
  </si>
  <si>
    <t>传媒A</t>
  </si>
  <si>
    <t>鹏华中证传媒B</t>
  </si>
  <si>
    <t>传媒B</t>
  </si>
  <si>
    <t>传媒</t>
  </si>
  <si>
    <t>160630</t>
  </si>
  <si>
    <t>鹏华中证国防</t>
  </si>
  <si>
    <t>中证国防</t>
  </si>
  <si>
    <t>鹏华中证国防A</t>
  </si>
  <si>
    <t>国防A</t>
  </si>
  <si>
    <t>鹏华中证国防B</t>
  </si>
  <si>
    <t>国防B</t>
  </si>
  <si>
    <t>161721</t>
  </si>
  <si>
    <t>招商沪深300地产</t>
  </si>
  <si>
    <t>地产分级</t>
  </si>
  <si>
    <t>地产等权</t>
  </si>
  <si>
    <t>招商沪深300地产A</t>
  </si>
  <si>
    <t>地产A端</t>
  </si>
  <si>
    <t>招商沪深300地产B</t>
  </si>
  <si>
    <t>地产B端</t>
  </si>
  <si>
    <t>161026</t>
  </si>
  <si>
    <t>富国国企改革</t>
  </si>
  <si>
    <t>399974.SZ</t>
  </si>
  <si>
    <t>国企改革</t>
  </si>
  <si>
    <t>富国国企改革A</t>
  </si>
  <si>
    <t>国企改A</t>
  </si>
  <si>
    <t>富国国企改革B</t>
  </si>
  <si>
    <t>国企改B</t>
  </si>
  <si>
    <t>161223</t>
  </si>
  <si>
    <t>国投瑞银瑞泽中证创业成长</t>
  </si>
  <si>
    <t>国投瑞银瑞泽中证创业成长A</t>
  </si>
  <si>
    <t>国投瑞银瑞泽中证创业成长B</t>
  </si>
  <si>
    <t>164705</t>
  </si>
  <si>
    <t>汇添富恒生指数</t>
  </si>
  <si>
    <t>添富恒生</t>
  </si>
  <si>
    <t>HSI.HI</t>
  </si>
  <si>
    <t>恒生指数</t>
  </si>
  <si>
    <t>汇添富恒生指数A</t>
  </si>
  <si>
    <t>恒生A</t>
  </si>
  <si>
    <t>汇添富恒生指数B</t>
  </si>
  <si>
    <t>恒生B</t>
  </si>
  <si>
    <t>基金代码</t>
    <phoneticPr fontId="2" type="noConversion"/>
  </si>
  <si>
    <t>基金净值</t>
    <phoneticPr fontId="2" type="noConversion"/>
  </si>
  <si>
    <t>A类净值</t>
    <phoneticPr fontId="2" type="noConversion"/>
  </si>
  <si>
    <t>B类净值</t>
    <phoneticPr fontId="2" type="noConversion"/>
  </si>
  <si>
    <t>场内份额</t>
    <phoneticPr fontId="2" type="noConversion"/>
  </si>
  <si>
    <t>A类份额</t>
    <phoneticPr fontId="2" type="noConversion"/>
  </si>
  <si>
    <t>B类份额</t>
    <phoneticPr fontId="2" type="noConversion"/>
  </si>
  <si>
    <t>基金价格</t>
    <phoneticPr fontId="2" type="noConversion"/>
  </si>
  <si>
    <t>A类价格</t>
    <phoneticPr fontId="2" type="noConversion"/>
  </si>
  <si>
    <t>B类价格</t>
    <phoneticPr fontId="2" type="noConversion"/>
  </si>
  <si>
    <t>母基金规模</t>
    <phoneticPr fontId="2" type="noConversion"/>
  </si>
  <si>
    <t>A类规模</t>
    <phoneticPr fontId="2" type="noConversion"/>
  </si>
  <si>
    <t>B类规模</t>
    <phoneticPr fontId="2" type="noConversion"/>
  </si>
  <si>
    <t>场内合计规模</t>
    <phoneticPr fontId="2" type="noConversion"/>
  </si>
  <si>
    <t>Wind代码</t>
    <phoneticPr fontId="2" type="noConversion"/>
  </si>
  <si>
    <t>上市地</t>
    <phoneticPr fontId="2" type="noConversion"/>
  </si>
  <si>
    <t>基金简称</t>
    <phoneticPr fontId="2" type="noConversion"/>
  </si>
  <si>
    <t>交易代码</t>
    <phoneticPr fontId="2" type="noConversion"/>
  </si>
  <si>
    <t>A类代码</t>
    <phoneticPr fontId="2" type="noConversion"/>
  </si>
  <si>
    <t>当前日期</t>
    <phoneticPr fontId="2" type="noConversion"/>
  </si>
  <si>
    <t>A份额T-1</t>
    <phoneticPr fontId="2" type="noConversion"/>
  </si>
  <si>
    <t>B份额T-1</t>
    <phoneticPr fontId="2" type="noConversion"/>
  </si>
  <si>
    <t>A类Wind</t>
    <phoneticPr fontId="2" type="noConversion"/>
  </si>
  <si>
    <t>B类Wind</t>
    <phoneticPr fontId="2" type="noConversion"/>
  </si>
  <si>
    <t>A类代码</t>
    <phoneticPr fontId="2" type="noConversion"/>
  </si>
  <si>
    <t>B类代码</t>
    <phoneticPr fontId="2" type="noConversion"/>
  </si>
  <si>
    <t>母基金份额</t>
    <phoneticPr fontId="2" type="noConversion"/>
  </si>
  <si>
    <t>场内合计份额</t>
    <phoneticPr fontId="2" type="noConversion"/>
  </si>
  <si>
    <t>医疗A</t>
  </si>
  <si>
    <t>中证医疗</t>
  </si>
  <si>
    <t>证券公司</t>
  </si>
  <si>
    <t>资源A级</t>
  </si>
  <si>
    <t>CSSW丝路</t>
  </si>
  <si>
    <t>传媒业A</t>
  </si>
  <si>
    <t>申万传媒</t>
  </si>
  <si>
    <t>A类简称</t>
    <phoneticPr fontId="2" type="noConversion"/>
  </si>
  <si>
    <t>B类简称</t>
    <phoneticPr fontId="2" type="noConversion"/>
  </si>
  <si>
    <t>B类代码</t>
    <phoneticPr fontId="2" type="noConversion"/>
  </si>
  <si>
    <t>A类价格</t>
    <phoneticPr fontId="2" type="noConversion"/>
  </si>
  <si>
    <t>A类成交</t>
    <phoneticPr fontId="2" type="noConversion"/>
  </si>
  <si>
    <t>B类价格</t>
    <phoneticPr fontId="2" type="noConversion"/>
  </si>
  <si>
    <t>B类成交</t>
    <phoneticPr fontId="2" type="noConversion"/>
  </si>
  <si>
    <t>A类换手</t>
    <phoneticPr fontId="2" type="noConversion"/>
  </si>
  <si>
    <t>B类换手</t>
    <phoneticPr fontId="2" type="noConversion"/>
  </si>
  <si>
    <t>A类涨幅</t>
    <phoneticPr fontId="2" type="noConversion"/>
  </si>
  <si>
    <t>B类涨幅</t>
    <phoneticPr fontId="2" type="noConversion"/>
  </si>
  <si>
    <t>标的指数</t>
    <phoneticPr fontId="2" type="noConversion"/>
  </si>
  <si>
    <t>指数简称</t>
    <phoneticPr fontId="2" type="noConversion"/>
  </si>
  <si>
    <t>指数名称</t>
    <phoneticPr fontId="2" type="noConversion"/>
  </si>
  <si>
    <t>指数价格</t>
    <phoneticPr fontId="2" type="noConversion"/>
  </si>
  <si>
    <t>指数成交</t>
    <phoneticPr fontId="2" type="noConversion"/>
  </si>
  <si>
    <t>指数涨幅</t>
    <phoneticPr fontId="2" type="noConversion"/>
  </si>
  <si>
    <t>万得指数</t>
    <phoneticPr fontId="2" type="noConversion"/>
  </si>
  <si>
    <t>整体溢价</t>
    <phoneticPr fontId="2" type="noConversion"/>
  </si>
  <si>
    <t>指数代码</t>
    <phoneticPr fontId="2" type="noConversion"/>
  </si>
  <si>
    <t>新增比例</t>
    <phoneticPr fontId="2" type="noConversion"/>
  </si>
  <si>
    <t>B类名称</t>
    <phoneticPr fontId="2" type="noConversion"/>
  </si>
  <si>
    <t>B类简称</t>
    <phoneticPr fontId="2" type="noConversion"/>
  </si>
  <si>
    <t>B类价格</t>
    <phoneticPr fontId="2" type="noConversion"/>
  </si>
  <si>
    <t>B类涨跌</t>
    <phoneticPr fontId="2" type="noConversion"/>
  </si>
  <si>
    <t>指数涨跌</t>
    <phoneticPr fontId="2" type="noConversion"/>
  </si>
  <si>
    <t>高估比例</t>
    <phoneticPr fontId="2" type="noConversion"/>
  </si>
  <si>
    <t>实时净值</t>
    <phoneticPr fontId="2" type="noConversion"/>
  </si>
  <si>
    <t>母基净值</t>
    <phoneticPr fontId="2" type="noConversion"/>
  </si>
  <si>
    <t>实时溢价</t>
    <phoneticPr fontId="2" type="noConversion"/>
  </si>
  <si>
    <t>指数代码</t>
    <phoneticPr fontId="2" type="noConversion"/>
  </si>
  <si>
    <t>指数简称</t>
    <phoneticPr fontId="2" type="noConversion"/>
  </si>
  <si>
    <t>公布净值</t>
    <phoneticPr fontId="2" type="noConversion"/>
  </si>
  <si>
    <t>A类净值</t>
    <phoneticPr fontId="2" type="noConversion"/>
  </si>
  <si>
    <t>A类价格</t>
    <phoneticPr fontId="2" type="noConversion"/>
  </si>
  <si>
    <t>A占比</t>
    <phoneticPr fontId="2" type="noConversion"/>
  </si>
  <si>
    <t>位置WN</t>
    <phoneticPr fontId="2" type="noConversion"/>
  </si>
  <si>
    <t>位置整体</t>
    <phoneticPr fontId="2" type="noConversion"/>
  </si>
  <si>
    <t>份额加权涨跌幅</t>
    <phoneticPr fontId="2" type="noConversion"/>
  </si>
  <si>
    <t>最新份额</t>
    <phoneticPr fontId="2" type="noConversion"/>
  </si>
  <si>
    <t>资源B级</t>
  </si>
  <si>
    <t>162412</t>
  </si>
  <si>
    <t>华宝兴业中证医疗</t>
  </si>
  <si>
    <t>医疗分级</t>
  </si>
  <si>
    <t>华宝兴业中证医疗A</t>
  </si>
  <si>
    <t>华宝兴业中证医疗B</t>
  </si>
  <si>
    <t>医疗B</t>
  </si>
  <si>
    <t>163117</t>
  </si>
  <si>
    <t>申万菱信传媒行业</t>
  </si>
  <si>
    <t>申万菱信传媒行业A</t>
  </si>
  <si>
    <t>申万菱信传媒行业B</t>
  </si>
  <si>
    <t>传媒业B</t>
  </si>
  <si>
    <t>502013</t>
  </si>
  <si>
    <t>长盛中证申万一带一路</t>
  </si>
  <si>
    <t>930620.CSI</t>
  </si>
  <si>
    <t>长盛中证申万一带一路A</t>
  </si>
  <si>
    <t>长盛中证申万一带一路B</t>
  </si>
  <si>
    <t>161121</t>
  </si>
  <si>
    <t>易方达银行</t>
  </si>
  <si>
    <t>银行业</t>
  </si>
  <si>
    <t>易方达银行A</t>
  </si>
  <si>
    <t>银行业A</t>
  </si>
  <si>
    <t>易方达银行B</t>
  </si>
  <si>
    <t>银行业B</t>
  </si>
  <si>
    <t>161122</t>
  </si>
  <si>
    <t>易方达生物科技</t>
  </si>
  <si>
    <t>生物分级</t>
  </si>
  <si>
    <t>CSWD生科</t>
  </si>
  <si>
    <t>易方达生物科技A</t>
  </si>
  <si>
    <t>生物A</t>
  </si>
  <si>
    <t>易方达生物科技B</t>
  </si>
  <si>
    <t>生物B</t>
  </si>
  <si>
    <t>161123</t>
  </si>
  <si>
    <t>易方达并购重组</t>
  </si>
  <si>
    <t>重组分级</t>
  </si>
  <si>
    <t>CSWD并购</t>
  </si>
  <si>
    <t>易方达并购重组A</t>
  </si>
  <si>
    <t>重组A</t>
  </si>
  <si>
    <t>易方达并购重组B</t>
  </si>
  <si>
    <t>重组B</t>
  </si>
  <si>
    <t>银行A份</t>
  </si>
  <si>
    <t>改革A</t>
  </si>
  <si>
    <t>母基代码</t>
    <phoneticPr fontId="2" type="noConversion"/>
  </si>
  <si>
    <t>母基名称</t>
    <phoneticPr fontId="2" type="noConversion"/>
  </si>
  <si>
    <t>上折需涨</t>
    <phoneticPr fontId="2" type="noConversion"/>
  </si>
  <si>
    <t>下折需跌</t>
    <phoneticPr fontId="2" type="noConversion"/>
  </si>
  <si>
    <t>T-2日</t>
    <phoneticPr fontId="2" type="noConversion"/>
  </si>
  <si>
    <t>T-1净值母</t>
    <phoneticPr fontId="2" type="noConversion"/>
  </si>
  <si>
    <t>T-1净值A</t>
    <phoneticPr fontId="2" type="noConversion"/>
  </si>
  <si>
    <r>
      <t>T</t>
    </r>
    <r>
      <rPr>
        <sz val="10"/>
        <color theme="1"/>
        <rFont val="宋体"/>
        <family val="2"/>
        <charset val="134"/>
        <scheme val="minor"/>
      </rPr>
      <t>-1净值B</t>
    </r>
    <phoneticPr fontId="2" type="noConversion"/>
  </si>
  <si>
    <r>
      <t>T</t>
    </r>
    <r>
      <rPr>
        <sz val="10"/>
        <color theme="1"/>
        <rFont val="宋体"/>
        <family val="2"/>
        <charset val="134"/>
        <scheme val="minor"/>
      </rPr>
      <t>-1价格A</t>
    </r>
    <phoneticPr fontId="2" type="noConversion"/>
  </si>
  <si>
    <r>
      <t>T</t>
    </r>
    <r>
      <rPr>
        <sz val="10"/>
        <color theme="1"/>
        <rFont val="宋体"/>
        <family val="2"/>
        <charset val="134"/>
        <scheme val="minor"/>
      </rPr>
      <t>-1价格B</t>
    </r>
    <phoneticPr fontId="2" type="noConversion"/>
  </si>
  <si>
    <t>T-1价格母</t>
    <phoneticPr fontId="2" type="noConversion"/>
  </si>
  <si>
    <r>
      <t>T</t>
    </r>
    <r>
      <rPr>
        <sz val="10"/>
        <color theme="1"/>
        <rFont val="宋体"/>
        <family val="2"/>
        <charset val="134"/>
        <scheme val="minor"/>
      </rPr>
      <t>-2净值母</t>
    </r>
    <phoneticPr fontId="2" type="noConversion"/>
  </si>
  <si>
    <r>
      <t>T</t>
    </r>
    <r>
      <rPr>
        <sz val="10"/>
        <color theme="1"/>
        <rFont val="宋体"/>
        <family val="2"/>
        <charset val="134"/>
        <scheme val="minor"/>
      </rPr>
      <t>-2净值A</t>
    </r>
    <phoneticPr fontId="2" type="noConversion"/>
  </si>
  <si>
    <r>
      <t>T</t>
    </r>
    <r>
      <rPr>
        <sz val="10"/>
        <color theme="1"/>
        <rFont val="宋体"/>
        <family val="2"/>
        <charset val="134"/>
        <scheme val="minor"/>
      </rPr>
      <t>-2净值B</t>
    </r>
    <phoneticPr fontId="2" type="noConversion"/>
  </si>
  <si>
    <r>
      <t>T</t>
    </r>
    <r>
      <rPr>
        <sz val="10"/>
        <color theme="1"/>
        <rFont val="宋体"/>
        <family val="2"/>
        <charset val="134"/>
        <scheme val="minor"/>
      </rPr>
      <t>-2价格母</t>
    </r>
    <phoneticPr fontId="2" type="noConversion"/>
  </si>
  <si>
    <r>
      <t>T</t>
    </r>
    <r>
      <rPr>
        <sz val="10"/>
        <color theme="1"/>
        <rFont val="宋体"/>
        <family val="2"/>
        <charset val="134"/>
        <scheme val="minor"/>
      </rPr>
      <t>-2价格A</t>
    </r>
    <phoneticPr fontId="2" type="noConversion"/>
  </si>
  <si>
    <r>
      <t>T</t>
    </r>
    <r>
      <rPr>
        <sz val="10"/>
        <color theme="1"/>
        <rFont val="宋体"/>
        <family val="2"/>
        <charset val="134"/>
        <scheme val="minor"/>
      </rPr>
      <t>-2价格B</t>
    </r>
    <phoneticPr fontId="2" type="noConversion"/>
  </si>
  <si>
    <t>最新交易日（T日）</t>
    <phoneticPr fontId="2" type="noConversion"/>
  </si>
  <si>
    <t>160136</t>
  </si>
  <si>
    <t>南方中证国企改革</t>
  </si>
  <si>
    <t>改革基金</t>
  </si>
  <si>
    <t>南方中证国企改革A</t>
  </si>
  <si>
    <t>南方中证国企改革B</t>
  </si>
  <si>
    <t>改革B</t>
  </si>
  <si>
    <t>162413</t>
  </si>
  <si>
    <t>华宝兴业中证1000</t>
  </si>
  <si>
    <t>1000分级</t>
  </si>
  <si>
    <t>000852.SH</t>
  </si>
  <si>
    <t>中证1000</t>
  </si>
  <si>
    <t>华宝兴业中证1000A</t>
  </si>
  <si>
    <t>1000A</t>
  </si>
  <si>
    <t>华宝兴业中证1000B</t>
  </si>
  <si>
    <t>1000B</t>
  </si>
  <si>
    <t>160517</t>
  </si>
  <si>
    <t>博时中证银行</t>
  </si>
  <si>
    <t>博时银行</t>
  </si>
  <si>
    <t>博时中证银行A</t>
  </si>
  <si>
    <t>银行A类</t>
  </si>
  <si>
    <t>博时中证银行B</t>
  </si>
  <si>
    <t>银行B类</t>
  </si>
  <si>
    <t>168205</t>
  </si>
  <si>
    <t>中融中证银行</t>
  </si>
  <si>
    <t>银行母基</t>
  </si>
  <si>
    <t>中融中证银行A</t>
  </si>
  <si>
    <t>中融中证银行B</t>
  </si>
  <si>
    <t>银行B份</t>
  </si>
  <si>
    <t>160418</t>
  </si>
  <si>
    <t>华安中证银行</t>
  </si>
  <si>
    <t>银行股基</t>
  </si>
  <si>
    <t>华安中证银行A</t>
  </si>
  <si>
    <t>银行股A</t>
  </si>
  <si>
    <t>华安中证银行B</t>
  </si>
  <si>
    <t>银行股B</t>
  </si>
  <si>
    <t>160419</t>
  </si>
  <si>
    <t>华安中证全指证券</t>
  </si>
  <si>
    <t>证券股基</t>
  </si>
  <si>
    <t>华安中证全指证券A</t>
  </si>
  <si>
    <t>证券股A</t>
  </si>
  <si>
    <t>华安中证全指证券B</t>
  </si>
  <si>
    <t>证券股B</t>
  </si>
  <si>
    <t>高铁A级</t>
  </si>
  <si>
    <t>T-1价格A</t>
    <phoneticPr fontId="2" type="noConversion"/>
  </si>
  <si>
    <t>基金代码</t>
    <phoneticPr fontId="2" type="noConversion"/>
  </si>
  <si>
    <t>基金简称</t>
    <phoneticPr fontId="2" type="noConversion"/>
  </si>
  <si>
    <t>实时溢价</t>
    <phoneticPr fontId="2" type="noConversion"/>
  </si>
  <si>
    <t>指数涨幅</t>
    <phoneticPr fontId="2" type="noConversion"/>
  </si>
  <si>
    <t>公布净值</t>
    <phoneticPr fontId="2" type="noConversion"/>
  </si>
  <si>
    <t>实时净值</t>
    <phoneticPr fontId="2" type="noConversion"/>
  </si>
  <si>
    <t>上折需涨</t>
    <phoneticPr fontId="2" type="noConversion"/>
  </si>
  <si>
    <t>下折需跌</t>
    <phoneticPr fontId="2" type="noConversion"/>
  </si>
  <si>
    <t>A类价格</t>
    <phoneticPr fontId="2" type="noConversion"/>
  </si>
  <si>
    <t>B类价格</t>
    <phoneticPr fontId="2" type="noConversion"/>
  </si>
  <si>
    <t>T-1溢价</t>
    <phoneticPr fontId="2" type="noConversion"/>
  </si>
  <si>
    <t>T-2溢价</t>
    <phoneticPr fontId="2" type="noConversion"/>
  </si>
  <si>
    <t>类型</t>
    <phoneticPr fontId="2" type="noConversion"/>
  </si>
  <si>
    <t>A占比</t>
    <phoneticPr fontId="2" type="noConversion"/>
  </si>
  <si>
    <t>下折净值</t>
    <phoneticPr fontId="2" type="noConversion"/>
  </si>
  <si>
    <t>上折净值</t>
    <phoneticPr fontId="2" type="noConversion"/>
  </si>
  <si>
    <t>A类代码</t>
    <phoneticPr fontId="2" type="noConversion"/>
  </si>
  <si>
    <t>A类名称</t>
    <phoneticPr fontId="2" type="noConversion"/>
  </si>
  <si>
    <t>B类代码</t>
    <phoneticPr fontId="2" type="noConversion"/>
  </si>
  <si>
    <t>B类名称</t>
    <phoneticPr fontId="2" type="noConversion"/>
  </si>
  <si>
    <t>指数名称</t>
    <phoneticPr fontId="2" type="noConversion"/>
  </si>
  <si>
    <t>T-1价格B</t>
    <phoneticPr fontId="2" type="noConversion"/>
  </si>
  <si>
    <t>位置CF</t>
    <phoneticPr fontId="2" type="noConversion"/>
  </si>
  <si>
    <t>T-2价格A</t>
    <phoneticPr fontId="2" type="noConversion"/>
  </si>
  <si>
    <t>T-2价格B</t>
    <phoneticPr fontId="2" type="noConversion"/>
  </si>
  <si>
    <t>T-2净值母</t>
    <phoneticPr fontId="2" type="noConversion"/>
  </si>
  <si>
    <t>价格杠杆</t>
    <phoneticPr fontId="2" type="noConversion"/>
  </si>
  <si>
    <t>净值杠杆</t>
    <phoneticPr fontId="2" type="noConversion"/>
  </si>
  <si>
    <t>管理费率</t>
    <phoneticPr fontId="2" type="noConversion"/>
  </si>
  <si>
    <t>托管费率</t>
    <phoneticPr fontId="2" type="noConversion"/>
  </si>
  <si>
    <t>管理费率</t>
    <phoneticPr fontId="2" type="noConversion"/>
  </si>
  <si>
    <t>托管费率</t>
    <phoneticPr fontId="2" type="noConversion"/>
  </si>
  <si>
    <t>约定收益率</t>
    <phoneticPr fontId="2" type="noConversion"/>
  </si>
  <si>
    <t>价格成本</t>
    <phoneticPr fontId="2" type="noConversion"/>
  </si>
  <si>
    <t>160135</t>
  </si>
  <si>
    <t>南方中证高铁产业</t>
  </si>
  <si>
    <t>高铁基金</t>
  </si>
  <si>
    <t>南方中证高铁产业A</t>
  </si>
  <si>
    <t>南方中证高铁产业B</t>
  </si>
  <si>
    <t>高铁B级</t>
  </si>
  <si>
    <t>160634</t>
  </si>
  <si>
    <t>鹏华中证环保产业</t>
  </si>
  <si>
    <t>环保分级</t>
  </si>
  <si>
    <t>鹏华中证环保产业A</t>
  </si>
  <si>
    <t>环保A级</t>
  </si>
  <si>
    <t>鹏华中证环保产业B</t>
  </si>
  <si>
    <t>环保B级</t>
  </si>
  <si>
    <t>160636</t>
  </si>
  <si>
    <t>鹏华中证移动互联网</t>
  </si>
  <si>
    <t>互联网</t>
  </si>
  <si>
    <t>鹏华中证移动互联网A</t>
  </si>
  <si>
    <t>互联A</t>
  </si>
  <si>
    <t>鹏华中证移动互联网B</t>
  </si>
  <si>
    <t>互联B</t>
  </si>
  <si>
    <t>160814</t>
  </si>
  <si>
    <t>长盛中证金融地产</t>
  </si>
  <si>
    <t>金融地产</t>
  </si>
  <si>
    <t>000934.SH</t>
  </si>
  <si>
    <t>中证金融</t>
  </si>
  <si>
    <t>长盛中证金融地产A</t>
  </si>
  <si>
    <t>金融地A</t>
  </si>
  <si>
    <t>长盛中证金融地产B</t>
  </si>
  <si>
    <t>金融地B</t>
  </si>
  <si>
    <t>502006</t>
  </si>
  <si>
    <t>易方达国企改革</t>
  </si>
  <si>
    <t>易方达国企改革A</t>
  </si>
  <si>
    <t>易方达国企改革B</t>
  </si>
  <si>
    <t>161031</t>
  </si>
  <si>
    <t>工业4</t>
  </si>
  <si>
    <t>工业4.0</t>
  </si>
  <si>
    <t>富国中证工业4.0A</t>
  </si>
  <si>
    <t>工业4A</t>
  </si>
  <si>
    <t>富国中证工业4.0B</t>
  </si>
  <si>
    <t>工业4B</t>
  </si>
  <si>
    <t>168203</t>
  </si>
  <si>
    <t>中融国证钢铁</t>
  </si>
  <si>
    <t>399440.SZ</t>
  </si>
  <si>
    <t>国证钢铁</t>
  </si>
  <si>
    <t>中融国证钢铁A</t>
  </si>
  <si>
    <t>钢铁A</t>
  </si>
  <si>
    <t>中融国证钢铁B</t>
  </si>
  <si>
    <t>钢铁B</t>
  </si>
  <si>
    <t>A类代码</t>
    <phoneticPr fontId="2" type="noConversion"/>
  </si>
  <si>
    <t>A类简称</t>
    <phoneticPr fontId="2" type="noConversion"/>
  </si>
  <si>
    <t>最新价格</t>
    <phoneticPr fontId="2" type="noConversion"/>
  </si>
  <si>
    <t>涨跌幅</t>
    <phoneticPr fontId="2" type="noConversion"/>
  </si>
  <si>
    <t>隐含收益率</t>
    <phoneticPr fontId="2" type="noConversion"/>
  </si>
  <si>
    <t>换手率</t>
    <phoneticPr fontId="2" type="noConversion"/>
  </si>
  <si>
    <t>整体溢价</t>
    <phoneticPr fontId="2" type="noConversion"/>
  </si>
  <si>
    <t>T-1溢价率</t>
    <phoneticPr fontId="2" type="noConversion"/>
  </si>
  <si>
    <t>T-2溢价率</t>
    <phoneticPr fontId="2" type="noConversion"/>
  </si>
  <si>
    <t>最新份额</t>
    <phoneticPr fontId="2" type="noConversion"/>
  </si>
  <si>
    <t>新增份额</t>
    <phoneticPr fontId="2" type="noConversion"/>
  </si>
  <si>
    <t>下折需跌</t>
    <phoneticPr fontId="2" type="noConversion"/>
  </si>
  <si>
    <t>下折收益</t>
    <phoneticPr fontId="2" type="noConversion"/>
  </si>
  <si>
    <t>A溢价率</t>
    <phoneticPr fontId="2" type="noConversion"/>
  </si>
  <si>
    <t>实时市值</t>
    <phoneticPr fontId="2" type="noConversion"/>
  </si>
  <si>
    <t>利差</t>
    <phoneticPr fontId="2" type="noConversion"/>
  </si>
  <si>
    <t>固息</t>
    <phoneticPr fontId="2" type="noConversion"/>
  </si>
  <si>
    <t>上市时间</t>
    <phoneticPr fontId="2" type="noConversion"/>
  </si>
  <si>
    <t>当前净值</t>
    <phoneticPr fontId="2" type="noConversion"/>
  </si>
  <si>
    <t>净价</t>
    <phoneticPr fontId="2" type="noConversion"/>
  </si>
  <si>
    <t>折后A理论价</t>
    <phoneticPr fontId="2" type="noConversion"/>
  </si>
  <si>
    <t>位置CF</t>
    <phoneticPr fontId="2" type="noConversion"/>
  </si>
  <si>
    <t>位置WN</t>
    <phoneticPr fontId="2" type="noConversion"/>
  </si>
  <si>
    <t>位置整体</t>
    <phoneticPr fontId="2" type="noConversion"/>
  </si>
  <si>
    <t>下折风险溢价</t>
    <phoneticPr fontId="2" type="noConversion"/>
  </si>
  <si>
    <t>煤炭A基</t>
  </si>
  <si>
    <t>中证煤炭</t>
  </si>
  <si>
    <t>富国中证工业4.0</t>
  </si>
  <si>
    <t>161032</t>
  </si>
  <si>
    <t>富国中证煤炭</t>
  </si>
  <si>
    <t>煤炭基金</t>
  </si>
  <si>
    <t>399998.SZ</t>
  </si>
  <si>
    <t>富国中证煤炭A</t>
  </si>
  <si>
    <t>富国中证煤炭B</t>
  </si>
  <si>
    <t>煤炭B基</t>
  </si>
  <si>
    <t>168204</t>
  </si>
  <si>
    <t>中融中证煤炭</t>
  </si>
  <si>
    <t>煤炭母基</t>
  </si>
  <si>
    <t>中融中证煤炭A</t>
  </si>
  <si>
    <t>煤炭A级</t>
  </si>
  <si>
    <t>中融中证煤炭B</t>
  </si>
  <si>
    <t>煤炭B级</t>
  </si>
  <si>
    <t>SW医药A</t>
  </si>
  <si>
    <t>医药生物</t>
  </si>
  <si>
    <t>创业A</t>
  </si>
  <si>
    <t>体育A</t>
  </si>
  <si>
    <t>中证体育</t>
  </si>
  <si>
    <t>160637</t>
  </si>
  <si>
    <t>鹏华创业板</t>
  </si>
  <si>
    <t>创业指基</t>
  </si>
  <si>
    <t>鹏华创业板A</t>
  </si>
  <si>
    <t>鹏华创业板B</t>
  </si>
  <si>
    <t>创业B</t>
  </si>
  <si>
    <t>502036</t>
  </si>
  <si>
    <t>大成中证互联网金融</t>
  </si>
  <si>
    <t>互联金融</t>
  </si>
  <si>
    <t>大成中证互联网金融A</t>
  </si>
  <si>
    <t>网金A</t>
  </si>
  <si>
    <t>大成中证互联网金融B</t>
  </si>
  <si>
    <t>网金B</t>
  </si>
  <si>
    <t>161030</t>
  </si>
  <si>
    <t>富国中证体育产业</t>
  </si>
  <si>
    <t>体育分级</t>
  </si>
  <si>
    <t>富国中证体育产业A</t>
  </si>
  <si>
    <t>富国中证体育产业B</t>
  </si>
  <si>
    <t>体育B</t>
  </si>
  <si>
    <t>163118</t>
  </si>
  <si>
    <t>申万菱信医药生物</t>
  </si>
  <si>
    <t>000808.SH</t>
  </si>
  <si>
    <t>申万菱信医药生物A</t>
  </si>
  <si>
    <t>申万菱信医药生物B</t>
  </si>
  <si>
    <t>SW医药B</t>
  </si>
  <si>
    <t>164907</t>
  </si>
  <si>
    <t>交银互联网金融</t>
  </si>
  <si>
    <t>E金融</t>
  </si>
  <si>
    <t>交银互联网金融A</t>
  </si>
  <si>
    <t>E金融A</t>
  </si>
  <si>
    <t>交银互联网金融B</t>
  </si>
  <si>
    <t>E金融B</t>
  </si>
  <si>
    <t>168001</t>
  </si>
  <si>
    <t>国寿安保养老产业</t>
  </si>
  <si>
    <t>国寿养老</t>
  </si>
  <si>
    <t>养老产业</t>
  </si>
  <si>
    <t>国寿安保养老产业A</t>
  </si>
  <si>
    <t>养老A</t>
  </si>
  <si>
    <t>国寿安保养老产业B</t>
  </si>
  <si>
    <t>养老B</t>
  </si>
  <si>
    <t>位置WN</t>
    <phoneticPr fontId="2" type="noConversion"/>
  </si>
  <si>
    <t>YearReturn</t>
  </si>
  <si>
    <t>成交金额</t>
    <phoneticPr fontId="2" type="noConversion"/>
  </si>
  <si>
    <t>成交金额</t>
    <phoneticPr fontId="2" type="noConversion"/>
  </si>
  <si>
    <t>国债期货</t>
    <phoneticPr fontId="2" type="noConversion"/>
  </si>
  <si>
    <t>五年期</t>
    <phoneticPr fontId="2" type="noConversion"/>
  </si>
  <si>
    <t>当季</t>
    <phoneticPr fontId="2" type="noConversion"/>
  </si>
  <si>
    <t>下季</t>
    <phoneticPr fontId="2" type="noConversion"/>
  </si>
  <si>
    <t>隔季</t>
    <phoneticPr fontId="2" type="noConversion"/>
  </si>
  <si>
    <t>十年期</t>
    <phoneticPr fontId="2" type="noConversion"/>
  </si>
  <si>
    <t>份额加权溢价率</t>
    <phoneticPr fontId="2" type="noConversion"/>
  </si>
  <si>
    <t>场内合计份额</t>
    <phoneticPr fontId="2" type="noConversion"/>
  </si>
  <si>
    <t>份额加权指数涨跌幅</t>
    <phoneticPr fontId="2" type="noConversion"/>
  </si>
  <si>
    <t>160137</t>
  </si>
  <si>
    <t>南方中证互联网</t>
  </si>
  <si>
    <t>互联基金</t>
  </si>
  <si>
    <t>h30535.CSI</t>
  </si>
  <si>
    <t>南方中证互联网A</t>
  </si>
  <si>
    <t>互联A级</t>
  </si>
  <si>
    <t>南方中证互联网B</t>
  </si>
  <si>
    <t>互联B级</t>
  </si>
  <si>
    <t>161628</t>
  </si>
  <si>
    <t>融通中证军工</t>
  </si>
  <si>
    <t>融通军工</t>
  </si>
  <si>
    <t>融通中证军工A</t>
  </si>
  <si>
    <t>军工股A</t>
  </si>
  <si>
    <t>融通中证军工B</t>
  </si>
  <si>
    <t>军工股B</t>
  </si>
  <si>
    <t>165523</t>
  </si>
  <si>
    <t>信诚中证信息安全</t>
  </si>
  <si>
    <t>信息安全</t>
  </si>
  <si>
    <t>399994.SZ</t>
  </si>
  <si>
    <t>信诚中证信息安全A</t>
  </si>
  <si>
    <t>信息安A</t>
  </si>
  <si>
    <t>信诚中证信息安全B</t>
  </si>
  <si>
    <t>信息安B</t>
  </si>
  <si>
    <t>165524</t>
  </si>
  <si>
    <t>信诚中证智能家居</t>
  </si>
  <si>
    <t>智能家居</t>
  </si>
  <si>
    <t>399996.SZ</t>
  </si>
  <si>
    <t>中证智能家居</t>
  </si>
  <si>
    <t>信诚中证智能家居A</t>
  </si>
  <si>
    <t>智能A</t>
  </si>
  <si>
    <t>信诚中证智能家居B</t>
  </si>
  <si>
    <t>智能B</t>
  </si>
  <si>
    <t>502003</t>
  </si>
  <si>
    <t>易方达军工</t>
  </si>
  <si>
    <t>军工分级</t>
  </si>
  <si>
    <t>易方达军工A</t>
  </si>
  <si>
    <t>易方达军工B</t>
  </si>
  <si>
    <t>502010</t>
  </si>
  <si>
    <t>易方达证券公司</t>
  </si>
  <si>
    <t>易方达证券公司A</t>
  </si>
  <si>
    <t>易方达证券公司B</t>
  </si>
  <si>
    <t>160420</t>
  </si>
  <si>
    <t>华安创业板50</t>
  </si>
  <si>
    <t>创业50</t>
  </si>
  <si>
    <t>399673.SZ</t>
  </si>
  <si>
    <t>创业板50</t>
  </si>
  <si>
    <t>华安创业板50A</t>
  </si>
  <si>
    <t>华安创业板50B</t>
  </si>
  <si>
    <t>A净价</t>
  </si>
  <si>
    <t>A隐含收益率</t>
  </si>
  <si>
    <t>B价格成本</t>
  </si>
  <si>
    <t>合计</t>
    <phoneticPr fontId="2" type="noConversion"/>
  </si>
  <si>
    <t>场内份额</t>
    <phoneticPr fontId="2" type="noConversion"/>
  </si>
  <si>
    <t>场内规模（净值）</t>
    <phoneticPr fontId="2" type="noConversion"/>
  </si>
  <si>
    <t>-</t>
    <phoneticPr fontId="2" type="noConversion"/>
  </si>
  <si>
    <t>综合数据表</t>
    <phoneticPr fontId="2" type="noConversion"/>
  </si>
  <si>
    <t>-</t>
    <phoneticPr fontId="2" type="noConversion"/>
  </si>
  <si>
    <t>-</t>
    <phoneticPr fontId="2" type="noConversion"/>
  </si>
  <si>
    <t>C</t>
  </si>
  <si>
    <t>G</t>
  </si>
  <si>
    <t>H</t>
  </si>
  <si>
    <t>J</t>
  </si>
  <si>
    <t>整体套利</t>
    <phoneticPr fontId="2" type="noConversion"/>
  </si>
  <si>
    <t>A实时价格/A合理价格-1</t>
  </si>
  <si>
    <t>指场内交易A类份额</t>
  </si>
  <si>
    <t>折后A理论价</t>
  </si>
  <si>
    <t>折前A理论价</t>
  </si>
  <si>
    <t>下折风险溢价</t>
  </si>
  <si>
    <t>B实时价格/B合理价格-1</t>
  </si>
  <si>
    <t>（约定收益率*A占比+管理费率+托管费率）/（B实时净值*B占比）</t>
  </si>
  <si>
    <t>杠杆成本</t>
  </si>
  <si>
    <t>B合理价格</t>
  </si>
  <si>
    <t>A合理价格</t>
    <phoneticPr fontId="2" type="noConversion"/>
  </si>
  <si>
    <t>下期利率</t>
    <phoneticPr fontId="2" type="noConversion"/>
  </si>
  <si>
    <t>实时溢价</t>
    <phoneticPr fontId="2" type="noConversion"/>
  </si>
  <si>
    <t>具体指代</t>
    <phoneticPr fontId="2" type="noConversion"/>
  </si>
  <si>
    <t>计算公式</t>
    <phoneticPr fontId="2" type="noConversion"/>
  </si>
  <si>
    <t>指标名称</t>
    <phoneticPr fontId="2" type="noConversion"/>
  </si>
  <si>
    <t>指标位置</t>
    <phoneticPr fontId="2" type="noConversion"/>
  </si>
  <si>
    <t>上折需涨</t>
    <phoneticPr fontId="2" type="noConversion"/>
  </si>
  <si>
    <t>母基金上折需涨</t>
    <phoneticPr fontId="2" type="noConversion"/>
  </si>
  <si>
    <t>下折需跌</t>
    <phoneticPr fontId="2" type="noConversion"/>
  </si>
  <si>
    <t>母基金下折需跌</t>
    <phoneticPr fontId="2" type="noConversion"/>
  </si>
  <si>
    <t>实时净值</t>
    <phoneticPr fontId="2" type="noConversion"/>
  </si>
  <si>
    <t>母基金实时净值</t>
    <phoneticPr fontId="2" type="noConversion"/>
  </si>
  <si>
    <t>母基金实时溢价率</t>
    <phoneticPr fontId="2" type="noConversion"/>
  </si>
  <si>
    <t>T-1溢价</t>
    <phoneticPr fontId="2" type="noConversion"/>
  </si>
  <si>
    <t>T-2溢价</t>
    <phoneticPr fontId="2" type="noConversion"/>
  </si>
  <si>
    <t>类型</t>
    <phoneticPr fontId="2" type="noConversion"/>
  </si>
  <si>
    <t>基金类型</t>
    <phoneticPr fontId="2" type="noConversion"/>
  </si>
  <si>
    <t>主动指跟踪指数基金、被动指非跟踪指数基金</t>
    <phoneticPr fontId="2" type="noConversion"/>
  </si>
  <si>
    <t>A类全体</t>
    <phoneticPr fontId="2" type="noConversion"/>
  </si>
  <si>
    <t>隐含收益率</t>
    <phoneticPr fontId="2" type="noConversion"/>
  </si>
  <si>
    <t>A高估比率</t>
    <phoneticPr fontId="2" type="noConversion"/>
  </si>
  <si>
    <t>最新份额</t>
    <phoneticPr fontId="2" type="noConversion"/>
  </si>
  <si>
    <t>A最新份额</t>
    <phoneticPr fontId="2" type="noConversion"/>
  </si>
  <si>
    <t>新增份额</t>
    <phoneticPr fontId="2" type="noConversion"/>
  </si>
  <si>
    <t>A新增份额</t>
    <phoneticPr fontId="2" type="noConversion"/>
  </si>
  <si>
    <t>上折阀值/母基金实时净值-1</t>
    <phoneticPr fontId="2" type="noConversion"/>
  </si>
  <si>
    <t>（T-1日A净值*A占比+下折阀值*B占比）/母基金实时净值-1</t>
    <phoneticPr fontId="2" type="noConversion"/>
  </si>
  <si>
    <t>母基金公布净值*（1+指数涨幅*仓位预估）</t>
    <phoneticPr fontId="2" type="noConversion"/>
  </si>
  <si>
    <t>母基金T-1溢价率</t>
    <phoneticPr fontId="2" type="noConversion"/>
  </si>
  <si>
    <t>（T-1日A价格*A占比+T-1日B价格*B占比）/T-1日母基金净值-1</t>
    <phoneticPr fontId="2" type="noConversion"/>
  </si>
  <si>
    <t>母基金T-2溢价率</t>
    <phoneticPr fontId="2" type="noConversion"/>
  </si>
  <si>
    <t>（T-2日A价格*A占比+T-2日B价格*B占比）/T-2日母基金净值-1</t>
    <phoneticPr fontId="2" type="noConversion"/>
  </si>
  <si>
    <t>A最新份额-T-1日A份额</t>
    <phoneticPr fontId="2" type="noConversion"/>
  </si>
  <si>
    <t>A下折收益</t>
    <phoneticPr fontId="2" type="noConversion"/>
  </si>
  <si>
    <t>下折收益</t>
    <phoneticPr fontId="2" type="noConversion"/>
  </si>
  <si>
    <t>净价</t>
    <phoneticPr fontId="2" type="noConversion"/>
  </si>
  <si>
    <t>A实时价格-A当前净值+1</t>
    <phoneticPr fontId="2" type="noConversion"/>
  </si>
  <si>
    <t>B类全体</t>
    <phoneticPr fontId="2" type="noConversion"/>
  </si>
  <si>
    <t>B价格杠杆</t>
    <phoneticPr fontId="2" type="noConversion"/>
  </si>
  <si>
    <t>价格杠杆</t>
    <phoneticPr fontId="2" type="noConversion"/>
  </si>
  <si>
    <t>B高估比例</t>
    <phoneticPr fontId="2" type="noConversion"/>
  </si>
  <si>
    <t>H</t>
    <phoneticPr fontId="2" type="noConversion"/>
  </si>
  <si>
    <t>B净值杠杆</t>
    <phoneticPr fontId="2" type="noConversion"/>
  </si>
  <si>
    <t>净值杠杆</t>
    <phoneticPr fontId="2" type="noConversion"/>
  </si>
  <si>
    <t>母基金实时净值/（B实时价格*B占比）</t>
    <phoneticPr fontId="2" type="noConversion"/>
  </si>
  <si>
    <t>母基金实时净值/（B实时净值*B占比）</t>
    <phoneticPr fontId="2" type="noConversion"/>
  </si>
  <si>
    <t>K</t>
    <phoneticPr fontId="2" type="noConversion"/>
  </si>
  <si>
    <t>价格成本</t>
    <phoneticPr fontId="2" type="noConversion"/>
  </si>
  <si>
    <t>（约定收益率*A占比+管理费率+托管费率）/（B实时价格*B占比）</t>
    <phoneticPr fontId="2" type="noConversion"/>
  </si>
  <si>
    <t>B净值成本</t>
    <phoneticPr fontId="2" type="noConversion"/>
  </si>
  <si>
    <t>净值成本</t>
    <phoneticPr fontId="2" type="noConversion"/>
  </si>
  <si>
    <t>B杠杆成本</t>
    <phoneticPr fontId="2" type="noConversion"/>
  </si>
  <si>
    <t>B价格成本/（B价格杠杆-1）</t>
    <phoneticPr fontId="2" type="noConversion"/>
  </si>
  <si>
    <t>B实时净值</t>
    <phoneticPr fontId="2" type="noConversion"/>
  </si>
  <si>
    <t>（母基金实时净值-A合理价格*A占比）/B占比</t>
    <phoneticPr fontId="2" type="noConversion"/>
  </si>
  <si>
    <t>（母基金实时净值-A当前净值*A占比）/B占比</t>
    <phoneticPr fontId="2" type="noConversion"/>
  </si>
  <si>
    <t>-</t>
    <phoneticPr fontId="2" type="noConversion"/>
  </si>
  <si>
    <t>方正证券金融工程</t>
    <phoneticPr fontId="2" type="noConversion"/>
  </si>
  <si>
    <t xml:space="preserve">
</t>
    <phoneticPr fontId="2" type="noConversion"/>
  </si>
  <si>
    <t>扫一扫关注公众号</t>
    <phoneticPr fontId="2" type="noConversion"/>
  </si>
  <si>
    <t>团队成员</t>
    <phoneticPr fontId="2" type="noConversion"/>
  </si>
  <si>
    <t>-</t>
    <phoneticPr fontId="2" type="noConversion"/>
  </si>
  <si>
    <t>期权价值</t>
    <phoneticPr fontId="2" type="noConversion"/>
  </si>
  <si>
    <t>一年内下折概率</t>
    <phoneticPr fontId="2" type="noConversion"/>
  </si>
  <si>
    <t>纯债收益率</t>
    <phoneticPr fontId="2" type="noConversion"/>
  </si>
  <si>
    <t>A占比</t>
    <phoneticPr fontId="2" type="noConversion"/>
  </si>
  <si>
    <t>类型</t>
    <phoneticPr fontId="2" type="noConversion"/>
  </si>
  <si>
    <t>扣除利息母基金净值</t>
    <phoneticPr fontId="2" type="noConversion"/>
  </si>
  <si>
    <t>母基金下折时间</t>
    <phoneticPr fontId="2" type="noConversion"/>
  </si>
  <si>
    <t>S</t>
    <phoneticPr fontId="2" type="noConversion"/>
  </si>
  <si>
    <t>期权价值</t>
    <phoneticPr fontId="2" type="noConversion"/>
  </si>
  <si>
    <t>分级下折期权价值</t>
    <phoneticPr fontId="2" type="noConversion"/>
  </si>
  <si>
    <t>一年下折概率</t>
    <phoneticPr fontId="2" type="noConversion"/>
  </si>
  <si>
    <t>纯债收益率</t>
    <phoneticPr fontId="2" type="noConversion"/>
  </si>
  <si>
    <t>下折收益折现值</t>
    <phoneticPr fontId="2" type="noConversion"/>
  </si>
  <si>
    <t>399991.SZ</t>
  </si>
  <si>
    <t>164819</t>
  </si>
  <si>
    <t>工银瑞信环保产业</t>
  </si>
  <si>
    <t>环保母基</t>
  </si>
  <si>
    <t>工银瑞信环保产业A</t>
  </si>
  <si>
    <t>环保A端</t>
  </si>
  <si>
    <t>工银瑞信环保产业B</t>
  </si>
  <si>
    <t>环保B端</t>
  </si>
  <si>
    <t>环保</t>
  </si>
  <si>
    <t>502056</t>
  </si>
  <si>
    <t>广发中证医疗</t>
  </si>
  <si>
    <t>广发中证医疗A</t>
  </si>
  <si>
    <t>广发中证医疗B</t>
  </si>
  <si>
    <r>
      <t>T</t>
    </r>
    <r>
      <rPr>
        <sz val="10"/>
        <color theme="1"/>
        <rFont val="宋体"/>
        <family val="2"/>
        <charset val="134"/>
        <scheme val="minor"/>
      </rPr>
      <t>-1母基指数涨跌比</t>
    </r>
    <phoneticPr fontId="2" type="noConversion"/>
  </si>
  <si>
    <t>预估仓位</t>
    <phoneticPr fontId="2" type="noConversion"/>
  </si>
  <si>
    <t>T-1净值指数涨跌比</t>
  </si>
  <si>
    <t>T-1净值指数涨跌比</t>
    <phoneticPr fontId="2" type="noConversion"/>
  </si>
  <si>
    <t>O</t>
    <phoneticPr fontId="2" type="noConversion"/>
  </si>
  <si>
    <t>P</t>
    <phoneticPr fontId="2" type="noConversion"/>
  </si>
  <si>
    <t>Q</t>
    <phoneticPr fontId="2" type="noConversion"/>
  </si>
  <si>
    <t>T-1母基金净值和跟踪指数涨跌幅比例</t>
    <phoneticPr fontId="2" type="noConversion"/>
  </si>
  <si>
    <t>（T-1日母基金净值涨跌幅）/（T-1日标的指数涨跌幅）</t>
    <phoneticPr fontId="2" type="noConversion"/>
  </si>
  <si>
    <t>161629</t>
  </si>
  <si>
    <t>融通中证全指证券</t>
  </si>
  <si>
    <t>融通证券</t>
  </si>
  <si>
    <t>融通中证全指证券A</t>
  </si>
  <si>
    <t>融通中证全指证券B</t>
  </si>
  <si>
    <t>164821</t>
  </si>
  <si>
    <t>工银瑞信中证新能源</t>
  </si>
  <si>
    <t>新能母基</t>
  </si>
  <si>
    <t>399808.SZ</t>
  </si>
  <si>
    <t>工银瑞信中证新能源A</t>
  </si>
  <si>
    <t>新能A级</t>
  </si>
  <si>
    <t>工银瑞信中证新能源B</t>
  </si>
  <si>
    <t>新能B级</t>
  </si>
  <si>
    <t>164820</t>
  </si>
  <si>
    <t>工银瑞信高铁产业</t>
  </si>
  <si>
    <t>高铁母基</t>
  </si>
  <si>
    <t>399807.SZ</t>
  </si>
  <si>
    <t>工银瑞信高铁产业A</t>
  </si>
  <si>
    <t>高铁A端</t>
  </si>
  <si>
    <t>工银瑞信高铁产业B</t>
  </si>
  <si>
    <t>高铁B端</t>
  </si>
  <si>
    <t>高铁</t>
  </si>
  <si>
    <t>502030</t>
  </si>
  <si>
    <t>中海中证高铁产业</t>
  </si>
  <si>
    <t>中海中证高铁产业A</t>
  </si>
  <si>
    <t>中海中证高铁产业B</t>
  </si>
  <si>
    <t>165315</t>
  </si>
  <si>
    <t>建信中证互联网金融</t>
  </si>
  <si>
    <t>网金融</t>
  </si>
  <si>
    <t>建信中证互联网金融A</t>
  </si>
  <si>
    <t>网金融A</t>
  </si>
  <si>
    <t>建信中证互联网金融B</t>
  </si>
  <si>
    <t>网金融B</t>
  </si>
  <si>
    <t>167301</t>
  </si>
  <si>
    <t>方正富邦中证保险</t>
  </si>
  <si>
    <t>保险分级</t>
  </si>
  <si>
    <t>399809.SZ</t>
  </si>
  <si>
    <t>保险主题</t>
  </si>
  <si>
    <t>方正富邦中证保险A</t>
  </si>
  <si>
    <t>保险A</t>
  </si>
  <si>
    <t>方正富邦中证保险B</t>
  </si>
  <si>
    <t>保险B</t>
  </si>
  <si>
    <t>502016</t>
  </si>
  <si>
    <t>长信一带一路</t>
  </si>
  <si>
    <t>长信一带一路A</t>
  </si>
  <si>
    <t>长信一带一路B</t>
  </si>
  <si>
    <t>502023</t>
  </si>
  <si>
    <t>鹏华国证钢铁行业</t>
  </si>
  <si>
    <t>钢铁分级</t>
  </si>
  <si>
    <t>鹏华国证钢铁行业A</t>
  </si>
  <si>
    <t>鹏华国证钢铁行业B</t>
  </si>
  <si>
    <t>钢铁</t>
  </si>
  <si>
    <t>502026</t>
  </si>
  <si>
    <t>鹏华新丝路</t>
  </si>
  <si>
    <t>新丝路</t>
  </si>
  <si>
    <t>399429.SZ</t>
  </si>
  <si>
    <t>鹏华新丝路A</t>
  </si>
  <si>
    <t>新丝路A</t>
  </si>
  <si>
    <t>鹏华新丝路B</t>
  </si>
  <si>
    <t>新丝路B</t>
  </si>
  <si>
    <t>502040</t>
  </si>
  <si>
    <t>长盛上证50</t>
  </si>
  <si>
    <t>上50分级</t>
  </si>
  <si>
    <t>长盛上证50A</t>
  </si>
  <si>
    <t>上50A</t>
  </si>
  <si>
    <t>长盛上证50B</t>
  </si>
  <si>
    <t>上50B</t>
  </si>
  <si>
    <t>502053</t>
  </si>
  <si>
    <t>长盛中证全指证券</t>
  </si>
  <si>
    <t>长盛中证全指证券A</t>
  </si>
  <si>
    <t>长盛中证全指证券B</t>
  </si>
  <si>
    <t>100分级</t>
  </si>
  <si>
    <t>90分级</t>
  </si>
  <si>
    <t>消费分级</t>
  </si>
  <si>
    <t>泰达500A</t>
  </si>
  <si>
    <t>泰达500B</t>
  </si>
  <si>
    <t>中小300A</t>
  </si>
  <si>
    <t>中小300B</t>
  </si>
  <si>
    <t>500A</t>
  </si>
  <si>
    <t>500B</t>
  </si>
  <si>
    <t>深100基</t>
  </si>
  <si>
    <t>深证100A</t>
  </si>
  <si>
    <t>深证100B</t>
  </si>
  <si>
    <t>HS300A</t>
  </si>
  <si>
    <t>HS300B</t>
  </si>
  <si>
    <t>成长分级</t>
  </si>
  <si>
    <t>成长A</t>
  </si>
  <si>
    <t>成长B</t>
  </si>
  <si>
    <t>资源分级</t>
  </si>
  <si>
    <t>100母基</t>
  </si>
  <si>
    <t>深100A</t>
  </si>
  <si>
    <t>深100B</t>
  </si>
  <si>
    <t>高贝分级</t>
  </si>
  <si>
    <t>高贝塔A</t>
  </si>
  <si>
    <t>高贝塔B</t>
  </si>
  <si>
    <t>创业分级</t>
  </si>
  <si>
    <t>800分级</t>
  </si>
  <si>
    <t>中证800A</t>
  </si>
  <si>
    <t>中证800B</t>
  </si>
  <si>
    <t>300分级</t>
  </si>
  <si>
    <t>证保分级</t>
  </si>
  <si>
    <t>信息分级</t>
  </si>
  <si>
    <t>军工A级</t>
  </si>
  <si>
    <t>军工B级</t>
  </si>
  <si>
    <t>移动互联</t>
  </si>
  <si>
    <t>国防分级</t>
  </si>
  <si>
    <t>传媒分级</t>
  </si>
  <si>
    <t>国投成长</t>
  </si>
  <si>
    <t>成长A级</t>
  </si>
  <si>
    <t>成长B级</t>
  </si>
  <si>
    <t>钢铁母基</t>
  </si>
  <si>
    <t>创业股A</t>
  </si>
  <si>
    <t>创业股B</t>
  </si>
  <si>
    <t>证券A基</t>
  </si>
  <si>
    <t>证券B基</t>
  </si>
  <si>
    <t>399805.SZ</t>
  </si>
  <si>
    <t>实时合并溢价</t>
    <phoneticPr fontId="2" type="noConversion"/>
  </si>
  <si>
    <t>实时母基溢价</t>
    <phoneticPr fontId="2" type="noConversion"/>
  </si>
  <si>
    <t>实时母子溢价</t>
    <phoneticPr fontId="2" type="noConversion"/>
  </si>
  <si>
    <t>母基价格</t>
    <phoneticPr fontId="2" type="noConversion"/>
  </si>
  <si>
    <t>母基成交</t>
    <phoneticPr fontId="2" type="noConversion"/>
  </si>
  <si>
    <t>母基涨幅</t>
    <phoneticPr fontId="2" type="noConversion"/>
  </si>
  <si>
    <t>母基涨幅</t>
    <phoneticPr fontId="2" type="noConversion"/>
  </si>
  <si>
    <t>母基换手</t>
    <phoneticPr fontId="2" type="noConversion"/>
  </si>
  <si>
    <t>母基价格</t>
    <phoneticPr fontId="2" type="noConversion"/>
  </si>
  <si>
    <r>
      <t>场内份额T</t>
    </r>
    <r>
      <rPr>
        <sz val="10"/>
        <color theme="1"/>
        <rFont val="宋体"/>
        <family val="2"/>
        <charset val="134"/>
        <scheme val="minor"/>
      </rPr>
      <t>-1</t>
    </r>
    <phoneticPr fontId="2" type="noConversion"/>
  </si>
  <si>
    <r>
      <t>场内合计份额T</t>
    </r>
    <r>
      <rPr>
        <sz val="10"/>
        <color theme="1"/>
        <rFont val="宋体"/>
        <family val="2"/>
        <charset val="134"/>
        <scheme val="minor"/>
      </rPr>
      <t>-1</t>
    </r>
    <phoneticPr fontId="2" type="noConversion"/>
  </si>
  <si>
    <t>场内合计份额T-1</t>
    <phoneticPr fontId="2" type="noConversion"/>
  </si>
  <si>
    <t>份额加权隐含收益率(整体）</t>
    <phoneticPr fontId="2" type="noConversion"/>
  </si>
  <si>
    <t>-</t>
    <phoneticPr fontId="2" type="noConversion"/>
  </si>
  <si>
    <t>+3隐含收益率</t>
  </si>
  <si>
    <t>+3.5隐含收益率</t>
  </si>
  <si>
    <t>+4隐含收益率</t>
  </si>
  <si>
    <t>T-1净值指数涨跌比</t>
    <phoneticPr fontId="2" type="noConversion"/>
  </si>
  <si>
    <t>Category1</t>
  </si>
  <si>
    <t>宽基</t>
  </si>
  <si>
    <t>主动基金</t>
  </si>
  <si>
    <t>中证资源</t>
  </si>
  <si>
    <t>能源</t>
  </si>
  <si>
    <t>行业</t>
  </si>
  <si>
    <t>长城中小300A</t>
  </si>
  <si>
    <t>长城中小300B</t>
  </si>
  <si>
    <t>资源</t>
  </si>
  <si>
    <t>国金沪深300</t>
  </si>
  <si>
    <t>国金沪深300A</t>
  </si>
  <si>
    <t>国金沪深300B</t>
  </si>
  <si>
    <t>转债</t>
  </si>
  <si>
    <t>医疗保健</t>
  </si>
  <si>
    <t>000823.SH</t>
  </si>
  <si>
    <t>000974.SH</t>
  </si>
  <si>
    <t>金融</t>
  </si>
  <si>
    <t>申万菱信中证申万证券</t>
  </si>
  <si>
    <t>399975.SZ</t>
  </si>
  <si>
    <t>申万菱信中证申万证券A</t>
  </si>
  <si>
    <t>申万菱信中证申万证券B</t>
  </si>
  <si>
    <t>香港</t>
  </si>
  <si>
    <t>TMT</t>
  </si>
  <si>
    <t>主题</t>
  </si>
  <si>
    <t>399970.SZ</t>
  </si>
  <si>
    <t>移动互联网</t>
  </si>
  <si>
    <t>399973.SZ</t>
  </si>
  <si>
    <t>399983.SZ</t>
  </si>
  <si>
    <t>399971.SZ</t>
  </si>
  <si>
    <t>富国证券</t>
  </si>
  <si>
    <t>富国证券A</t>
  </si>
  <si>
    <t>富国证券B</t>
  </si>
  <si>
    <t>富国中证新能源汽车</t>
  </si>
  <si>
    <t>399976.SZ</t>
  </si>
  <si>
    <t>CS新能车</t>
  </si>
  <si>
    <t>000982.SH</t>
  </si>
  <si>
    <t>399986.SZ</t>
  </si>
  <si>
    <t>399987.SZ</t>
  </si>
  <si>
    <t>中融一带一路</t>
  </si>
  <si>
    <t>中融一带一路A</t>
  </si>
  <si>
    <t>中融一带一路B</t>
  </si>
  <si>
    <t>399990.SZ</t>
  </si>
  <si>
    <t>煤炭</t>
  </si>
  <si>
    <t>399811.SZ</t>
  </si>
  <si>
    <t>CSSW电子</t>
  </si>
  <si>
    <t>电子</t>
  </si>
  <si>
    <t>399997.SZ</t>
  </si>
  <si>
    <t>国金上证50</t>
  </si>
  <si>
    <t>国金上证50A</t>
  </si>
  <si>
    <t>国金上证50B</t>
  </si>
  <si>
    <t>399989.SZ</t>
  </si>
  <si>
    <t>399810.SZ</t>
  </si>
  <si>
    <t>CSSW传媒</t>
  </si>
  <si>
    <t>399993.SZ</t>
  </si>
  <si>
    <t>399992.SZ</t>
  </si>
  <si>
    <t>并购重组</t>
  </si>
  <si>
    <t>399803.SZ</t>
  </si>
  <si>
    <t>互联网金融</t>
  </si>
  <si>
    <t>399804.SZ</t>
  </si>
  <si>
    <t>体育产业</t>
  </si>
  <si>
    <t>399812.SZ</t>
  </si>
  <si>
    <t>列1</t>
  </si>
  <si>
    <t>版本更新</t>
    <phoneticPr fontId="2" type="noConversion"/>
  </si>
  <si>
    <t>杠杆成本</t>
    <phoneticPr fontId="2" type="noConversion"/>
  </si>
  <si>
    <t>上折需涨</t>
    <phoneticPr fontId="2" type="noConversion"/>
  </si>
  <si>
    <t>B合理价格</t>
    <phoneticPr fontId="2" type="noConversion"/>
  </si>
  <si>
    <t>A高估比率</t>
    <phoneticPr fontId="2" type="noConversion"/>
  </si>
  <si>
    <t>A合理价格</t>
    <phoneticPr fontId="2" type="noConversion"/>
  </si>
  <si>
    <t>20160901：剔除金鹰500</t>
    <phoneticPr fontId="2" type="noConversion"/>
  </si>
  <si>
    <t>银华恒生H股</t>
  </si>
  <si>
    <t>H股分级</t>
  </si>
  <si>
    <t>HSCEI.HI</t>
  </si>
  <si>
    <t>恒生国企指数</t>
  </si>
  <si>
    <t>银华恒生H股A</t>
  </si>
  <si>
    <t>H股A</t>
  </si>
  <si>
    <t>银华恒生H股B</t>
  </si>
  <si>
    <t>H股B</t>
  </si>
  <si>
    <t>申万菱信深证成指分级</t>
  </si>
  <si>
    <t>申万深成</t>
  </si>
  <si>
    <t>399001.SZ</t>
  </si>
  <si>
    <t>深证成指</t>
  </si>
  <si>
    <t>申万菱信深成指A</t>
  </si>
  <si>
    <t>深成指A</t>
  </si>
  <si>
    <t>申万菱信深成指B</t>
  </si>
  <si>
    <t>深成指B</t>
  </si>
  <si>
    <t>-</t>
  </si>
  <si>
    <t>161831</t>
    <phoneticPr fontId="2" type="noConversion"/>
  </si>
  <si>
    <t>163109</t>
    <phoneticPr fontId="2" type="noConversion"/>
  </si>
  <si>
    <t>3%*</t>
    <phoneticPr fontId="2" type="noConversion"/>
  </si>
  <si>
    <t>3.5%*</t>
    <phoneticPr fontId="2" type="noConversion"/>
  </si>
  <si>
    <t>M</t>
    <phoneticPr fontId="2" type="noConversion"/>
  </si>
  <si>
    <t>预估仓位</t>
    <phoneticPr fontId="2" type="noConversion"/>
  </si>
  <si>
    <t>母基金预估股票仓位</t>
    <phoneticPr fontId="2" type="noConversion"/>
  </si>
  <si>
    <t>N</t>
    <phoneticPr fontId="2" type="noConversion"/>
  </si>
  <si>
    <t>D</t>
    <phoneticPr fontId="2" type="noConversion"/>
  </si>
  <si>
    <t>A合理价格</t>
    <phoneticPr fontId="2" type="noConversion"/>
  </si>
  <si>
    <t>E</t>
    <phoneticPr fontId="2" type="noConversion"/>
  </si>
  <si>
    <t>下期利率/相同下期利率A份额加权隐含收益率+A当前净值-1</t>
    <phoneticPr fontId="2" type="noConversion"/>
  </si>
  <si>
    <t>下期利率/(A净价-期权价值*A收盘价）</t>
    <phoneticPr fontId="2" type="noConversion"/>
  </si>
  <si>
    <t>J</t>
    <phoneticPr fontId="2" type="noConversion"/>
  </si>
  <si>
    <t>F</t>
    <phoneticPr fontId="2" type="noConversion"/>
  </si>
  <si>
    <t>B高估比例</t>
    <phoneticPr fontId="2" type="noConversion"/>
  </si>
  <si>
    <t>B合理价格</t>
    <phoneticPr fontId="2" type="noConversion"/>
  </si>
  <si>
    <t>E</t>
    <phoneticPr fontId="2" type="noConversion"/>
  </si>
  <si>
    <t>M</t>
    <phoneticPr fontId="2" type="noConversion"/>
  </si>
  <si>
    <t>实时合并溢价</t>
  </si>
  <si>
    <t>实时母基溢价</t>
  </si>
  <si>
    <t>实时母子溢价</t>
  </si>
  <si>
    <t>C</t>
    <phoneticPr fontId="2" type="noConversion"/>
  </si>
  <si>
    <t>D</t>
    <phoneticPr fontId="2" type="noConversion"/>
  </si>
  <si>
    <t>E</t>
    <phoneticPr fontId="2" type="noConversion"/>
  </si>
  <si>
    <t>实时合并溢价率</t>
    <phoneticPr fontId="2" type="noConversion"/>
  </si>
  <si>
    <t>实时母基溢价率</t>
    <phoneticPr fontId="2" type="noConversion"/>
  </si>
  <si>
    <t>实时母子溢价率</t>
    <phoneticPr fontId="2" type="noConversion"/>
  </si>
  <si>
    <t>母基可交易套利</t>
    <phoneticPr fontId="2" type="noConversion"/>
  </si>
  <si>
    <t>下期约定收益率</t>
    <phoneticPr fontId="2" type="noConversion"/>
  </si>
  <si>
    <t>本期约定收益率</t>
    <phoneticPr fontId="2" type="noConversion"/>
  </si>
  <si>
    <t>更新日志</t>
    <phoneticPr fontId="2" type="noConversion"/>
  </si>
  <si>
    <t>20170111：更新数据说明表，下折收益，一年内下折概率等函数</t>
    <phoneticPr fontId="2" type="noConversion"/>
  </si>
  <si>
    <t>母基金下折时间</t>
  </si>
  <si>
    <t>R</t>
    <phoneticPr fontId="2" type="noConversion"/>
  </si>
  <si>
    <t>S</t>
    <phoneticPr fontId="2" type="noConversion"/>
  </si>
  <si>
    <t>U</t>
    <phoneticPr fontId="2" type="noConversion"/>
  </si>
  <si>
    <t>V</t>
    <phoneticPr fontId="2" type="noConversion"/>
  </si>
  <si>
    <t>母基金下折期望用时</t>
    <phoneticPr fontId="2" type="noConversion"/>
  </si>
  <si>
    <t>T</t>
    <phoneticPr fontId="2" type="noConversion"/>
  </si>
  <si>
    <t>蒙特卡洛模拟，假设miu=0,sigma=0.25，计算平均一年内触发下折概率，对结果进行拟合</t>
    <phoneticPr fontId="2" type="noConversion"/>
  </si>
  <si>
    <t>蒙特卡洛模拟，假设miu=0,sigma=0.25，计算平均触发下折平均用时，对结果进行拟合</t>
    <phoneticPr fontId="2" type="noConversion"/>
  </si>
  <si>
    <t>一年内A下折概率</t>
    <phoneticPr fontId="2" type="noConversion"/>
  </si>
  <si>
    <t>（A实时价格*A占比+B实时价格*B占比）/母基金实时净值-1</t>
    <phoneticPr fontId="2" type="noConversion"/>
  </si>
  <si>
    <t>AH</t>
    <phoneticPr fontId="2" type="noConversion"/>
  </si>
  <si>
    <t>AK</t>
    <phoneticPr fontId="2" type="noConversion"/>
  </si>
  <si>
    <t>AL</t>
    <phoneticPr fontId="2" type="noConversion"/>
  </si>
  <si>
    <t>AM</t>
    <phoneticPr fontId="2" type="noConversion"/>
  </si>
  <si>
    <t>母基实时价格/母基金实时净值-1</t>
    <phoneticPr fontId="2" type="noConversion"/>
  </si>
  <si>
    <t>母基实时价格/（A实时价格*A占比+B实时价格*B占比）-1</t>
    <phoneticPr fontId="2" type="noConversion"/>
  </si>
  <si>
    <t>本期约定利率</t>
  </si>
  <si>
    <t>本期约定利率</t>
    <phoneticPr fontId="2" type="noConversion"/>
  </si>
  <si>
    <t>下期约定利率</t>
  </si>
  <si>
    <t>下期约定利率</t>
    <phoneticPr fontId="2" type="noConversion"/>
  </si>
  <si>
    <t>AD</t>
    <phoneticPr fontId="2" type="noConversion"/>
  </si>
  <si>
    <t>AE</t>
    <phoneticPr fontId="2" type="noConversion"/>
  </si>
  <si>
    <t>本期A约定利率</t>
    <phoneticPr fontId="2" type="noConversion"/>
  </si>
  <si>
    <t>下期A约定利率</t>
    <phoneticPr fontId="2" type="noConversion"/>
  </si>
  <si>
    <t>根据基金公告披露本期A约定利率</t>
    <phoneticPr fontId="2" type="noConversion"/>
  </si>
  <si>
    <t>根据最新利率推算下期A约定利率（WIND口径）</t>
    <phoneticPr fontId="2" type="noConversion"/>
  </si>
  <si>
    <t>时间</t>
  </si>
  <si>
    <t>隐含收益率</t>
  </si>
  <si>
    <t>A份额（亿份）</t>
  </si>
  <si>
    <t>A成交额（亿元）</t>
  </si>
  <si>
    <t>B成交额（亿元）</t>
  </si>
  <si>
    <t>+4+3利差</t>
  </si>
  <si>
    <t>沪深300指数</t>
  </si>
  <si>
    <t>整体折溢价率</t>
  </si>
  <si>
    <t>20170302: 更新首页图表，加入利差图，完善底稿CC表，替换数据源</t>
    <phoneticPr fontId="2" type="noConversion"/>
  </si>
  <si>
    <t>净价</t>
  </si>
  <si>
    <r>
      <t>需要手动输入调整，</t>
    </r>
    <r>
      <rPr>
        <sz val="10"/>
        <rFont val="宋体"/>
        <family val="3"/>
        <charset val="134"/>
        <scheme val="minor"/>
      </rPr>
      <t>默认值为95%</t>
    </r>
    <phoneticPr fontId="2" type="noConversion"/>
  </si>
  <si>
    <r>
      <rPr>
        <sz val="10"/>
        <rFont val="宋体"/>
        <family val="3"/>
        <charset val="134"/>
        <scheme val="minor"/>
      </rPr>
      <t>仅计入赎回费0.5%，</t>
    </r>
    <r>
      <rPr>
        <b/>
        <sz val="10"/>
        <color rgb="FFAA0911"/>
        <rFont val="宋体"/>
        <family val="3"/>
        <charset val="134"/>
        <scheme val="minor"/>
      </rPr>
      <t>可手动调高</t>
    </r>
    <phoneticPr fontId="2" type="noConversion"/>
  </si>
  <si>
    <t>T-1 份额</t>
    <phoneticPr fontId="2" type="noConversion"/>
  </si>
  <si>
    <t>M</t>
    <phoneticPr fontId="2" type="noConversion"/>
  </si>
  <si>
    <t>母基实时净值</t>
    <phoneticPr fontId="2" type="noConversion"/>
  </si>
  <si>
    <t>150018.SZ</t>
  </si>
  <si>
    <t>150028.SZ</t>
  </si>
  <si>
    <t>150030.SZ</t>
  </si>
  <si>
    <t>150036.SZ</t>
  </si>
  <si>
    <t>150047.SZ</t>
  </si>
  <si>
    <t>150053.SZ</t>
  </si>
  <si>
    <t>150059.SZ</t>
  </si>
  <si>
    <t>150064.SZ</t>
  </si>
  <si>
    <t>150051.SZ</t>
  </si>
  <si>
    <t>150057.SZ</t>
  </si>
  <si>
    <t>150055.SZ</t>
  </si>
  <si>
    <t>150073.SZ</t>
  </si>
  <si>
    <t>150083.SZ</t>
  </si>
  <si>
    <t>150076.SZ</t>
  </si>
  <si>
    <t>150104.SZ</t>
  </si>
  <si>
    <t>150094.SZ</t>
  </si>
  <si>
    <t>150092.SZ</t>
  </si>
  <si>
    <t>150090.SZ</t>
  </si>
  <si>
    <t>150100.SZ</t>
  </si>
  <si>
    <t>150112.SZ</t>
  </si>
  <si>
    <t>150117.SZ</t>
  </si>
  <si>
    <t>150123.SZ</t>
  </si>
  <si>
    <t>150121.SZ</t>
  </si>
  <si>
    <t>150140.SZ</t>
  </si>
  <si>
    <t>150143.SZ</t>
  </si>
  <si>
    <t>150145.SZ</t>
  </si>
  <si>
    <t>150148.SZ</t>
  </si>
  <si>
    <t>150130.SZ</t>
  </si>
  <si>
    <t>150150.SZ</t>
  </si>
  <si>
    <t>150152.SZ</t>
  </si>
  <si>
    <t>150138.SZ</t>
  </si>
  <si>
    <t>150167.SZ</t>
  </si>
  <si>
    <t>150157.SZ</t>
  </si>
  <si>
    <t>150171.SZ</t>
  </si>
  <si>
    <t>150169.SZ</t>
  </si>
  <si>
    <t>150181.SZ</t>
  </si>
  <si>
    <t>150177.SZ</t>
  </si>
  <si>
    <t>150179.SZ</t>
  </si>
  <si>
    <t>150164.SZ</t>
  </si>
  <si>
    <t>150184.SZ</t>
  </si>
  <si>
    <t>150186.SZ</t>
  </si>
  <si>
    <t>150194.SZ</t>
  </si>
  <si>
    <t>150192.SZ</t>
  </si>
  <si>
    <t>150190.SZ</t>
  </si>
  <si>
    <t>150198.SZ</t>
  </si>
  <si>
    <t>150205.SZ</t>
  </si>
  <si>
    <t>150200.SZ</t>
  </si>
  <si>
    <t>150207.SZ</t>
  </si>
  <si>
    <t>150203.SZ</t>
  </si>
  <si>
    <t>150173.SZ</t>
  </si>
  <si>
    <t>150209.SZ</t>
  </si>
  <si>
    <t>150213.SZ</t>
  </si>
  <si>
    <t>150217.SZ</t>
  </si>
  <si>
    <t>150223.SZ</t>
  </si>
  <si>
    <t>150215.SZ</t>
  </si>
  <si>
    <t>150211.SZ</t>
  </si>
  <si>
    <t>150196.SZ</t>
  </si>
  <si>
    <t>150221.SZ</t>
  </si>
  <si>
    <t>502049.SH</t>
  </si>
  <si>
    <t>502001.SH</t>
  </si>
  <si>
    <t>150227.SZ</t>
  </si>
  <si>
    <t>150219.SZ</t>
  </si>
  <si>
    <t>150229.SZ</t>
  </si>
  <si>
    <t>150241.SZ</t>
  </si>
  <si>
    <t>150235.SZ</t>
  </si>
  <si>
    <t>150275.SZ</t>
  </si>
  <si>
    <t>150273.SZ</t>
  </si>
  <si>
    <t>150225.SZ</t>
  </si>
  <si>
    <t>150265.SZ</t>
  </si>
  <si>
    <t>150249.SZ</t>
  </si>
  <si>
    <t>150251.SZ</t>
  </si>
  <si>
    <t>150231.SZ</t>
  </si>
  <si>
    <t>150247.SZ</t>
  </si>
  <si>
    <t>150277.SZ</t>
  </si>
  <si>
    <t>150279.SZ</t>
  </si>
  <si>
    <t>150269.SZ</t>
  </si>
  <si>
    <t>150271.SZ</t>
  </si>
  <si>
    <t>502021.SH</t>
  </si>
  <si>
    <t>150261.SZ</t>
  </si>
  <si>
    <t>150233.SZ</t>
  </si>
  <si>
    <t>502014.SH</t>
  </si>
  <si>
    <t>150255.SZ</t>
  </si>
  <si>
    <t>150257.SZ</t>
  </si>
  <si>
    <t>150259.SZ</t>
  </si>
  <si>
    <t>150243.SZ</t>
  </si>
  <si>
    <t>150295.SZ</t>
  </si>
  <si>
    <t>150263.SZ</t>
  </si>
  <si>
    <t>150267.SZ</t>
  </si>
  <si>
    <t>150291.SZ</t>
  </si>
  <si>
    <t>150299.SZ</t>
  </si>
  <si>
    <t>150301.SZ</t>
  </si>
  <si>
    <t>150293.SZ</t>
  </si>
  <si>
    <t>150237.SZ</t>
  </si>
  <si>
    <t>150245.SZ</t>
  </si>
  <si>
    <t>150281.SZ</t>
  </si>
  <si>
    <t>502007.SH</t>
  </si>
  <si>
    <t>150315.SZ</t>
  </si>
  <si>
    <t>150287.SZ</t>
  </si>
  <si>
    <t>150321.SZ</t>
  </si>
  <si>
    <t>150289.SZ</t>
  </si>
  <si>
    <t>502037.SH</t>
  </si>
  <si>
    <t>150307.SZ</t>
  </si>
  <si>
    <t>150283.SZ</t>
  </si>
  <si>
    <t>150317.SZ</t>
  </si>
  <si>
    <t>150305.SZ</t>
  </si>
  <si>
    <t>150297.SZ</t>
  </si>
  <si>
    <t>150335.SZ</t>
  </si>
  <si>
    <t>150309.SZ</t>
  </si>
  <si>
    <t>150311.SZ</t>
  </si>
  <si>
    <t>502004.SH</t>
  </si>
  <si>
    <t>502011.SH</t>
  </si>
  <si>
    <t>150303.SZ</t>
  </si>
  <si>
    <t>150343.SZ</t>
  </si>
  <si>
    <t>150323.SZ</t>
  </si>
  <si>
    <t>502057.SH</t>
  </si>
  <si>
    <t>150327.SZ</t>
  </si>
  <si>
    <t>150325.SZ</t>
  </si>
  <si>
    <t>502031.SH</t>
  </si>
  <si>
    <t>150331.SZ</t>
  </si>
  <si>
    <t>150329.SZ</t>
  </si>
  <si>
    <t>502017.SH</t>
  </si>
  <si>
    <t>502024.SH</t>
  </si>
  <si>
    <t>502027.SH</t>
  </si>
  <si>
    <t>502041.SH</t>
  </si>
  <si>
    <t>502054.SH</t>
  </si>
  <si>
    <t>150175.SZ</t>
  </si>
  <si>
    <t>150022.SZ</t>
  </si>
  <si>
    <t>150019.SZ</t>
  </si>
  <si>
    <t>150029.SZ</t>
  </si>
  <si>
    <t>150031.SZ</t>
  </si>
  <si>
    <t>150037.SZ</t>
  </si>
  <si>
    <t>150048.SZ</t>
  </si>
  <si>
    <t>150054.SZ</t>
  </si>
  <si>
    <t>150060.SZ</t>
  </si>
  <si>
    <t>150065.SZ</t>
  </si>
  <si>
    <t>150052.SZ</t>
  </si>
  <si>
    <t>150058.SZ</t>
  </si>
  <si>
    <t>150056.SZ</t>
  </si>
  <si>
    <t>150075.SZ</t>
  </si>
  <si>
    <t>150084.SZ</t>
  </si>
  <si>
    <t>150077.SZ</t>
  </si>
  <si>
    <t>150105.SZ</t>
  </si>
  <si>
    <t>150095.SZ</t>
  </si>
  <si>
    <t>150093.SZ</t>
  </si>
  <si>
    <t>150091.SZ</t>
  </si>
  <si>
    <t>150101.SZ</t>
  </si>
  <si>
    <t>150113.SZ</t>
  </si>
  <si>
    <t>150118.SZ</t>
  </si>
  <si>
    <t>150124.SZ</t>
  </si>
  <si>
    <t>150122.SZ</t>
  </si>
  <si>
    <t>150141.SZ</t>
  </si>
  <si>
    <t>150144.SZ</t>
  </si>
  <si>
    <t>150146.SZ</t>
  </si>
  <si>
    <t>150149.SZ</t>
  </si>
  <si>
    <t>150131.SZ</t>
  </si>
  <si>
    <t>150151.SZ</t>
  </si>
  <si>
    <t>150153.SZ</t>
  </si>
  <si>
    <t>150139.SZ</t>
  </si>
  <si>
    <t>150168.SZ</t>
  </si>
  <si>
    <t>150158.SZ</t>
  </si>
  <si>
    <t>150172.SZ</t>
  </si>
  <si>
    <t>150170.SZ</t>
  </si>
  <si>
    <t>150182.SZ</t>
  </si>
  <si>
    <t>150178.SZ</t>
  </si>
  <si>
    <t>150180.SZ</t>
  </si>
  <si>
    <t>150165.SZ</t>
  </si>
  <si>
    <t>150185.SZ</t>
  </si>
  <si>
    <t>150187.SZ</t>
  </si>
  <si>
    <t>150195.SZ</t>
  </si>
  <si>
    <t>150193.SZ</t>
  </si>
  <si>
    <t>150191.SZ</t>
  </si>
  <si>
    <t>150199.SZ</t>
  </si>
  <si>
    <t>150206.SZ</t>
  </si>
  <si>
    <t>150201.SZ</t>
  </si>
  <si>
    <t>150208.SZ</t>
  </si>
  <si>
    <t>150204.SZ</t>
  </si>
  <si>
    <t>150174.SZ</t>
  </si>
  <si>
    <t>150210.SZ</t>
  </si>
  <si>
    <t>150214.SZ</t>
  </si>
  <si>
    <t>150218.SZ</t>
  </si>
  <si>
    <t>150224.SZ</t>
  </si>
  <si>
    <t>150216.SZ</t>
  </si>
  <si>
    <t>150212.SZ</t>
  </si>
  <si>
    <t>150197.SZ</t>
  </si>
  <si>
    <t>150222.SZ</t>
  </si>
  <si>
    <t>502050.SH</t>
  </si>
  <si>
    <t>502002.SH</t>
  </si>
  <si>
    <t>150228.SZ</t>
  </si>
  <si>
    <t>150220.SZ</t>
  </si>
  <si>
    <t>150230.SZ</t>
  </si>
  <si>
    <t>150242.SZ</t>
  </si>
  <si>
    <t>150236.SZ</t>
  </si>
  <si>
    <t>150276.SZ</t>
  </si>
  <si>
    <t>150274.SZ</t>
  </si>
  <si>
    <t>150226.SZ</t>
  </si>
  <si>
    <t>150266.SZ</t>
  </si>
  <si>
    <t>150250.SZ</t>
  </si>
  <si>
    <t>150252.SZ</t>
  </si>
  <si>
    <t>150232.SZ</t>
  </si>
  <si>
    <t>150248.SZ</t>
  </si>
  <si>
    <t>150278.SZ</t>
  </si>
  <si>
    <t>150280.SZ</t>
  </si>
  <si>
    <t>150270.SZ</t>
  </si>
  <si>
    <t>150272.SZ</t>
  </si>
  <si>
    <t>502022.SH</t>
  </si>
  <si>
    <t>150262.SZ</t>
  </si>
  <si>
    <t>150234.SZ</t>
  </si>
  <si>
    <t>502015.SH</t>
  </si>
  <si>
    <t>150256.SZ</t>
  </si>
  <si>
    <t>150258.SZ</t>
  </si>
  <si>
    <t>150260.SZ</t>
  </si>
  <si>
    <t>150244.SZ</t>
  </si>
  <si>
    <t>150296.SZ</t>
  </si>
  <si>
    <t>150264.SZ</t>
  </si>
  <si>
    <t>150268.SZ</t>
  </si>
  <si>
    <t>150292.SZ</t>
  </si>
  <si>
    <t>150300.SZ</t>
  </si>
  <si>
    <t>150302.SZ</t>
  </si>
  <si>
    <t>150294.SZ</t>
  </si>
  <si>
    <t>150238.SZ</t>
  </si>
  <si>
    <t>150246.SZ</t>
  </si>
  <si>
    <t>150282.SZ</t>
  </si>
  <si>
    <t>502008.SH</t>
  </si>
  <si>
    <t>150316.SZ</t>
  </si>
  <si>
    <t>150288.SZ</t>
  </si>
  <si>
    <t>150322.SZ</t>
  </si>
  <si>
    <t>150290.SZ</t>
  </si>
  <si>
    <t>502038.SH</t>
  </si>
  <si>
    <t>150308.SZ</t>
  </si>
  <si>
    <t>150284.SZ</t>
  </si>
  <si>
    <t>150318.SZ</t>
  </si>
  <si>
    <t>150306.SZ</t>
  </si>
  <si>
    <t>150298.SZ</t>
  </si>
  <si>
    <t>150336.SZ</t>
  </si>
  <si>
    <t>150310.SZ</t>
  </si>
  <si>
    <t>150312.SZ</t>
  </si>
  <si>
    <t>502005.SH</t>
  </si>
  <si>
    <t>502012.SH</t>
  </si>
  <si>
    <t>150304.SZ</t>
  </si>
  <si>
    <t>150344.SZ</t>
  </si>
  <si>
    <t>150324.SZ</t>
  </si>
  <si>
    <t>502058.SH</t>
  </si>
  <si>
    <t>150328.SZ</t>
  </si>
  <si>
    <t>150326.SZ</t>
  </si>
  <si>
    <t>502032.SH</t>
  </si>
  <si>
    <t>150332.SZ</t>
  </si>
  <si>
    <t>150330.SZ</t>
  </si>
  <si>
    <t>502018.SH</t>
  </si>
  <si>
    <t>502025.SH</t>
  </si>
  <si>
    <t>502028.SH</t>
  </si>
  <si>
    <t>502042.SH</t>
  </si>
  <si>
    <t>502055.SH</t>
  </si>
  <si>
    <t>150176.SZ</t>
  </si>
  <si>
    <t>150023.SZ</t>
  </si>
  <si>
    <t>王  琳 021-61375693</t>
    <phoneticPr fontId="2" type="noConversion"/>
  </si>
  <si>
    <t>朱定豪 021-61375707</t>
    <phoneticPr fontId="2" type="noConversion"/>
  </si>
  <si>
    <t>姚育婷 021-61375700</t>
    <phoneticPr fontId="2" type="noConversion"/>
  </si>
  <si>
    <t>陈  实 021-61375676</t>
    <phoneticPr fontId="2" type="noConversion"/>
  </si>
  <si>
    <t>朱  文 021-61375673</t>
    <phoneticPr fontId="2" type="noConversion"/>
  </si>
  <si>
    <t>如需分级基金交流，请加微信1989162746；如需加入微信讨论群，请加微信1989162746；如需加入QQ讨论群，请加群号465291743。请都标注：机构+姓名+分级模板</t>
    <phoneticPr fontId="2" type="noConversion"/>
  </si>
  <si>
    <t>T-1日</t>
    <phoneticPr fontId="2" type="noConversion"/>
  </si>
  <si>
    <t>+3 A</t>
    <phoneticPr fontId="2" type="noConversion"/>
  </si>
  <si>
    <t>不同约定收益率份额加权隐含收益率</t>
    <phoneticPr fontId="2" type="noConversion"/>
  </si>
  <si>
    <r>
      <t>+3.2 A</t>
    </r>
    <r>
      <rPr>
        <sz val="10"/>
        <color theme="1"/>
        <rFont val="宋体"/>
        <family val="2"/>
        <charset val="134"/>
        <scheme val="minor"/>
      </rPr>
      <t/>
    </r>
    <phoneticPr fontId="2" type="noConversion"/>
  </si>
  <si>
    <r>
      <t>+3.5 A</t>
    </r>
    <r>
      <rPr>
        <sz val="10"/>
        <color theme="1"/>
        <rFont val="宋体"/>
        <family val="2"/>
        <charset val="134"/>
        <scheme val="minor"/>
      </rPr>
      <t/>
    </r>
    <phoneticPr fontId="2" type="noConversion"/>
  </si>
  <si>
    <r>
      <t>+4 A</t>
    </r>
    <r>
      <rPr>
        <sz val="10"/>
        <color theme="1"/>
        <rFont val="宋体"/>
        <family val="2"/>
        <charset val="134"/>
        <scheme val="minor"/>
      </rPr>
      <t/>
    </r>
    <phoneticPr fontId="2" type="noConversion"/>
  </si>
  <si>
    <t>场内份额变化</t>
    <phoneticPr fontId="2" type="noConversion"/>
  </si>
  <si>
    <t>TF.CFE</t>
  </si>
  <si>
    <t xml:space="preserve"> </t>
  </si>
  <si>
    <t>20170331：将国债期货当季连续合约替换为国债期货主力合约累计涨跌幅</t>
    <phoneticPr fontId="2" type="noConversion"/>
  </si>
  <si>
    <t>主力合约切换日</t>
  </si>
  <si>
    <t>高子剑 021-61375694</t>
    <phoneticPr fontId="2" type="noConversion"/>
  </si>
  <si>
    <t>魏建榕 021-61375652</t>
    <phoneticPr fontId="2" type="noConversion"/>
  </si>
  <si>
    <t>张  翔 021-61375648</t>
    <phoneticPr fontId="2" type="noConversion"/>
  </si>
  <si>
    <t>折前A理论价（含风险溢价）</t>
    <phoneticPr fontId="2" type="noConversion"/>
  </si>
  <si>
    <t>折前A理论价/A实时价格-1</t>
    <phoneticPr fontId="2" type="noConversion"/>
  </si>
  <si>
    <t>-</t>
    <phoneticPr fontId="2" type="noConversion"/>
  </si>
  <si>
    <t>B下折净值</t>
    <phoneticPr fontId="2" type="noConversion"/>
  </si>
  <si>
    <t>B下折净值*折后A理论价+（A当前净值-B下折净值）*1*（1-风险溢价）</t>
    <phoneticPr fontId="2" type="noConversion"/>
  </si>
  <si>
    <t>折前A理论价（含风险溢价）</t>
    <phoneticPr fontId="2" type="noConversion"/>
  </si>
  <si>
    <t>下期利率/隐含收益率</t>
    <phoneticPr fontId="2" type="noConversion"/>
  </si>
  <si>
    <t>A下期利率/（A实时价格-A当前净值+1）</t>
    <phoneticPr fontId="2" type="noConversion"/>
  </si>
  <si>
    <t>整体涨跌幅</t>
    <phoneticPr fontId="2" type="noConversion"/>
  </si>
  <si>
    <t>+3涨跌幅</t>
    <phoneticPr fontId="2" type="noConversion"/>
  </si>
  <si>
    <t>+3.5涨跌幅</t>
    <phoneticPr fontId="2" type="noConversion"/>
  </si>
  <si>
    <t>+4涨跌幅</t>
    <phoneticPr fontId="2" type="noConversion"/>
  </si>
  <si>
    <t>整体累计涨跌幅</t>
    <phoneticPr fontId="2" type="noConversion"/>
  </si>
  <si>
    <t>+3累计涨跌幅</t>
    <phoneticPr fontId="2" type="noConversion"/>
  </si>
  <si>
    <t>+3.5累计涨跌幅</t>
    <phoneticPr fontId="2" type="noConversion"/>
  </si>
  <si>
    <t>+4累计涨跌幅</t>
    <phoneticPr fontId="2" type="noConversion"/>
  </si>
  <si>
    <t>主力合约当日涨跌幅</t>
    <phoneticPr fontId="2" type="noConversion"/>
  </si>
  <si>
    <t>主力合约</t>
    <phoneticPr fontId="2" type="noConversion"/>
  </si>
  <si>
    <t>五年期国债期货</t>
    <phoneticPr fontId="2" type="noConversion"/>
  </si>
  <si>
    <t>五年期国债期货主力合约累计涨跌幅</t>
    <phoneticPr fontId="2" type="noConversion"/>
  </si>
  <si>
    <t>TF1703.CFE</t>
  </si>
  <si>
    <t>TF1706.CFE</t>
  </si>
  <si>
    <t xml:space="preserve"> </t>
    <phoneticPr fontId="2" type="noConversion"/>
  </si>
  <si>
    <t>TF1709.CFE</t>
  </si>
  <si>
    <t>TF1712.CFE</t>
  </si>
  <si>
    <t>宋  洋 021-61375673</t>
    <phoneticPr fontId="2" type="noConversion"/>
  </si>
  <si>
    <t>张  宇 021-61375676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</si>
</sst>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">
    <numFmt numFmtId="43" formatCode="_ * #,##0.00_ ;_ * \-#,##0.00_ ;_ * &quot;-&quot;??_ ;_ @_ "/>
    <numFmt numFmtId="176" formatCode="###,###,##0.0000"/>
    <numFmt numFmtId="177" formatCode="###,###,##0.00"/>
    <numFmt numFmtId="178" formatCode="0.000"/>
    <numFmt numFmtId="179" formatCode="0.0%"/>
    <numFmt numFmtId="180" formatCode="_ * #,##0.0000_ ;_ * \-#,##0.0000_ ;_ * &quot;-&quot;??_ ;_ @_ "/>
    <numFmt numFmtId="181" formatCode="###,###,##0.000"/>
    <numFmt numFmtId="182" formatCode="_ * #,##0.000_ ;_ * \-#,##0.000_ ;_ * &quot;-&quot;??_ ;_ @_ "/>
    <numFmt numFmtId="183" formatCode="0.0000"/>
    <numFmt numFmtId="184" formatCode="0.0000_);[Red]\(0.0000\)"/>
    <numFmt numFmtId="185" formatCode="0.0"/>
    <numFmt numFmtId="186" formatCode="#,##0.00_ "/>
    <numFmt numFmtId="187" formatCode="0.000_ "/>
    <numFmt numFmtId="188" formatCode="0.0000_ "/>
    <numFmt numFmtId="189" formatCode="0.00_ "/>
    <numFmt numFmtId="190" formatCode="#,##0.000_ "/>
    <numFmt numFmtId="191" formatCode="0.000%"/>
    <numFmt numFmtId="192" formatCode="yyyy\-mm\-dd"/>
  </numFmts>
  <fonts count="22" x14ac:knownFonts="1">
    <font>
      <sz val="11"/>
      <color theme="1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0"/>
      <color theme="1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indexed="64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b/>
      <sz val="10"/>
      <color theme="1"/>
      <name val="宋体"/>
      <family val="3"/>
      <charset val="134"/>
      <scheme val="minor"/>
    </font>
    <font>
      <b/>
      <sz val="10"/>
      <color theme="0"/>
      <name val="宋体"/>
      <family val="3"/>
      <charset val="134"/>
      <scheme val="minor"/>
    </font>
    <font>
      <sz val="10"/>
      <color rgb="FF0070C0"/>
      <name val="宋体"/>
      <family val="3"/>
      <charset val="134"/>
      <scheme val="minor"/>
    </font>
    <font>
      <sz val="10"/>
      <color theme="4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name val="宋体"/>
      <family val="2"/>
      <charset val="134"/>
      <scheme val="minor"/>
    </font>
    <font>
      <sz val="10"/>
      <name val="宋体"/>
      <family val="3"/>
      <charset val="134"/>
      <scheme val="minor"/>
    </font>
    <font>
      <b/>
      <sz val="10"/>
      <color rgb="FFC00000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u/>
      <sz val="11"/>
      <color theme="10"/>
      <name val="宋体"/>
      <family val="2"/>
      <charset val="134"/>
      <scheme val="minor"/>
    </font>
    <font>
      <b/>
      <sz val="10"/>
      <color rgb="FFAA091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E2E6EB"/>
        <bgColor indexed="64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thin">
        <color auto="1"/>
      </bottom>
      <diagonal/>
    </border>
  </borders>
  <cellStyleXfs count="5">
    <xf numFmtId="0" fontId="0" fillId="0" borderId="0">
      <alignment vertical="center"/>
    </xf>
    <xf numFmtId="0" fontId="5" fillId="0" borderId="0"/>
    <xf numFmtId="43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</cellStyleXfs>
  <cellXfs count="190">
    <xf numFmtId="0" fontId="0" fillId="0" borderId="0" xfId="0">
      <alignment vertical="center"/>
    </xf>
    <xf numFmtId="0" fontId="3" fillId="0" borderId="0" xfId="0" applyFont="1">
      <alignment vertical="center"/>
    </xf>
    <xf numFmtId="22" fontId="4" fillId="0" borderId="0" xfId="0" applyNumberFormat="1" applyFont="1">
      <alignment vertical="center"/>
    </xf>
    <xf numFmtId="0" fontId="4" fillId="0" borderId="0" xfId="0" applyFont="1">
      <alignment vertical="center"/>
    </xf>
    <xf numFmtId="176" fontId="4" fillId="0" borderId="0" xfId="0" applyNumberFormat="1" applyFont="1">
      <alignment vertical="center"/>
    </xf>
    <xf numFmtId="177" fontId="4" fillId="0" borderId="0" xfId="0" applyNumberFormat="1" applyFont="1">
      <alignment vertical="center"/>
    </xf>
    <xf numFmtId="178" fontId="4" fillId="0" borderId="0" xfId="0" applyNumberFormat="1" applyFont="1">
      <alignment vertical="center"/>
    </xf>
    <xf numFmtId="0" fontId="3" fillId="2" borderId="0" xfId="0" applyFont="1" applyFill="1">
      <alignment vertical="center"/>
    </xf>
    <xf numFmtId="2" fontId="4" fillId="2" borderId="0" xfId="0" applyNumberFormat="1" applyFont="1" applyFill="1">
      <alignment vertical="center"/>
    </xf>
    <xf numFmtId="10" fontId="3" fillId="0" borderId="0" xfId="3" applyNumberFormat="1" applyFont="1">
      <alignment vertical="center"/>
    </xf>
    <xf numFmtId="0" fontId="3" fillId="3" borderId="0" xfId="0" applyFont="1" applyFill="1">
      <alignment vertical="center"/>
    </xf>
    <xf numFmtId="181" fontId="3" fillId="0" borderId="0" xfId="0" applyNumberFormat="1" applyFont="1">
      <alignment vertical="center"/>
    </xf>
    <xf numFmtId="10" fontId="3" fillId="2" borderId="0" xfId="3" applyNumberFormat="1" applyFont="1" applyFill="1">
      <alignment vertical="center"/>
    </xf>
    <xf numFmtId="182" fontId="9" fillId="0" borderId="0" xfId="2" applyNumberFormat="1" applyFont="1">
      <alignment vertical="center"/>
    </xf>
    <xf numFmtId="0" fontId="9" fillId="0" borderId="0" xfId="0" applyFont="1">
      <alignment vertical="center"/>
    </xf>
    <xf numFmtId="10" fontId="9" fillId="0" borderId="0" xfId="3" applyNumberFormat="1" applyFont="1">
      <alignment vertical="center"/>
    </xf>
    <xf numFmtId="0" fontId="1" fillId="0" borderId="0" xfId="0" applyFont="1">
      <alignment vertical="center"/>
    </xf>
    <xf numFmtId="0" fontId="1" fillId="2" borderId="0" xfId="0" applyFont="1" applyFill="1">
      <alignment vertical="center"/>
    </xf>
    <xf numFmtId="2" fontId="3" fillId="0" borderId="0" xfId="0" applyNumberFormat="1" applyFont="1">
      <alignment vertical="center"/>
    </xf>
    <xf numFmtId="0" fontId="1" fillId="3" borderId="0" xfId="0" applyFont="1" applyFill="1">
      <alignment vertical="center"/>
    </xf>
    <xf numFmtId="9" fontId="1" fillId="0" borderId="0" xfId="3" applyFont="1">
      <alignment vertical="center"/>
    </xf>
    <xf numFmtId="184" fontId="1" fillId="0" borderId="0" xfId="3" applyNumberFormat="1" applyFont="1">
      <alignment vertical="center"/>
    </xf>
    <xf numFmtId="185" fontId="1" fillId="2" borderId="0" xfId="0" applyNumberFormat="1" applyFont="1" applyFill="1">
      <alignment vertical="center"/>
    </xf>
    <xf numFmtId="184" fontId="10" fillId="0" borderId="0" xfId="3" applyNumberFormat="1" applyFont="1">
      <alignment vertical="center"/>
    </xf>
    <xf numFmtId="178" fontId="10" fillId="0" borderId="0" xfId="0" applyNumberFormat="1" applyFont="1">
      <alignment vertical="center"/>
    </xf>
    <xf numFmtId="186" fontId="3" fillId="0" borderId="0" xfId="2" applyNumberFormat="1" applyFont="1">
      <alignment vertical="center"/>
    </xf>
    <xf numFmtId="186" fontId="3" fillId="0" borderId="0" xfId="0" applyNumberFormat="1" applyFont="1">
      <alignment vertical="center"/>
    </xf>
    <xf numFmtId="187" fontId="10" fillId="0" borderId="0" xfId="0" applyNumberFormat="1" applyFont="1">
      <alignment vertical="center"/>
    </xf>
    <xf numFmtId="180" fontId="10" fillId="2" borderId="0" xfId="2" applyNumberFormat="1" applyFont="1" applyFill="1">
      <alignment vertical="center"/>
    </xf>
    <xf numFmtId="0" fontId="10" fillId="2" borderId="0" xfId="0" applyFont="1" applyFill="1">
      <alignment vertical="center"/>
    </xf>
    <xf numFmtId="187" fontId="10" fillId="2" borderId="0" xfId="0" applyNumberFormat="1" applyFont="1" applyFill="1">
      <alignment vertical="center"/>
    </xf>
    <xf numFmtId="183" fontId="10" fillId="2" borderId="0" xfId="0" applyNumberFormat="1" applyFont="1" applyFill="1">
      <alignment vertical="center"/>
    </xf>
    <xf numFmtId="2" fontId="1" fillId="2" borderId="0" xfId="0" applyNumberFormat="1" applyFont="1" applyFill="1">
      <alignment vertical="center"/>
    </xf>
    <xf numFmtId="10" fontId="10" fillId="0" borderId="0" xfId="3" applyNumberFormat="1" applyFont="1">
      <alignment vertical="center"/>
    </xf>
    <xf numFmtId="186" fontId="9" fillId="0" borderId="0" xfId="2" applyNumberFormat="1" applyFont="1">
      <alignment vertical="center"/>
    </xf>
    <xf numFmtId="186" fontId="9" fillId="0" borderId="0" xfId="0" applyNumberFormat="1" applyFont="1">
      <alignment vertical="center"/>
    </xf>
    <xf numFmtId="186" fontId="3" fillId="0" borderId="0" xfId="3" applyNumberFormat="1" applyFont="1">
      <alignment vertical="center"/>
    </xf>
    <xf numFmtId="0" fontId="11" fillId="0" borderId="0" xfId="0" applyFont="1">
      <alignment vertical="center"/>
    </xf>
    <xf numFmtId="22" fontId="11" fillId="0" borderId="0" xfId="0" applyNumberFormat="1" applyFont="1">
      <alignment vertical="center"/>
    </xf>
    <xf numFmtId="183" fontId="3" fillId="0" borderId="0" xfId="0" applyNumberFormat="1" applyFont="1">
      <alignment vertical="center"/>
    </xf>
    <xf numFmtId="188" fontId="1" fillId="0" borderId="0" xfId="0" applyNumberFormat="1" applyFont="1" applyFill="1">
      <alignment vertical="center"/>
    </xf>
    <xf numFmtId="187" fontId="1" fillId="0" borderId="0" xfId="0" applyNumberFormat="1" applyFont="1" applyFill="1">
      <alignment vertical="center"/>
    </xf>
    <xf numFmtId="177" fontId="3" fillId="0" borderId="0" xfId="0" applyNumberFormat="1" applyFont="1">
      <alignment vertical="center"/>
    </xf>
    <xf numFmtId="189" fontId="10" fillId="0" borderId="0" xfId="0" applyNumberFormat="1" applyFont="1">
      <alignment vertical="center"/>
    </xf>
    <xf numFmtId="190" fontId="3" fillId="0" borderId="0" xfId="2" applyNumberFormat="1" applyFont="1">
      <alignment vertical="center"/>
    </xf>
    <xf numFmtId="0" fontId="12" fillId="0" borderId="0" xfId="0" applyFont="1">
      <alignment vertical="center"/>
    </xf>
    <xf numFmtId="22" fontId="12" fillId="0" borderId="0" xfId="0" applyNumberFormat="1" applyFont="1">
      <alignment vertical="center"/>
    </xf>
    <xf numFmtId="10" fontId="1" fillId="2" borderId="0" xfId="0" applyNumberFormat="1" applyFont="1" applyFill="1">
      <alignment vertical="center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14" fillId="0" borderId="1" xfId="0" applyFont="1" applyBorder="1" applyAlignment="1">
      <alignment horizontal="left" vertical="center" wrapText="1"/>
    </xf>
    <xf numFmtId="0" fontId="13" fillId="0" borderId="0" xfId="0" applyFont="1" applyAlignment="1">
      <alignment horizontal="left" vertical="center"/>
    </xf>
    <xf numFmtId="0" fontId="8" fillId="4" borderId="0" xfId="0" applyFont="1" applyFill="1" applyAlignment="1">
      <alignment horizontal="center" vertical="center" wrapText="1"/>
    </xf>
    <xf numFmtId="186" fontId="8" fillId="4" borderId="0" xfId="0" applyNumberFormat="1" applyFont="1" applyFill="1" applyAlignment="1">
      <alignment horizontal="center" vertical="center" wrapText="1"/>
    </xf>
    <xf numFmtId="10" fontId="8" fillId="4" borderId="0" xfId="0" applyNumberFormat="1" applyFont="1" applyFill="1" applyAlignment="1">
      <alignment horizontal="center" vertical="center" wrapText="1"/>
    </xf>
    <xf numFmtId="188" fontId="13" fillId="2" borderId="0" xfId="3" applyNumberFormat="1" applyFont="1" applyFill="1">
      <alignment vertical="center"/>
    </xf>
    <xf numFmtId="189" fontId="3" fillId="2" borderId="0" xfId="3" applyNumberFormat="1" applyFont="1" applyFill="1">
      <alignment vertical="center"/>
    </xf>
    <xf numFmtId="0" fontId="8" fillId="4" borderId="0" xfId="0" applyFont="1" applyFill="1" applyAlignment="1" applyProtection="1">
      <alignment horizontal="center" vertical="center" wrapText="1"/>
      <protection hidden="1"/>
    </xf>
    <xf numFmtId="10" fontId="3" fillId="2" borderId="0" xfId="3" applyNumberFormat="1" applyFont="1" applyFill="1" applyProtection="1">
      <alignment vertical="center"/>
      <protection hidden="1"/>
    </xf>
    <xf numFmtId="0" fontId="3" fillId="5" borderId="0" xfId="0" applyFont="1" applyFill="1" applyProtection="1">
      <alignment vertical="center"/>
      <protection locked="0"/>
    </xf>
    <xf numFmtId="0" fontId="3" fillId="5" borderId="0" xfId="0" applyFont="1" applyFill="1" applyBorder="1" applyProtection="1">
      <alignment vertical="center"/>
      <protection locked="0"/>
    </xf>
    <xf numFmtId="0" fontId="1" fillId="5" borderId="0" xfId="0" applyFont="1" applyFill="1" applyAlignment="1" applyProtection="1">
      <alignment vertical="center"/>
      <protection locked="0"/>
    </xf>
    <xf numFmtId="0" fontId="3" fillId="5" borderId="0" xfId="0" applyFont="1" applyFill="1" applyAlignment="1" applyProtection="1">
      <alignment vertical="center"/>
      <protection locked="0"/>
    </xf>
    <xf numFmtId="0" fontId="3" fillId="5" borderId="0" xfId="0" applyFont="1" applyFill="1" applyBorder="1" applyAlignment="1" applyProtection="1">
      <alignment vertical="center"/>
      <protection locked="0"/>
    </xf>
    <xf numFmtId="0" fontId="7" fillId="5" borderId="0" xfId="0" applyFont="1" applyFill="1" applyProtection="1">
      <alignment vertical="center"/>
      <protection locked="0"/>
    </xf>
    <xf numFmtId="0" fontId="3" fillId="0" borderId="0" xfId="0" applyFont="1" applyProtection="1">
      <alignment vertical="center"/>
      <protection locked="0"/>
    </xf>
    <xf numFmtId="0" fontId="3" fillId="0" borderId="0" xfId="0" applyFont="1" applyBorder="1" applyProtection="1">
      <alignment vertical="center"/>
      <protection locked="0"/>
    </xf>
    <xf numFmtId="14" fontId="3" fillId="0" borderId="1" xfId="0" applyNumberFormat="1" applyFont="1" applyBorder="1" applyProtection="1">
      <alignment vertical="center"/>
      <protection locked="0"/>
    </xf>
    <xf numFmtId="0" fontId="4" fillId="0" borderId="1" xfId="0" applyFont="1" applyBorder="1" applyProtection="1">
      <alignment vertical="center"/>
      <protection locked="0"/>
    </xf>
    <xf numFmtId="0" fontId="1" fillId="0" borderId="1" xfId="0" applyFont="1" applyBorder="1" applyProtection="1">
      <alignment vertical="center"/>
      <protection locked="0"/>
    </xf>
    <xf numFmtId="10" fontId="3" fillId="0" borderId="1" xfId="3" applyNumberFormat="1" applyFont="1" applyBorder="1" applyProtection="1">
      <alignment vertical="center"/>
      <protection locked="0"/>
    </xf>
    <xf numFmtId="189" fontId="3" fillId="0" borderId="1" xfId="2" applyNumberFormat="1" applyFont="1" applyBorder="1" applyProtection="1">
      <alignment vertical="center"/>
      <protection locked="0"/>
    </xf>
    <xf numFmtId="189" fontId="3" fillId="0" borderId="1" xfId="0" applyNumberFormat="1" applyFont="1" applyBorder="1" applyProtection="1">
      <alignment vertical="center"/>
      <protection locked="0"/>
    </xf>
    <xf numFmtId="189" fontId="1" fillId="0" borderId="1" xfId="2" applyNumberFormat="1" applyFont="1" applyBorder="1" applyProtection="1">
      <alignment vertical="center"/>
      <protection locked="0"/>
    </xf>
    <xf numFmtId="189" fontId="1" fillId="0" borderId="1" xfId="0" applyNumberFormat="1" applyFont="1" applyBorder="1" applyProtection="1">
      <alignment vertical="center"/>
      <protection locked="0"/>
    </xf>
    <xf numFmtId="0" fontId="1" fillId="0" borderId="0" xfId="0" applyFont="1" applyProtection="1">
      <alignment vertical="center"/>
      <protection locked="0"/>
    </xf>
    <xf numFmtId="0" fontId="16" fillId="0" borderId="0" xfId="0" applyFont="1">
      <alignment vertical="center"/>
    </xf>
    <xf numFmtId="22" fontId="16" fillId="0" borderId="0" xfId="0" applyNumberFormat="1" applyFont="1">
      <alignment vertical="center"/>
    </xf>
    <xf numFmtId="184" fontId="8" fillId="4" borderId="0" xfId="3" applyNumberFormat="1" applyFont="1" applyFill="1" applyAlignment="1">
      <alignment horizontal="center" vertical="center" wrapText="1"/>
    </xf>
    <xf numFmtId="0" fontId="17" fillId="0" borderId="0" xfId="0" applyFont="1">
      <alignment vertical="center"/>
    </xf>
    <xf numFmtId="22" fontId="17" fillId="0" borderId="0" xfId="0" applyNumberFormat="1" applyFont="1">
      <alignment vertical="center"/>
    </xf>
    <xf numFmtId="0" fontId="18" fillId="0" borderId="0" xfId="0" applyFont="1">
      <alignment vertical="center"/>
    </xf>
    <xf numFmtId="22" fontId="18" fillId="0" borderId="0" xfId="0" applyNumberFormat="1" applyFont="1">
      <alignment vertical="center"/>
    </xf>
    <xf numFmtId="191" fontId="13" fillId="0" borderId="1" xfId="0" applyNumberFormat="1" applyFont="1" applyBorder="1" applyProtection="1">
      <alignment vertical="center"/>
      <protection locked="0"/>
    </xf>
    <xf numFmtId="0" fontId="1" fillId="5" borderId="0" xfId="0" applyFont="1" applyFill="1" applyBorder="1" applyAlignment="1" applyProtection="1">
      <alignment vertical="center"/>
      <protection locked="0"/>
    </xf>
    <xf numFmtId="0" fontId="15" fillId="5" borderId="0" xfId="0" applyFont="1" applyFill="1" applyBorder="1" applyAlignment="1" applyProtection="1">
      <alignment vertical="center" wrapText="1"/>
      <protection locked="0"/>
    </xf>
    <xf numFmtId="0" fontId="7" fillId="5" borderId="0" xfId="0" applyFont="1" applyFill="1" applyBorder="1" applyAlignment="1" applyProtection="1">
      <alignment vertical="center"/>
      <protection locked="0"/>
    </xf>
    <xf numFmtId="0" fontId="15" fillId="5" borderId="5" xfId="0" applyFont="1" applyFill="1" applyBorder="1" applyAlignment="1" applyProtection="1">
      <alignment vertical="center" wrapText="1"/>
      <protection locked="0"/>
    </xf>
    <xf numFmtId="0" fontId="19" fillId="0" borderId="0" xfId="0" applyFont="1">
      <alignment vertical="center"/>
    </xf>
    <xf numFmtId="2" fontId="1" fillId="0" borderId="0" xfId="0" applyNumberFormat="1" applyFont="1" applyFill="1">
      <alignment vertical="center"/>
    </xf>
    <xf numFmtId="189" fontId="1" fillId="0" borderId="0" xfId="0" applyNumberFormat="1" applyFont="1" applyFill="1">
      <alignment vertical="center"/>
    </xf>
    <xf numFmtId="179" fontId="3" fillId="0" borderId="0" xfId="3" applyNumberFormat="1" applyFont="1" applyFill="1">
      <alignment vertical="center"/>
    </xf>
    <xf numFmtId="0" fontId="3" fillId="0" borderId="0" xfId="0" applyFont="1" applyFill="1">
      <alignment vertical="center"/>
    </xf>
    <xf numFmtId="14" fontId="3" fillId="0" borderId="0" xfId="3" applyNumberFormat="1" applyFont="1" applyFill="1">
      <alignment vertical="center"/>
    </xf>
    <xf numFmtId="10" fontId="3" fillId="0" borderId="0" xfId="3" applyNumberFormat="1" applyFont="1" applyFill="1">
      <alignment vertical="center"/>
    </xf>
    <xf numFmtId="180" fontId="3" fillId="0" borderId="0" xfId="2" applyNumberFormat="1" applyFont="1" applyFill="1">
      <alignment vertical="center"/>
    </xf>
    <xf numFmtId="183" fontId="1" fillId="0" borderId="0" xfId="0" applyNumberFormat="1" applyFont="1" applyFill="1">
      <alignment vertical="center"/>
    </xf>
    <xf numFmtId="0" fontId="1" fillId="0" borderId="0" xfId="0" applyFont="1" applyFill="1">
      <alignment vertical="center"/>
    </xf>
    <xf numFmtId="187" fontId="10" fillId="0" borderId="0" xfId="0" applyNumberFormat="1" applyFont="1" applyFill="1">
      <alignment vertical="center"/>
    </xf>
    <xf numFmtId="185" fontId="1" fillId="0" borderId="0" xfId="0" applyNumberFormat="1" applyFont="1" applyFill="1">
      <alignment vertical="center"/>
    </xf>
    <xf numFmtId="10" fontId="1" fillId="0" borderId="0" xfId="0" applyNumberFormat="1" applyFont="1" applyFill="1">
      <alignment vertical="center"/>
    </xf>
    <xf numFmtId="10" fontId="10" fillId="2" borderId="0" xfId="3" applyNumberFormat="1" applyFont="1" applyFill="1">
      <alignment vertical="center"/>
    </xf>
    <xf numFmtId="183" fontId="14" fillId="0" borderId="0" xfId="0" applyNumberFormat="1" applyFont="1" applyFill="1">
      <alignment vertical="center"/>
    </xf>
    <xf numFmtId="0" fontId="3" fillId="0" borderId="0" xfId="0" applyFont="1" applyAlignment="1">
      <alignment horizontal="left" vertical="center"/>
    </xf>
    <xf numFmtId="183" fontId="1" fillId="0" borderId="0" xfId="0" applyNumberFormat="1" applyFont="1" applyFill="1" applyAlignment="1">
      <alignment horizontal="left" vertical="center"/>
    </xf>
    <xf numFmtId="0" fontId="1" fillId="0" borderId="0" xfId="0" applyNumberFormat="1" applyFont="1" applyFill="1" applyAlignment="1">
      <alignment horizontal="left" vertical="center"/>
    </xf>
    <xf numFmtId="0" fontId="4" fillId="0" borderId="0" xfId="0" quotePrefix="1" applyFont="1" applyAlignment="1">
      <alignment horizontal="left" vertical="center"/>
    </xf>
    <xf numFmtId="0" fontId="4" fillId="0" borderId="0" xfId="0" quotePrefix="1" applyFont="1">
      <alignment vertical="center"/>
    </xf>
    <xf numFmtId="179" fontId="1" fillId="0" borderId="0" xfId="3" applyNumberFormat="1" applyFont="1" applyFill="1" applyAlignment="1">
      <alignment horizontal="right" vertical="center"/>
    </xf>
    <xf numFmtId="0" fontId="13" fillId="0" borderId="0" xfId="0" applyFont="1">
      <alignment vertical="center"/>
    </xf>
    <xf numFmtId="190" fontId="1" fillId="0" borderId="0" xfId="2" applyNumberFormat="1" applyFont="1">
      <alignment vertical="center"/>
    </xf>
    <xf numFmtId="10" fontId="1" fillId="0" borderId="0" xfId="3" applyNumberFormat="1" applyFont="1">
      <alignment vertical="center"/>
    </xf>
    <xf numFmtId="0" fontId="1" fillId="0" borderId="1" xfId="0" applyFont="1" applyBorder="1" applyAlignment="1">
      <alignment horizontal="left" vertical="center"/>
    </xf>
    <xf numFmtId="10" fontId="1" fillId="6" borderId="0" xfId="3" applyNumberFormat="1" applyFont="1" applyFill="1">
      <alignment vertical="center"/>
    </xf>
    <xf numFmtId="0" fontId="3" fillId="5" borderId="0" xfId="0" applyFont="1" applyFill="1" applyProtection="1">
      <alignment vertical="center"/>
      <protection locked="0" hidden="1"/>
    </xf>
    <xf numFmtId="0" fontId="3" fillId="5" borderId="4" xfId="0" applyFont="1" applyFill="1" applyBorder="1" applyProtection="1">
      <alignment vertical="center"/>
      <protection locked="0" hidden="1"/>
    </xf>
    <xf numFmtId="0" fontId="3" fillId="5" borderId="0" xfId="0" applyFont="1" applyFill="1">
      <alignment vertical="center"/>
    </xf>
    <xf numFmtId="0" fontId="1" fillId="0" borderId="9" xfId="0" applyFont="1" applyBorder="1" applyProtection="1">
      <alignment vertical="center"/>
      <protection locked="0"/>
    </xf>
    <xf numFmtId="0" fontId="7" fillId="0" borderId="0" xfId="0" applyFont="1" applyBorder="1" applyAlignment="1" applyProtection="1">
      <alignment horizontal="center" vertical="center"/>
      <protection locked="0"/>
    </xf>
    <xf numFmtId="0" fontId="0" fillId="0" borderId="0" xfId="0" applyBorder="1" applyProtection="1">
      <alignment vertical="center"/>
      <protection locked="0"/>
    </xf>
    <xf numFmtId="0" fontId="3" fillId="5" borderId="0" xfId="0" applyFont="1" applyFill="1" applyBorder="1" applyProtection="1">
      <alignment vertical="center"/>
      <protection locked="0" hidden="1"/>
    </xf>
    <xf numFmtId="0" fontId="21" fillId="0" borderId="1" xfId="0" applyFont="1" applyBorder="1" applyAlignment="1">
      <alignment horizontal="left" vertical="center"/>
    </xf>
    <xf numFmtId="186" fontId="1" fillId="0" borderId="0" xfId="2" applyNumberFormat="1" applyFont="1">
      <alignment vertical="center"/>
    </xf>
    <xf numFmtId="0" fontId="1" fillId="0" borderId="0" xfId="0" applyFont="1" applyBorder="1" applyProtection="1">
      <alignment vertical="center"/>
      <protection locked="0"/>
    </xf>
    <xf numFmtId="0" fontId="4" fillId="0" borderId="9" xfId="0" applyFont="1" applyBorder="1" applyProtection="1">
      <alignment vertical="center"/>
      <protection locked="0"/>
    </xf>
    <xf numFmtId="14" fontId="3" fillId="0" borderId="9" xfId="0" applyNumberFormat="1" applyFont="1" applyBorder="1" applyProtection="1">
      <alignment vertical="center"/>
      <protection locked="0"/>
    </xf>
    <xf numFmtId="10" fontId="3" fillId="0" borderId="9" xfId="3" applyNumberFormat="1" applyFont="1" applyBorder="1" applyProtection="1">
      <alignment vertical="center"/>
      <protection locked="0"/>
    </xf>
    <xf numFmtId="0" fontId="4" fillId="0" borderId="10" xfId="0" applyFont="1" applyBorder="1" applyProtection="1">
      <alignment vertical="center"/>
      <protection locked="0"/>
    </xf>
    <xf numFmtId="0" fontId="14" fillId="0" borderId="11" xfId="0" applyFont="1" applyBorder="1" applyProtection="1">
      <alignment vertical="center"/>
      <protection locked="0"/>
    </xf>
    <xf numFmtId="0" fontId="14" fillId="0" borderId="12" xfId="0" applyFont="1" applyBorder="1" applyProtection="1">
      <alignment vertical="center"/>
      <protection locked="0"/>
    </xf>
    <xf numFmtId="0" fontId="4" fillId="0" borderId="13" xfId="0" applyFont="1" applyBorder="1" applyProtection="1">
      <alignment vertical="center"/>
      <protection locked="0"/>
    </xf>
    <xf numFmtId="189" fontId="3" fillId="0" borderId="14" xfId="0" applyNumberFormat="1" applyFont="1" applyBorder="1" applyProtection="1">
      <alignment vertical="center"/>
      <protection locked="0"/>
    </xf>
    <xf numFmtId="189" fontId="1" fillId="0" borderId="14" xfId="0" applyNumberFormat="1" applyFont="1" applyBorder="1" applyProtection="1">
      <alignment vertical="center"/>
      <protection locked="0"/>
    </xf>
    <xf numFmtId="0" fontId="1" fillId="0" borderId="14" xfId="0" applyFont="1" applyBorder="1" applyProtection="1">
      <alignment vertical="center"/>
      <protection locked="0"/>
    </xf>
    <xf numFmtId="0" fontId="4" fillId="0" borderId="15" xfId="0" applyFont="1" applyBorder="1" applyProtection="1">
      <alignment vertical="center"/>
      <protection locked="0"/>
    </xf>
    <xf numFmtId="0" fontId="1" fillId="0" borderId="16" xfId="0" applyFont="1" applyBorder="1" applyProtection="1">
      <alignment vertical="center"/>
      <protection locked="0"/>
    </xf>
    <xf numFmtId="10" fontId="3" fillId="0" borderId="16" xfId="3" applyNumberFormat="1" applyFont="1" applyBorder="1" applyProtection="1">
      <alignment vertical="center"/>
      <protection locked="0"/>
    </xf>
    <xf numFmtId="0" fontId="1" fillId="0" borderId="17" xfId="0" applyFont="1" applyBorder="1" applyProtection="1">
      <alignment vertical="center"/>
      <protection locked="0"/>
    </xf>
    <xf numFmtId="0" fontId="4" fillId="0" borderId="18" xfId="0" applyFont="1" applyBorder="1">
      <alignment vertical="center"/>
    </xf>
    <xf numFmtId="0" fontId="14" fillId="0" borderId="11" xfId="0" quotePrefix="1" applyFont="1" applyBorder="1">
      <alignment vertical="center"/>
    </xf>
    <xf numFmtId="0" fontId="1" fillId="0" borderId="0" xfId="0" applyFont="1" applyBorder="1" applyAlignment="1" applyProtection="1">
      <alignment horizontal="left" vertical="center"/>
      <protection locked="0"/>
    </xf>
    <xf numFmtId="10" fontId="1" fillId="2" borderId="0" xfId="3" applyNumberFormat="1" applyFont="1" applyFill="1">
      <alignment vertical="center"/>
    </xf>
    <xf numFmtId="0" fontId="0" fillId="0" borderId="0" xfId="0" applyAlignment="1">
      <alignment horizontal="center" vertical="center"/>
    </xf>
    <xf numFmtId="183" fontId="0" fillId="0" borderId="0" xfId="3" applyNumberFormat="1" applyFont="1" applyAlignment="1">
      <alignment horizontal="center" vertical="center"/>
    </xf>
    <xf numFmtId="10" fontId="0" fillId="0" borderId="0" xfId="3" applyNumberFormat="1" applyFon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0" borderId="0" xfId="3" quotePrefix="1" applyNumberFormat="1" applyFont="1" applyAlignment="1">
      <alignment horizontal="center" vertical="center"/>
    </xf>
    <xf numFmtId="192" fontId="0" fillId="0" borderId="0" xfId="0" applyNumberFormat="1" applyAlignment="1">
      <alignment horizontal="center" vertical="center"/>
    </xf>
    <xf numFmtId="10" fontId="0" fillId="0" borderId="0" xfId="3" applyNumberFormat="1" applyFont="1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10" fontId="0" fillId="0" borderId="0" xfId="3" quotePrefix="1" applyNumberFormat="1" applyFont="1" applyBorder="1" applyAlignment="1">
      <alignment horizontal="center" vertical="center"/>
    </xf>
    <xf numFmtId="192" fontId="0" fillId="0" borderId="0" xfId="0" applyNumberFormat="1" applyBorder="1" applyAlignment="1">
      <alignment horizontal="center" vertical="center"/>
    </xf>
    <xf numFmtId="0" fontId="0" fillId="0" borderId="0" xfId="3" applyNumberFormat="1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0" borderId="0" xfId="3" applyNumberFormat="1" applyFont="1" applyBorder="1" applyAlignment="1">
      <alignment horizontal="center" vertical="center"/>
    </xf>
    <xf numFmtId="183" fontId="0" fillId="0" borderId="0" xfId="3" applyNumberFormat="1" applyFont="1" applyBorder="1" applyAlignment="1">
      <alignment horizontal="center" vertical="center"/>
    </xf>
    <xf numFmtId="0" fontId="3" fillId="7" borderId="0" xfId="0" applyFont="1" applyFill="1" applyProtection="1">
      <alignment vertical="center"/>
      <protection locked="0" hidden="1"/>
    </xf>
    <xf numFmtId="0" fontId="3" fillId="7" borderId="4" xfId="0" applyFont="1" applyFill="1" applyBorder="1" applyProtection="1">
      <alignment vertical="center"/>
      <protection locked="0" hidden="1"/>
    </xf>
    <xf numFmtId="0" fontId="3" fillId="7" borderId="0" xfId="0" applyFont="1" applyFill="1">
      <alignment vertical="center"/>
    </xf>
    <xf numFmtId="191" fontId="1" fillId="0" borderId="1" xfId="3" quotePrefix="1" applyNumberFormat="1" applyFont="1" applyBorder="1" applyProtection="1">
      <alignment vertical="center"/>
      <protection locked="0"/>
    </xf>
    <xf numFmtId="191" fontId="13" fillId="0" borderId="1" xfId="0" quotePrefix="1" applyNumberFormat="1" applyFont="1" applyBorder="1" applyProtection="1">
      <alignment vertical="center"/>
      <protection locked="0"/>
    </xf>
    <xf numFmtId="191" fontId="1" fillId="0" borderId="1" xfId="3" applyNumberFormat="1" applyFont="1" applyBorder="1" applyProtection="1">
      <alignment vertical="center"/>
      <protection locked="0"/>
    </xf>
    <xf numFmtId="0" fontId="3" fillId="8" borderId="0" xfId="0" applyFont="1" applyFill="1" applyProtection="1">
      <alignment vertical="center"/>
      <protection locked="0" hidden="1"/>
    </xf>
    <xf numFmtId="0" fontId="3" fillId="8" borderId="0" xfId="0" applyFont="1" applyFill="1" applyBorder="1" applyProtection="1">
      <alignment vertical="center"/>
      <protection locked="0" hidden="1"/>
    </xf>
    <xf numFmtId="0" fontId="3" fillId="8" borderId="0" xfId="0" applyFont="1" applyFill="1">
      <alignment vertical="center"/>
    </xf>
    <xf numFmtId="0" fontId="0" fillId="8" borderId="0" xfId="0" applyFill="1">
      <alignment vertical="center"/>
    </xf>
    <xf numFmtId="0" fontId="0" fillId="8" borderId="0" xfId="0" applyFill="1" applyProtection="1">
      <alignment vertical="center"/>
      <protection locked="0" hidden="1"/>
    </xf>
    <xf numFmtId="0" fontId="3" fillId="8" borderId="0" xfId="0" applyFont="1" applyFill="1" applyProtection="1">
      <alignment vertical="center"/>
      <protection locked="0"/>
    </xf>
    <xf numFmtId="0" fontId="3" fillId="8" borderId="0" xfId="0" applyFont="1" applyFill="1" applyBorder="1" applyProtection="1">
      <alignment vertical="center"/>
      <protection locked="0"/>
    </xf>
    <xf numFmtId="0" fontId="1" fillId="0" borderId="0" xfId="0" applyFont="1" applyBorder="1" applyAlignment="1" applyProtection="1">
      <alignment horizontal="left" vertical="center"/>
      <protection locked="0"/>
    </xf>
    <xf numFmtId="0" fontId="4" fillId="5" borderId="0" xfId="0" applyFont="1" applyFill="1" applyBorder="1" applyAlignment="1" applyProtection="1">
      <alignment horizontal="left" vertical="center"/>
      <protection locked="0"/>
    </xf>
    <xf numFmtId="0" fontId="15" fillId="5" borderId="0" xfId="0" applyFont="1" applyFill="1" applyBorder="1" applyAlignment="1" applyProtection="1">
      <alignment horizontal="center" wrapText="1"/>
      <protection locked="0"/>
    </xf>
    <xf numFmtId="0" fontId="20" fillId="5" borderId="0" xfId="4" applyFill="1" applyBorder="1" applyAlignment="1" applyProtection="1">
      <alignment horizontal="center" vertical="center" wrapText="1"/>
      <protection locked="0"/>
    </xf>
    <xf numFmtId="0" fontId="7" fillId="0" borderId="3" xfId="0" applyFont="1" applyBorder="1" applyAlignment="1" applyProtection="1">
      <alignment horizontal="center" vertical="center"/>
      <protection locked="0"/>
    </xf>
    <xf numFmtId="0" fontId="7" fillId="0" borderId="2" xfId="0" applyFont="1" applyBorder="1" applyAlignment="1" applyProtection="1">
      <alignment horizontal="center" vertical="center"/>
      <protection locked="0"/>
    </xf>
    <xf numFmtId="0" fontId="15" fillId="5" borderId="0" xfId="0" applyFont="1" applyFill="1" applyAlignment="1" applyProtection="1">
      <alignment horizontal="center" vertical="center"/>
      <protection locked="0"/>
    </xf>
    <xf numFmtId="0" fontId="15" fillId="5" borderId="0" xfId="0" applyFont="1" applyFill="1" applyBorder="1" applyAlignment="1" applyProtection="1">
      <alignment horizontal="center" vertical="center" wrapText="1"/>
      <protection locked="0"/>
    </xf>
    <xf numFmtId="0" fontId="1" fillId="0" borderId="0" xfId="0" applyFont="1" applyBorder="1" applyAlignment="1" applyProtection="1">
      <alignment horizontal="left" vertical="center"/>
      <protection locked="0"/>
    </xf>
    <xf numFmtId="0" fontId="7" fillId="5" borderId="0" xfId="0" applyFont="1" applyFill="1" applyBorder="1" applyAlignment="1" applyProtection="1">
      <alignment horizontal="center" vertical="center"/>
      <protection locked="0"/>
    </xf>
    <xf numFmtId="0" fontId="1" fillId="0" borderId="1" xfId="0" applyFont="1" applyBorder="1" applyAlignment="1">
      <alignment horizontal="left" vertical="center"/>
    </xf>
    <xf numFmtId="0" fontId="7" fillId="0" borderId="1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</cellXfs>
  <cellStyles count="5">
    <cellStyle name="百分比" xfId="3" builtinId="5"/>
    <cellStyle name="常规" xfId="0" builtinId="0"/>
    <cellStyle name="常规 2" xfId="1"/>
    <cellStyle name="超链接" xfId="4" builtinId="8"/>
    <cellStyle name="千位分隔" xfId="2" builtinId="3"/>
  </cellStyles>
  <dxfs count="5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  <numFmt numFmtId="27" formatCode="yyyy/m/d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宋体"/>
        <scheme val="minor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00B050"/>
      </font>
    </dxf>
    <dxf>
      <font>
        <color rgb="FF9C0006"/>
      </font>
      <fill>
        <patternFill>
          <bgColor rgb="FFFFC7CE"/>
        </patternFill>
      </fill>
    </dxf>
    <dxf>
      <font>
        <color rgb="FFFF0000"/>
      </font>
    </dxf>
    <dxf>
      <font>
        <color rgb="FF00B050"/>
      </font>
    </dxf>
    <dxf>
      <font>
        <color auto="1"/>
      </font>
      <fill>
        <patternFill>
          <bgColor rgb="FFFFC7CE"/>
        </patternFill>
      </fill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  <dxf>
      <font>
        <color rgb="FFFF0000"/>
      </font>
    </dxf>
    <dxf>
      <font>
        <color rgb="FF00B050"/>
      </font>
    </dxf>
  </dxfs>
  <tableStyles count="0" defaultTableStyle="TableStyleMedium2" defaultPivotStyle="PivotStyleLight16"/>
  <colors>
    <mruColors>
      <color rgb="FF796A4F"/>
      <color rgb="FFFFC7CE"/>
      <color rgb="FFAA0911"/>
      <color rgb="FFE2E6EB"/>
      <color rgb="FFE2E6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wdf.rtq">
      <tp>
        <v>1.3440000000000001</v>
        <stp/>
        <stp>502048</stp>
        <stp>LastPrice</stp>
        <tr r="K60" s="7"/>
      </tp>
      <tp>
        <v>0.98899999999999999</v>
        <stp/>
        <stp>502056</stp>
        <stp>LastPrice</stp>
        <tr r="K116" s="7"/>
      </tp>
      <tp>
        <v>0.84499999999999997</v>
        <stp/>
        <stp>502026</stp>
        <stp>LastPrice</stp>
        <tr r="K124" s="7"/>
      </tp>
      <tp>
        <v>1.056</v>
        <stp/>
        <stp>502036</stp>
        <stp>LastPrice</stp>
        <tr r="K102" s="7"/>
      </tp>
      <tp>
        <v>1.044</v>
        <stp/>
        <stp>502006</stp>
        <stp>LastPrice</stp>
        <tr r="K97" s="7"/>
      </tp>
      <tp>
        <v>1.0820000000000001</v>
        <stp/>
        <stp>502016</stp>
        <stp>LastPrice</stp>
        <tr r="K122" s="7"/>
      </tp>
      <tp>
        <v>1.121</v>
        <stp/>
        <stp>502040</stp>
        <stp>LastPrice</stp>
        <tr r="K125" s="7"/>
      </tp>
      <tp>
        <v>1.419</v>
        <stp/>
        <stp>502020</stp>
        <stp>LastPrice</stp>
        <tr r="K79" s="7"/>
      </tp>
      <tp>
        <v>1.006</v>
        <stp/>
        <stp>502030</stp>
        <stp>LastPrice</stp>
        <tr r="K119" s="7"/>
      </tp>
      <tp>
        <v>1.0489999999999999</v>
        <stp/>
        <stp>502000</stp>
        <stp>LastPrice</stp>
        <tr r="K61" s="7"/>
      </tp>
      <tp>
        <v>1.2090000000000001</v>
        <stp/>
        <stp>502010</stp>
        <stp>LastPrice</stp>
        <tr r="K112" s="7"/>
      </tp>
      <tp>
        <v>1.149</v>
        <stp/>
        <stp>164705</stp>
        <stp>LastPrice</stp>
        <tr r="K36" s="7"/>
      </tp>
      <tp>
        <v>1.036</v>
        <stp/>
        <stp>502053</stp>
        <stp>LastPrice</stp>
        <tr r="K126" s="7"/>
      </tp>
      <tp>
        <v>1.119</v>
        <stp/>
        <stp>502023</stp>
        <stp>LastPrice</stp>
        <tr r="K123" s="7"/>
      </tp>
      <tp>
        <v>0.95400000000000007</v>
        <stp/>
        <stp>502003</stp>
        <stp>LastPrice</stp>
        <tr r="K111" s="7"/>
      </tp>
      <tp>
        <v>0.88400000000000001</v>
        <stp/>
        <stp>502013</stp>
        <stp>LastPrice</stp>
        <tr r="K82" s="7"/>
      </tp>
      <tp>
        <v>83294538000</v>
        <stp/>
        <stp>HSI.HI</stp>
        <stp>Amount</stp>
        <tr r="W36" s="7"/>
      </tp>
      <tp>
        <v>27668.47</v>
        <stp/>
        <stp>HSI.HI</stp>
        <stp>LastPrice</stp>
        <tr r="U36" s="7"/>
      </tp>
      <tp>
        <v>11149.64</v>
        <stp/>
        <stp>HSCEI.HI</stp>
        <stp>LastPrice</stp>
        <tr r="U127" s="7"/>
      </tp>
      <tp>
        <v>0.53</v>
        <stp/>
        <stp>HSI.HI</stp>
        <stp>PctChg</stp>
        <tr r="V36" s="7"/>
      </tp>
      <tp>
        <v>-0.08</v>
        <stp/>
        <stp>TF00.CFE</stp>
        <stp>PctChg</stp>
        <tr r="D9" s="5"/>
      </tp>
      <tp>
        <v>0.15</v>
        <stp/>
        <stp>TF01.CFE</stp>
        <stp>PctChg</stp>
        <tr r="D10" s="5"/>
      </tp>
      <tp>
        <v>0.13999999999999999</v>
        <stp/>
        <stp>TF02.CFE</stp>
        <stp>PctChg</stp>
        <tr r="D11" s="5"/>
      </tp>
      <tp t="e">
        <v>#N/A</v>
        <stp/>
        <stp>0</stp>
        <stp>LastPrice</stp>
        <tr r="I25" s="7"/>
        <tr r="J25" s="7"/>
      </tp>
      <tp>
        <v>3082.83</v>
        <stp/>
        <stp>000828.SH</stp>
        <stp>LastPrice</stp>
        <tr r="U27" s="7"/>
      </tp>
      <tp>
        <v>5840.47</v>
        <stp/>
        <stp>000823.SH</stp>
        <stp>LastPrice</stp>
        <tr r="U30" s="7"/>
      </tp>
      <tp>
        <v>1793.05</v>
        <stp/>
        <stp>000827.SH</stp>
        <stp>LastPrice</stp>
        <tr r="U45" s="7"/>
        <tr r="U41" s="7"/>
        <tr r="U94" s="7"/>
        <tr r="U115" s="7"/>
      </tp>
      <tp>
        <v>313.83</v>
        <stp/>
        <stp>000832.SH</stp>
        <stp>LastPrice</stp>
        <tr r="U40" s="7"/>
        <tr r="U26" s="7"/>
      </tp>
      <tp>
        <v>4422.07</v>
        <stp/>
        <stp>000935.SH</stp>
        <stp>LastPrice</stp>
        <tr r="U39" s="7"/>
      </tp>
      <tp>
        <v>6219.39</v>
        <stp/>
        <stp>000934.SH</stp>
        <stp>LastPrice</stp>
        <tr r="U96" s="7"/>
      </tp>
      <tp>
        <v>0.93400000000000005</v>
        <stp/>
        <stp>502058.SH</stp>
        <stp>LastPrice</stp>
        <tr r="J116" s="7"/>
      </tp>
      <tp>
        <v>9489.7800000000007</v>
        <stp/>
        <stp>000808.SH</stp>
        <stp>LastPrice</stp>
        <tr r="U104" s="7"/>
      </tp>
      <tp>
        <v>1.647</v>
        <stp/>
        <stp>502050.SH</stp>
        <stp>LastPrice</stp>
        <tr r="J60" s="7"/>
      </tp>
      <tp>
        <v>3825.9900000000002</v>
        <stp/>
        <stp>000300.SH</stp>
        <stp>LastPrice</stp>
        <tr r="U16" s="7"/>
        <tr r="U15" s="7"/>
        <tr r="U10" s="7"/>
        <tr r="U5" s="7"/>
        <tr r="U25" s="7"/>
        <tr r="U6" s="7"/>
        <tr r="U33" s="7"/>
      </tp>
      <tp>
        <v>1.03</v>
        <stp/>
        <stp>502055.SH</stp>
        <stp>LastPrice</stp>
        <tr r="J126" s="7"/>
      </tp>
      <tp>
        <v>5252.06</v>
        <stp/>
        <stp>000805.SH</stp>
        <stp>LastPrice</stp>
        <tr r="U20" s="7"/>
      </tp>
      <tp>
        <v>6574.18</v>
        <stp/>
        <stp>000905.SH</stp>
        <stp>LastPrice</stp>
        <tr r="U12" s="7"/>
        <tr r="U7" s="7"/>
        <tr r="U3" s="7"/>
      </tp>
      <tp>
        <v>1.0529999999999999</v>
        <stp/>
        <stp>502054.SH</stp>
        <stp>LastPrice</stp>
        <tr r="I126" s="7"/>
      </tp>
      <tp>
        <v>4423.92</v>
        <stp/>
        <stp>000904.SH</stp>
        <stp>LastPrice</stp>
        <tr r="U9" s="7"/>
      </tp>
      <tp>
        <v>1.0509999999999999</v>
        <stp/>
        <stp>502057.SH</stp>
        <stp>LastPrice</stp>
        <tr r="I116" s="7"/>
      </tp>
      <tp>
        <v>2919.62</v>
        <stp/>
        <stp>H30535.CSI</stp>
        <stp>LastPrice</stp>
        <tr r="U107" s="7"/>
      </tp>
      <tp>
        <v>1.022</v>
        <stp/>
        <stp>502049.SH</stp>
        <stp>LastPrice</stp>
        <tr r="I60" s="7"/>
      </tp>
      <tp>
        <v>4093.92</v>
        <stp/>
        <stp>000918.SH</stp>
        <stp>LastPrice</stp>
        <tr r="U24" s="7"/>
      </tp>
      <tp>
        <v>0.996</v>
        <stp/>
        <stp>502041.SH</stp>
        <stp>LastPrice</stp>
        <tr r="I125" s="7"/>
      </tp>
      <tp>
        <v>1.1200000000000001</v>
        <stp/>
        <stp>502042.SH</stp>
        <stp>LastPrice</stp>
        <tr r="J125" s="7"/>
      </tp>
      <tp>
        <v>2686.69</v>
        <stp/>
        <stp>000016.SH</stp>
        <stp>LastPrice</stp>
        <tr r="U79" s="7"/>
        <tr r="U60" s="7"/>
        <tr r="U125" s="7"/>
      </tp>
      <tp>
        <v>1990.54</v>
        <stp/>
        <stp>H30344.CSI</stp>
        <stp>LastPrice</stp>
        <tr r="U63" s="7"/>
      </tp>
      <tp>
        <v>1.04</v>
        <stp/>
        <stp>502038.SH</stp>
        <stp>LastPrice</stp>
        <tr r="J102" s="7"/>
      </tp>
      <tp>
        <v>0.997</v>
        <stp/>
        <stp>502031.SH</stp>
        <stp>LastPrice</stp>
        <tr r="I119" s="7"/>
      </tp>
      <tp>
        <v>0.98399999999999999</v>
        <stp/>
        <stp>502032.SH</stp>
        <stp>LastPrice</stp>
        <tr r="J119" s="7"/>
      </tp>
      <tp>
        <v>1.0409999999999999</v>
        <stp/>
        <stp>502037.SH</stp>
        <stp>LastPrice</stp>
        <tr r="I102" s="7"/>
      </tp>
      <tp>
        <v>7360.64</v>
        <stp/>
        <stp>000966.SH</stp>
        <stp>LastPrice</stp>
        <tr r="U17" s="7"/>
      </tp>
      <tp>
        <v>15945540217</v>
        <stp/>
        <stp>H30344.CSI</stp>
        <stp>Amount</stp>
        <tr r="W63" s="7"/>
      </tp>
      <tp>
        <v>20323165984</v>
        <stp/>
        <stp>930620.CSI</stp>
        <stp>Amount</stp>
        <tr r="W82" s="7"/>
      </tp>
      <tp>
        <v>52893654999</v>
        <stp/>
        <stp>H30535.CSI</stp>
        <stp>Amount</stp>
        <tr r="W107" s="7"/>
      </tp>
      <tp>
        <v>0.65800000000000003</v>
        <stp/>
        <stp>502028.SH</stp>
        <stp>LastPrice</stp>
        <tr r="J124" s="7"/>
      </tp>
      <tp>
        <v>1.135</v>
        <stp/>
        <stp>502021.SH</stp>
        <stp>LastPrice</stp>
        <tr r="I79" s="7"/>
      </tp>
      <tp>
        <v>3145.71</v>
        <stp/>
        <stp>000971.SH</stp>
        <stp>LastPrice</stp>
        <tr r="U4" s="7"/>
      </tp>
      <tp>
        <v>1.71</v>
        <stp/>
        <stp>502022.SH</stp>
        <stp>LastPrice</stp>
        <tr r="J79" s="7"/>
      </tp>
      <tp>
        <v>1.19</v>
        <stp/>
        <stp>502025.SH</stp>
        <stp>LastPrice</stp>
        <tr r="J123" s="7"/>
      </tp>
      <tp>
        <v>1.0509999999999999</v>
        <stp/>
        <stp>502024.SH</stp>
        <stp>LastPrice</stp>
        <tr r="I123" s="7"/>
      </tp>
      <tp>
        <v>6334.75</v>
        <stp/>
        <stp>000974.SH</stp>
        <stp>LastPrice</stp>
        <tr r="U34" s="7"/>
      </tp>
      <tp>
        <v>1.042</v>
        <stp/>
        <stp>502027.SH</stp>
        <stp>LastPrice</stp>
        <tr r="I124" s="7"/>
      </tp>
      <tp>
        <v>1.0760000000000001</v>
        <stp/>
        <stp>502018.SH</stp>
        <stp>LastPrice</stp>
        <tr r="J122" s="7"/>
      </tp>
      <tp>
        <v>0.99</v>
        <stp/>
        <stp>502011.SH</stp>
        <stp>LastPrice</stp>
        <tr r="I112" s="7"/>
      </tp>
      <tp>
        <v>9746.6</v>
        <stp/>
        <stp>000841.SH</stp>
        <stp>LastPrice</stp>
        <tr r="U28" s="7"/>
      </tp>
      <tp>
        <v>1.42</v>
        <stp/>
        <stp>502012.SH</stp>
        <stp>LastPrice</stp>
        <tr r="J112" s="7"/>
      </tp>
      <tp>
        <v>6364.9800000000005</v>
        <stp/>
        <stp>000842.SH</stp>
        <stp>LastPrice</stp>
        <tr r="U32" s="7"/>
      </tp>
      <tp>
        <v>0.754</v>
        <stp/>
        <stp>502015.SH</stp>
        <stp>LastPrice</stp>
        <tr r="J82" s="7"/>
      </tp>
      <tp>
        <v>1.01</v>
        <stp/>
        <stp>502014.SH</stp>
        <stp>LastPrice</stp>
        <tr r="I82" s="7"/>
      </tp>
      <tp>
        <v>3311.25</v>
        <stp/>
        <stp>000944.SH</stp>
        <stp>LastPrice</stp>
        <tr r="U8" s="7"/>
      </tp>
      <tp>
        <v>1.0880000000000001</v>
        <stp/>
        <stp>502017.SH</stp>
        <stp>LastPrice</stp>
        <tr r="I122" s="7"/>
      </tp>
      <tp>
        <v>1.075</v>
        <stp/>
        <stp>502008.SH</stp>
        <stp>LastPrice</stp>
        <tr r="J97" s="7"/>
      </tp>
      <tp>
        <v>1529.76</v>
        <stp/>
        <stp>000958.SH</stp>
        <stp>LastPrice</stp>
        <tr r="U13" s="7"/>
        <tr r="U19" s="7"/>
        <tr r="U53" s="7"/>
      </tp>
      <tp>
        <v>1.161</v>
        <stp/>
        <stp>502001.SH</stp>
        <stp>LastPrice</stp>
        <tr r="I61" s="7"/>
      </tp>
      <tp>
        <v>0.94200000000000006</v>
        <stp/>
        <stp>502002.SH</stp>
        <stp>LastPrice</stp>
        <tr r="J61" s="7"/>
      </tp>
      <tp>
        <v>7838.8</v>
        <stp/>
        <stp>000852.SH</stp>
        <stp>LastPrice</stp>
        <tr r="U88" s="7"/>
      </tp>
      <tp>
        <v>0.93800000000000006</v>
        <stp/>
        <stp>502005.SH</stp>
        <stp>LastPrice</stp>
        <tr r="J111" s="7"/>
      </tp>
      <tp>
        <v>0.97</v>
        <stp/>
        <stp>502004.SH</stp>
        <stp>LastPrice</stp>
        <tr r="I111" s="7"/>
      </tp>
      <tp>
        <v>1.014</v>
        <stp/>
        <stp>502007.SH</stp>
        <stp>LastPrice</stp>
        <tr r="I97" s="7"/>
      </tp>
      <tp>
        <v>1947.68</v>
        <stp/>
        <stp>930620.CSI</stp>
        <stp>LastPrice</stp>
        <tr r="U82" s="7"/>
      </tp>
      <tp>
        <v>7947.4800000000005</v>
        <stp/>
        <stp>000982.SH</stp>
        <stp>LastPrice</stp>
        <tr r="U61" s="7"/>
      </tp>
      <tp>
        <v>2163.94</v>
        <stp/>
        <stp>000998.SH</stp>
        <stp>LastPrice</stp>
        <tr r="U51" s="7"/>
      </tp>
      <tp>
        <v>4262.25</v>
        <stp/>
        <stp>399330.SZ</stp>
        <stp>LastPrice</stp>
        <tr r="U21" s="7"/>
        <tr r="U14" s="7"/>
        <tr r="U2" s="7"/>
      </tp>
      <tp>
        <v>1.022</v>
        <stp/>
        <stp>150018.SZ</stp>
        <stp>LastPrice</stp>
        <tr r="I2" s="7"/>
      </tp>
      <tp>
        <v>0.51900000000000002</v>
        <stp/>
        <stp>150118.SZ</stp>
        <stp>LastPrice</stp>
        <tr r="J22" s="7"/>
      </tp>
      <tp>
        <v>0.69800000000000006</v>
        <stp/>
        <stp>150218.SZ</stp>
        <stp>LastPrice</stp>
        <tr r="J54" s="7"/>
      </tp>
      <tp>
        <v>1.01</v>
        <stp/>
        <stp>150318.SZ</stp>
        <stp>LastPrice</stp>
        <tr r="J105" s="7"/>
      </tp>
      <tp>
        <v>1.032</v>
        <stp/>
        <stp>150019.SZ</stp>
        <stp>LastPrice</stp>
        <tr r="J2" s="7"/>
      </tp>
      <tp>
        <v>1.1300000000000001</v>
        <stp/>
        <stp>150219.SZ</stp>
        <stp>LastPrice</stp>
        <tr r="I63" s="7"/>
      </tp>
      <tp>
        <v>0.47700000000000004</v>
        <stp/>
        <stp>150214.SZ</stp>
        <stp>LastPrice</stp>
        <tr r="J53" s="7"/>
      </tp>
      <tp>
        <v>1.05</v>
        <stp/>
        <stp>150215.SZ</stp>
        <stp>LastPrice</stp>
        <tr r="I56" s="7"/>
      </tp>
      <tp>
        <v>1.03</v>
        <stp/>
        <stp>150315.SZ</stp>
        <stp>LastPrice</stp>
        <tr r="I98" s="7"/>
      </tp>
      <tp>
        <v>1.28</v>
        <stp/>
        <stp>150216.SZ</stp>
        <stp>LastPrice</stp>
        <tr r="J56" s="7"/>
      </tp>
      <tp>
        <v>0.85</v>
        <stp/>
        <stp>150316.SZ</stp>
        <stp>LastPrice</stp>
        <tr r="J98" s="7"/>
      </tp>
      <tp>
        <v>1.05</v>
        <stp/>
        <stp>150117.SZ</stp>
        <stp>LastPrice</stp>
        <tr r="I22" s="7"/>
      </tp>
      <tp>
        <v>1.014</v>
        <stp/>
        <stp>150217.SZ</stp>
        <stp>LastPrice</stp>
        <tr r="I54" s="7"/>
      </tp>
      <tp>
        <v>1.0409999999999999</v>
        <stp/>
        <stp>150317.SZ</stp>
        <stp>LastPrice</stp>
        <tr r="I105" s="7"/>
      </tp>
      <tp>
        <v>0.91</v>
        <stp/>
        <stp>150210.SZ</stp>
        <stp>LastPrice</stp>
        <tr r="J52" s="7"/>
      </tp>
      <tp>
        <v>0.71899999999999997</v>
        <stp/>
        <stp>150310.SZ</stp>
        <stp>LastPrice</stp>
        <tr r="J109" s="7"/>
      </tp>
      <tp>
        <v>1.0249999999999999</v>
        <stp/>
        <stp>150211.SZ</stp>
        <stp>LastPrice</stp>
        <tr r="I57" s="7"/>
      </tp>
      <tp>
        <v>0.98399999999999999</v>
        <stp/>
        <stp>150311.SZ</stp>
        <stp>LastPrice</stp>
        <tr r="I110" s="7"/>
      </tp>
      <tp>
        <v>-0.84000000000000008</v>
        <stp/>
        <stp>502012.SH</stp>
        <stp>PctChg</stp>
        <tr r="P112" s="7"/>
      </tp>
      <tp>
        <v>-3.09</v>
        <stp/>
        <stp>502002.SH</stp>
        <stp>PctChg</stp>
        <tr r="P61" s="7"/>
      </tp>
      <tp>
        <v>-0.3</v>
        <stp/>
        <stp>502032.SH</stp>
        <stp>PctChg</stp>
        <tr r="P119" s="7"/>
      </tp>
      <tp>
        <v>-0.35000000000000003</v>
        <stp/>
        <stp>502022.SH</stp>
        <stp>PctChg</stp>
        <tr r="P79" s="7"/>
      </tp>
      <tp>
        <v>0</v>
        <stp/>
        <stp>502042.SH</stp>
        <stp>PctChg</stp>
        <tr r="P125" s="7"/>
      </tp>
      <tp>
        <v>1.0309999999999999</v>
        <stp/>
        <stp>150112.SZ</stp>
        <stp>LastPrice</stp>
        <tr r="I21" s="7"/>
      </tp>
      <tp>
        <v>0.878</v>
        <stp/>
        <stp>150212.SZ</stp>
        <stp>LastPrice</stp>
        <tr r="J57" s="7"/>
      </tp>
      <tp>
        <v>0.85599999999999998</v>
        <stp/>
        <stp>150312.SZ</stp>
        <stp>LastPrice</stp>
        <tr r="J110" s="7"/>
      </tp>
      <tp>
        <v>1.639</v>
        <stp/>
        <stp>150113.SZ</stp>
        <stp>LastPrice</stp>
        <tr r="J21" s="7"/>
      </tp>
      <tp>
        <v>1.03</v>
        <stp/>
        <stp>150213.SZ</stp>
        <stp>LastPrice</stp>
        <tr r="I53" s="7"/>
      </tp>
      <tp>
        <v>0.29000000000000004</v>
        <stp/>
        <stp>000982.SH</stp>
        <stp>PctChg</stp>
        <tr r="V61" s="7"/>
      </tp>
      <tp>
        <v>0.18000000000000002</v>
        <stp/>
        <stp>000842.SH</stp>
        <stp>PctChg</stp>
        <tr r="V32" s="7"/>
      </tp>
      <tp>
        <v>0.2</v>
        <stp/>
        <stp>000852.SH</stp>
        <stp>PctChg</stp>
        <tr r="V88" s="7"/>
      </tp>
      <tp>
        <v>0.13999999999999999</v>
        <stp/>
        <stp>000832.SH</stp>
        <stp>PctChg</stp>
        <tr r="V40" s="7"/>
        <tr r="V26" s="7"/>
      </tp>
      <tp>
        <v>-6.4300000000000006</v>
        <stp/>
        <stp>150327.SZ</stp>
        <stp>PctChg</stp>
        <tr r="O117" s="7"/>
      </tp>
      <tp>
        <v>-0.19</v>
        <stp/>
        <stp>150317.SZ</stp>
        <stp>PctChg</stp>
        <tr r="O105" s="7"/>
      </tp>
      <tp>
        <v>0.21000000000000002</v>
        <stp/>
        <stp>150307.SZ</stp>
        <stp>PctChg</stp>
        <tr r="O103" s="7"/>
      </tp>
      <tp>
        <v>-9.0000000000000011E-2</v>
        <stp/>
        <stp>150297.SZ</stp>
        <stp>PctChg</stp>
        <tr r="O107" s="7"/>
      </tp>
      <tp>
        <v>-0.1</v>
        <stp/>
        <stp>150287.SZ</stp>
        <stp>PctChg</stp>
        <tr r="O99" s="7"/>
      </tp>
      <tp>
        <v>0</v>
        <stp/>
        <stp>150277.SZ</stp>
        <stp>PctChg</stp>
        <tr r="O75" s="7"/>
      </tp>
      <tp>
        <v>-1.73</v>
        <stp/>
        <stp>150267.SZ</stp>
        <stp>PctChg</stp>
        <tr r="O89" s="7"/>
      </tp>
      <tp>
        <v>0</v>
        <stp/>
        <stp>150257.SZ</stp>
        <stp>PctChg</stp>
        <tr r="O84" s="7"/>
      </tp>
      <tp>
        <v>0.29000000000000004</v>
        <stp/>
        <stp>150247.SZ</stp>
        <stp>PctChg</stp>
        <tr r="O74" s="7"/>
      </tp>
      <tp>
        <v>0</v>
        <stp/>
        <stp>150237.SZ</stp>
        <stp>PctChg</stp>
        <tr r="O94" s="7"/>
      </tp>
      <tp>
        <v>0</v>
        <stp/>
        <stp>150227.SZ</stp>
        <stp>PctChg</stp>
        <tr r="O62" s="7"/>
      </tp>
      <tp>
        <v>0.8</v>
        <stp/>
        <stp>150217.SZ</stp>
        <stp>PctChg</stp>
        <tr r="O54" s="7"/>
      </tp>
      <tp>
        <v>6.5500000000000007</v>
        <stp/>
        <stp>150207.SZ</stp>
        <stp>PctChg</stp>
        <tr r="O49" s="7"/>
      </tp>
      <tp>
        <v>0.32</v>
        <stp/>
        <stp>150197.SZ</stp>
        <stp>PctChg</stp>
        <tr r="P58" s="7"/>
      </tp>
      <tp>
        <v>-1.23</v>
        <stp/>
        <stp>150187.SZ</stp>
        <stp>PctChg</stp>
        <tr r="P42" s="7"/>
      </tp>
      <tp>
        <v>0.48000000000000004</v>
        <stp/>
        <stp>150177.SZ</stp>
        <stp>PctChg</stp>
        <tr r="O38" s="7"/>
      </tp>
      <tp>
        <v>0</v>
        <stp/>
        <stp>150167.SZ</stp>
        <stp>PctChg</stp>
        <tr r="O33" s="7"/>
      </tp>
      <tp>
        <v>-0.4</v>
        <stp/>
        <stp>150157.SZ</stp>
        <stp>PctChg</stp>
        <tr r="O34" s="7"/>
      </tp>
      <tp>
        <v>0.1</v>
        <stp/>
        <stp>150117.SZ</stp>
        <stp>PctChg</stp>
        <tr r="O22" s="7"/>
      </tp>
      <tp>
        <v>0</v>
        <stp/>
        <stp>150077.SZ</stp>
        <stp>PctChg</stp>
        <tr r="P15" s="7"/>
      </tp>
      <tp>
        <v>0.89</v>
        <stp/>
        <stp>150057.SZ</stp>
        <stp>PctChg</stp>
        <tr r="O11" s="7"/>
      </tp>
      <tp>
        <v>0</v>
        <stp/>
        <stp>150047.SZ</stp>
        <stp>PctChg</stp>
        <tr r="O6" s="7"/>
      </tp>
      <tp>
        <v>0</v>
        <stp/>
        <stp>150037.SZ</stp>
        <stp>PctChg</stp>
        <tr r="P5" s="7"/>
      </tp>
      <tp>
        <v>0.52</v>
        <stp/>
        <stp>150208.SZ</stp>
        <stp>LastPrice</stp>
        <tr r="J49" s="7"/>
      </tp>
      <tp>
        <v>1.1000000000000001</v>
        <stp/>
        <stp>150308.SZ</stp>
        <stp>LastPrice</stp>
        <tr r="J103" s="7"/>
      </tp>
      <tp>
        <v>0.98899999999999999</v>
        <stp/>
        <stp>150209.SZ</stp>
        <stp>LastPrice</stp>
        <tr r="I52" s="7"/>
      </tp>
      <tp>
        <v>1.0569999999999999</v>
        <stp/>
        <stp>150309.SZ</stp>
        <stp>LastPrice</stp>
        <tr r="I109" s="7"/>
      </tp>
      <tp>
        <v>1.06</v>
        <stp/>
        <stp>150104.SZ</stp>
        <stp>LastPrice</stp>
        <tr r="I16" s="7"/>
      </tp>
      <tp>
        <v>0.84599999999999997</v>
        <stp/>
        <stp>150204.SZ</stp>
        <stp>LastPrice</stp>
        <tr r="J50" s="7"/>
      </tp>
      <tp>
        <v>0.93200000000000005</v>
        <stp/>
        <stp>150304.SZ</stp>
        <stp>LastPrice</stp>
        <tr r="J113" s="7"/>
      </tp>
      <tp>
        <v>1523.89</v>
        <stp/>
        <stp>399429.SZ</stp>
        <stp>LastPrice</stp>
        <tr r="U124" s="7"/>
      </tp>
      <tp>
        <v>1.673</v>
        <stp/>
        <stp>150105.SZ</stp>
        <stp>LastPrice</stp>
        <tr r="J16" s="7"/>
      </tp>
      <tp>
        <v>0.96799999999999997</v>
        <stp/>
        <stp>150205.SZ</stp>
        <stp>LastPrice</stp>
        <tr r="I47" s="7"/>
      </tp>
      <tp>
        <v>1.0389999999999999</v>
        <stp/>
        <stp>150305.SZ</stp>
        <stp>LastPrice</stp>
        <tr r="I106" s="7"/>
      </tp>
      <tp>
        <v>1.02</v>
        <stp/>
        <stp>150206.SZ</stp>
        <stp>LastPrice</stp>
        <tr r="J47" s="7"/>
      </tp>
      <tp>
        <v>0.54300000000000004</v>
        <stp/>
        <stp>150306.SZ</stp>
        <stp>LastPrice</stp>
        <tr r="J106" s="7"/>
      </tp>
      <tp>
        <v>1.1380000000000001</v>
        <stp/>
        <stp>150207.SZ</stp>
        <stp>LastPrice</stp>
        <tr r="I49" s="7"/>
      </tp>
      <tp>
        <v>0.96699999999999997</v>
        <stp/>
        <stp>150307.SZ</stp>
        <stp>LastPrice</stp>
        <tr r="I103" s="7"/>
      </tp>
      <tp>
        <v>1.04</v>
        <stp/>
        <stp>150100.SZ</stp>
        <stp>LastPrice</stp>
        <tr r="I20" s="7"/>
      </tp>
      <tp>
        <v>0.98299999999999998</v>
        <stp/>
        <stp>150200.SZ</stp>
        <stp>LastPrice</stp>
        <tr r="I48" s="7"/>
      </tp>
      <tp>
        <v>0.72799999999999998</v>
        <stp/>
        <stp>150300.SZ</stp>
        <stp>LastPrice</stp>
        <tr r="J91" s="7"/>
      </tp>
      <tp>
        <v>1.825</v>
        <stp/>
        <stp>150101.SZ</stp>
        <stp>LastPrice</stp>
        <tr r="J20" s="7"/>
      </tp>
      <tp>
        <v>0.55600000000000005</v>
        <stp/>
        <stp>150201.SZ</stp>
        <stp>LastPrice</stp>
        <tr r="J48" s="7"/>
      </tp>
      <tp>
        <v>1.075</v>
        <stp/>
        <stp>150301.SZ</stp>
        <stp>LastPrice</stp>
        <tr r="I92" s="7"/>
      </tp>
      <tp>
        <v>1.18</v>
        <stp/>
        <stp>150302.SZ</stp>
        <stp>LastPrice</stp>
        <tr r="J92" s="7"/>
      </tp>
      <tp>
        <v>1.004</v>
        <stp/>
        <stp>150203.SZ</stp>
        <stp>LastPrice</stp>
        <tr r="I50" s="7"/>
      </tp>
      <tp>
        <v>1.036</v>
        <stp/>
        <stp>150303.SZ</stp>
        <stp>LastPrice</stp>
        <tr r="I113" s="7"/>
      </tp>
      <tp>
        <v>1.18</v>
        <stp/>
        <stp>000823.SH</stp>
        <stp>PctChg</stp>
        <tr r="V30" s="7"/>
      </tp>
      <tp>
        <v>-1.5700000000000003</v>
        <stp/>
        <stp>150336.SZ</stp>
        <stp>PctChg</stp>
        <tr r="P108" s="7"/>
      </tp>
      <tp>
        <v>0</v>
        <stp/>
        <stp>150326.SZ</stp>
        <stp>PctChg</stp>
        <tr r="P118" s="7"/>
      </tp>
      <tp>
        <v>-2.75</v>
        <stp/>
        <stp>150316.SZ</stp>
        <stp>PctChg</stp>
        <tr r="P98" s="7"/>
      </tp>
      <tp>
        <v>0.55999999999999994</v>
        <stp/>
        <stp>150306.SZ</stp>
        <stp>PctChg</stp>
        <tr r="P106" s="7"/>
      </tp>
      <tp>
        <v>-0.5</v>
        <stp/>
        <stp>150296.SZ</stp>
        <stp>PctChg</stp>
        <tr r="P87" s="7"/>
      </tp>
      <tp>
        <v>-1.76</v>
        <stp/>
        <stp>150276.SZ</stp>
        <stp>PctChg</stp>
        <tr r="P67" s="7"/>
      </tp>
      <tp>
        <v>0.37</v>
        <stp/>
        <stp>150266.SZ</stp>
        <stp>PctChg</stp>
        <tr r="P70" s="7"/>
      </tp>
      <tp>
        <v>-1.55</v>
        <stp/>
        <stp>150256.SZ</stp>
        <stp>PctChg</stp>
        <tr r="P83" s="7"/>
      </tp>
      <tp>
        <v>-0.1</v>
        <stp/>
        <stp>150246.SZ</stp>
        <stp>PctChg</stp>
        <tr r="P95" s="7"/>
      </tp>
      <tp>
        <v>-1.37</v>
        <stp/>
        <stp>150236.SZ</stp>
        <stp>PctChg</stp>
        <tr r="P66" s="7"/>
      </tp>
      <tp>
        <v>-2.41</v>
        <stp/>
        <stp>150226.SZ</stp>
        <stp>PctChg</stp>
        <tr r="P69" s="7"/>
      </tp>
      <tp>
        <v>0</v>
        <stp/>
        <stp>150216.SZ</stp>
        <stp>PctChg</stp>
        <tr r="P56" s="7"/>
      </tp>
      <tp>
        <v>-1.35</v>
        <stp/>
        <stp>150206.SZ</stp>
        <stp>PctChg</stp>
        <tr r="P47" s="7"/>
      </tp>
      <tp>
        <v>2.2999999999999998</v>
        <stp/>
        <stp>150196.SZ</stp>
        <stp>PctChg</stp>
        <tr r="O58" s="7"/>
      </tp>
      <tp>
        <v>0.1</v>
        <stp/>
        <stp>150186.SZ</stp>
        <stp>PctChg</stp>
        <tr r="O42" s="7"/>
      </tp>
      <tp>
        <v>-0.1</v>
        <stp/>
        <stp>150176.SZ</stp>
        <stp>PctChg</stp>
        <tr r="P127" s="7"/>
      </tp>
      <tp>
        <v>-0.97</v>
        <stp/>
        <stp>150146.SZ</stp>
        <stp>PctChg</stp>
        <tr r="P27" s="7"/>
      </tp>
      <tp>
        <v>0.51</v>
        <stp/>
        <stp>150076.SZ</stp>
        <stp>PctChg</stp>
        <tr r="O15" s="7"/>
      </tp>
      <tp>
        <v>0.39</v>
        <stp/>
        <stp>150056.SZ</stp>
        <stp>PctChg</stp>
        <tr r="P12" s="7"/>
      </tp>
      <tp>
        <v>0</v>
        <stp/>
        <stp>150036.SZ</stp>
        <stp>PctChg</stp>
        <tr r="O5" s="7"/>
      </tp>
      <tp>
        <v>3838.2000000000003</v>
        <stp/>
        <stp>399810.SZ</stp>
        <stp>LastPrice</stp>
        <tr r="U81" s="7"/>
      </tp>
      <tp>
        <v>5568.5</v>
        <stp/>
        <stp>399610.SZ</stp>
        <stp>LastPrice</stp>
        <tr r="U56" s="7"/>
      </tp>
      <tp>
        <v>2946.59</v>
        <stp/>
        <stp>399811.SZ</stp>
        <stp>LastPrice</stp>
        <tr r="U73" s="7"/>
      </tp>
      <tp>
        <v>8249.880000000001</v>
        <stp/>
        <stp>399812.SZ</stp>
        <stp>LastPrice</stp>
        <tr r="U106" s="7"/>
      </tp>
      <tp>
        <v>2275.98</v>
        <stp/>
        <stp>399412.SZ</stp>
        <stp>LastPrice</stp>
        <tr r="U54" s="7"/>
      </tp>
      <tp>
        <v>1.0469999999999999</v>
        <stp/>
        <stp>150138.SZ</stp>
        <stp>LastPrice</stp>
        <tr r="I32" s="7"/>
      </tp>
      <tp>
        <v>1.19</v>
        <stp/>
        <stp>150238.SZ</stp>
        <stp>LastPrice</stp>
        <tr r="J94" s="7"/>
      </tp>
      <tp>
        <v>1.018</v>
        <stp/>
        <stp>150139.SZ</stp>
        <stp>LastPrice</stp>
        <tr r="J32" s="7"/>
      </tp>
      <tp>
        <v>0.8</v>
        <stp/>
        <stp>399989.SZ</stp>
        <stp>PctChg</stp>
        <tr r="V80" s="7"/>
        <tr r="V116" s="7"/>
      </tp>
      <tp>
        <v>-0.52</v>
        <stp/>
        <stp>399959.SZ</stp>
        <stp>PctChg</stp>
        <tr r="V59" s="7"/>
      </tp>
      <tp>
        <v>-0.13</v>
        <stp/>
        <stp>399809.SZ</stp>
        <stp>PctChg</stp>
        <tr r="V121" s="7"/>
      </tp>
      <tp>
        <v>0.77</v>
        <stp/>
        <stp>399429.SZ</stp>
        <stp>PctChg</stp>
        <tr r="V124" s="7"/>
      </tp>
      <tp>
        <v>1.2390000000000001</v>
        <stp/>
        <stp>150234.SZ</stp>
        <stp>LastPrice</stp>
        <tr r="J81" s="7"/>
      </tp>
      <tp>
        <v>1.042</v>
        <stp/>
        <stp>150235.SZ</stp>
        <stp>LastPrice</stp>
        <tr r="I66" s="7"/>
      </tp>
      <tp>
        <v>1.028</v>
        <stp/>
        <stp>150335.SZ</stp>
        <stp>LastPrice</stp>
        <tr r="I108" s="7"/>
      </tp>
      <tp>
        <v>1.085</v>
        <stp/>
        <stp>150036.SZ</stp>
        <stp>LastPrice</stp>
        <tr r="I5" s="7"/>
      </tp>
      <tp>
        <v>0.93600000000000005</v>
        <stp/>
        <stp>150236.SZ</stp>
        <stp>LastPrice</stp>
        <tr r="J66" s="7"/>
      </tp>
      <tp>
        <v>0.375</v>
        <stp/>
        <stp>150336.SZ</stp>
        <stp>LastPrice</stp>
        <tr r="J108" s="7"/>
      </tp>
      <tp>
        <v>1.845</v>
        <stp/>
        <stp>150037.SZ</stp>
        <stp>LastPrice</stp>
        <tr r="J5" s="7"/>
      </tp>
      <tp>
        <v>1.0720000000000001</v>
        <stp/>
        <stp>150237.SZ</stp>
        <stp>LastPrice</stp>
        <tr r="I94" s="7"/>
      </tp>
      <tp>
        <v>1.0449999999999999</v>
        <stp/>
        <stp>150030.SZ</stp>
        <stp>LastPrice</stp>
        <tr r="I4" s="7"/>
      </tp>
      <tp>
        <v>1.054</v>
        <stp/>
        <stp>150130.SZ</stp>
        <stp>LastPrice</stp>
        <tr r="I29" s="7"/>
      </tp>
      <tp>
        <v>1.2310000000000001</v>
        <stp/>
        <stp>150230.SZ</stp>
        <stp>LastPrice</stp>
        <tr r="J64" s="7"/>
      </tp>
      <tp>
        <v>1.51</v>
        <stp/>
        <stp>150330.SZ</stp>
        <stp>LastPrice</stp>
        <tr r="J121" s="7"/>
      </tp>
      <tp>
        <v>1.3169999999999999</v>
        <stp/>
        <stp>150031.SZ</stp>
        <stp>LastPrice</stp>
        <tr r="J4" s="7"/>
      </tp>
      <tp>
        <v>0.52900000000000003</v>
        <stp/>
        <stp>150131.SZ</stp>
        <stp>LastPrice</stp>
        <tr r="J29" s="7"/>
      </tp>
      <tp>
        <v>1.1990000000000001</v>
        <stp/>
        <stp>150231.SZ</stp>
        <stp>LastPrice</stp>
        <tr r="I73" s="7"/>
      </tp>
      <tp>
        <v>1.0580000000000001</v>
        <stp/>
        <stp>150331.SZ</stp>
        <stp>LastPrice</stp>
        <tr r="I120" s="7"/>
      </tp>
      <tp>
        <v>-0.42000000000000004</v>
        <stp/>
        <stp>502050.SH</stp>
        <stp>PctChg</stp>
        <tr r="P60" s="7"/>
      </tp>
      <tp>
        <v>1.2170000000000001</v>
        <stp/>
        <stp>150232.SZ</stp>
        <stp>LastPrice</stp>
        <tr r="J73" s="7"/>
      </tp>
      <tp>
        <v>0.48399999999999999</v>
        <stp/>
        <stp>150332.SZ</stp>
        <stp>LastPrice</stp>
        <tr r="J120" s="7"/>
      </tp>
      <tp>
        <v>0.95800000000000007</v>
        <stp/>
        <stp>150233.SZ</stp>
        <stp>LastPrice</stp>
        <tr r="I81" s="7"/>
      </tp>
      <tp>
        <v>-0.1</v>
        <stp/>
        <stp>000300.SH</stp>
        <stp>PctChg</stp>
        <tr r="V5" s="7"/>
        <tr r="V6" s="7"/>
        <tr r="V33" s="7"/>
        <tr r="V10" s="7"/>
        <tr r="V15" s="7"/>
        <tr r="V25" s="7"/>
        <tr r="V16" s="7"/>
      </tp>
      <tp>
        <v>0</v>
        <stp/>
        <stp>150335.SZ</stp>
        <stp>PctChg</stp>
        <tr r="O108" s="7"/>
      </tp>
      <tp>
        <v>0</v>
        <stp/>
        <stp>150325.SZ</stp>
        <stp>PctChg</stp>
        <tr r="O118" s="7"/>
      </tp>
      <tp>
        <v>0</v>
        <stp/>
        <stp>150315.SZ</stp>
        <stp>PctChg</stp>
        <tr r="O98" s="7"/>
      </tp>
      <tp>
        <v>0</v>
        <stp/>
        <stp>150305.SZ</stp>
        <stp>PctChg</stp>
        <tr r="O106" s="7"/>
      </tp>
      <tp>
        <v>0.2</v>
        <stp/>
        <stp>150295.SZ</stp>
        <stp>PctChg</stp>
        <tr r="O87" s="7"/>
      </tp>
      <tp>
        <v>0</v>
        <stp/>
        <stp>150275.SZ</stp>
        <stp>PctChg</stp>
        <tr r="O67" s="7"/>
      </tp>
      <tp>
        <v>0</v>
        <stp/>
        <stp>150265.SZ</stp>
        <stp>PctChg</stp>
        <tr r="O70" s="7"/>
      </tp>
      <tp>
        <v>0</v>
        <stp/>
        <stp>150255.SZ</stp>
        <stp>PctChg</stp>
        <tr r="O83" s="7"/>
      </tp>
      <tp>
        <v>0</v>
        <stp/>
        <stp>150245.SZ</stp>
        <stp>PctChg</stp>
        <tr r="O95" s="7"/>
      </tp>
      <tp>
        <v>-2.89</v>
        <stp/>
        <stp>150235.SZ</stp>
        <stp>PctChg</stp>
        <tr r="O66" s="7"/>
      </tp>
      <tp>
        <v>7.51</v>
        <stp/>
        <stp>150225.SZ</stp>
        <stp>PctChg</stp>
        <tr r="O69" s="7"/>
      </tp>
      <tp>
        <v>-4.9800000000000004</v>
        <stp/>
        <stp>150215.SZ</stp>
        <stp>PctChg</stp>
        <tr r="O56" s="7"/>
      </tp>
      <tp>
        <v>0</v>
        <stp/>
        <stp>150205.SZ</stp>
        <stp>PctChg</stp>
        <tr r="O47" s="7"/>
      </tp>
      <tp>
        <v>-0.65</v>
        <stp/>
        <stp>150195.SZ</stp>
        <stp>PctChg</stp>
        <tr r="P43" s="7"/>
      </tp>
      <tp>
        <v>-0.55999999999999994</v>
        <stp/>
        <stp>150185.SZ</stp>
        <stp>PctChg</stp>
        <tr r="P41" s="7"/>
      </tp>
      <tp>
        <v>-0.21000000000000002</v>
        <stp/>
        <stp>150175.SZ</stp>
        <stp>PctChg</stp>
        <tr r="O127" s="7"/>
      </tp>
      <tp>
        <v>0.72000000000000008</v>
        <stp/>
        <stp>150165.SZ</stp>
        <stp>PctChg</stp>
        <tr r="P40" s="7"/>
      </tp>
      <tp>
        <v>0</v>
        <stp/>
        <stp>150145.SZ</stp>
        <stp>PctChg</stp>
        <tr r="O27" s="7"/>
      </tp>
      <tp>
        <v>0</v>
        <stp/>
        <stp>150105.SZ</stp>
        <stp>PctChg</stp>
        <tr r="P16" s="7"/>
      </tp>
      <tp>
        <v>0</v>
        <stp/>
        <stp>150095.SZ</stp>
        <stp>PctChg</stp>
        <tr r="P17" s="7"/>
      </tp>
      <tp>
        <v>-0.08</v>
        <stp/>
        <stp>150075.SZ</stp>
        <stp>PctChg</stp>
        <tr r="P13" s="7"/>
      </tp>
      <tp>
        <v>0</v>
        <stp/>
        <stp>150065.SZ</stp>
        <stp>PctChg</stp>
        <tr r="P9" s="7"/>
      </tp>
      <tp>
        <v>-4.88</v>
        <stp/>
        <stp>150055.SZ</stp>
        <stp>PctChg</stp>
        <tr r="O12" s="7"/>
      </tp>
      <tp t="e">
        <v>#N/A</v>
        <stp/>
        <stp>0</stp>
        <stp>PctChg</stp>
        <tr r="O25" s="7"/>
        <tr r="P25" s="7"/>
      </tp>
      <tp>
        <v>10970.77</v>
        <stp/>
        <stp>399001.SZ</stp>
        <stp>LastPrice</stp>
        <tr r="U128" s="7"/>
      </tp>
      <tp>
        <v>2670.87</v>
        <stp/>
        <stp>399803.SZ</stp>
        <stp>LastPrice</stp>
        <tr r="U98" s="7"/>
      </tp>
      <tp>
        <v>2060.5300000000002</v>
        <stp/>
        <stp>399804.SZ</stp>
        <stp>LastPrice</stp>
        <tr r="U103" s="7"/>
      </tp>
      <tp>
        <v>1.004</v>
        <stp/>
        <stp>150028.SZ</stp>
        <stp>LastPrice</stp>
        <tr r="I3" s="7"/>
      </tp>
      <tp>
        <v>0.95600000000000007</v>
        <stp/>
        <stp>150228.SZ</stp>
        <stp>LastPrice</stp>
        <tr r="J62" s="7"/>
      </tp>
      <tp>
        <v>1.268</v>
        <stp/>
        <stp>150328.SZ</stp>
        <stp>LastPrice</stp>
        <tr r="J117" s="7"/>
      </tp>
      <tp>
        <v>3064.02</v>
        <stp/>
        <stp>399805.SZ</stp>
        <stp>LastPrice</stp>
        <tr r="U102" s="7"/>
        <tr r="U105" s="7"/>
        <tr r="U120" s="7"/>
      </tp>
      <tp>
        <v>1.55</v>
        <stp/>
        <stp>150029.SZ</stp>
        <stp>LastPrice</stp>
        <tr r="J3" s="7"/>
      </tp>
      <tp>
        <v>1.0110000000000001</v>
        <stp/>
        <stp>150229.SZ</stp>
        <stp>LastPrice</stp>
        <tr r="I64" s="7"/>
      </tp>
      <tp>
        <v>0.999</v>
        <stp/>
        <stp>150329.SZ</stp>
        <stp>LastPrice</stp>
        <tr r="I121" s="7"/>
      </tp>
      <tp>
        <v>1885.27</v>
        <stp/>
        <stp>399006.SZ</stp>
        <stp>LastPrice</stp>
        <tr r="U86" s="7"/>
        <tr r="U31" s="7"/>
      </tp>
      <tp>
        <v>1.05</v>
        <stp/>
        <stp>399998.SZ</stp>
        <stp>PctChg</stp>
        <tr r="V100" s="7"/>
        <tr r="V101" s="7"/>
      </tp>
      <tp>
        <v>0.47000000000000003</v>
        <stp/>
        <stp>399808.SZ</stp>
        <stp>PctChg</stp>
        <tr r="V76" s="7"/>
        <tr r="V117" s="7"/>
      </tp>
      <tp>
        <v>0.24000000000000002</v>
        <stp/>
        <stp>399008.SZ</stp>
        <stp>PctChg</stp>
        <tr r="V11" s="7"/>
      </tp>
      <tp>
        <v>2121.9</v>
        <stp/>
        <stp>399807.SZ</stp>
        <stp>LastPrice</stp>
        <tr r="U75" s="7"/>
        <tr r="U93" s="7"/>
        <tr r="U118" s="7"/>
        <tr r="U119" s="7"/>
      </tp>
      <tp>
        <v>7038.6500000000005</v>
        <stp/>
        <stp>399707.SZ</stp>
        <stp>LastPrice</stp>
        <tr r="U35" s="7"/>
      </tp>
      <tp>
        <v>4499.24</v>
        <stp/>
        <stp>399007.SZ</stp>
        <stp>LastPrice</stp>
        <tr r="U18" s="7"/>
      </tp>
      <tp>
        <v>1902.73</v>
        <stp/>
        <stp>399808.SZ</stp>
        <stp>LastPrice</stp>
        <tr r="U76" s="7"/>
        <tr r="U117" s="7"/>
      </tp>
      <tp>
        <v>1520.17</v>
        <stp/>
        <stp>399008.SZ</stp>
        <stp>LastPrice</stp>
        <tr r="U11" s="7"/>
      </tp>
      <tp>
        <v>2.2440000000000002</v>
        <stp/>
        <stp>150124.SZ</stp>
        <stp>LastPrice</stp>
        <tr r="J23" s="7"/>
      </tp>
      <tp>
        <v>0.98299999999999998</v>
        <stp/>
        <stp>150224.SZ</stp>
        <stp>LastPrice</stp>
        <tr r="J55" s="7"/>
      </tp>
      <tp>
        <v>0.47500000000000003</v>
        <stp/>
        <stp>150324.SZ</stp>
        <stp>LastPrice</stp>
        <tr r="J115" s="7"/>
      </tp>
      <tp>
        <v>2219.65</v>
        <stp/>
        <stp>399809.SZ</stp>
        <stp>LastPrice</stp>
        <tr r="U121" s="7"/>
      </tp>
      <tp>
        <v>1.131</v>
        <stp/>
        <stp>150225.SZ</stp>
        <stp>LastPrice</stp>
        <tr r="I69" s="7"/>
      </tp>
      <tp>
        <v>1.0389999999999999</v>
        <stp/>
        <stp>150325.SZ</stp>
        <stp>LastPrice</stp>
        <tr r="I118" s="7"/>
      </tp>
      <tp>
        <v>1.42</v>
        <stp/>
        <stp>150226.SZ</stp>
        <stp>LastPrice</stp>
        <tr r="J69" s="7"/>
      </tp>
      <tp>
        <v>1.006</v>
        <stp/>
        <stp>150326.SZ</stp>
        <stp>LastPrice</stp>
        <tr r="J118" s="7"/>
      </tp>
      <tp>
        <v>0.98899999999999999</v>
        <stp/>
        <stp>150227.SZ</stp>
        <stp>LastPrice</stp>
        <tr r="I62" s="7"/>
      </tp>
      <tp>
        <v>1.135</v>
        <stp/>
        <stp>150327.SZ</stp>
        <stp>LastPrice</stp>
        <tr r="I117" s="7"/>
      </tp>
      <tp>
        <v>0.82500000000000007</v>
        <stp/>
        <stp>150220.SZ</stp>
        <stp>LastPrice</stp>
        <tr r="J63" s="7"/>
      </tp>
      <tp>
        <v>1.0509999999999999</v>
        <stp/>
        <stp>150121.SZ</stp>
        <stp>LastPrice</stp>
        <tr r="I24" s="7"/>
      </tp>
      <tp>
        <v>1.115</v>
        <stp/>
        <stp>150221.SZ</stp>
        <stp>LastPrice</stp>
        <tr r="I59" s="7"/>
      </tp>
      <tp>
        <v>1.1839999999999999</v>
        <stp/>
        <stp>150321.SZ</stp>
        <stp>LastPrice</stp>
        <tr r="I100" s="7"/>
      </tp>
      <tp>
        <v>-0.8</v>
        <stp/>
        <stp>502011.SH</stp>
        <stp>PctChg</stp>
        <tr r="O112" s="7"/>
      </tp>
      <tp>
        <v>0.87000000000000011</v>
        <stp/>
        <stp>502001.SH</stp>
        <stp>PctChg</stp>
        <tr r="O61" s="7"/>
      </tp>
      <tp>
        <v>-0.4</v>
        <stp/>
        <stp>502031.SH</stp>
        <stp>PctChg</stp>
        <tr r="O119" s="7"/>
      </tp>
      <tp>
        <v>0</v>
        <stp/>
        <stp>502021.SH</stp>
        <stp>PctChg</stp>
        <tr r="O79" s="7"/>
      </tp>
      <tp>
        <v>-9.4499999999999993</v>
        <stp/>
        <stp>502041.SH</stp>
        <stp>PctChg</stp>
        <tr r="O125" s="7"/>
      </tp>
      <tp>
        <v>0.82400000000000007</v>
        <stp/>
        <stp>150022.SZ</stp>
        <stp>LastPrice</stp>
        <tr r="I128" s="7"/>
      </tp>
      <tp>
        <v>1.518</v>
        <stp/>
        <stp>150122.SZ</stp>
        <stp>LastPrice</stp>
        <tr r="J24" s="7"/>
      </tp>
      <tp>
        <v>0.47300000000000003</v>
        <stp/>
        <stp>150222.SZ</stp>
        <stp>LastPrice</stp>
        <tr r="J59" s="7"/>
      </tp>
      <tp>
        <v>1.59</v>
        <stp/>
        <stp>150322.SZ</stp>
        <stp>LastPrice</stp>
        <tr r="J100" s="7"/>
      </tp>
      <tp>
        <v>0.41000000000000003</v>
        <stp/>
        <stp>150023.SZ</stp>
        <stp>LastPrice</stp>
        <tr r="J128" s="7"/>
      </tp>
      <tp>
        <v>1.2130000000000001</v>
        <stp/>
        <stp>150123.SZ</stp>
        <stp>LastPrice</stp>
        <tr r="I23" s="7"/>
      </tp>
      <tp>
        <v>1.1260000000000001</v>
        <stp/>
        <stp>150223.SZ</stp>
        <stp>LastPrice</stp>
        <tr r="I55" s="7"/>
      </tp>
      <tp>
        <v>1.04</v>
        <stp/>
        <stp>150323.SZ</stp>
        <stp>LastPrice</stp>
        <tr r="I115" s="7"/>
      </tp>
      <tp>
        <v>-0.17</v>
        <stp/>
        <stp>000971.SH</stp>
        <stp>PctChg</stp>
        <tr r="V4" s="7"/>
      </tp>
      <tp>
        <v>0.41000000000000003</v>
        <stp/>
        <stp>000841.SH</stp>
        <stp>PctChg</stp>
        <tr r="V28" s="7"/>
      </tp>
      <tp>
        <v>-2.12</v>
        <stp/>
        <stp>150344.SZ</stp>
        <stp>PctChg</stp>
        <tr r="P114" s="7"/>
      </tp>
      <tp>
        <v>0</v>
        <stp/>
        <stp>150324.SZ</stp>
        <stp>PctChg</stp>
        <tr r="P115" s="7"/>
      </tp>
      <tp>
        <v>-0.96000000000000008</v>
        <stp/>
        <stp>150304.SZ</stp>
        <stp>PctChg</stp>
        <tr r="P113" s="7"/>
      </tp>
      <tp>
        <v>-1.23</v>
        <stp/>
        <stp>150294.SZ</stp>
        <stp>PctChg</stp>
        <tr r="P93" s="7"/>
      </tp>
      <tp>
        <v>0.89</v>
        <stp/>
        <stp>150284.SZ</stp>
        <stp>PctChg</stp>
        <tr r="P104" s="7"/>
      </tp>
      <tp>
        <v>-0.73</v>
        <stp/>
        <stp>150274.SZ</stp>
        <stp>PctChg</stp>
        <tr r="P68" s="7"/>
      </tp>
      <tp>
        <v>-0.21000000000000002</v>
        <stp/>
        <stp>150264.SZ</stp>
        <stp>PctChg</stp>
        <tr r="P88" s="7"/>
      </tp>
      <tp>
        <v>-0.85000000000000009</v>
        <stp/>
        <stp>150244.SZ</stp>
        <stp>PctChg</stp>
        <tr r="P86" s="7"/>
      </tp>
      <tp>
        <v>1.56</v>
        <stp/>
        <stp>150234.SZ</stp>
        <stp>PctChg</stp>
        <tr r="P81" s="7"/>
      </tp>
      <tp>
        <v>-1.0100000000000002</v>
        <stp/>
        <stp>150224.SZ</stp>
        <stp>PctChg</stp>
        <tr r="P55" s="7"/>
      </tp>
      <tp>
        <v>0.63</v>
        <stp/>
        <stp>150214.SZ</stp>
        <stp>PctChg</stp>
        <tr r="P53" s="7"/>
      </tp>
      <tp>
        <v>-2.31</v>
        <stp/>
        <stp>150204.SZ</stp>
        <stp>PctChg</stp>
        <tr r="P50" s="7"/>
      </tp>
      <tp>
        <v>0.71000000000000008</v>
        <stp/>
        <stp>150194.SZ</stp>
        <stp>PctChg</stp>
        <tr r="O43" s="7"/>
      </tp>
      <tp>
        <v>-0.1</v>
        <stp/>
        <stp>150184.SZ</stp>
        <stp>PctChg</stp>
        <tr r="O41" s="7"/>
      </tp>
      <tp>
        <v>-1.22</v>
        <stp/>
        <stp>150174.SZ</stp>
        <stp>PctChg</stp>
        <tr r="P51" s="7"/>
      </tp>
      <tp>
        <v>0</v>
        <stp/>
        <stp>150164.SZ</stp>
        <stp>PctChg</stp>
        <tr r="O40" s="7"/>
      </tp>
      <tp>
        <v>1.1100000000000001</v>
        <stp/>
        <stp>150144.SZ</stp>
        <stp>PctChg</stp>
        <tr r="P26" s="7"/>
      </tp>
      <tp>
        <v>0.22</v>
        <stp/>
        <stp>150124.SZ</stp>
        <stp>PctChg</stp>
        <tr r="P23" s="7"/>
      </tp>
      <tp>
        <v>0</v>
        <stp/>
        <stp>150104.SZ</stp>
        <stp>PctChg</stp>
        <tr r="O16" s="7"/>
      </tp>
      <tp>
        <v>0</v>
        <stp/>
        <stp>150094.SZ</stp>
        <stp>PctChg</stp>
        <tr r="O17" s="7"/>
      </tp>
      <tp>
        <v>0</v>
        <stp/>
        <stp>150084.SZ</stp>
        <stp>PctChg</stp>
        <tr r="P14" s="7"/>
      </tp>
      <tp>
        <v>0</v>
        <stp/>
        <stp>150064.SZ</stp>
        <stp>PctChg</stp>
        <tr r="O9" s="7"/>
      </tp>
      <tp>
        <v>0</v>
        <stp/>
        <stp>150054.SZ</stp>
        <stp>PctChg</stp>
        <tr r="P7" s="7"/>
      </tp>
      <tp>
        <v>2535.5100000000002</v>
        <stp/>
        <stp>399970.SZ</stp>
        <stp>LastPrice</stp>
        <tr r="U43" s="7"/>
        <tr r="U95" s="7"/>
      </tp>
      <tp>
        <v>1883.44</v>
        <stp/>
        <stp>399971.SZ</stp>
        <stp>LastPrice</stp>
        <tr r="U74" s="7"/>
        <tr r="U50" s="7"/>
      </tp>
      <tp>
        <v>1416.26</v>
        <stp/>
        <stp>399973.SZ</stp>
        <stp>LastPrice</stp>
        <tr r="U47" s="7"/>
      </tp>
      <tp>
        <v>1676.21</v>
        <stp/>
        <stp>399673.SZ</stp>
        <stp>LastPrice</stp>
        <tr r="U113" s="7"/>
      </tp>
      <tp>
        <v>1562.97</v>
        <stp/>
        <stp>399974.SZ</stp>
        <stp>LastPrice</stp>
        <tr r="U52" s="7"/>
        <tr r="U87" s="7"/>
        <tr r="U97" s="7"/>
      </tp>
      <tp>
        <v>1.097</v>
        <stp/>
        <stp>150058.SZ</stp>
        <stp>LastPrice</stp>
        <tr r="J11" s="7"/>
      </tp>
      <tp>
        <v>1.0920000000000001</v>
        <stp/>
        <stp>150158.SZ</stp>
        <stp>LastPrice</stp>
        <tr r="J34" s="7"/>
      </tp>
      <tp>
        <v>1.0880000000000001</v>
        <stp/>
        <stp>150258.SZ</stp>
        <stp>LastPrice</stp>
        <tr r="J84" s="7"/>
      </tp>
      <tp>
        <v>864.89</v>
        <stp/>
        <stp>399975.SZ</stp>
        <stp>LastPrice</stp>
        <tr r="U55" s="7"/>
        <tr r="U48" s="7"/>
        <tr r="U66" s="7"/>
        <tr r="U92" s="7"/>
        <tr r="U112" s="7"/>
        <tr r="U114" s="7"/>
        <tr r="U126" s="7"/>
      </tp>
      <tp>
        <v>1.0680000000000001</v>
        <stp/>
        <stp>150059.SZ</stp>
        <stp>LastPrice</stp>
        <tr r="I8" s="7"/>
      </tp>
      <tp>
        <v>0.96299999999999997</v>
        <stp/>
        <stp>150259.SZ</stp>
        <stp>LastPrice</stp>
        <tr r="I85" s="7"/>
      </tp>
      <tp>
        <v>2528.0700000000002</v>
        <stp/>
        <stp>399976.SZ</stp>
        <stp>LastPrice</stp>
        <tr r="U57" s="7"/>
      </tp>
      <tp>
        <v>1.0429999999999999</v>
        <stp/>
        <stp>150054.SZ</stp>
        <stp>LastPrice</stp>
        <tr r="J7" s="7"/>
      </tp>
      <tp>
        <v>1.0720000000000001</v>
        <stp/>
        <stp>150055.SZ</stp>
        <stp>LastPrice</stp>
        <tr r="I12" s="7"/>
      </tp>
      <tp>
        <v>0.96199999999999997</v>
        <stp/>
        <stp>150255.SZ</stp>
        <stp>LastPrice</stp>
        <tr r="I83" s="7"/>
      </tp>
      <tp>
        <v>1.5290000000000001</v>
        <stp/>
        <stp>150056.SZ</stp>
        <stp>LastPrice</stp>
        <tr r="J12" s="7"/>
      </tp>
      <tp>
        <v>0.95300000000000007</v>
        <stp/>
        <stp>150256.SZ</stp>
        <stp>LastPrice</stp>
        <tr r="J83" s="7"/>
      </tp>
      <tp>
        <v>1.1340000000000001</v>
        <stp/>
        <stp>150057.SZ</stp>
        <stp>LastPrice</stp>
        <tr r="I11" s="7"/>
      </tp>
      <tp>
        <v>1.004</v>
        <stp/>
        <stp>150157.SZ</stp>
        <stp>LastPrice</stp>
        <tr r="I34" s="7"/>
      </tp>
      <tp>
        <v>0.98799999999999999</v>
        <stp/>
        <stp>150257.SZ</stp>
        <stp>LastPrice</stp>
        <tr r="I84" s="7"/>
      </tp>
      <tp>
        <v>1.016</v>
        <stp/>
        <stp>150150.SZ</stp>
        <stp>LastPrice</stp>
        <tr r="I30" s="7"/>
      </tp>
      <tp>
        <v>1.022</v>
        <stp/>
        <stp>150250.SZ</stp>
        <stp>LastPrice</stp>
        <tr r="J71" s="7"/>
      </tp>
      <tp>
        <v>0.98399999999999999</v>
        <stp/>
        <stp>150051.SZ</stp>
        <stp>LastPrice</stp>
        <tr r="I10" s="7"/>
      </tp>
      <tp>
        <v>1.78</v>
        <stp/>
        <stp>150151.SZ</stp>
        <stp>LastPrice</stp>
        <tr r="J30" s="7"/>
      </tp>
      <tp>
        <v>1.0509999999999999</v>
        <stp/>
        <stp>150251.SZ</stp>
        <stp>LastPrice</stp>
        <tr r="I72" s="7"/>
      </tp>
      <tp>
        <v>1.7230000000000001</v>
        <stp/>
        <stp>150052.SZ</stp>
        <stp>LastPrice</stp>
        <tr r="J10" s="7"/>
      </tp>
      <tp>
        <v>1.008</v>
        <stp/>
        <stp>150152.SZ</stp>
        <stp>LastPrice</stp>
        <tr r="I31" s="7"/>
      </tp>
      <tp>
        <v>1.7070000000000001</v>
        <stp/>
        <stp>150252.SZ</stp>
        <stp>LastPrice</stp>
        <tr r="J72" s="7"/>
      </tp>
      <tp>
        <v>1.048</v>
        <stp/>
        <stp>150053.SZ</stp>
        <stp>LastPrice</stp>
        <tr r="I7" s="7"/>
      </tp>
      <tp>
        <v>0.66900000000000004</v>
        <stp/>
        <stp>150153.SZ</stp>
        <stp>LastPrice</stp>
        <tr r="J31" s="7"/>
      </tp>
      <tp>
        <v>0.27999999999999997</v>
        <stp/>
        <stp>000966.SH</stp>
        <stp>PctChg</stp>
        <tr r="V17" s="7"/>
      </tp>
      <tp>
        <v>0</v>
        <stp/>
        <stp>150343.SZ</stp>
        <stp>PctChg</stp>
        <tr r="O114" s="7"/>
      </tp>
      <tp>
        <v>0</v>
        <stp/>
        <stp>150323.SZ</stp>
        <stp>PctChg</stp>
        <tr r="O115" s="7"/>
      </tp>
      <tp>
        <v>-0.38</v>
        <stp/>
        <stp>150303.SZ</stp>
        <stp>PctChg</stp>
        <tr r="O113" s="7"/>
      </tp>
      <tp>
        <v>0.1</v>
        <stp/>
        <stp>150293.SZ</stp>
        <stp>PctChg</stp>
        <tr r="O93" s="7"/>
      </tp>
      <tp>
        <v>0.1</v>
        <stp/>
        <stp>150283.SZ</stp>
        <stp>PctChg</stp>
        <tr r="O104" s="7"/>
      </tp>
      <tp>
        <v>0</v>
        <stp/>
        <stp>150273.SZ</stp>
        <stp>PctChg</stp>
        <tr r="O68" s="7"/>
      </tp>
      <tp>
        <v>0.77</v>
        <stp/>
        <stp>150263.SZ</stp>
        <stp>PctChg</stp>
        <tr r="O88" s="7"/>
      </tp>
      <tp>
        <v>-0.96000000000000008</v>
        <stp/>
        <stp>150243.SZ</stp>
        <stp>PctChg</stp>
        <tr r="O86" s="7"/>
      </tp>
      <tp>
        <v>0</v>
        <stp/>
        <stp>150233.SZ</stp>
        <stp>PctChg</stp>
        <tr r="O81" s="7"/>
      </tp>
      <tp>
        <v>-0.35000000000000003</v>
        <stp/>
        <stp>150223.SZ</stp>
        <stp>PctChg</stp>
        <tr r="O55" s="7"/>
      </tp>
      <tp>
        <v>0.19</v>
        <stp/>
        <stp>150213.SZ</stp>
        <stp>PctChg</stp>
        <tr r="O53" s="7"/>
      </tp>
      <tp>
        <v>0.6</v>
        <stp/>
        <stp>150203.SZ</stp>
        <stp>PctChg</stp>
        <tr r="O50" s="7"/>
      </tp>
      <tp>
        <v>-0.18000000000000002</v>
        <stp/>
        <stp>150193.SZ</stp>
        <stp>PctChg</stp>
        <tr r="P44" s="7"/>
      </tp>
      <tp>
        <v>-0.1</v>
        <stp/>
        <stp>150173.SZ</stp>
        <stp>PctChg</stp>
        <tr r="O51" s="7"/>
      </tp>
      <tp>
        <v>-0.74</v>
        <stp/>
        <stp>150153.SZ</stp>
        <stp>PctChg</stp>
        <tr r="P31" s="7"/>
      </tp>
      <tp>
        <v>0.1</v>
        <stp/>
        <stp>150143.SZ</stp>
        <stp>PctChg</stp>
        <tr r="O26" s="7"/>
      </tp>
      <tp>
        <v>-9.75</v>
        <stp/>
        <stp>150123.SZ</stp>
        <stp>PctChg</stp>
        <tr r="O23" s="7"/>
      </tp>
      <tp>
        <v>1.1100000000000001</v>
        <stp/>
        <stp>150113.SZ</stp>
        <stp>PctChg</stp>
        <tr r="P21" s="7"/>
      </tp>
      <tp>
        <v>-0.19</v>
        <stp/>
        <stp>000016.SH</stp>
        <stp>PctChg</stp>
        <tr r="V79" s="7"/>
        <tr r="V60" s="7"/>
        <tr r="V125" s="7"/>
      </tp>
      <tp>
        <v>-9.0000000000000011E-2</v>
        <stp/>
        <stp>150093.SZ</stp>
        <stp>PctChg</stp>
        <tr r="P18" s="7"/>
      </tp>
      <tp>
        <v>-4.34</v>
        <stp/>
        <stp>150083.SZ</stp>
        <stp>PctChg</stp>
        <tr r="O14" s="7"/>
      </tp>
      <tp>
        <v>-0.1</v>
        <stp/>
        <stp>150073.SZ</stp>
        <stp>PctChg</stp>
        <tr r="O13" s="7"/>
      </tp>
      <tp>
        <v>0</v>
        <stp/>
        <stp>150053.SZ</stp>
        <stp>PctChg</stp>
        <tr r="O7" s="7"/>
      </tp>
      <tp>
        <v>0</v>
        <stp/>
        <stp>150023.SZ</stp>
        <stp>PctChg</stp>
        <tr r="P128" s="7"/>
      </tp>
      <tp>
        <v>0.45999999999999996</v>
        <stp/>
        <stp>HSCEI.HI</stp>
        <stp>PctChg</stp>
        <tr r="V127" s="7"/>
      </tp>
      <tp>
        <v>1.127</v>
        <stp/>
        <stp>150048.SZ</stp>
        <stp>LastPrice</stp>
        <tr r="J6" s="7"/>
      </tp>
      <tp>
        <v>1.0609999999999999</v>
        <stp/>
        <stp>150148.SZ</stp>
        <stp>LastPrice</stp>
        <tr r="I28" s="7"/>
      </tp>
      <tp>
        <v>0.90900000000000003</v>
        <stp/>
        <stp>150248.SZ</stp>
        <stp>LastPrice</stp>
        <tr r="J74" s="7"/>
      </tp>
      <tp>
        <v>7163.91</v>
        <stp/>
        <stp>399965.SZ</stp>
        <stp>LastPrice</stp>
        <tr r="U44" s="7"/>
      </tp>
      <tp>
        <v>0.66300000000000003</v>
        <stp/>
        <stp>150149.SZ</stp>
        <stp>LastPrice</stp>
        <tr r="J28" s="7"/>
      </tp>
      <tp>
        <v>1.014</v>
        <stp/>
        <stp>150249.SZ</stp>
        <stp>LastPrice</stp>
        <tr r="I71" s="7"/>
      </tp>
      <tp>
        <v>6501.87</v>
        <stp/>
        <stp>399966.SZ</stp>
        <stp>LastPrice</stp>
        <tr r="U38" s="7"/>
        <tr r="U69" s="7"/>
      </tp>
      <tp>
        <v>9495.98</v>
        <stp/>
        <stp>399967.SZ</stp>
        <stp>LastPrice</stp>
        <tr r="U42" s="7"/>
        <tr r="U37" s="7"/>
        <tr r="U111" s="7"/>
        <tr r="U108" s="7"/>
      </tp>
      <tp>
        <v>0.73099999999999998</v>
        <stp/>
        <stp>150144.SZ</stp>
        <stp>LastPrice</stp>
        <tr r="J26" s="7"/>
      </tp>
      <tp>
        <v>0.69900000000000007</v>
        <stp/>
        <stp>150244.SZ</stp>
        <stp>LastPrice</stp>
        <tr r="J86" s="7"/>
      </tp>
      <tp>
        <v>1.155</v>
        <stp/>
        <stp>150344.SZ</stp>
        <stp>LastPrice</stp>
        <tr r="J114" s="7"/>
      </tp>
      <tp>
        <v>1.042</v>
        <stp/>
        <stp>150145.SZ</stp>
        <stp>LastPrice</stp>
        <tr r="I27" s="7"/>
      </tp>
      <tp>
        <v>1.169</v>
        <stp/>
        <stp>150245.SZ</stp>
        <stp>LastPrice</stp>
        <tr r="I95" s="7"/>
      </tp>
      <tp>
        <v>0.50800000000000001</v>
        <stp/>
        <stp>150146.SZ</stp>
        <stp>LastPrice</stp>
        <tr r="J27" s="7"/>
      </tp>
      <tp>
        <v>1.032</v>
        <stp/>
        <stp>150246.SZ</stp>
        <stp>LastPrice</stp>
        <tr r="J95" s="7"/>
      </tp>
      <tp>
        <v>1.43</v>
        <stp/>
        <stp>150047.SZ</stp>
        <stp>LastPrice</stp>
        <tr r="I6" s="7"/>
      </tp>
      <tp>
        <v>1.036</v>
        <stp/>
        <stp>150247.SZ</stp>
        <stp>LastPrice</stp>
        <tr r="I74" s="7"/>
      </tp>
      <tp>
        <v>1.032</v>
        <stp/>
        <stp>150241.SZ</stp>
        <stp>LastPrice</stp>
        <tr r="I65" s="7"/>
      </tp>
      <tp>
        <v>0</v>
        <stp/>
        <stp>502017.SH</stp>
        <stp>PctChg</stp>
        <tr r="O122" s="7"/>
      </tp>
      <tp>
        <v>-0.1</v>
        <stp/>
        <stp>502007.SH</stp>
        <stp>PctChg</stp>
        <tr r="O97" s="7"/>
      </tp>
      <tp>
        <v>-0.1</v>
        <stp/>
        <stp>502037.SH</stp>
        <stp>PctChg</stp>
        <tr r="O102" s="7"/>
      </tp>
      <tp>
        <v>0</v>
        <stp/>
        <stp>502027.SH</stp>
        <stp>PctChg</stp>
        <tr r="O124" s="7"/>
      </tp>
      <tp>
        <v>0.19</v>
        <stp/>
        <stp>502057.SH</stp>
        <stp>PctChg</stp>
        <tr r="O116" s="7"/>
      </tp>
      <tp>
        <v>1.04</v>
        <stp/>
        <stp>150242.SZ</stp>
        <stp>LastPrice</stp>
        <tr r="J65" s="7"/>
      </tp>
      <tp>
        <v>1.0190000000000001</v>
        <stp/>
        <stp>150143.SZ</stp>
        <stp>LastPrice</stp>
        <tr r="I26" s="7"/>
      </tp>
      <tp>
        <v>1.0269999999999999</v>
        <stp/>
        <stp>150243.SZ</stp>
        <stp>LastPrice</stp>
        <tr r="I86" s="7"/>
      </tp>
      <tp>
        <v>1.069</v>
        <stp/>
        <stp>150343.SZ</stp>
        <stp>LastPrice</stp>
        <tr r="I114" s="7"/>
      </tp>
      <tp>
        <v>-0.04</v>
        <stp/>
        <stp>000827.SH</stp>
        <stp>PctChg</stp>
        <tr r="V45" s="7"/>
        <tr r="V41" s="7"/>
        <tr r="V94" s="7"/>
        <tr r="V115" s="7"/>
      </tp>
      <tp>
        <v>-0.41000000000000003</v>
        <stp/>
        <stp>150332.SZ</stp>
        <stp>PctChg</stp>
        <tr r="P120" s="7"/>
      </tp>
      <tp>
        <v>0.63</v>
        <stp/>
        <stp>150322.SZ</stp>
        <stp>PctChg</stp>
        <tr r="P100" s="7"/>
      </tp>
      <tp>
        <v>2.27</v>
        <stp/>
        <stp>150312.SZ</stp>
        <stp>PctChg</stp>
        <tr r="P110" s="7"/>
      </tp>
      <tp>
        <v>1.6400000000000001</v>
        <stp/>
        <stp>150302.SZ</stp>
        <stp>PctChg</stp>
        <tr r="P92" s="7"/>
      </tp>
      <tp>
        <v>-0.13</v>
        <stp/>
        <stp>150292.SZ</stp>
        <stp>PctChg</stp>
        <tr r="P90" s="7"/>
      </tp>
      <tp>
        <v>0</v>
        <stp/>
        <stp>150282.SZ</stp>
        <stp>PctChg</stp>
        <tr r="P96" s="7"/>
      </tp>
      <tp>
        <v>3.4000000000000004</v>
        <stp/>
        <stp>150272.SZ</stp>
        <stp>PctChg</stp>
        <tr r="P78" s="7"/>
      </tp>
      <tp>
        <v>1.1400000000000001</v>
        <stp/>
        <stp>150262.SZ</stp>
        <stp>PctChg</stp>
        <tr r="P80" s="7"/>
      </tp>
      <tp>
        <v>2.2200000000000002</v>
        <stp/>
        <stp>150252.SZ</stp>
        <stp>PctChg</stp>
        <tr r="P72" s="7"/>
      </tp>
      <tp>
        <v>-1.52</v>
        <stp/>
        <stp>150242.SZ</stp>
        <stp>PctChg</stp>
        <tr r="P65" s="7"/>
      </tp>
      <tp>
        <v>0.83</v>
        <stp/>
        <stp>150232.SZ</stp>
        <stp>PctChg</stp>
        <tr r="P73" s="7"/>
      </tp>
      <tp>
        <v>-1.46</v>
        <stp/>
        <stp>150222.SZ</stp>
        <stp>PctChg</stp>
        <tr r="P59" s="7"/>
      </tp>
      <tp>
        <v>1.5000000000000002</v>
        <stp/>
        <stp>150212.SZ</stp>
        <stp>PctChg</stp>
        <tr r="P57" s="7"/>
      </tp>
      <tp>
        <v>1.0100000000000002</v>
        <stp/>
        <stp>150192.SZ</stp>
        <stp>PctChg</stp>
        <tr r="O44" s="7"/>
      </tp>
      <tp>
        <v>-0.69000000000000006</v>
        <stp/>
        <stp>150182.SZ</stp>
        <stp>PctChg</stp>
        <tr r="P37" s="7"/>
      </tp>
      <tp>
        <v>-0.4</v>
        <stp/>
        <stp>150172.SZ</stp>
        <stp>PctChg</stp>
        <tr r="P35" s="7"/>
      </tp>
      <tp>
        <v>0.3</v>
        <stp/>
        <stp>150152.SZ</stp>
        <stp>PctChg</stp>
        <tr r="O31" s="7"/>
      </tp>
      <tp>
        <v>7.0500000000000007</v>
        <stp/>
        <stp>150122.SZ</stp>
        <stp>PctChg</stp>
        <tr r="P24" s="7"/>
      </tp>
      <tp>
        <v>0.29000000000000004</v>
        <stp/>
        <stp>150112.SZ</stp>
        <stp>PctChg</stp>
        <tr r="O21" s="7"/>
      </tp>
      <tp>
        <v>0</v>
        <stp/>
        <stp>150092.SZ</stp>
        <stp>PctChg</stp>
        <tr r="O18" s="7"/>
      </tp>
      <tp>
        <v>-0.4</v>
        <stp/>
        <stp>150052.SZ</stp>
        <stp>PctChg</stp>
        <tr r="P10" s="7"/>
      </tp>
      <tp>
        <v>0</v>
        <stp/>
        <stp>150022.SZ</stp>
        <stp>PctChg</stp>
        <tr r="O128" s="7"/>
      </tp>
      <tp>
        <v>6387.58</v>
        <stp/>
        <stp>399550.SZ</stp>
        <stp>LastPrice</stp>
        <tr r="U23" s="7"/>
      </tp>
      <tp>
        <v>1.6300000000000001</v>
        <stp/>
        <stp>150178.SZ</stp>
        <stp>LastPrice</stp>
        <tr r="J38" s="7"/>
      </tp>
      <tp>
        <v>0.57999999999999996</v>
        <stp/>
        <stp>150278.SZ</stp>
        <stp>LastPrice</stp>
        <tr r="J75" s="7"/>
      </tp>
      <tp>
        <v>1.046</v>
        <stp/>
        <stp>150179.SZ</stp>
        <stp>LastPrice</stp>
        <tr r="I39" s="7"/>
      </tp>
      <tp>
        <v>1.028</v>
        <stp/>
        <stp>150279.SZ</stp>
        <stp>LastPrice</stp>
        <tr r="I76" s="7"/>
      </tp>
      <tp>
        <v>0.64900000000000002</v>
        <stp/>
        <stp>150174.SZ</stp>
        <stp>LastPrice</stp>
        <tr r="J51" s="7"/>
      </tp>
      <tp>
        <v>0.67700000000000005</v>
        <stp/>
        <stp>150274.SZ</stp>
        <stp>LastPrice</stp>
        <tr r="J68" s="7"/>
      </tp>
      <tp>
        <v>1287.81</v>
        <stp/>
        <stp>399959.SZ</stp>
        <stp>LastPrice</stp>
        <tr r="U59" s="7"/>
      </tp>
      <tp>
        <v>1.31</v>
        <stp/>
        <stp>150075.SZ</stp>
        <stp>LastPrice</stp>
        <tr r="J13" s="7"/>
      </tp>
      <tp>
        <v>0.96399999999999997</v>
        <stp/>
        <stp>150175.SZ</stp>
        <stp>LastPrice</stp>
        <tr r="I127" s="7"/>
      </tp>
      <tp>
        <v>0.98299999999999998</v>
        <stp/>
        <stp>150275.SZ</stp>
        <stp>LastPrice</stp>
        <tr r="I67" s="7"/>
      </tp>
      <tp>
        <v>0.98899999999999999</v>
        <stp/>
        <stp>150076.SZ</stp>
        <stp>LastPrice</stp>
        <tr r="I15" s="7"/>
      </tp>
      <tp>
        <v>1.0090000000000001</v>
        <stp/>
        <stp>150176.SZ</stp>
        <stp>LastPrice</stp>
        <tr r="J127" s="7"/>
      </tp>
      <tp>
        <v>0.61399999999999999</v>
        <stp/>
        <stp>150276.SZ</stp>
        <stp>LastPrice</stp>
        <tr r="J67" s="7"/>
      </tp>
      <tp>
        <v>1.5820000000000001</v>
        <stp/>
        <stp>150077.SZ</stp>
        <stp>LastPrice</stp>
        <tr r="J15" s="7"/>
      </tp>
      <tp>
        <v>1.0389999999999999</v>
        <stp/>
        <stp>150177.SZ</stp>
        <stp>LastPrice</stp>
        <tr r="I38" s="7"/>
      </tp>
      <tp>
        <v>0.95300000000000007</v>
        <stp/>
        <stp>150277.SZ</stp>
        <stp>LastPrice</stp>
        <tr r="I75" s="7"/>
      </tp>
      <tp>
        <v>1.3129999999999999</v>
        <stp/>
        <stp>150170.SZ</stp>
        <stp>LastPrice</stp>
        <tr r="J36" s="7"/>
      </tp>
      <tp>
        <v>1.704</v>
        <stp/>
        <stp>150270.SZ</stp>
        <stp>LastPrice</stp>
        <tr r="J77" s="7"/>
      </tp>
      <tp>
        <v>0.97599999999999998</v>
        <stp/>
        <stp>150171.SZ</stp>
        <stp>LastPrice</stp>
        <tr r="I35" s="7"/>
      </tp>
      <tp>
        <v>1.0150000000000001</v>
        <stp/>
        <stp>150271.SZ</stp>
        <stp>LastPrice</stp>
        <tr r="I78" s="7"/>
      </tp>
      <tp>
        <v>0.1</v>
        <stp/>
        <stp>502014.SH</stp>
        <stp>PctChg</stp>
        <tr r="O82" s="7"/>
      </tp>
      <tp>
        <v>0.1</v>
        <stp/>
        <stp>502004.SH</stp>
        <stp>PctChg</stp>
        <tr r="O111" s="7"/>
      </tp>
      <tp>
        <v>0</v>
        <stp/>
        <stp>502024.SH</stp>
        <stp>PctChg</stp>
        <tr r="O123" s="7"/>
      </tp>
      <tp>
        <v>0</v>
        <stp/>
        <stp>502054.SH</stp>
        <stp>PctChg</stp>
        <tr r="O126" s="7"/>
      </tp>
      <tp>
        <v>1.244</v>
        <stp/>
        <stp>150172.SZ</stp>
        <stp>LastPrice</stp>
        <tr r="J35" s="7"/>
      </tp>
      <tp>
        <v>1.034</v>
        <stp/>
        <stp>150272.SZ</stp>
        <stp>LastPrice</stp>
        <tr r="J78" s="7"/>
      </tp>
      <tp>
        <v>1.03</v>
        <stp/>
        <stp>150073.SZ</stp>
        <stp>LastPrice</stp>
        <tr r="I13" s="7"/>
      </tp>
      <tp>
        <v>0.99399999999999999</v>
        <stp/>
        <stp>150173.SZ</stp>
        <stp>LastPrice</stp>
        <tr r="I51" s="7"/>
      </tp>
      <tp>
        <v>0.96599999999999997</v>
        <stp/>
        <stp>150273.SZ</stp>
        <stp>LastPrice</stp>
        <tr r="I68" s="7"/>
      </tp>
      <tp>
        <v>0.94000000000000006</v>
        <stp/>
        <stp>000944.SH</stp>
        <stp>PctChg</stp>
        <tr r="V8" s="7"/>
      </tp>
      <tp>
        <v>-0.1</v>
        <stp/>
        <stp>000974.SH</stp>
        <stp>PctChg</stp>
        <tr r="V34" s="7"/>
      </tp>
      <tp>
        <v>0.11</v>
        <stp/>
        <stp>000904.SH</stp>
        <stp>PctChg</stp>
        <tr r="V9" s="7"/>
      </tp>
      <tp>
        <v>-9.0000000000000011E-2</v>
        <stp/>
        <stp>000934.SH</stp>
        <stp>PctChg</stp>
        <tr r="V96" s="7"/>
      </tp>
      <tp>
        <v>0.27999999999999997</v>
        <stp/>
        <stp>150331.SZ</stp>
        <stp>PctChg</stp>
        <tr r="O120" s="7"/>
      </tp>
      <tp>
        <v>-0.42000000000000004</v>
        <stp/>
        <stp>150321.SZ</stp>
        <stp>PctChg</stp>
        <tr r="O100" s="7"/>
      </tp>
      <tp>
        <v>-2.86</v>
        <stp/>
        <stp>150311.SZ</stp>
        <stp>PctChg</stp>
        <tr r="O110" s="7"/>
      </tp>
      <tp>
        <v>0</v>
        <stp/>
        <stp>150301.SZ</stp>
        <stp>PctChg</stp>
        <tr r="O92" s="7"/>
      </tp>
      <tp>
        <v>0.1</v>
        <stp/>
        <stp>150291.SZ</stp>
        <stp>PctChg</stp>
        <tr r="O90" s="7"/>
      </tp>
      <tp>
        <v>-1.05</v>
        <stp/>
        <stp>150281.SZ</stp>
        <stp>PctChg</stp>
        <tr r="O96" s="7"/>
      </tp>
      <tp>
        <v>1.1000000000000001</v>
        <stp/>
        <stp>150271.SZ</stp>
        <stp>PctChg</stp>
        <tr r="O78" s="7"/>
      </tp>
      <tp>
        <v>0</v>
        <stp/>
        <stp>150261.SZ</stp>
        <stp>PctChg</stp>
        <tr r="O80" s="7"/>
      </tp>
      <tp>
        <v>0.1</v>
        <stp/>
        <stp>150251.SZ</stp>
        <stp>PctChg</stp>
        <tr r="O72" s="7"/>
      </tp>
      <tp>
        <v>-1.81</v>
        <stp/>
        <stp>150241.SZ</stp>
        <stp>PctChg</stp>
        <tr r="O65" s="7"/>
      </tp>
      <tp>
        <v>9.5</v>
        <stp/>
        <stp>150231.SZ</stp>
        <stp>PctChg</stp>
        <tr r="O73" s="7"/>
      </tp>
      <tp>
        <v>-0.18000000000000002</v>
        <stp/>
        <stp>150221.SZ</stp>
        <stp>PctChg</stp>
        <tr r="O59" s="7"/>
      </tp>
      <tp>
        <v>0.1</v>
        <stp/>
        <stp>150211.SZ</stp>
        <stp>PctChg</stp>
        <tr r="O57" s="7"/>
      </tp>
      <tp>
        <v>-1.07</v>
        <stp/>
        <stp>150201.SZ</stp>
        <stp>PctChg</stp>
        <tr r="P48" s="7"/>
      </tp>
      <tp>
        <v>1.25</v>
        <stp/>
        <stp>150191.SZ</stp>
        <stp>PctChg</stp>
        <tr r="P45" s="7"/>
      </tp>
      <tp>
        <v>0</v>
        <stp/>
        <stp>150181.SZ</stp>
        <stp>PctChg</stp>
        <tr r="O37" s="7"/>
      </tp>
      <tp>
        <v>0</v>
        <stp/>
        <stp>150171.SZ</stp>
        <stp>PctChg</stp>
        <tr r="O35" s="7"/>
      </tp>
      <tp>
        <v>-0.5</v>
        <stp/>
        <stp>150151.SZ</stp>
        <stp>PctChg</stp>
        <tr r="P30" s="7"/>
      </tp>
      <tp>
        <v>0.57000000000000006</v>
        <stp/>
        <stp>150131.SZ</stp>
        <stp>PctChg</stp>
        <tr r="P29" s="7"/>
      </tp>
      <tp>
        <v>0</v>
        <stp/>
        <stp>150121.SZ</stp>
        <stp>PctChg</stp>
        <tr r="O24" s="7"/>
      </tp>
      <tp>
        <v>1.1600000000000001</v>
        <stp/>
        <stp>150101.SZ</stp>
        <stp>PctChg</stp>
        <tr r="P20" s="7"/>
      </tp>
      <tp>
        <v>-7.3599999999999994</v>
        <stp/>
        <stp>150091.SZ</stp>
        <stp>PctChg</stp>
        <tr r="P19" s="7"/>
      </tp>
      <tp>
        <v>0.2</v>
        <stp/>
        <stp>150051.SZ</stp>
        <stp>PctChg</stp>
        <tr r="O10" s="7"/>
      </tp>
      <tp>
        <v>-0.68</v>
        <stp/>
        <stp>150031.SZ</stp>
        <stp>PctChg</stp>
        <tr r="P4" s="7"/>
      </tp>
      <tp>
        <v>1910.79</v>
        <stp/>
        <stp>399440.SZ</stp>
        <stp>LastPrice</stp>
        <tr r="U99" s="7"/>
        <tr r="U123" s="7"/>
      </tp>
      <tp>
        <v>2514.2400000000002</v>
        <stp/>
        <stp>399441.SZ</stp>
        <stp>LastPrice</stp>
        <tr r="U78" s="7"/>
      </tp>
      <tp>
        <v>0.89300000000000002</v>
        <stp/>
        <stp>150168.SZ</stp>
        <stp>LastPrice</stp>
        <tr r="J33" s="7"/>
      </tp>
      <tp>
        <v>1</v>
        <stp/>
        <stp>150268.SZ</stp>
        <stp>LastPrice</stp>
        <tr r="J89" s="7"/>
      </tp>
      <tp>
        <v>0.996</v>
        <stp/>
        <stp>150169.SZ</stp>
        <stp>LastPrice</stp>
        <tr r="I36" s="7"/>
      </tp>
      <tp>
        <v>0.997</v>
        <stp/>
        <stp>150269.SZ</stp>
        <stp>LastPrice</stp>
        <tr r="I77" s="7"/>
      </tp>
      <tp>
        <v>1.0309999999999999</v>
        <stp/>
        <stp>150064.SZ</stp>
        <stp>LastPrice</stp>
        <tr r="I9" s="7"/>
      </tp>
      <tp>
        <v>1</v>
        <stp/>
        <stp>150164.SZ</stp>
        <stp>LastPrice</stp>
        <tr r="I40" s="7"/>
      </tp>
      <tp>
        <v>0.47700000000000004</v>
        <stp/>
        <stp>150264.SZ</stp>
        <stp>LastPrice</stp>
        <tr r="J88" s="7"/>
      </tp>
      <tp>
        <v>1.091</v>
        <stp/>
        <stp>150065.SZ</stp>
        <stp>LastPrice</stp>
        <tr r="J9" s="7"/>
      </tp>
      <tp>
        <v>0.83899999999999997</v>
        <stp/>
        <stp>150165.SZ</stp>
        <stp>LastPrice</stp>
        <tr r="J40" s="7"/>
      </tp>
      <tp>
        <v>1.091</v>
        <stp/>
        <stp>150265.SZ</stp>
        <stp>LastPrice</stp>
        <tr r="I70" s="7"/>
      </tp>
      <tp>
        <v>1.3420000000000001</v>
        <stp/>
        <stp>150266.SZ</stp>
        <stp>LastPrice</stp>
        <tr r="J70" s="7"/>
      </tp>
      <tp>
        <v>1.06</v>
        <stp/>
        <stp>150167.SZ</stp>
        <stp>LastPrice</stp>
        <tr r="I33" s="7"/>
      </tp>
      <tp>
        <v>1.02</v>
        <stp/>
        <stp>150267.SZ</stp>
        <stp>LastPrice</stp>
        <tr r="I89" s="7"/>
      </tp>
      <tp>
        <v>1.5660000000000001</v>
        <stp/>
        <stp>150060.SZ</stp>
        <stp>LastPrice</stp>
        <tr r="J8" s="7"/>
      </tp>
      <tp>
        <v>0.74099999999999999</v>
        <stp/>
        <stp>150260.SZ</stp>
        <stp>LastPrice</stp>
        <tr r="J85" s="7"/>
      </tp>
      <tp>
        <v>1.0449999999999999</v>
        <stp/>
        <stp>150261.SZ</stp>
        <stp>LastPrice</stp>
        <tr r="I80" s="7"/>
      </tp>
      <tp>
        <v>-0.91999999999999993</v>
        <stp/>
        <stp>502015.SH</stp>
        <stp>PctChg</stp>
        <tr r="P82" s="7"/>
      </tp>
      <tp>
        <v>-1.1600000000000001</v>
        <stp/>
        <stp>502005.SH</stp>
        <stp>PctChg</stp>
        <tr r="P111" s="7"/>
      </tp>
      <tp>
        <v>0</v>
        <stp/>
        <stp>502025.SH</stp>
        <stp>PctChg</stp>
        <tr r="P123" s="7"/>
      </tp>
      <tp>
        <v>-0.96000000000000008</v>
        <stp/>
        <stp>502055.SH</stp>
        <stp>PctChg</stp>
        <tr r="P126" s="7"/>
      </tp>
      <tp>
        <v>0.8</v>
        <stp/>
        <stp>150262.SZ</stp>
        <stp>LastPrice</stp>
        <tr r="J80" s="7"/>
      </tp>
      <tp>
        <v>1.052</v>
        <stp/>
        <stp>150263.SZ</stp>
        <stp>LastPrice</stp>
        <tr r="I88" s="7"/>
      </tp>
      <tp>
        <v>0.24000000000000002</v>
        <stp/>
        <stp>000905.SH</stp>
        <stp>PctChg</stp>
        <tr r="V7" s="7"/>
        <tr r="V12" s="7"/>
        <tr r="V3" s="7"/>
      </tp>
      <tp>
        <v>-0.21000000000000002</v>
        <stp/>
        <stp>000935.SH</stp>
        <stp>PctChg</stp>
        <tr r="V39" s="7"/>
      </tp>
      <tp>
        <v>0.74</v>
        <stp/>
        <stp>000805.SH</stp>
        <stp>PctChg</stp>
        <tr r="V20" s="7"/>
      </tp>
      <tp>
        <v>-0.26</v>
        <stp/>
        <stp>150330.SZ</stp>
        <stp>PctChg</stp>
        <tr r="P121" s="7"/>
      </tp>
      <tp>
        <v>8.120000000000001</v>
        <stp/>
        <stp>150310.SZ</stp>
        <stp>PctChg</stp>
        <tr r="P109" s="7"/>
      </tp>
      <tp>
        <v>0</v>
        <stp/>
        <stp>150300.SZ</stp>
        <stp>PctChg</stp>
        <tr r="P91" s="7"/>
      </tp>
      <tp>
        <v>1.4700000000000002</v>
        <stp/>
        <stp>150290.SZ</stp>
        <stp>PctChg</stp>
        <tr r="P101" s="7"/>
      </tp>
      <tp>
        <v>0.95</v>
        <stp/>
        <stp>150280.SZ</stp>
        <stp>PctChg</stp>
        <tr r="P76" s="7"/>
      </tp>
      <tp>
        <v>-3.2399999999999998</v>
        <stp/>
        <stp>150270.SZ</stp>
        <stp>PctChg</stp>
        <tr r="P77" s="7"/>
      </tp>
      <tp>
        <v>-1.2</v>
        <stp/>
        <stp>150260.SZ</stp>
        <stp>PctChg</stp>
        <tr r="P85" s="7"/>
      </tp>
      <tp>
        <v>-1.6400000000000001</v>
        <stp/>
        <stp>150250.SZ</stp>
        <stp>PctChg</stp>
        <tr r="P71" s="7"/>
      </tp>
      <tp>
        <v>-0.80999999999999994</v>
        <stp/>
        <stp>150230.SZ</stp>
        <stp>PctChg</stp>
        <tr r="P64" s="7"/>
      </tp>
      <tp>
        <v>0</v>
        <stp/>
        <stp>150220.SZ</stp>
        <stp>PctChg</stp>
        <tr r="P63" s="7"/>
      </tp>
      <tp>
        <v>-0.22</v>
        <stp/>
        <stp>150210.SZ</stp>
        <stp>PctChg</stp>
        <tr r="P52" s="7"/>
      </tp>
      <tp>
        <v>-0.1</v>
        <stp/>
        <stp>150200.SZ</stp>
        <stp>PctChg</stp>
        <tr r="O48" s="7"/>
      </tp>
      <tp>
        <v>0</v>
        <stp/>
        <stp>150190.SZ</stp>
        <stp>PctChg</stp>
        <tr r="O45" s="7"/>
      </tp>
      <tp>
        <v>-1.9900000000000002</v>
        <stp/>
        <stp>150180.SZ</stp>
        <stp>PctChg</stp>
        <tr r="P39" s="7"/>
      </tp>
      <tp>
        <v>0.38</v>
        <stp/>
        <stp>150170.SZ</stp>
        <stp>PctChg</stp>
        <tr r="P36" s="7"/>
      </tp>
      <tp>
        <v>-0.2</v>
        <stp/>
        <stp>150150.SZ</stp>
        <stp>PctChg</stp>
        <tr r="O30" s="7"/>
      </tp>
      <tp>
        <v>9.0000000000000011E-2</v>
        <stp/>
        <stp>150130.SZ</stp>
        <stp>PctChg</stp>
        <tr r="O29" s="7"/>
      </tp>
      <tp>
        <v>-0.29000000000000004</v>
        <stp/>
        <stp>150100.SZ</stp>
        <stp>PctChg</stp>
        <tr r="O20" s="7"/>
      </tp>
      <tp>
        <v>2.7600000000000002</v>
        <stp/>
        <stp>150090.SZ</stp>
        <stp>PctChg</stp>
        <tr r="O19" s="7"/>
      </tp>
      <tp>
        <v>2.69</v>
        <stp/>
        <stp>150060.SZ</stp>
        <stp>PctChg</stp>
        <tr r="P8" s="7"/>
      </tp>
      <tp>
        <v>0.1</v>
        <stp/>
        <stp>150030.SZ</stp>
        <stp>PctChg</stp>
        <tr r="O4" s="7"/>
      </tp>
      <tp>
        <v>1.1340000000000001</v>
        <stp/>
        <stp>150198.SZ</stp>
        <stp>LastPrice</stp>
        <tr r="I46" s="7"/>
      </tp>
      <tp>
        <v>0.54200000000000004</v>
        <stp/>
        <stp>150298.SZ</stp>
        <stp>LastPrice</stp>
        <tr r="J107" s="7"/>
      </tp>
      <tp>
        <v>0.97299999999999998</v>
        <stp/>
        <stp>150199.SZ</stp>
        <stp>LastPrice</stp>
        <tr r="J46" s="7"/>
      </tp>
      <tp>
        <v>1.0509999999999999</v>
        <stp/>
        <stp>150299.SZ</stp>
        <stp>LastPrice</stp>
        <tr r="I91" s="7"/>
      </tp>
      <tp>
        <v>1.33</v>
        <stp/>
        <stp>399993.SZ</stp>
        <stp>PctChg</stp>
        <tr r="V84" s="7"/>
      </tp>
      <tp>
        <v>-0.02</v>
        <stp/>
        <stp>399983.SZ</stp>
        <stp>PctChg</stp>
        <tr r="V49" s="7"/>
      </tp>
      <tp>
        <v>-0.71000000000000008</v>
        <stp/>
        <stp>399973.SZ</stp>
        <stp>PctChg</stp>
        <tr r="V47" s="7"/>
      </tp>
      <tp>
        <v>-0.4</v>
        <stp/>
        <stp>399803.SZ</stp>
        <stp>PctChg</stp>
        <tr r="V98" s="7"/>
      </tp>
      <tp>
        <v>-0.01</v>
        <stp/>
        <stp>399393.SZ</stp>
        <stp>PctChg</stp>
        <tr r="V22" s="7"/>
      </tp>
      <tp>
        <v>-0.49</v>
        <stp/>
        <stp>399673.SZ</stp>
        <stp>PctChg</stp>
        <tr r="V113" s="7"/>
      </tp>
      <tp>
        <v>1.018</v>
        <stp/>
        <stp>150094.SZ</stp>
        <stp>LastPrice</stp>
        <tr r="I17" s="7"/>
      </tp>
      <tp>
        <v>0.998</v>
        <stp/>
        <stp>150194.SZ</stp>
        <stp>LastPrice</stp>
        <tr r="I43" s="7"/>
      </tp>
      <tp>
        <v>1.04</v>
        <stp/>
        <stp>150294.SZ</stp>
        <stp>LastPrice</stp>
        <tr r="J93" s="7"/>
      </tp>
      <tp>
        <v>0.57200000000000006</v>
        <stp/>
        <stp>150095.SZ</stp>
        <stp>LastPrice</stp>
        <tr r="J17" s="7"/>
      </tp>
      <tp>
        <v>1.2290000000000001</v>
        <stp/>
        <stp>150195.SZ</stp>
        <stp>LastPrice</stp>
        <tr r="J43" s="7"/>
      </tp>
      <tp>
        <v>1.01</v>
        <stp/>
        <stp>150295.SZ</stp>
        <stp>LastPrice</stp>
        <tr r="I87" s="7"/>
      </tp>
      <tp>
        <v>1.1100000000000001</v>
        <stp/>
        <stp>150196.SZ</stp>
        <stp>LastPrice</stp>
        <tr r="I58" s="7"/>
      </tp>
      <tp>
        <v>0.996</v>
        <stp/>
        <stp>150296.SZ</stp>
        <stp>LastPrice</stp>
        <tr r="J87" s="7"/>
      </tp>
      <tp>
        <v>1.5629999999999999</v>
        <stp/>
        <stp>150197.SZ</stp>
        <stp>LastPrice</stp>
        <tr r="J58" s="7"/>
      </tp>
      <tp>
        <v>1.085</v>
        <stp/>
        <stp>150297.SZ</stp>
        <stp>LastPrice</stp>
        <tr r="I107" s="7"/>
      </tp>
      <tp>
        <v>1.079</v>
        <stp/>
        <stp>150090.SZ</stp>
        <stp>LastPrice</stp>
        <tr r="I19" s="7"/>
      </tp>
      <tp>
        <v>1.0449999999999999</v>
        <stp/>
        <stp>150190.SZ</stp>
        <stp>LastPrice</stp>
        <tr r="I45" s="7"/>
      </tp>
      <tp>
        <v>0.75700000000000001</v>
        <stp/>
        <stp>150290.SZ</stp>
        <stp>LastPrice</stp>
        <tr r="J101" s="7"/>
      </tp>
      <tp>
        <v>1.0190000000000001</v>
        <stp/>
        <stp>150091.SZ</stp>
        <stp>LastPrice</stp>
        <tr r="J19" s="7"/>
      </tp>
      <tp>
        <v>1.2150000000000001</v>
        <stp/>
        <stp>150191.SZ</stp>
        <stp>LastPrice</stp>
        <tr r="J45" s="7"/>
      </tp>
      <tp>
        <v>1.0509999999999999</v>
        <stp/>
        <stp>150291.SZ</stp>
        <stp>LastPrice</stp>
        <tr r="I90" s="7"/>
      </tp>
      <tp>
        <v>1.032</v>
        <stp/>
        <stp>150092.SZ</stp>
        <stp>LastPrice</stp>
        <tr r="I18" s="7"/>
      </tp>
      <tp>
        <v>1.0980000000000001</v>
        <stp/>
        <stp>150192.SZ</stp>
        <stp>LastPrice</stp>
        <tr r="I44" s="7"/>
      </tp>
      <tp>
        <v>0.78</v>
        <stp/>
        <stp>150292.SZ</stp>
        <stp>LastPrice</stp>
        <tr r="J90" s="7"/>
      </tp>
      <tp>
        <v>1.0569999999999999</v>
        <stp/>
        <stp>150093.SZ</stp>
        <stp>LastPrice</stp>
        <tr r="J18" s="7"/>
      </tp>
      <tp>
        <v>1.1080000000000001</v>
        <stp/>
        <stp>150193.SZ</stp>
        <stp>LastPrice</stp>
        <tr r="J44" s="7"/>
      </tp>
      <tp>
        <v>1.0429999999999999</v>
        <stp/>
        <stp>150293.SZ</stp>
        <stp>LastPrice</stp>
        <tr r="I93" s="7"/>
      </tp>
      <tp>
        <v>0.97</v>
        <stp/>
        <stp>150288.SZ</stp>
        <stp>LastPrice</stp>
        <tr r="J99" s="7"/>
      </tp>
      <tp>
        <v>1.048</v>
        <stp/>
        <stp>150289.SZ</stp>
        <stp>LastPrice</stp>
        <tr r="I101" s="7"/>
      </tp>
      <tp>
        <v>0.21000000000000002</v>
        <stp/>
        <stp>399992.SZ</stp>
        <stp>PctChg</stp>
        <tr r="V85" s="7"/>
      </tp>
      <tp>
        <v>0.22999999999999998</v>
        <stp/>
        <stp>399812.SZ</stp>
        <stp>PctChg</stp>
        <tr r="V106" s="7"/>
      </tp>
      <tp>
        <v>0.70000000000000007</v>
        <stp/>
        <stp>399412.SZ</stp>
        <stp>PctChg</stp>
        <tr r="V54" s="7"/>
      </tp>
      <tp>
        <v>1.29</v>
        <stp/>
        <stp>150084.SZ</stp>
        <stp>LastPrice</stp>
        <tr r="J14" s="7"/>
      </tp>
      <tp>
        <v>1.022</v>
        <stp/>
        <stp>150184.SZ</stp>
        <stp>LastPrice</stp>
        <tr r="I41" s="7"/>
      </tp>
      <tp>
        <v>0.79100000000000004</v>
        <stp/>
        <stp>150284.SZ</stp>
        <stp>LastPrice</stp>
        <tr r="J104" s="7"/>
      </tp>
      <tp>
        <v>0.89500000000000002</v>
        <stp/>
        <stp>150185.SZ</stp>
        <stp>LastPrice</stp>
        <tr r="J41" s="7"/>
      </tp>
      <tp>
        <v>0.95800000000000007</v>
        <stp/>
        <stp>150186.SZ</stp>
        <stp>LastPrice</stp>
        <tr r="I42" s="7"/>
      </tp>
      <tp>
        <v>0.64500000000000002</v>
        <stp/>
        <stp>150187.SZ</stp>
        <stp>LastPrice</stp>
        <tr r="J42" s="7"/>
      </tp>
      <tp>
        <v>1.046</v>
        <stp/>
        <stp>150287.SZ</stp>
        <stp>LastPrice</stp>
        <tr r="I99" s="7"/>
      </tp>
      <tp>
        <v>1.43</v>
        <stp/>
        <stp>150180.SZ</stp>
        <stp>LastPrice</stp>
        <tr r="J39" s="7"/>
      </tp>
      <tp>
        <v>0.85</v>
        <stp/>
        <stp>150280.SZ</stp>
        <stp>LastPrice</stp>
        <tr r="J76" s="7"/>
      </tp>
      <tp>
        <v>0.98299999999999998</v>
        <stp/>
        <stp>150181.SZ</stp>
        <stp>LastPrice</stp>
        <tr r="I37" s="7"/>
      </tp>
      <tp>
        <v>1.0409999999999999</v>
        <stp/>
        <stp>150281.SZ</stp>
        <stp>LastPrice</stp>
        <tr r="I96" s="7"/>
      </tp>
      <tp>
        <v>0.86799999999999999</v>
        <stp/>
        <stp>150182.SZ</stp>
        <stp>LastPrice</stp>
        <tr r="J37" s="7"/>
      </tp>
      <tp>
        <v>0.624</v>
        <stp/>
        <stp>150282.SZ</stp>
        <stp>LastPrice</stp>
        <tr r="J96" s="7"/>
      </tp>
      <tp>
        <v>1.0369999999999999</v>
        <stp/>
        <stp>150083.SZ</stp>
        <stp>LastPrice</stp>
        <tr r="I14" s="7"/>
      </tp>
      <tp>
        <v>0.96199999999999997</v>
        <stp/>
        <stp>150283.SZ</stp>
        <stp>LastPrice</stp>
        <tr r="I104" s="7"/>
      </tp>
      <tp>
        <v>2755.91</v>
        <stp/>
        <stp>399990.SZ</stp>
        <stp>LastPrice</stp>
        <tr r="U72" s="7"/>
      </tp>
      <tp>
        <v>1763.55</v>
        <stp/>
        <stp>399991.SZ</stp>
        <stp>LastPrice</stp>
        <tr r="U70" s="7"/>
        <tr r="U68" s="7"/>
        <tr r="U67" s="7"/>
        <tr r="U122" s="7"/>
      </tp>
      <tp>
        <v>2034.53</v>
        <stp/>
        <stp>399992.SZ</stp>
        <stp>LastPrice</stp>
        <tr r="U85" s="7"/>
      </tp>
      <tp>
        <v>2547.9700000000003</v>
        <stp/>
        <stp>399993.SZ</stp>
        <stp>LastPrice</stp>
        <tr r="U84" s="7"/>
      </tp>
      <tp>
        <v>7113.2</v>
        <stp/>
        <stp>399393.SZ</stp>
        <stp>LastPrice</stp>
        <tr r="U22" s="7"/>
      </tp>
      <tp>
        <v>1664.99</v>
        <stp/>
        <stp>399994.SZ</stp>
        <stp>LastPrice</stp>
        <tr r="U109" s="7"/>
      </tp>
      <tp>
        <v>8925.81</v>
        <stp/>
        <stp>399394.SZ</stp>
        <stp>LastPrice</stp>
        <tr r="U29" s="7"/>
      </tp>
      <tp>
        <v>5776.05</v>
        <stp/>
        <stp>399395.SZ</stp>
        <stp>LastPrice</stp>
        <tr r="U58" s="7"/>
      </tp>
      <tp>
        <v>2958.86</v>
        <stp/>
        <stp>399996.SZ</stp>
        <stp>LastPrice</stp>
        <tr r="U110" s="7"/>
      </tp>
      <tp>
        <v>10890.72</v>
        <stp/>
        <stp>399396.SZ</stp>
        <stp>LastPrice</stp>
        <tr r="U46" s="7"/>
      </tp>
      <tp>
        <v>-6.0000000000000005E-2</v>
        <stp/>
        <stp>399991.SZ</stp>
        <stp>PctChg</stp>
        <tr r="V68" s="7"/>
        <tr r="V70" s="7"/>
        <tr r="V67" s="7"/>
        <tr r="V122" s="7"/>
      </tp>
      <tp>
        <v>3.0000000000000002E-2</v>
        <stp/>
        <stp>399971.SZ</stp>
        <stp>PctChg</stp>
        <tr r="V74" s="7"/>
        <tr r="V50" s="7"/>
      </tp>
      <tp>
        <v>0.01</v>
        <stp/>
        <stp>399811.SZ</stp>
        <stp>PctChg</stp>
        <tr r="V73" s="7"/>
      </tp>
      <tp>
        <v>0.01</v>
        <stp/>
        <stp>399001.SZ</stp>
        <stp>PctChg</stp>
        <tr r="V128" s="7"/>
      </tp>
      <tp>
        <v>1.37</v>
        <stp/>
        <stp>399441.SZ</stp>
        <stp>PctChg</stp>
        <tr r="V78" s="7"/>
      </tp>
      <tp>
        <v>4590.76</v>
        <stp/>
        <stp>399997.SZ</stp>
        <stp>LastPrice</stp>
        <tr r="U77" s="7"/>
      </tp>
      <tp>
        <v>2026.99</v>
        <stp/>
        <stp>399998.SZ</stp>
        <stp>LastPrice</stp>
        <tr r="U101" s="7"/>
        <tr r="U100" s="7"/>
      </tp>
      <tp>
        <v>0</v>
        <stp/>
        <stp>502018.SH</stp>
        <stp>PctChg</stp>
        <tr r="P122" s="7"/>
      </tp>
      <tp>
        <v>-0.91999999999999993</v>
        <stp/>
        <stp>502008.SH</stp>
        <stp>PctChg</stp>
        <tr r="P97" s="7"/>
      </tp>
      <tp>
        <v>-2.35</v>
        <stp/>
        <stp>502038.SH</stp>
        <stp>PctChg</stp>
        <tr r="P102" s="7"/>
      </tp>
      <tp>
        <v>0.3</v>
        <stp/>
        <stp>502028.SH</stp>
        <stp>PctChg</stp>
        <tr r="P124" s="7"/>
      </tp>
      <tp>
        <v>0</v>
        <stp/>
        <stp>502058.SH</stp>
        <stp>PctChg</stp>
        <tr r="P116" s="7"/>
      </tp>
      <tp>
        <v>-0.18000000000000002</v>
        <stp/>
        <stp>000998.SH</stp>
        <stp>PctChg</stp>
        <tr r="V51" s="7"/>
      </tp>
      <tp>
        <v>0.25</v>
        <stp/>
        <stp>000958.SH</stp>
        <stp>PctChg</stp>
        <tr r="V53" s="7"/>
        <tr r="V13" s="7"/>
        <tr r="V19" s="7"/>
      </tp>
      <tp>
        <v>6.0000000000000005E-2</v>
        <stp/>
        <stp>000918.SH</stp>
        <stp>PctChg</stp>
        <tr r="V24" s="7"/>
      </tp>
      <tp>
        <v>0.44</v>
        <stp/>
        <stp>000808.SH</stp>
        <stp>PctChg</stp>
        <tr r="V104" s="7"/>
      </tp>
      <tp>
        <v>-9.0000000000000011E-2</v>
        <stp/>
        <stp>000828.SH</stp>
        <stp>PctChg</stp>
        <tr r="V27" s="7"/>
      </tp>
      <tp>
        <v>7448.2300000000005</v>
        <stp/>
        <stp>399983.SZ</stp>
        <stp>LastPrice</stp>
        <tr r="U49" s="7"/>
      </tp>
      <tp>
        <v>6480.21</v>
        <stp/>
        <stp>399986.SZ</stp>
        <stp>LastPrice</stp>
        <tr r="U83" s="7"/>
        <tr r="U89" s="7"/>
        <tr r="U62" s="7"/>
        <tr r="U71" s="7"/>
        <tr r="U65" s="7"/>
        <tr r="U91" s="7"/>
        <tr r="U90" s="7"/>
      </tp>
      <tp>
        <v>1.3900000000000001</v>
        <stp/>
        <stp>399990.SZ</stp>
        <stp>PctChg</stp>
        <tr r="V72" s="7"/>
      </tp>
      <tp>
        <v>-0.15</v>
        <stp/>
        <stp>399970.SZ</stp>
        <stp>PctChg</stp>
        <tr r="V43" s="7"/>
        <tr r="V95" s="7"/>
      </tp>
      <tp>
        <v>0.02</v>
        <stp/>
        <stp>399810.SZ</stp>
        <stp>PctChg</stp>
        <tr r="V81" s="7"/>
      </tp>
      <tp>
        <v>-0.08</v>
        <stp/>
        <stp>399330.SZ</stp>
        <stp>PctChg</stp>
        <tr r="V21" s="7"/>
        <tr r="V14" s="7"/>
        <tr r="V2" s="7"/>
      </tp>
      <tp>
        <v>-0.12000000000000001</v>
        <stp/>
        <stp>399610.SZ</stp>
        <stp>PctChg</stp>
        <tr r="V56" s="7"/>
      </tp>
      <tp>
        <v>-0.32</v>
        <stp/>
        <stp>399550.SZ</stp>
        <stp>PctChg</stp>
        <tr r="V23" s="7"/>
      </tp>
      <tp>
        <v>-0.72000000000000008</v>
        <stp/>
        <stp>399440.SZ</stp>
        <stp>PctChg</stp>
        <tr r="V99" s="7"/>
        <tr r="V123" s="7"/>
      </tp>
      <tp>
        <v>2870.9900000000002</v>
        <stp/>
        <stp>399987.SZ</stp>
        <stp>LastPrice</stp>
        <tr r="U64" s="7"/>
      </tp>
      <tp>
        <v>7079.14</v>
        <stp/>
        <stp>399989.SZ</stp>
        <stp>LastPrice</stp>
        <tr r="U80" s="7"/>
        <tr r="U116" s="7"/>
      </tp>
      <tp>
        <v>-1.35</v>
        <stp/>
        <stp>502049.SH</stp>
        <stp>PctChg</stp>
        <tr r="O60" s="7"/>
      </tp>
      <tp>
        <v>-1.7500000000000002</v>
        <stp/>
        <stp>399997.SZ</stp>
        <stp>PctChg</stp>
        <tr r="V77" s="7"/>
      </tp>
      <tp>
        <v>-1.28</v>
        <stp/>
        <stp>399987.SZ</stp>
        <stp>PctChg</stp>
        <tr r="V64" s="7"/>
      </tp>
      <tp>
        <v>-0.45000000000000007</v>
        <stp/>
        <stp>399967.SZ</stp>
        <stp>PctChg</stp>
        <tr r="V42" s="7"/>
        <tr r="V37" s="7"/>
        <tr r="V108" s="7"/>
        <tr r="V111" s="7"/>
      </tp>
      <tp>
        <v>-0.08</v>
        <stp/>
        <stp>399807.SZ</stp>
        <stp>PctChg</stp>
        <tr r="V75" s="7"/>
        <tr r="V93" s="7"/>
        <tr r="V119" s="7"/>
        <tr r="V118" s="7"/>
      </tp>
      <tp>
        <v>-0.01</v>
        <stp/>
        <stp>399007.SZ</stp>
        <stp>PctChg</stp>
        <tr r="V18" s="7"/>
      </tp>
      <tp>
        <v>-0.45000000000000007</v>
        <stp/>
        <stp>399707.SZ</stp>
        <stp>PctChg</stp>
        <tr r="V35" s="7"/>
      </tp>
      <tp>
        <v>-0.13</v>
        <stp/>
        <stp>399996.SZ</stp>
        <stp>PctChg</stp>
        <tr r="V110" s="7"/>
      </tp>
      <tp>
        <v>0.01</v>
        <stp/>
        <stp>399986.SZ</stp>
        <stp>PctChg</stp>
        <tr r="V71" s="7"/>
        <tr r="V62" s="7"/>
        <tr r="V65" s="7"/>
        <tr r="V83" s="7"/>
        <tr r="V89" s="7"/>
        <tr r="V90" s="7"/>
        <tr r="V91" s="7"/>
      </tp>
      <tp>
        <v>0.69000000000000006</v>
        <stp/>
        <stp>399976.SZ</stp>
        <stp>PctChg</stp>
        <tr r="V57" s="7"/>
      </tp>
      <tp>
        <v>-0.27999999999999997</v>
        <stp/>
        <stp>399966.SZ</stp>
        <stp>PctChg</stp>
        <tr r="V69" s="7"/>
        <tr r="V38" s="7"/>
      </tp>
      <tp>
        <v>-0.82000000000000006</v>
        <stp/>
        <stp>399396.SZ</stp>
        <stp>PctChg</stp>
        <tr r="V46" s="7"/>
      </tp>
      <tp>
        <v>-0.27</v>
        <stp/>
        <stp>399006.SZ</stp>
        <stp>PctChg</stp>
        <tr r="V31" s="7"/>
        <tr r="V86" s="7"/>
      </tp>
      <tp>
        <v>-0.42000000000000004</v>
        <stp/>
        <stp>399975.SZ</stp>
        <stp>PctChg</stp>
        <tr r="V66" s="7"/>
        <tr r="V55" s="7"/>
        <tr r="V48" s="7"/>
        <tr r="V92" s="7"/>
        <tr r="V112" s="7"/>
        <tr r="V114" s="7"/>
        <tr r="V126" s="7"/>
      </tp>
      <tp>
        <v>0</v>
        <stp/>
        <stp>399965.SZ</stp>
        <stp>PctChg</stp>
        <tr r="V44" s="7"/>
      </tp>
      <tp>
        <v>0.01</v>
        <stp/>
        <stp>399805.SZ</stp>
        <stp>PctChg</stp>
        <tr r="V102" s="7"/>
        <tr r="V105" s="7"/>
        <tr r="V120" s="7"/>
      </tp>
      <tp>
        <v>0.91</v>
        <stp/>
        <stp>399395.SZ</stp>
        <stp>PctChg</stp>
        <tr r="V58" s="7"/>
      </tp>
      <tp>
        <v>-0.11</v>
        <stp/>
        <stp>502013</stp>
        <stp>PctChg</stp>
        <tr r="Q82" s="7"/>
      </tp>
      <tp>
        <v>-0.08</v>
        <stp/>
        <stp>502010</stp>
        <stp>PctChg</stp>
        <tr r="Q112" s="7"/>
      </tp>
      <tp>
        <v>-0.73</v>
        <stp/>
        <stp>502016</stp>
        <stp>PctChg</stp>
        <tr r="Q122" s="7"/>
      </tp>
      <tp>
        <v>-0.42000000000000004</v>
        <stp/>
        <stp>502003</stp>
        <stp>PctChg</stp>
        <tr r="Q111" s="7"/>
      </tp>
      <tp>
        <v>-0.1</v>
        <stp/>
        <stp>502000</stp>
        <stp>PctChg</stp>
        <tr r="Q61" s="7"/>
      </tp>
      <tp>
        <v>0</v>
        <stp/>
        <stp>502006</stp>
        <stp>PctChg</stp>
        <tr r="Q97" s="7"/>
      </tp>
      <tp>
        <v>-0.1</v>
        <stp/>
        <stp>502030</stp>
        <stp>PctChg</stp>
        <tr r="Q119" s="7"/>
      </tp>
      <tp>
        <v>0</v>
        <stp/>
        <stp>502036</stp>
        <stp>PctChg</stp>
        <tr r="Q102" s="7"/>
      </tp>
      <tp>
        <v>-0.89</v>
        <stp/>
        <stp>502023</stp>
        <stp>PctChg</stp>
        <tr r="Q123" s="7"/>
      </tp>
      <tp>
        <v>0</v>
        <stp/>
        <stp>502020</stp>
        <stp>PctChg</stp>
        <tr r="Q79" s="7"/>
      </tp>
      <tp>
        <v>0.84000000000000008</v>
        <stp/>
        <stp>502026</stp>
        <stp>PctChg</stp>
        <tr r="Q124" s="7"/>
      </tp>
      <tp>
        <v>-0.58000000000000007</v>
        <stp/>
        <stp>502053</stp>
        <stp>PctChg</stp>
        <tr r="Q126" s="7"/>
      </tp>
      <tp>
        <v>0.71000000000000008</v>
        <stp/>
        <stp>502056</stp>
        <stp>PctChg</stp>
        <tr r="Q116" s="7"/>
      </tp>
      <tp>
        <v>0</v>
        <stp/>
        <stp>502040</stp>
        <stp>PctChg</stp>
        <tr r="Q125" s="7"/>
      </tp>
      <tp>
        <v>0</v>
        <stp/>
        <stp>502048</stp>
        <stp>PctChg</stp>
        <tr r="Q60" s="7"/>
      </tp>
      <tp>
        <v>0.5</v>
        <stp/>
        <stp>150329.SZ</stp>
        <stp>PctChg</stp>
        <tr r="O121" s="7"/>
      </tp>
      <tp>
        <v>-0.55999999999999994</v>
        <stp/>
        <stp>150309.SZ</stp>
        <stp>PctChg</stp>
        <tr r="O109" s="7"/>
      </tp>
      <tp>
        <v>-0.1</v>
        <stp/>
        <stp>150299.SZ</stp>
        <stp>PctChg</stp>
        <tr r="O91" s="7"/>
      </tp>
      <tp>
        <v>-0.29000000000000004</v>
        <stp/>
        <stp>150289.SZ</stp>
        <stp>PctChg</stp>
        <tr r="O101" s="7"/>
      </tp>
      <tp>
        <v>-1.1499999999999999</v>
        <stp/>
        <stp>150279.SZ</stp>
        <stp>PctChg</stp>
        <tr r="O76" s="7"/>
      </tp>
      <tp>
        <v>1.22</v>
        <stp/>
        <stp>150269.SZ</stp>
        <stp>PctChg</stp>
        <tr r="O77" s="7"/>
      </tp>
      <tp>
        <v>0.1</v>
        <stp/>
        <stp>150259.SZ</stp>
        <stp>PctChg</stp>
        <tr r="O85" s="7"/>
      </tp>
      <tp>
        <v>0</v>
        <stp/>
        <stp>150249.SZ</stp>
        <stp>PctChg</stp>
        <tr r="O71" s="7"/>
      </tp>
      <tp>
        <v>0.70000000000000007</v>
        <stp/>
        <stp>150229.SZ</stp>
        <stp>PctChg</stp>
        <tr r="O64" s="7"/>
      </tp>
      <tp>
        <v>0.44</v>
        <stp/>
        <stp>150219.SZ</stp>
        <stp>PctChg</stp>
        <tr r="O63" s="7"/>
      </tp>
      <tp>
        <v>0.1</v>
        <stp/>
        <stp>150209.SZ</stp>
        <stp>PctChg</stp>
        <tr r="O52" s="7"/>
      </tp>
      <tp>
        <v>-2.5100000000000002</v>
        <stp/>
        <stp>150199.SZ</stp>
        <stp>PctChg</stp>
        <tr r="P46" s="7"/>
      </tp>
      <tp>
        <v>0</v>
        <stp/>
        <stp>150179.SZ</stp>
        <stp>PctChg</stp>
        <tr r="O39" s="7"/>
      </tp>
      <tp>
        <v>0</v>
        <stp/>
        <stp>150169.SZ</stp>
        <stp>PctChg</stp>
        <tr r="O36" s="7"/>
      </tp>
      <tp>
        <v>1.22</v>
        <stp/>
        <stp>150149.SZ</stp>
        <stp>PctChg</stp>
        <tr r="P28" s="7"/>
      </tp>
      <tp>
        <v>0</v>
        <stp/>
        <stp>150139.SZ</stp>
        <stp>PctChg</stp>
        <tr r="P32" s="7"/>
      </tp>
      <tp>
        <v>0.27999999999999997</v>
        <stp/>
        <stp>150059.SZ</stp>
        <stp>PctChg</stp>
        <tr r="O8" s="7"/>
      </tp>
      <tp>
        <v>-6.0000000000000005E-2</v>
        <stp/>
        <stp>150029.SZ</stp>
        <stp>PctChg</stp>
        <tr r="P3" s="7"/>
      </tp>
      <tp>
        <v>-0.39</v>
        <stp/>
        <stp>150019.SZ</stp>
        <stp>PctChg</stp>
        <tr r="P2" s="7"/>
      </tp>
      <tp>
        <v>-0.32</v>
        <stp/>
        <stp>399994.SZ</stp>
        <stp>PctChg</stp>
        <tr r="V109" s="7"/>
      </tp>
      <tp>
        <v>-0.17</v>
        <stp/>
        <stp>399974.SZ</stp>
        <stp>PctChg</stp>
        <tr r="V87" s="7"/>
        <tr r="V52" s="7"/>
        <tr r="V97" s="7"/>
      </tp>
      <tp>
        <v>0.34</v>
        <stp/>
        <stp>399804.SZ</stp>
        <stp>PctChg</stp>
        <tr r="V103" s="7"/>
      </tp>
      <tp>
        <v>0.45000000000000007</v>
        <stp/>
        <stp>399394.SZ</stp>
        <stp>PctChg</stp>
        <tr r="V29" s="7"/>
      </tp>
      <tp>
        <v>-0.08</v>
        <stp/>
        <stp>150328.SZ</stp>
        <stp>PctChg</stp>
        <tr r="P117" s="7"/>
      </tp>
      <tp>
        <v>-0.88</v>
        <stp/>
        <stp>150318.SZ</stp>
        <stp>PctChg</stp>
        <tr r="P105" s="7"/>
      </tp>
      <tp>
        <v>-1.26</v>
        <stp/>
        <stp>150308.SZ</stp>
        <stp>PctChg</stp>
        <tr r="P103" s="7"/>
      </tp>
      <tp>
        <v>0.74</v>
        <stp/>
        <stp>150298.SZ</stp>
        <stp>PctChg</stp>
        <tr r="P107" s="7"/>
      </tp>
      <tp>
        <v>-1.32</v>
        <stp/>
        <stp>150288.SZ</stp>
        <stp>PctChg</stp>
        <tr r="P99" s="7"/>
      </tp>
      <tp>
        <v>-0.34</v>
        <stp/>
        <stp>150278.SZ</stp>
        <stp>PctChg</stp>
        <tr r="P75" s="7"/>
      </tp>
      <tp>
        <v>3.52</v>
        <stp/>
        <stp>150268.SZ</stp>
        <stp>PctChg</stp>
        <tr r="P89" s="7"/>
      </tp>
      <tp>
        <v>3.8200000000000003</v>
        <stp/>
        <stp>150258.SZ</stp>
        <stp>PctChg</stp>
        <tr r="P84" s="7"/>
      </tp>
      <tp>
        <v>0</v>
        <stp/>
        <stp>150248.SZ</stp>
        <stp>PctChg</stp>
        <tr r="P74" s="7"/>
      </tp>
      <tp>
        <v>0</v>
        <stp/>
        <stp>150238.SZ</stp>
        <stp>PctChg</stp>
        <tr r="P94" s="7"/>
      </tp>
      <tp>
        <v>-0.31000000000000005</v>
        <stp/>
        <stp>150228.SZ</stp>
        <stp>PctChg</stp>
        <tr r="P62" s="7"/>
      </tp>
      <tp>
        <v>1.1600000000000001</v>
        <stp/>
        <stp>150218.SZ</stp>
        <stp>PctChg</stp>
        <tr r="P54" s="7"/>
      </tp>
      <tp>
        <v>-1.7000000000000002</v>
        <stp/>
        <stp>150208.SZ</stp>
        <stp>PctChg</stp>
        <tr r="P49" s="7"/>
      </tp>
      <tp>
        <v>-0.18000000000000002</v>
        <stp/>
        <stp>150198.SZ</stp>
        <stp>PctChg</stp>
        <tr r="O46" s="7"/>
      </tp>
      <tp>
        <v>-0.37</v>
        <stp/>
        <stp>150178.SZ</stp>
        <stp>PctChg</stp>
        <tr r="P38" s="7"/>
      </tp>
      <tp>
        <v>0.55999999999999994</v>
        <stp/>
        <stp>150168.SZ</stp>
        <stp>PctChg</stp>
        <tr r="P33" s="7"/>
      </tp>
      <tp>
        <v>-0.18000000000000002</v>
        <stp/>
        <stp>150158.SZ</stp>
        <stp>PctChg</stp>
        <tr r="P34" s="7"/>
      </tp>
      <tp>
        <v>0</v>
        <stp/>
        <stp>150148.SZ</stp>
        <stp>PctChg</stp>
        <tr r="O28" s="7"/>
      </tp>
      <tp>
        <v>0</v>
        <stp/>
        <stp>150138.SZ</stp>
        <stp>PctChg</stp>
        <tr r="O32" s="7"/>
      </tp>
      <tp>
        <v>-0.38</v>
        <stp/>
        <stp>150118.SZ</stp>
        <stp>PctChg</stp>
        <tr r="P22" s="7"/>
      </tp>
      <tp>
        <v>-2.83</v>
        <stp/>
        <stp>150058.SZ</stp>
        <stp>PctChg</stp>
        <tr r="P11" s="7"/>
      </tp>
      <tp>
        <v>0</v>
        <stp/>
        <stp>150048.SZ</stp>
        <stp>PctChg</stp>
        <tr r="P6" s="7"/>
      </tp>
      <tp>
        <v>-0.2</v>
        <stp/>
        <stp>150028.SZ</stp>
        <stp>PctChg</stp>
        <tr r="O3" s="7"/>
      </tp>
      <tp>
        <v>0.1</v>
        <stp/>
        <stp>150018.SZ</stp>
        <stp>PctChg</stp>
        <tr r="O2" s="7"/>
      </tp>
      <tp>
        <v>3254322</v>
        <stp/>
        <stp>150171.SZ</stp>
        <stp>Volume</stp>
        <tr r="L35" s="7"/>
      </tp>
      <tp>
        <v>181408</v>
        <stp/>
        <stp>150151.SZ</stp>
        <stp>Volume</stp>
        <tr r="M30" s="7"/>
      </tp>
      <tp>
        <v>53850700</v>
        <stp/>
        <stp>150131.SZ</stp>
        <stp>Volume</stp>
        <tr r="M29" s="7"/>
      </tp>
      <tp>
        <v>0</v>
        <stp/>
        <stp>150121.SZ</stp>
        <stp>Volume</stp>
        <tr r="L24" s="7"/>
      </tp>
      <tp>
        <v>455701</v>
        <stp/>
        <stp>150101.SZ</stp>
        <stp>Volume</stp>
        <tr r="M20" s="7"/>
      </tp>
      <tp>
        <v>39009</v>
        <stp/>
        <stp>150191.SZ</stp>
        <stp>Volume</stp>
        <tr r="M45" s="7"/>
      </tp>
      <tp>
        <v>12086117</v>
        <stp/>
        <stp>150181.SZ</stp>
        <stp>Volume</stp>
        <tr r="L37" s="7"/>
      </tp>
      <tp>
        <v>521738</v>
        <stp/>
        <stp>150051.SZ</stp>
        <stp>Volume</stp>
        <tr r="L10" s="7"/>
      </tp>
      <tp>
        <v>7097</v>
        <stp/>
        <stp>150031.SZ</stp>
        <stp>Volume</stp>
        <tr r="M4" s="7"/>
      </tp>
      <tp>
        <v>52300</v>
        <stp/>
        <stp>150091.SZ</stp>
        <stp>Volume</stp>
        <tr r="M19" s="7"/>
      </tp>
      <tp>
        <v>1186900</v>
        <stp/>
        <stp>150331.SZ</stp>
        <stp>Volume</stp>
        <tr r="L120" s="7"/>
      </tp>
      <tp>
        <v>767000</v>
        <stp/>
        <stp>150321.SZ</stp>
        <stp>Volume</stp>
        <tr r="L100" s="7"/>
      </tp>
      <tp>
        <v>11739</v>
        <stp/>
        <stp>150311.SZ</stp>
        <stp>Volume</stp>
        <tr r="L110" s="7"/>
      </tp>
      <tp>
        <v>0</v>
        <stp/>
        <stp>150301.SZ</stp>
        <stp>Volume</stp>
        <tr r="L92" s="7"/>
      </tp>
      <tp>
        <v>301213</v>
        <stp/>
        <stp>150271.SZ</stp>
        <stp>Volume</stp>
        <tr r="L78" s="7"/>
      </tp>
      <tp>
        <v>83300</v>
        <stp/>
        <stp>150261.SZ</stp>
        <stp>Volume</stp>
        <tr r="L80" s="7"/>
      </tp>
      <tp>
        <v>75402</v>
        <stp/>
        <stp>150251.SZ</stp>
        <stp>Volume</stp>
        <tr r="L72" s="7"/>
      </tp>
      <tp>
        <v>800</v>
        <stp/>
        <stp>150241.SZ</stp>
        <stp>Volume</stp>
        <tr r="L65" s="7"/>
      </tp>
      <tp>
        <v>257934</v>
        <stp/>
        <stp>150231.SZ</stp>
        <stp>Volume</stp>
        <tr r="L73" s="7"/>
      </tp>
      <tp>
        <v>7582300</v>
        <stp/>
        <stp>150221.SZ</stp>
        <stp>Volume</stp>
        <tr r="L59" s="7"/>
      </tp>
      <tp>
        <v>3292507</v>
        <stp/>
        <stp>150211.SZ</stp>
        <stp>Volume</stp>
        <tr r="L57" s="7"/>
      </tp>
      <tp>
        <v>480044641</v>
        <stp/>
        <stp>150201.SZ</stp>
        <stp>Volume</stp>
        <tr r="M48" s="7"/>
      </tp>
      <tp>
        <v>121100</v>
        <stp/>
        <stp>150291.SZ</stp>
        <stp>Volume</stp>
        <tr r="L90" s="7"/>
      </tp>
      <tp>
        <v>15900</v>
        <stp/>
        <stp>150281.SZ</stp>
        <stp>Volume</stp>
        <tr r="L96" s="7"/>
      </tp>
      <tp>
        <v>4396995</v>
        <stp/>
        <stp>502014.SH</stp>
        <stp>Volume</stp>
        <tr r="L82" s="7"/>
      </tp>
      <tp>
        <v>143800</v>
        <stp/>
        <stp>502004.SH</stp>
        <stp>Volume</stp>
        <tr r="L111" s="7"/>
      </tp>
      <tp>
        <v>0</v>
        <stp/>
        <stp>502024.SH</stp>
        <stp>Volume</stp>
        <tr r="L123" s="7"/>
      </tp>
      <tp>
        <v>0</v>
        <stp/>
        <stp>502054.SH</stp>
        <stp>Volume</stp>
        <tr r="L126" s="7"/>
      </tp>
      <tp>
        <v>27584713900</v>
        <stp/>
        <stp>000974.SH</stp>
        <stp>Amount</stp>
        <tr r="W34" s="7"/>
      </tp>
      <tp>
        <v>47461422100</v>
        <stp/>
        <stp>000944.SH</stp>
        <stp>Amount</stp>
        <tr r="W8" s="7"/>
      </tp>
      <tp>
        <v>42321646300</v>
        <stp/>
        <stp>000934.SH</stp>
        <stp>Amount</stp>
        <tr r="W96" s="7"/>
      </tp>
      <tp>
        <v>76391291100</v>
        <stp/>
        <stp>000904.SH</stp>
        <stp>Amount</stp>
        <tr r="W9" s="7"/>
      </tp>
      <tp>
        <v>3201913</v>
        <stp/>
        <stp>150170.SZ</stp>
        <stp>Volume</stp>
        <tr r="M36" s="7"/>
      </tp>
      <tp>
        <v>96900</v>
        <stp/>
        <stp>150150.SZ</stp>
        <stp>Volume</stp>
        <tr r="L30" s="7"/>
      </tp>
      <tp>
        <v>1090209</v>
        <stp/>
        <stp>150130.SZ</stp>
        <stp>Volume</stp>
        <tr r="L29" s="7"/>
      </tp>
      <tp>
        <v>3800</v>
        <stp/>
        <stp>150100.SZ</stp>
        <stp>Volume</stp>
        <tr r="L20" s="7"/>
      </tp>
      <tp>
        <v>33000</v>
        <stp/>
        <stp>150190.SZ</stp>
        <stp>Volume</stp>
        <tr r="L45" s="7"/>
      </tp>
      <tp>
        <v>53826</v>
        <stp/>
        <stp>150180.SZ</stp>
        <stp>Volume</stp>
        <tr r="M39" s="7"/>
      </tp>
      <tp>
        <v>145040</v>
        <stp/>
        <stp>150060.SZ</stp>
        <stp>Volume</stp>
        <tr r="M8" s="7"/>
      </tp>
      <tp>
        <v>7766</v>
        <stp/>
        <stp>150030.SZ</stp>
        <stp>Volume</stp>
        <tr r="L4" s="7"/>
      </tp>
      <tp>
        <v>22200</v>
        <stp/>
        <stp>150090.SZ</stp>
        <stp>Volume</stp>
        <tr r="L19" s="7"/>
      </tp>
      <tp>
        <v>533804</v>
        <stp/>
        <stp>150330.SZ</stp>
        <stp>Volume</stp>
        <tr r="M121" s="7"/>
      </tp>
      <tp>
        <v>24863</v>
        <stp/>
        <stp>150310.SZ</stp>
        <stp>Volume</stp>
        <tr r="M109" s="7"/>
      </tp>
      <tp>
        <v>4778532</v>
        <stp/>
        <stp>150300.SZ</stp>
        <stp>Volume</stp>
        <tr r="M91" s="7"/>
      </tp>
      <tp>
        <v>4520873</v>
        <stp/>
        <stp>150270.SZ</stp>
        <stp>Volume</stp>
        <tr r="M77" s="7"/>
      </tp>
      <tp>
        <v>29289</v>
        <stp/>
        <stp>150260.SZ</stp>
        <stp>Volume</stp>
        <tr r="M85" s="7"/>
      </tp>
      <tp>
        <v>206400</v>
        <stp/>
        <stp>150250.SZ</stp>
        <stp>Volume</stp>
        <tr r="M71" s="7"/>
      </tp>
      <tp>
        <v>134800</v>
        <stp/>
        <stp>150230.SZ</stp>
        <stp>Volume</stp>
        <tr r="M64" s="7"/>
      </tp>
      <tp>
        <v>551002</v>
        <stp/>
        <stp>150220.SZ</stp>
        <stp>Volume</stp>
        <tr r="M63" s="7"/>
      </tp>
      <tp>
        <v>14121842</v>
        <stp/>
        <stp>150210.SZ</stp>
        <stp>Volume</stp>
        <tr r="M52" s="7"/>
      </tp>
      <tp>
        <v>46833275</v>
        <stp/>
        <stp>150200.SZ</stp>
        <stp>Volume</stp>
        <tr r="L48" s="7"/>
      </tp>
      <tp>
        <v>38336469</v>
        <stp/>
        <stp>150290.SZ</stp>
        <stp>Volume</stp>
        <tr r="M101" s="7"/>
      </tp>
      <tp>
        <v>88982</v>
        <stp/>
        <stp>150280.SZ</stp>
        <stp>Volume</stp>
        <tr r="M76" s="7"/>
      </tp>
      <tp>
        <v>1299838</v>
        <stp/>
        <stp>502015.SH</stp>
        <stp>Volume</stp>
        <tr r="M82" s="7"/>
      </tp>
      <tp>
        <v>767159</v>
        <stp/>
        <stp>502005.SH</stp>
        <stp>Volume</stp>
        <tr r="M111" s="7"/>
      </tp>
      <tp>
        <v>19800</v>
        <stp/>
        <stp>502025.SH</stp>
        <stp>Volume</stp>
        <tr r="M123" s="7"/>
      </tp>
      <tp>
        <v>1291754</v>
        <stp/>
        <stp>502055.SH</stp>
        <stp>Volume</stp>
        <tr r="M126" s="7"/>
      </tp>
      <tp>
        <v>43050741300</v>
        <stp/>
        <stp>000805.SH</stp>
        <stp>Amount</stp>
        <tr r="W20" s="7"/>
      </tp>
      <tp>
        <v>42206943500</v>
        <stp/>
        <stp>000935.SH</stp>
        <stp>Amount</stp>
        <tr r="W39" s="7"/>
      </tp>
      <tp>
        <v>120912386800</v>
        <stp/>
        <stp>000905.SH</stp>
        <stp>Amount</stp>
        <tr r="W7" s="7"/>
        <tr r="W12" s="7"/>
        <tr r="W3" s="7"/>
      </tp>
      <tp>
        <v>638857</v>
        <stp/>
        <stp>150173.SZ</stp>
        <stp>Volume</stp>
        <tr r="L51" s="7"/>
      </tp>
      <tp>
        <v>316354110</v>
        <stp/>
        <stp>150153.SZ</stp>
        <stp>Volume</stp>
        <tr r="M31" s="7"/>
      </tp>
      <tp>
        <v>482</v>
        <stp/>
        <stp>150143.SZ</stp>
        <stp>Volume</stp>
        <tr r="L26" s="7"/>
      </tp>
      <tp>
        <v>200</v>
        <stp/>
        <stp>150123.SZ</stp>
        <stp>Volume</stp>
        <tr r="L23" s="7"/>
      </tp>
      <tp>
        <v>3060</v>
        <stp/>
        <stp>150113.SZ</stp>
        <stp>Volume</stp>
        <tr r="M21" s="7"/>
      </tp>
      <tp>
        <v>364354</v>
        <stp/>
        <stp>150193.SZ</stp>
        <stp>Volume</stp>
        <tr r="M44" s="7"/>
      </tp>
      <tp>
        <v>2500</v>
        <stp/>
        <stp>150073.SZ</stp>
        <stp>Volume</stp>
        <tr r="L13" s="7"/>
      </tp>
      <tp>
        <v>0</v>
        <stp/>
        <stp>150053.SZ</stp>
        <stp>Volume</stp>
        <tr r="L7" s="7"/>
      </tp>
      <tp>
        <v>23981800</v>
        <stp/>
        <stp>150023.SZ</stp>
        <stp>Volume</stp>
        <tr r="M128" s="7"/>
      </tp>
      <tp>
        <v>4985</v>
        <stp/>
        <stp>150093.SZ</stp>
        <stp>Volume</stp>
        <tr r="M18" s="7"/>
      </tp>
      <tp>
        <v>3</v>
        <stp/>
        <stp>150083.SZ</stp>
        <stp>Volume</stp>
        <tr r="L14" s="7"/>
      </tp>
      <tp>
        <v>17300</v>
        <stp/>
        <stp>150343.SZ</stp>
        <stp>Volume</stp>
        <tr r="L114" s="7"/>
      </tp>
      <tp>
        <v>100</v>
        <stp/>
        <stp>150323.SZ</stp>
        <stp>Volume</stp>
        <tr r="L115" s="7"/>
      </tp>
      <tp>
        <v>57</v>
        <stp/>
        <stp>150303.SZ</stp>
        <stp>Volume</stp>
        <tr r="L113" s="7"/>
      </tp>
      <tp>
        <v>97594</v>
        <stp/>
        <stp>150273.SZ</stp>
        <stp>Volume</stp>
        <tr r="L68" s="7"/>
      </tp>
      <tp>
        <v>184740</v>
        <stp/>
        <stp>150263.SZ</stp>
        <stp>Volume</stp>
        <tr r="L88" s="7"/>
      </tp>
      <tp>
        <v>5800</v>
        <stp/>
        <stp>150243.SZ</stp>
        <stp>Volume</stp>
        <tr r="L86" s="7"/>
      </tp>
      <tp>
        <v>97000</v>
        <stp/>
        <stp>150233.SZ</stp>
        <stp>Volume</stp>
        <tr r="L81" s="7"/>
      </tp>
      <tp>
        <v>2418400</v>
        <stp/>
        <stp>150223.SZ</stp>
        <stp>Volume</stp>
        <tr r="L55" s="7"/>
      </tp>
      <tp>
        <v>1890200</v>
        <stp/>
        <stp>150213.SZ</stp>
        <stp>Volume</stp>
        <tr r="L53" s="7"/>
      </tp>
      <tp>
        <v>21931</v>
        <stp/>
        <stp>150203.SZ</stp>
        <stp>Volume</stp>
        <tr r="L50" s="7"/>
      </tp>
      <tp>
        <v>89900</v>
        <stp/>
        <stp>150293.SZ</stp>
        <stp>Volume</stp>
        <tr r="L93" s="7"/>
      </tp>
      <tp>
        <v>497205</v>
        <stp/>
        <stp>150283.SZ</stp>
        <stp>Volume</stp>
        <tr r="L104" s="7"/>
      </tp>
      <tp>
        <v>32599542100</v>
        <stp/>
        <stp>000016.SH</stp>
        <stp>Amount</stp>
        <tr r="W79" s="7"/>
        <tr r="W60" s="7"/>
        <tr r="W125" s="7"/>
      </tp>
      <tp>
        <v>115171807700</v>
        <stp/>
        <stp>000966.SH</stp>
        <stp>Amount</stp>
        <tr r="W17" s="7"/>
      </tp>
      <tp>
        <v>12196926400</v>
        <stp/>
        <stp>HSCEI.HI</stp>
        <stp>Amount</stp>
        <tr r="W127" s="7"/>
      </tp>
      <tp>
        <v>31402845</v>
        <stp/>
        <stp>150172.SZ</stp>
        <stp>Volume</stp>
        <tr r="M35" s="7"/>
      </tp>
      <tp>
        <v>72530965</v>
        <stp/>
        <stp>150152.SZ</stp>
        <stp>Volume</stp>
        <tr r="L31" s="7"/>
      </tp>
      <tp>
        <v>11000</v>
        <stp/>
        <stp>150122.SZ</stp>
        <stp>Volume</stp>
        <tr r="M24" s="7"/>
      </tp>
      <tp>
        <v>25700</v>
        <stp/>
        <stp>150112.SZ</stp>
        <stp>Volume</stp>
        <tr r="L21" s="7"/>
      </tp>
      <tp>
        <v>169000</v>
        <stp/>
        <stp>150192.SZ</stp>
        <stp>Volume</stp>
        <tr r="L44" s="7"/>
      </tp>
      <tp>
        <v>24976317</v>
        <stp/>
        <stp>150182.SZ</stp>
        <stp>Volume</stp>
        <tr r="M37" s="7"/>
      </tp>
      <tp>
        <v>599324</v>
        <stp/>
        <stp>150052.SZ</stp>
        <stp>Volume</stp>
        <tr r="M10" s="7"/>
      </tp>
      <tp>
        <v>22547947</v>
        <stp/>
        <stp>150022.SZ</stp>
        <stp>Volume</stp>
        <tr r="L128" s="7"/>
      </tp>
      <tp>
        <v>0</v>
        <stp/>
        <stp>150092.SZ</stp>
        <stp>Volume</stp>
        <tr r="L18" s="7"/>
      </tp>
      <tp>
        <v>2883149</v>
        <stp/>
        <stp>150332.SZ</stp>
        <stp>Volume</stp>
        <tr r="M120" s="7"/>
      </tp>
      <tp>
        <v>2207697</v>
        <stp/>
        <stp>150322.SZ</stp>
        <stp>Volume</stp>
        <tr r="M100" s="7"/>
      </tp>
      <tp>
        <v>40300</v>
        <stp/>
        <stp>150312.SZ</stp>
        <stp>Volume</stp>
        <tr r="M110" s="7"/>
      </tp>
      <tp>
        <v>8800</v>
        <stp/>
        <stp>150302.SZ</stp>
        <stp>Volume</stp>
        <tr r="M92" s="7"/>
      </tp>
      <tp>
        <v>349485</v>
        <stp/>
        <stp>150272.SZ</stp>
        <stp>Volume</stp>
        <tr r="M78" s="7"/>
      </tp>
      <tp>
        <v>1292959</v>
        <stp/>
        <stp>150262.SZ</stp>
        <stp>Volume</stp>
        <tr r="M80" s="7"/>
      </tp>
      <tp>
        <v>953430</v>
        <stp/>
        <stp>150252.SZ</stp>
        <stp>Volume</stp>
        <tr r="M72" s="7"/>
      </tp>
      <tp>
        <v>274900</v>
        <stp/>
        <stp>150242.SZ</stp>
        <stp>Volume</stp>
        <tr r="M65" s="7"/>
      </tp>
      <tp>
        <v>14680</v>
        <stp/>
        <stp>150232.SZ</stp>
        <stp>Volume</stp>
        <tr r="M73" s="7"/>
      </tp>
      <tp>
        <v>105297450</v>
        <stp/>
        <stp>150222.SZ</stp>
        <stp>Volume</stp>
        <tr r="M59" s="7"/>
      </tp>
      <tp>
        <v>18498052</v>
        <stp/>
        <stp>150212.SZ</stp>
        <stp>Volume</stp>
        <tr r="M57" s="7"/>
      </tp>
      <tp>
        <v>109200</v>
        <stp/>
        <stp>150292.SZ</stp>
        <stp>Volume</stp>
        <tr r="M90" s="7"/>
      </tp>
      <tp>
        <v>49800</v>
        <stp/>
        <stp>150282.SZ</stp>
        <stp>Volume</stp>
        <tr r="M96" s="7"/>
      </tp>
      <tp>
        <v>0</v>
        <stp/>
        <stp>502017.SH</stp>
        <stp>Volume</stp>
        <tr r="L122" s="7"/>
      </tp>
      <tp>
        <v>158319</v>
        <stp/>
        <stp>502007.SH</stp>
        <stp>Volume</stp>
        <tr r="L97" s="7"/>
      </tp>
      <tp>
        <v>78783</v>
        <stp/>
        <stp>502037.SH</stp>
        <stp>Volume</stp>
        <tr r="L102" s="7"/>
      </tp>
      <tp>
        <v>0</v>
        <stp/>
        <stp>502027.SH</stp>
        <stp>Volume</stp>
        <tr r="L124" s="7"/>
      </tp>
      <tp>
        <v>3900</v>
        <stp/>
        <stp>502057.SH</stp>
        <stp>Volume</stp>
        <tr r="L116" s="7"/>
      </tp>
      <tp>
        <v>21062076900</v>
        <stp/>
        <stp>000827.SH</stp>
        <stp>Amount</stp>
        <tr r="W41" s="7"/>
        <tr r="W45" s="7"/>
        <tr r="W94" s="7"/>
        <tr r="W115" s="7"/>
      </tp>
      <tp>
        <v>28841600</v>
        <stp/>
        <stp>150175.SZ</stp>
        <stp>Volume</stp>
        <tr r="L127" s="7"/>
      </tp>
      <tp>
        <v>169972</v>
        <stp/>
        <stp>150165.SZ</stp>
        <stp>Volume</stp>
        <tr r="M40" s="7"/>
      </tp>
      <tp>
        <v>0</v>
        <stp/>
        <stp>150145.SZ</stp>
        <stp>Volume</stp>
        <tr r="L27" s="7"/>
      </tp>
      <tp>
        <v>10000</v>
        <stp/>
        <stp>150105.SZ</stp>
        <stp>Volume</stp>
        <tr r="M16" s="7"/>
      </tp>
      <tp>
        <v>3395068</v>
        <stp/>
        <stp>150195.SZ</stp>
        <stp>Volume</stp>
        <tr r="M43" s="7"/>
      </tp>
      <tp>
        <v>2072715</v>
        <stp/>
        <stp>150185.SZ</stp>
        <stp>Volume</stp>
        <tr r="M41" s="7"/>
      </tp>
      <tp>
        <v>1804</v>
        <stp/>
        <stp>150075.SZ</stp>
        <stp>Volume</stp>
        <tr r="M13" s="7"/>
      </tp>
      <tp>
        <v>0</v>
        <stp/>
        <stp>150065.SZ</stp>
        <stp>Volume</stp>
        <tr r="M9" s="7"/>
      </tp>
      <tp>
        <v>8812</v>
        <stp/>
        <stp>150055.SZ</stp>
        <stp>Volume</stp>
        <tr r="L12" s="7"/>
      </tp>
      <tp>
        <v>0</v>
        <stp/>
        <stp>150095.SZ</stp>
        <stp>Volume</stp>
        <tr r="M17" s="7"/>
      </tp>
      <tp>
        <v>880000</v>
        <stp/>
        <stp>150335.SZ</stp>
        <stp>Volume</stp>
        <tr r="L108" s="7"/>
      </tp>
      <tp>
        <v>10300</v>
        <stp/>
        <stp>150325.SZ</stp>
        <stp>Volume</stp>
        <tr r="L118" s="7"/>
      </tp>
      <tp>
        <v>30529</v>
        <stp/>
        <stp>150315.SZ</stp>
        <stp>Volume</stp>
        <tr r="L98" s="7"/>
      </tp>
      <tp>
        <v>0</v>
        <stp/>
        <stp>150305.SZ</stp>
        <stp>Volume</stp>
        <tr r="L106" s="7"/>
      </tp>
      <tp>
        <v>2590920</v>
        <stp/>
        <stp>150275.SZ</stp>
        <stp>Volume</stp>
        <tr r="L67" s="7"/>
      </tp>
      <tp>
        <v>181000</v>
        <stp/>
        <stp>150265.SZ</stp>
        <stp>Volume</stp>
        <tr r="L70" s="7"/>
      </tp>
      <tp>
        <v>395600</v>
        <stp/>
        <stp>150255.SZ</stp>
        <stp>Volume</stp>
        <tr r="L83" s="7"/>
      </tp>
      <tp>
        <v>0</v>
        <stp/>
        <stp>150245.SZ</stp>
        <stp>Volume</stp>
        <tr r="L95" s="7"/>
      </tp>
      <tp>
        <v>75154</v>
        <stp/>
        <stp>150235.SZ</stp>
        <stp>Volume</stp>
        <tr r="L66" s="7"/>
      </tp>
      <tp>
        <v>1200</v>
        <stp/>
        <stp>150225.SZ</stp>
        <stp>Volume</stp>
        <tr r="L69" s="7"/>
      </tp>
      <tp>
        <v>1</v>
        <stp/>
        <stp>150215.SZ</stp>
        <stp>Volume</stp>
        <tr r="L56" s="7"/>
      </tp>
      <tp>
        <v>1011704</v>
        <stp/>
        <stp>150205.SZ</stp>
        <stp>Volume</stp>
        <tr r="L47" s="7"/>
      </tp>
      <tp>
        <v>236000</v>
        <stp/>
        <stp>150295.SZ</stp>
        <stp>Volume</stp>
        <tr r="L87" s="7"/>
      </tp>
      <tp>
        <v>258707</v>
        <stp/>
        <stp>502050.SH</stp>
        <stp>Volume</stp>
        <tr r="M60" s="7"/>
      </tp>
      <tp>
        <v>25039973500</v>
        <stp/>
        <stp>399429.SZ</stp>
        <stp>Amount</stp>
        <tr r="W124" s="7"/>
      </tp>
      <tp>
        <v>7730245200</v>
        <stp/>
        <stp>399809.SZ</stp>
        <stp>Amount</stp>
        <tr r="W121" s="7"/>
      </tp>
      <tp>
        <v>7468816100</v>
        <stp/>
        <stp>399959.SZ</stp>
        <stp>Amount</stp>
        <tr r="W59" s="7"/>
      </tp>
      <tp>
        <v>5987147900</v>
        <stp/>
        <stp>399989.SZ</stp>
        <stp>Amount</stp>
        <tr r="W80" s="7"/>
        <tr r="W116" s="7"/>
      </tp>
      <tp t="e">
        <v>#N/A</v>
        <stp/>
        <stp>0</stp>
        <stp>Volume</stp>
        <tr r="M25" s="7"/>
        <tr r="L25" s="7"/>
      </tp>
      <tp>
        <v>134958583900</v>
        <stp/>
        <stp>000300.SH</stp>
        <stp>Amount</stp>
        <tr r="W5" s="7"/>
        <tr r="W15" s="7"/>
        <tr r="W6" s="7"/>
        <tr r="W33" s="7"/>
        <tr r="W25" s="7"/>
        <tr r="W16" s="7"/>
        <tr r="W10" s="7"/>
      </tp>
      <tp>
        <v>1996047</v>
        <stp/>
        <stp>150174.SZ</stp>
        <stp>Volume</stp>
        <tr r="M51" s="7"/>
      </tp>
      <tp>
        <v>100300</v>
        <stp/>
        <stp>150164.SZ</stp>
        <stp>Volume</stp>
        <tr r="L40" s="7"/>
      </tp>
      <tp>
        <v>41717</v>
        <stp/>
        <stp>150144.SZ</stp>
        <stp>Volume</stp>
        <tr r="M26" s="7"/>
      </tp>
      <tp>
        <v>417400</v>
        <stp/>
        <stp>150124.SZ</stp>
        <stp>Volume</stp>
        <tr r="M23" s="7"/>
      </tp>
      <tp>
        <v>0</v>
        <stp/>
        <stp>150104.SZ</stp>
        <stp>Volume</stp>
        <tr r="L16" s="7"/>
      </tp>
      <tp>
        <v>745957</v>
        <stp/>
        <stp>150194.SZ</stp>
        <stp>Volume</stp>
        <tr r="L43" s="7"/>
      </tp>
      <tp>
        <v>155</v>
        <stp/>
        <stp>150184.SZ</stp>
        <stp>Volume</stp>
        <tr r="L41" s="7"/>
      </tp>
      <tp>
        <v>1500</v>
        <stp/>
        <stp>150064.SZ</stp>
        <stp>Volume</stp>
        <tr r="L9" s="7"/>
      </tp>
      <tp>
        <v>0</v>
        <stp/>
        <stp>150054.SZ</stp>
        <stp>Volume</stp>
        <tr r="M7" s="7"/>
      </tp>
      <tp>
        <v>0</v>
        <stp/>
        <stp>150094.SZ</stp>
        <stp>Volume</stp>
        <tr r="L17" s="7"/>
      </tp>
      <tp>
        <v>0</v>
        <stp/>
        <stp>150084.SZ</stp>
        <stp>Volume</stp>
        <tr r="M14" s="7"/>
      </tp>
      <tp>
        <v>9774</v>
        <stp/>
        <stp>150344.SZ</stp>
        <stp>Volume</stp>
        <tr r="M114" s="7"/>
      </tp>
      <tp>
        <v>11200</v>
        <stp/>
        <stp>150324.SZ</stp>
        <stp>Volume</stp>
        <tr r="M115" s="7"/>
      </tp>
      <tp>
        <v>1952249</v>
        <stp/>
        <stp>150304.SZ</stp>
        <stp>Volume</stp>
        <tr r="M113" s="7"/>
      </tp>
      <tp>
        <v>52500</v>
        <stp/>
        <stp>150274.SZ</stp>
        <stp>Volume</stp>
        <tr r="M68" s="7"/>
      </tp>
      <tp>
        <v>175521</v>
        <stp/>
        <stp>150264.SZ</stp>
        <stp>Volume</stp>
        <tr r="M88" s="7"/>
      </tp>
      <tp>
        <v>9704804</v>
        <stp/>
        <stp>150244.SZ</stp>
        <stp>Volume</stp>
        <tr r="M86" s="7"/>
      </tp>
      <tp>
        <v>8554</v>
        <stp/>
        <stp>150234.SZ</stp>
        <stp>Volume</stp>
        <tr r="M81" s="7"/>
      </tp>
      <tp>
        <v>22553203</v>
        <stp/>
        <stp>150224.SZ</stp>
        <stp>Volume</stp>
        <tr r="M55" s="7"/>
      </tp>
      <tp>
        <v>10808800</v>
        <stp/>
        <stp>150214.SZ</stp>
        <stp>Volume</stp>
        <tr r="M53" s="7"/>
      </tp>
      <tp>
        <v>127532</v>
        <stp/>
        <stp>150204.SZ</stp>
        <stp>Volume</stp>
        <tr r="M50" s="7"/>
      </tp>
      <tp>
        <v>29164</v>
        <stp/>
        <stp>150294.SZ</stp>
        <stp>Volume</stp>
        <tr r="M93" s="7"/>
      </tp>
      <tp>
        <v>393535</v>
        <stp/>
        <stp>150284.SZ</stp>
        <stp>Volume</stp>
        <tr r="M104" s="7"/>
      </tp>
      <tp>
        <v>1600</v>
        <stp/>
        <stp>502011.SH</stp>
        <stp>Volume</stp>
        <tr r="L112" s="7"/>
      </tp>
      <tp>
        <v>14356</v>
        <stp/>
        <stp>502001.SH</stp>
        <stp>Volume</stp>
        <tr r="L61" s="7"/>
      </tp>
      <tp>
        <v>18028</v>
        <stp/>
        <stp>502031.SH</stp>
        <stp>Volume</stp>
        <tr r="L119" s="7"/>
      </tp>
      <tp>
        <v>0</v>
        <stp/>
        <stp>502021.SH</stp>
        <stp>Volume</stp>
        <tr r="L79" s="7"/>
      </tp>
      <tp>
        <v>300</v>
        <stp/>
        <stp>502041.SH</stp>
        <stp>Volume</stp>
        <tr r="L125" s="7"/>
      </tp>
      <tp>
        <v>77927523000</v>
        <stp/>
        <stp>399008.SZ</stp>
        <stp>Amount</stp>
        <tr r="W11" s="7"/>
      </tp>
      <tp>
        <v>32706665200</v>
        <stp/>
        <stp>399808.SZ</stp>
        <stp>Amount</stp>
        <tr r="W76" s="7"/>
        <tr r="W117" s="7"/>
      </tp>
      <tp>
        <v>12509610700</v>
        <stp/>
        <stp>399998.SZ</stp>
        <stp>Amount</stp>
        <tr r="W100" s="7"/>
        <tr r="W101" s="7"/>
      </tp>
      <tp>
        <v>9346257300</v>
        <stp/>
        <stp>000841.SH</stp>
        <stp>Amount</stp>
        <tr r="W28" s="7"/>
      </tp>
      <tp>
        <v>69809537400</v>
        <stp/>
        <stp>000971.SH</stp>
        <stp>Amount</stp>
        <tr r="W4" s="7"/>
      </tp>
      <tp>
        <v>503</v>
        <stp/>
        <stp>150177.SZ</stp>
        <stp>Volume</stp>
        <tr r="L38" s="7"/>
      </tp>
      <tp>
        <v>0</v>
        <stp/>
        <stp>150167.SZ</stp>
        <stp>Volume</stp>
        <tr r="L33" s="7"/>
      </tp>
      <tp>
        <v>1750700</v>
        <stp/>
        <stp>150157.SZ</stp>
        <stp>Volume</stp>
        <tr r="L34" s="7"/>
      </tp>
      <tp>
        <v>1564400</v>
        <stp/>
        <stp>150117.SZ</stp>
        <stp>Volume</stp>
        <tr r="L22" s="7"/>
      </tp>
      <tp>
        <v>18331889</v>
        <stp/>
        <stp>150197.SZ</stp>
        <stp>Volume</stp>
        <tr r="M58" s="7"/>
      </tp>
      <tp>
        <v>494906</v>
        <stp/>
        <stp>150187.SZ</stp>
        <stp>Volume</stp>
        <tr r="M42" s="7"/>
      </tp>
      <tp>
        <v>0</v>
        <stp/>
        <stp>150077.SZ</stp>
        <stp>Volume</stp>
        <tr r="M15" s="7"/>
      </tp>
      <tp>
        <v>1000</v>
        <stp/>
        <stp>150057.SZ</stp>
        <stp>Volume</stp>
        <tr r="L11" s="7"/>
      </tp>
      <tp>
        <v>0</v>
        <stp/>
        <stp>150047.SZ</stp>
        <stp>Volume</stp>
        <tr r="L6" s="7"/>
      </tp>
      <tp>
        <v>0</v>
        <stp/>
        <stp>150037.SZ</stp>
        <stp>Volume</stp>
        <tr r="M5" s="7"/>
      </tp>
      <tp>
        <v>100</v>
        <stp/>
        <stp>150327.SZ</stp>
        <stp>Volume</stp>
        <tr r="L117" s="7"/>
      </tp>
      <tp>
        <v>9400</v>
        <stp/>
        <stp>150317.SZ</stp>
        <stp>Volume</stp>
        <tr r="L105" s="7"/>
      </tp>
      <tp>
        <v>142984</v>
        <stp/>
        <stp>150307.SZ</stp>
        <stp>Volume</stp>
        <tr r="L103" s="7"/>
      </tp>
      <tp>
        <v>1198049</v>
        <stp/>
        <stp>150277.SZ</stp>
        <stp>Volume</stp>
        <tr r="L75" s="7"/>
      </tp>
      <tp>
        <v>9800</v>
        <stp/>
        <stp>150267.SZ</stp>
        <stp>Volume</stp>
        <tr r="L89" s="7"/>
      </tp>
      <tp>
        <v>4700</v>
        <stp/>
        <stp>150257.SZ</stp>
        <stp>Volume</stp>
        <tr r="L84" s="7"/>
      </tp>
      <tp>
        <v>184200</v>
        <stp/>
        <stp>150247.SZ</stp>
        <stp>Volume</stp>
        <tr r="L74" s="7"/>
      </tp>
      <tp>
        <v>0</v>
        <stp/>
        <stp>150237.SZ</stp>
        <stp>Volume</stp>
        <tr r="L94" s="7"/>
      </tp>
      <tp>
        <v>8097772</v>
        <stp/>
        <stp>150227.SZ</stp>
        <stp>Volume</stp>
        <tr r="L62" s="7"/>
      </tp>
      <tp>
        <v>855109</v>
        <stp/>
        <stp>150217.SZ</stp>
        <stp>Volume</stp>
        <tr r="L54" s="7"/>
      </tp>
      <tp>
        <v>100</v>
        <stp/>
        <stp>150207.SZ</stp>
        <stp>Volume</stp>
        <tr r="L49" s="7"/>
      </tp>
      <tp>
        <v>3400</v>
        <stp/>
        <stp>150297.SZ</stp>
        <stp>Volume</stp>
        <tr r="L107" s="7"/>
      </tp>
      <tp>
        <v>1627400</v>
        <stp/>
        <stp>150287.SZ</stp>
        <stp>Volume</stp>
        <tr r="L99" s="7"/>
      </tp>
      <tp>
        <v>250615</v>
        <stp/>
        <stp>502012.SH</stp>
        <stp>Volume</stp>
        <tr r="M112" s="7"/>
      </tp>
      <tp>
        <v>11700</v>
        <stp/>
        <stp>502002.SH</stp>
        <stp>Volume</stp>
        <tr r="M61" s="7"/>
      </tp>
      <tp>
        <v>85</v>
        <stp/>
        <stp>502032.SH</stp>
        <stp>Volume</stp>
        <tr r="M119" s="7"/>
      </tp>
      <tp>
        <v>9423</v>
        <stp/>
        <stp>502022.SH</stp>
        <stp>Volume</stp>
        <tr r="M79" s="7"/>
      </tp>
      <tp>
        <v>0</v>
        <stp/>
        <stp>502042.SH</stp>
        <stp>Volume</stp>
        <tr r="M125" s="7"/>
      </tp>
      <tp>
        <v>142067251400</v>
        <stp/>
        <stp>000852.SH</stp>
        <stp>Amount</stp>
        <tr r="W88" s="7"/>
      </tp>
      <tp>
        <v>255870970700</v>
        <stp/>
        <stp>000842.SH</stp>
        <stp>Amount</stp>
        <tr r="W32" s="7"/>
      </tp>
      <tp>
        <v>826943600</v>
        <stp/>
        <stp>000832.SH</stp>
        <stp>Amount</stp>
        <tr r="W40" s="7"/>
        <tr r="W26" s="7"/>
      </tp>
      <tp>
        <v>120912386800</v>
        <stp/>
        <stp>000982.SH</stp>
        <stp>Amount</stp>
        <tr r="W61" s="7"/>
      </tp>
      <tp>
        <v>23651800</v>
        <stp/>
        <stp>150176.SZ</stp>
        <stp>Volume</stp>
        <tr r="M127" s="7"/>
      </tp>
      <tp>
        <v>10400</v>
        <stp/>
        <stp>150146.SZ</stp>
        <stp>Volume</stp>
        <tr r="M27" s="7"/>
      </tp>
      <tp>
        <v>2918055</v>
        <stp/>
        <stp>150196.SZ</stp>
        <stp>Volume</stp>
        <tr r="L58" s="7"/>
      </tp>
      <tp>
        <v>788426</v>
        <stp/>
        <stp>150186.SZ</stp>
        <stp>Volume</stp>
        <tr r="L42" s="7"/>
      </tp>
      <tp>
        <v>3400</v>
        <stp/>
        <stp>150076.SZ</stp>
        <stp>Volume</stp>
        <tr r="L15" s="7"/>
      </tp>
      <tp>
        <v>100</v>
        <stp/>
        <stp>150056.SZ</stp>
        <stp>Volume</stp>
        <tr r="M12" s="7"/>
      </tp>
      <tp>
        <v>0</v>
        <stp/>
        <stp>150036.SZ</stp>
        <stp>Volume</stp>
        <tr r="L5" s="7"/>
      </tp>
      <tp>
        <v>7452925</v>
        <stp/>
        <stp>150336.SZ</stp>
        <stp>Volume</stp>
        <tr r="M108" s="7"/>
      </tp>
      <tp>
        <v>0</v>
        <stp/>
        <stp>150326.SZ</stp>
        <stp>Volume</stp>
        <tr r="M118" s="7"/>
      </tp>
      <tp>
        <v>102556</v>
        <stp/>
        <stp>150316.SZ</stp>
        <stp>Volume</stp>
        <tr r="M98" s="7"/>
      </tp>
      <tp>
        <v>33300</v>
        <stp/>
        <stp>150306.SZ</stp>
        <stp>Volume</stp>
        <tr r="M106" s="7"/>
      </tp>
      <tp>
        <v>7262212</v>
        <stp/>
        <stp>150276.SZ</stp>
        <stp>Volume</stp>
        <tr r="M67" s="7"/>
      </tp>
      <tp>
        <v>290397</v>
        <stp/>
        <stp>150266.SZ</stp>
        <stp>Volume</stp>
        <tr r="M70" s="7"/>
      </tp>
      <tp>
        <v>28300</v>
        <stp/>
        <stp>150256.SZ</stp>
        <stp>Volume</stp>
        <tr r="M83" s="7"/>
      </tp>
      <tp>
        <v>19100</v>
        <stp/>
        <stp>150246.SZ</stp>
        <stp>Volume</stp>
        <tr r="M95" s="7"/>
      </tp>
      <tp>
        <v>2087495</v>
        <stp/>
        <stp>150236.SZ</stp>
        <stp>Volume</stp>
        <tr r="M66" s="7"/>
      </tp>
      <tp>
        <v>4473</v>
        <stp/>
        <stp>150226.SZ</stp>
        <stp>Volume</stp>
        <tr r="M69" s="7"/>
      </tp>
      <tp>
        <v>20504</v>
        <stp/>
        <stp>150216.SZ</stp>
        <stp>Volume</stp>
        <tr r="M56" s="7"/>
      </tp>
      <tp>
        <v>15735609</v>
        <stp/>
        <stp>150206.SZ</stp>
        <stp>Volume</stp>
        <tr r="M47" s="7"/>
      </tp>
      <tp>
        <v>418065</v>
        <stp/>
        <stp>150296.SZ</stp>
        <stp>Volume</stp>
        <tr r="M87" s="7"/>
      </tp>
      <tp>
        <v>42857865000</v>
        <stp/>
        <stp>000823.SH</stp>
        <stp>Amount</stp>
        <tr r="W30" s="7"/>
      </tp>
      <tp>
        <v>211600</v>
        <stp/>
        <stp>502053</stp>
        <stp>Volume</stp>
        <tr r="N126" s="7"/>
      </tp>
      <tp>
        <v>20800</v>
        <stp/>
        <stp>502056</stp>
        <stp>Volume</stp>
        <tr r="N116" s="7"/>
      </tp>
      <tp>
        <v>80700</v>
        <stp/>
        <stp>502048</stp>
        <stp>Volume</stp>
        <tr r="N60" s="7"/>
      </tp>
      <tp>
        <v>0</v>
        <stp/>
        <stp>502040</stp>
        <stp>Volume</stp>
        <tr r="N125" s="7"/>
      </tp>
      <tp>
        <v>0</v>
        <stp/>
        <stp>502030</stp>
        <stp>Volume</stp>
        <tr r="N119" s="7"/>
      </tp>
      <tp>
        <v>0</v>
        <stp/>
        <stp>502036</stp>
        <stp>Volume</stp>
        <tr r="N102" s="7"/>
      </tp>
      <tp>
        <v>39863</v>
        <stp/>
        <stp>502023</stp>
        <stp>Volume</stp>
        <tr r="N123" s="7"/>
      </tp>
      <tp>
        <v>0</v>
        <stp/>
        <stp>502020</stp>
        <stp>Volume</stp>
        <tr r="N79" s="7"/>
      </tp>
      <tp>
        <v>1262</v>
        <stp/>
        <stp>502026</stp>
        <stp>Volume</stp>
        <tr r="N124" s="7"/>
      </tp>
      <tp>
        <v>950126</v>
        <stp/>
        <stp>502013</stp>
        <stp>Volume</stp>
        <tr r="N82" s="7"/>
      </tp>
      <tp>
        <v>6407</v>
        <stp/>
        <stp>502010</stp>
        <stp>Volume</stp>
        <tr r="N112" s="7"/>
      </tp>
      <tp>
        <v>1</v>
        <stp/>
        <stp>502016</stp>
        <stp>Volume</stp>
        <tr r="N122" s="7"/>
      </tp>
      <tp>
        <v>104697</v>
        <stp/>
        <stp>502003</stp>
        <stp>Volume</stp>
        <tr r="N111" s="7"/>
      </tp>
      <tp>
        <v>83745</v>
        <stp/>
        <stp>502000</stp>
        <stp>Volume</stp>
        <tr r="N61" s="7"/>
      </tp>
      <tp>
        <v>1058128</v>
        <stp/>
        <stp>502006</stp>
        <stp>Volume</stp>
        <tr r="N97" s="7"/>
      </tp>
      <tp>
        <v>0</v>
        <stp/>
        <stp>150179.SZ</stp>
        <stp>Volume</stp>
        <tr r="L39" s="7"/>
      </tp>
      <tp>
        <v>349525</v>
        <stp/>
        <stp>150169.SZ</stp>
        <stp>Volume</stp>
        <tr r="L36" s="7"/>
      </tp>
      <tp>
        <v>1481400</v>
        <stp/>
        <stp>150149.SZ</stp>
        <stp>Volume</stp>
        <tr r="M28" s="7"/>
      </tp>
      <tp>
        <v>0</v>
        <stp/>
        <stp>150139.SZ</stp>
        <stp>Volume</stp>
        <tr r="M32" s="7"/>
      </tp>
      <tp>
        <v>1847497</v>
        <stp/>
        <stp>150199.SZ</stp>
        <stp>Volume</stp>
        <tr r="M46" s="7"/>
      </tp>
      <tp>
        <v>20200</v>
        <stp/>
        <stp>150059.SZ</stp>
        <stp>Volume</stp>
        <tr r="L8" s="7"/>
      </tp>
      <tp>
        <v>130895</v>
        <stp/>
        <stp>150029.SZ</stp>
        <stp>Volume</stp>
        <tr r="M3" s="7"/>
      </tp>
      <tp>
        <v>23839629</v>
        <stp/>
        <stp>150019.SZ</stp>
        <stp>Volume</stp>
        <tr r="M2" s="7"/>
      </tp>
      <tp>
        <v>56400</v>
        <stp/>
        <stp>150329.SZ</stp>
        <stp>Volume</stp>
        <tr r="L121" s="7"/>
      </tp>
      <tp>
        <v>10500</v>
        <stp/>
        <stp>150309.SZ</stp>
        <stp>Volume</stp>
        <tr r="L109" s="7"/>
      </tp>
      <tp>
        <v>45049</v>
        <stp/>
        <stp>150279.SZ</stp>
        <stp>Volume</stp>
        <tr r="L76" s="7"/>
      </tp>
      <tp>
        <v>2025921</v>
        <stp/>
        <stp>150269.SZ</stp>
        <stp>Volume</stp>
        <tr r="L77" s="7"/>
      </tp>
      <tp>
        <v>312683</v>
        <stp/>
        <stp>150259.SZ</stp>
        <stp>Volume</stp>
        <tr r="L85" s="7"/>
      </tp>
      <tp>
        <v>206400</v>
        <stp/>
        <stp>150249.SZ</stp>
        <stp>Volume</stp>
        <tr r="L71" s="7"/>
      </tp>
      <tp>
        <v>25300</v>
        <stp/>
        <stp>150229.SZ</stp>
        <stp>Volume</stp>
        <tr r="L64" s="7"/>
      </tp>
      <tp>
        <v>6400</v>
        <stp/>
        <stp>150219.SZ</stp>
        <stp>Volume</stp>
        <tr r="L63" s="7"/>
      </tp>
      <tp>
        <v>1485499</v>
        <stp/>
        <stp>150209.SZ</stp>
        <stp>Volume</stp>
        <tr r="L52" s="7"/>
      </tp>
      <tp>
        <v>360500</v>
        <stp/>
        <stp>150299.SZ</stp>
        <stp>Volume</stp>
        <tr r="L91" s="7"/>
      </tp>
      <tp>
        <v>2081716</v>
        <stp/>
        <stp>150289.SZ</stp>
        <stp>Volume</stp>
        <tr r="L101" s="7"/>
      </tp>
      <tp>
        <v>36979049000</v>
        <stp/>
        <stp>399395.SZ</stp>
        <stp>Amount</stp>
        <tr r="W58" s="7"/>
      </tp>
      <tp>
        <v>19316920400</v>
        <stp/>
        <stp>399805.SZ</stp>
        <stp>Amount</stp>
        <tr r="W105" s="7"/>
        <tr r="W102" s="7"/>
        <tr r="W120" s="7"/>
      </tp>
      <tp>
        <v>14736932400</v>
        <stp/>
        <stp>399965.SZ</stp>
        <stp>Amount</stp>
        <tr r="W44" s="7"/>
      </tp>
      <tp>
        <v>14919790100</v>
        <stp/>
        <stp>399975.SZ</stp>
        <stp>Amount</stp>
        <tr r="W66" s="7"/>
        <tr r="W55" s="7"/>
        <tr r="W48" s="7"/>
        <tr r="W92" s="7"/>
        <tr r="W112" s="7"/>
        <tr r="W114" s="7"/>
        <tr r="W126" s="7"/>
      </tp>
      <tp>
        <v>267576</v>
        <stp/>
        <stp>150178.SZ</stp>
        <stp>Volume</stp>
        <tr r="M38" s="7"/>
      </tp>
      <tp>
        <v>10000</v>
        <stp/>
        <stp>150168.SZ</stp>
        <stp>Volume</stp>
        <tr r="M33" s="7"/>
      </tp>
      <tp>
        <v>1370800</v>
        <stp/>
        <stp>150158.SZ</stp>
        <stp>Volume</stp>
        <tr r="M34" s="7"/>
      </tp>
      <tp>
        <v>500000</v>
        <stp/>
        <stp>150148.SZ</stp>
        <stp>Volume</stp>
        <tr r="L28" s="7"/>
      </tp>
      <tp>
        <v>0</v>
        <stp/>
        <stp>150138.SZ</stp>
        <stp>Volume</stp>
        <tr r="L32" s="7"/>
      </tp>
      <tp>
        <v>29455553</v>
        <stp/>
        <stp>150118.SZ</stp>
        <stp>Volume</stp>
        <tr r="M22" s="7"/>
      </tp>
      <tp>
        <v>116233</v>
        <stp/>
        <stp>150198.SZ</stp>
        <stp>Volume</stp>
        <tr r="L46" s="7"/>
      </tp>
      <tp>
        <v>35300</v>
        <stp/>
        <stp>150058.SZ</stp>
        <stp>Volume</stp>
        <tr r="M11" s="7"/>
      </tp>
      <tp>
        <v>0</v>
        <stp/>
        <stp>150048.SZ</stp>
        <stp>Volume</stp>
        <tr r="M6" s="7"/>
      </tp>
      <tp>
        <v>137300</v>
        <stp/>
        <stp>150028.SZ</stp>
        <stp>Volume</stp>
        <tr r="L3" s="7"/>
      </tp>
      <tp>
        <v>4435001</v>
        <stp/>
        <stp>150018.SZ</stp>
        <stp>Volume</stp>
        <tr r="L2" s="7"/>
      </tp>
      <tp>
        <v>188984</v>
        <stp/>
        <stp>150328.SZ</stp>
        <stp>Volume</stp>
        <tr r="M117" s="7"/>
      </tp>
      <tp>
        <v>80000</v>
        <stp/>
        <stp>150318.SZ</stp>
        <stp>Volume</stp>
        <tr r="M105" s="7"/>
      </tp>
      <tp>
        <v>84286</v>
        <stp/>
        <stp>150308.SZ</stp>
        <stp>Volume</stp>
        <tr r="M103" s="7"/>
      </tp>
      <tp>
        <v>729888</v>
        <stp/>
        <stp>150278.SZ</stp>
        <stp>Volume</stp>
        <tr r="M75" s="7"/>
      </tp>
      <tp>
        <v>540200</v>
        <stp/>
        <stp>150268.SZ</stp>
        <stp>Volume</stp>
        <tr r="M89" s="7"/>
      </tp>
      <tp>
        <v>96696</v>
        <stp/>
        <stp>150258.SZ</stp>
        <stp>Volume</stp>
        <tr r="M84" s="7"/>
      </tp>
      <tp>
        <v>460114</v>
        <stp/>
        <stp>150248.SZ</stp>
        <stp>Volume</stp>
        <tr r="M74" s="7"/>
      </tp>
      <tp>
        <v>0</v>
        <stp/>
        <stp>150238.SZ</stp>
        <stp>Volume</stp>
        <tr r="M94" s="7"/>
      </tp>
      <tp>
        <v>38516182</v>
        <stp/>
        <stp>150228.SZ</stp>
        <stp>Volume</stp>
        <tr r="M62" s="7"/>
      </tp>
      <tp>
        <v>1958601</v>
        <stp/>
        <stp>150218.SZ</stp>
        <stp>Volume</stp>
        <tr r="M54" s="7"/>
      </tp>
      <tp>
        <v>248200</v>
        <stp/>
        <stp>150208.SZ</stp>
        <stp>Volume</stp>
        <tr r="M49" s="7"/>
      </tp>
      <tp>
        <v>67100</v>
        <stp/>
        <stp>150298.SZ</stp>
        <stp>Volume</stp>
        <tr r="M107" s="7"/>
      </tp>
      <tp>
        <v>9428255</v>
        <stp/>
        <stp>150288.SZ</stp>
        <stp>Volume</stp>
        <tr r="M99" s="7"/>
      </tp>
      <tp>
        <v>12128981700</v>
        <stp/>
        <stp>399394.SZ</stp>
        <stp>Amount</stp>
        <tr r="W29" s="7"/>
      </tp>
      <tp>
        <v>2713584400</v>
        <stp/>
        <stp>399804.SZ</stp>
        <stp>Amount</stp>
        <tr r="W103" s="7"/>
      </tp>
      <tp>
        <v>34355978700</v>
        <stp/>
        <stp>399974.SZ</stp>
        <stp>Amount</stp>
        <tr r="W52" s="7"/>
        <tr r="W97" s="7"/>
        <tr r="W87" s="7"/>
      </tp>
      <tp>
        <v>30330896100</v>
        <stp/>
        <stp>399994.SZ</stp>
        <stp>Amount</stp>
        <tr r="W109" s="7"/>
      </tp>
      <tp>
        <v>-0.21000000000000002</v>
        <stp/>
        <stp>T00.CFE</stp>
        <stp>PctChg</stp>
        <tr r="E9" s="5"/>
      </tp>
      <tp>
        <v>0.26</v>
        <stp/>
        <stp>T01.CFE</stp>
        <stp>PctChg</stp>
        <tr r="E10" s="5"/>
      </tp>
      <tp>
        <v>0.27</v>
        <stp/>
        <stp>T02.CFE</stp>
        <stp>PctChg</stp>
        <tr r="E11" s="5"/>
      </tp>
      <tp>
        <v>13868990300</v>
        <stp/>
        <stp>399707.SZ</stp>
        <stp>Amount</stp>
        <tr r="W35" s="7"/>
      </tp>
      <tp>
        <v>112117196900</v>
        <stp/>
        <stp>399007.SZ</stp>
        <stp>Amount</stp>
        <tr r="W18" s="7"/>
      </tp>
      <tp>
        <v>4711736700</v>
        <stp/>
        <stp>399807.SZ</stp>
        <stp>Amount</stp>
        <tr r="W75" s="7"/>
        <tr r="W93" s="7"/>
        <tr r="W118" s="7"/>
        <tr r="W119" s="7"/>
      </tp>
      <tp>
        <v>10568311000</v>
        <stp/>
        <stp>399967.SZ</stp>
        <stp>Amount</stp>
        <tr r="W37" s="7"/>
        <tr r="W42" s="7"/>
        <tr r="W108" s="7"/>
        <tr r="W111" s="7"/>
      </tp>
      <tp>
        <v>7005117400</v>
        <stp/>
        <stp>399987.SZ</stp>
        <stp>Amount</stp>
        <tr r="W64" s="7"/>
      </tp>
      <tp>
        <v>6433392100</v>
        <stp/>
        <stp>399997.SZ</stp>
        <stp>Amount</stp>
        <tr r="W77" s="7"/>
      </tp>
      <tp>
        <v>10580086300</v>
        <stp/>
        <stp>399396.SZ</stp>
        <stp>Amount</stp>
        <tr r="W46" s="7"/>
      </tp>
      <tp>
        <v>95666226500</v>
        <stp/>
        <stp>399006.SZ</stp>
        <stp>Amount</stp>
        <tr r="W31" s="7"/>
        <tr r="W86" s="7"/>
      </tp>
      <tp>
        <v>19561427400</v>
        <stp/>
        <stp>399966.SZ</stp>
        <stp>Amount</stp>
        <tr r="W69" s="7"/>
        <tr r="W38" s="7"/>
      </tp>
      <tp>
        <v>36268705500</v>
        <stp/>
        <stp>399976.SZ</stp>
        <stp>Amount</stp>
        <tr r="W57" s="7"/>
      </tp>
      <tp>
        <v>8023286400</v>
        <stp/>
        <stp>399986.SZ</stp>
        <stp>Amount</stp>
        <tr r="W83" s="7"/>
        <tr r="W91" s="7"/>
        <tr r="W71" s="7"/>
        <tr r="W65" s="7"/>
        <tr r="W62" s="7"/>
        <tr r="W89" s="7"/>
        <tr r="W90" s="7"/>
      </tp>
      <tp>
        <v>37003585200</v>
        <stp/>
        <stp>399996.SZ</stp>
        <stp>Amount</stp>
        <tr r="W110" s="7"/>
      </tp>
      <tp>
        <v>1000</v>
        <stp/>
        <stp>502018.SH</stp>
        <stp>Volume</stp>
        <tr r="M122" s="7"/>
      </tp>
      <tp>
        <v>293042</v>
        <stp/>
        <stp>502008.SH</stp>
        <stp>Volume</stp>
        <tr r="M97" s="7"/>
      </tp>
      <tp>
        <v>50600</v>
        <stp/>
        <stp>502038.SH</stp>
        <stp>Volume</stp>
        <tr r="M102" s="7"/>
      </tp>
      <tp>
        <v>18750</v>
        <stp/>
        <stp>502028.SH</stp>
        <stp>Volume</stp>
        <tr r="M124" s="7"/>
      </tp>
      <tp>
        <v>45600</v>
        <stp/>
        <stp>502058.SH</stp>
        <stp>Volume</stp>
        <tr r="M116" s="7"/>
      </tp>
      <tp>
        <v>5731291400</v>
        <stp/>
        <stp>399441.SZ</stp>
        <stp>Amount</stp>
        <tr r="W78" s="7"/>
      </tp>
      <tp>
        <v>318072175600</v>
        <stp/>
        <stp>399001.SZ</stp>
        <stp>Amount</stp>
        <tr r="W128" s="7"/>
      </tp>
      <tp>
        <v>28416026000</v>
        <stp/>
        <stp>399811.SZ</stp>
        <stp>Amount</stp>
        <tr r="W73" s="7"/>
      </tp>
      <tp>
        <v>14068156400</v>
        <stp/>
        <stp>399971.SZ</stp>
        <stp>Amount</stp>
        <tr r="W74" s="7"/>
        <tr r="W50" s="7"/>
      </tp>
      <tp>
        <v>18944766200</v>
        <stp/>
        <stp>399991.SZ</stp>
        <stp>Amount</stp>
        <tr r="W70" s="7"/>
        <tr r="W67" s="7"/>
        <tr r="W68" s="7"/>
        <tr r="W122" s="7"/>
      </tp>
      <tp>
        <v>48256857400</v>
        <stp/>
        <stp>000828.SH</stp>
        <stp>Amount</stp>
        <tr r="W27" s="7"/>
      </tp>
      <tp>
        <v>13933914400</v>
        <stp/>
        <stp>000808.SH</stp>
        <stp>Amount</stp>
        <tr r="W104" s="7"/>
      </tp>
      <tp>
        <v>24667661100</v>
        <stp/>
        <stp>000958.SH</stp>
        <stp>Amount</stp>
        <tr r="W13" s="7"/>
        <tr r="W53" s="7"/>
        <tr r="W19" s="7"/>
      </tp>
      <tp>
        <v>40591548300</v>
        <stp/>
        <stp>000918.SH</stp>
        <stp>Amount</stp>
        <tr r="W24" s="7"/>
      </tp>
      <tp>
        <v>41110804700</v>
        <stp/>
        <stp>000998.SH</stp>
        <stp>Amount</stp>
        <tr r="W51" s="7"/>
      </tp>
      <tp>
        <v>107495</v>
        <stp/>
        <stp>502049.SH</stp>
        <stp>Volume</stp>
        <tr r="L60" s="7"/>
      </tp>
      <tp>
        <v>34087477500</v>
        <stp/>
        <stp>399610.SZ</stp>
        <stp>Amount</stp>
        <tr r="W56" s="7"/>
      </tp>
      <tp>
        <v>12417002100</v>
        <stp/>
        <stp>399440.SZ</stp>
        <stp>Amount</stp>
        <tr r="W99" s="7"/>
        <tr r="W123" s="7"/>
      </tp>
      <tp>
        <v>31770356300</v>
        <stp/>
        <stp>399550.SZ</stp>
        <stp>Amount</stp>
        <tr r="W23" s="7"/>
      </tp>
      <tp>
        <v>60679118900</v>
        <stp/>
        <stp>399330.SZ</stp>
        <stp>Amount</stp>
        <tr r="W21" s="7"/>
        <tr r="W14" s="7"/>
        <tr r="W2" s="7"/>
      </tp>
      <tp>
        <v>10731642300</v>
        <stp/>
        <stp>399810.SZ</stp>
        <stp>Amount</stp>
        <tr r="W81" s="7"/>
      </tp>
      <tp>
        <v>40899710800</v>
        <stp/>
        <stp>399970.SZ</stp>
        <stp>Amount</stp>
        <tr r="W43" s="7"/>
        <tr r="W95" s="7"/>
      </tp>
      <tp>
        <v>12509610700</v>
        <stp/>
        <stp>399990.SZ</stp>
        <stp>Amount</stp>
        <tr r="W72" s="7"/>
      </tp>
      <tp>
        <v>20827959800</v>
        <stp/>
        <stp>399673.SZ</stp>
        <stp>Amount</stp>
        <tr r="W113" s="7"/>
      </tp>
      <tp>
        <v>15643532500</v>
        <stp/>
        <stp>399393.SZ</stp>
        <stp>Amount</stp>
        <tr r="W22" s="7"/>
      </tp>
      <tp>
        <v>13091816200</v>
        <stp/>
        <stp>399803.SZ</stp>
        <stp>Amount</stp>
        <tr r="W98" s="7"/>
      </tp>
      <tp>
        <v>5905541000</v>
        <stp/>
        <stp>399973.SZ</stp>
        <stp>Amount</stp>
        <tr r="W47" s="7"/>
      </tp>
      <tp>
        <v>8219740900</v>
        <stp/>
        <stp>399983.SZ</stp>
        <stp>Amount</stp>
        <tr r="W49" s="7"/>
      </tp>
      <tp>
        <v>5907388000</v>
        <stp/>
        <stp>399993.SZ</stp>
        <stp>Amount</stp>
        <tr r="W84" s="7"/>
      </tp>
      <tp>
        <v>35916817000</v>
        <stp/>
        <stp>399412.SZ</stp>
        <stp>Amount</stp>
        <tr r="W54" s="7"/>
      </tp>
      <tp>
        <v>20120544300</v>
        <stp/>
        <stp>399812.SZ</stp>
        <stp>Amount</stp>
        <tr r="W106" s="7"/>
      </tp>
      <tp>
        <v>17878932300</v>
        <stp/>
        <stp>399992.SZ</stp>
        <stp>Amount</stp>
        <tr r="W85" s="7"/>
      </tp>
      <tp>
        <v>-0.13</v>
        <stp/>
        <stp>H30535.CSI</stp>
        <stp>PctChg</stp>
        <tr r="V107" s="7"/>
      </tp>
      <tp>
        <v>0</v>
        <stp/>
        <stp>930620.CSI</stp>
        <stp>PctChg</stp>
        <tr r="V82" s="7"/>
      </tp>
      <tp>
        <v>0.02</v>
        <stp/>
        <stp>H30344.CSI</stp>
        <stp>PctChg</stp>
        <tr r="V63" s="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volatileDependencies" Target="volatileDependencies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openxmlformats.org/officeDocument/2006/relationships/chartUserShapes" Target="../drawings/drawing2.xml"/><Relationship Id="rId1" Type="http://schemas.openxmlformats.org/officeDocument/2006/relationships/themeOverride" Target="../theme/themeOverrid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t" anchorCtr="0"/>
          <a:lstStyle/>
          <a:p>
            <a:pPr algn="ctr" rtl="0">
              <a:defRPr lang="zh-CN" altLang="en-US" sz="10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分级</a:t>
            </a:r>
            <a:r>
              <a:rPr lang="en-US" altLang="zh-CN" sz="10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A</a:t>
            </a:r>
            <a:r>
              <a:rPr lang="zh-CN" altLang="en-US" sz="10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与沪深</a:t>
            </a:r>
            <a:r>
              <a:rPr lang="en-US" altLang="zh-CN" sz="10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300</a:t>
            </a:r>
            <a:r>
              <a:rPr lang="zh-CN" altLang="en-US" sz="10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走势</a:t>
            </a:r>
          </a:p>
        </c:rich>
      </c:tx>
      <c:layout>
        <c:manualLayout>
          <c:xMode val="edge"/>
          <c:yMode val="edge"/>
          <c:x val="0.43883766879088454"/>
          <c:y val="3.9927718978508199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7.0870548464881028E-2"/>
          <c:y val="0.13181875534287951"/>
          <c:w val="0.85737249656847203"/>
          <c:h val="0.70656778328849623"/>
        </c:manualLayout>
      </c:layout>
      <c:areaChart>
        <c:grouping val="standard"/>
        <c:varyColors val="0"/>
        <c:ser>
          <c:idx val="0"/>
          <c:order val="0"/>
          <c:tx>
            <c:strRef>
              <c:f>CC!$L$2</c:f>
              <c:strCache>
                <c:ptCount val="1"/>
                <c:pt idx="0">
                  <c:v>沪深300指数</c:v>
                </c:pt>
              </c:strCache>
            </c:strRef>
          </c:tx>
          <c:spPr>
            <a:solidFill>
              <a:schemeClr val="accent2">
                <a:lumMod val="20000"/>
                <a:lumOff val="80000"/>
              </a:schemeClr>
            </a:solidFill>
            <a:ln w="28575" cap="rnd">
              <a:noFill/>
              <a:round/>
            </a:ln>
            <a:effectLst/>
          </c:spPr>
          <c:cat>
            <c:numRef>
              <c:f>CC!$B$1535:$B$1700</c:f>
              <c:numCache>
                <c:formatCode>yyyy\-mm\-dd</c:formatCode>
                <c:ptCount val="166"/>
                <c:pt idx="0">
                  <c:v>42741</c:v>
                </c:pt>
                <c:pt idx="1">
                  <c:v>42744</c:v>
                </c:pt>
                <c:pt idx="2">
                  <c:v>42745</c:v>
                </c:pt>
                <c:pt idx="3">
                  <c:v>42746</c:v>
                </c:pt>
                <c:pt idx="4">
                  <c:v>42747</c:v>
                </c:pt>
                <c:pt idx="5">
                  <c:v>42748</c:v>
                </c:pt>
                <c:pt idx="6">
                  <c:v>42751</c:v>
                </c:pt>
                <c:pt idx="7">
                  <c:v>42752</c:v>
                </c:pt>
                <c:pt idx="8">
                  <c:v>42753</c:v>
                </c:pt>
                <c:pt idx="9">
                  <c:v>42754</c:v>
                </c:pt>
                <c:pt idx="10">
                  <c:v>42755</c:v>
                </c:pt>
                <c:pt idx="11">
                  <c:v>42758</c:v>
                </c:pt>
                <c:pt idx="12">
                  <c:v>42759</c:v>
                </c:pt>
                <c:pt idx="13">
                  <c:v>42760</c:v>
                </c:pt>
                <c:pt idx="14">
                  <c:v>42761</c:v>
                </c:pt>
                <c:pt idx="15">
                  <c:v>42769</c:v>
                </c:pt>
                <c:pt idx="16">
                  <c:v>42772</c:v>
                </c:pt>
                <c:pt idx="17">
                  <c:v>42773</c:v>
                </c:pt>
                <c:pt idx="18">
                  <c:v>42774</c:v>
                </c:pt>
                <c:pt idx="19">
                  <c:v>42775</c:v>
                </c:pt>
                <c:pt idx="20">
                  <c:v>42776</c:v>
                </c:pt>
                <c:pt idx="21">
                  <c:v>42779</c:v>
                </c:pt>
                <c:pt idx="22">
                  <c:v>42780</c:v>
                </c:pt>
                <c:pt idx="23">
                  <c:v>42781</c:v>
                </c:pt>
                <c:pt idx="24">
                  <c:v>42782</c:v>
                </c:pt>
                <c:pt idx="25">
                  <c:v>42783</c:v>
                </c:pt>
                <c:pt idx="26">
                  <c:v>42786</c:v>
                </c:pt>
                <c:pt idx="27">
                  <c:v>42787</c:v>
                </c:pt>
                <c:pt idx="28">
                  <c:v>42788</c:v>
                </c:pt>
                <c:pt idx="29">
                  <c:v>42789</c:v>
                </c:pt>
                <c:pt idx="30">
                  <c:v>42790</c:v>
                </c:pt>
                <c:pt idx="31">
                  <c:v>42793</c:v>
                </c:pt>
                <c:pt idx="32">
                  <c:v>42794</c:v>
                </c:pt>
                <c:pt idx="33">
                  <c:v>42795</c:v>
                </c:pt>
                <c:pt idx="34">
                  <c:v>42796</c:v>
                </c:pt>
                <c:pt idx="35">
                  <c:v>42797</c:v>
                </c:pt>
                <c:pt idx="36">
                  <c:v>42800</c:v>
                </c:pt>
                <c:pt idx="37">
                  <c:v>42801</c:v>
                </c:pt>
                <c:pt idx="38">
                  <c:v>42802</c:v>
                </c:pt>
                <c:pt idx="39">
                  <c:v>42803</c:v>
                </c:pt>
                <c:pt idx="40">
                  <c:v>42804</c:v>
                </c:pt>
                <c:pt idx="41">
                  <c:v>42807</c:v>
                </c:pt>
                <c:pt idx="42">
                  <c:v>42808</c:v>
                </c:pt>
                <c:pt idx="43">
                  <c:v>42809</c:v>
                </c:pt>
                <c:pt idx="44">
                  <c:v>42810</c:v>
                </c:pt>
                <c:pt idx="45">
                  <c:v>42811</c:v>
                </c:pt>
                <c:pt idx="46">
                  <c:v>42814</c:v>
                </c:pt>
                <c:pt idx="47">
                  <c:v>42815</c:v>
                </c:pt>
                <c:pt idx="48">
                  <c:v>42816</c:v>
                </c:pt>
                <c:pt idx="49">
                  <c:v>42817</c:v>
                </c:pt>
                <c:pt idx="50">
                  <c:v>42818</c:v>
                </c:pt>
                <c:pt idx="51">
                  <c:v>42821</c:v>
                </c:pt>
                <c:pt idx="52">
                  <c:v>42822</c:v>
                </c:pt>
                <c:pt idx="53">
                  <c:v>42823</c:v>
                </c:pt>
                <c:pt idx="54">
                  <c:v>42824</c:v>
                </c:pt>
                <c:pt idx="55">
                  <c:v>42825</c:v>
                </c:pt>
                <c:pt idx="56">
                  <c:v>42830</c:v>
                </c:pt>
                <c:pt idx="57">
                  <c:v>42831</c:v>
                </c:pt>
                <c:pt idx="58">
                  <c:v>42832</c:v>
                </c:pt>
                <c:pt idx="59">
                  <c:v>42835</c:v>
                </c:pt>
                <c:pt idx="60">
                  <c:v>42836</c:v>
                </c:pt>
                <c:pt idx="61">
                  <c:v>42837</c:v>
                </c:pt>
                <c:pt idx="62">
                  <c:v>42838</c:v>
                </c:pt>
                <c:pt idx="63">
                  <c:v>42839</c:v>
                </c:pt>
                <c:pt idx="64">
                  <c:v>42842</c:v>
                </c:pt>
                <c:pt idx="65">
                  <c:v>42843</c:v>
                </c:pt>
                <c:pt idx="66">
                  <c:v>42844</c:v>
                </c:pt>
                <c:pt idx="67">
                  <c:v>42845</c:v>
                </c:pt>
                <c:pt idx="68">
                  <c:v>42846</c:v>
                </c:pt>
                <c:pt idx="69">
                  <c:v>42849</c:v>
                </c:pt>
                <c:pt idx="70">
                  <c:v>42850</c:v>
                </c:pt>
                <c:pt idx="71">
                  <c:v>42851</c:v>
                </c:pt>
                <c:pt idx="72">
                  <c:v>42852</c:v>
                </c:pt>
                <c:pt idx="73">
                  <c:v>42853</c:v>
                </c:pt>
                <c:pt idx="74">
                  <c:v>42857</c:v>
                </c:pt>
                <c:pt idx="75">
                  <c:v>42858</c:v>
                </c:pt>
                <c:pt idx="76">
                  <c:v>42859</c:v>
                </c:pt>
                <c:pt idx="77">
                  <c:v>42860</c:v>
                </c:pt>
                <c:pt idx="78">
                  <c:v>42863</c:v>
                </c:pt>
                <c:pt idx="79">
                  <c:v>42864</c:v>
                </c:pt>
                <c:pt idx="80">
                  <c:v>42865</c:v>
                </c:pt>
                <c:pt idx="81">
                  <c:v>42866</c:v>
                </c:pt>
                <c:pt idx="82">
                  <c:v>42867</c:v>
                </c:pt>
                <c:pt idx="83">
                  <c:v>42870</c:v>
                </c:pt>
                <c:pt idx="84">
                  <c:v>42871</c:v>
                </c:pt>
                <c:pt idx="85">
                  <c:v>42872</c:v>
                </c:pt>
                <c:pt idx="86">
                  <c:v>42873</c:v>
                </c:pt>
                <c:pt idx="87">
                  <c:v>42874</c:v>
                </c:pt>
                <c:pt idx="88">
                  <c:v>42877</c:v>
                </c:pt>
                <c:pt idx="89">
                  <c:v>42878</c:v>
                </c:pt>
                <c:pt idx="90">
                  <c:v>42879</c:v>
                </c:pt>
                <c:pt idx="91">
                  <c:v>42880</c:v>
                </c:pt>
                <c:pt idx="92">
                  <c:v>42881</c:v>
                </c:pt>
                <c:pt idx="93">
                  <c:v>42886</c:v>
                </c:pt>
                <c:pt idx="94">
                  <c:v>42887</c:v>
                </c:pt>
                <c:pt idx="95">
                  <c:v>42888</c:v>
                </c:pt>
                <c:pt idx="96">
                  <c:v>42891</c:v>
                </c:pt>
                <c:pt idx="97">
                  <c:v>42892</c:v>
                </c:pt>
                <c:pt idx="98">
                  <c:v>42893</c:v>
                </c:pt>
                <c:pt idx="99">
                  <c:v>42894</c:v>
                </c:pt>
                <c:pt idx="100">
                  <c:v>42895</c:v>
                </c:pt>
                <c:pt idx="101">
                  <c:v>42898</c:v>
                </c:pt>
                <c:pt idx="102">
                  <c:v>42899</c:v>
                </c:pt>
                <c:pt idx="103">
                  <c:v>42900</c:v>
                </c:pt>
                <c:pt idx="104">
                  <c:v>42901</c:v>
                </c:pt>
                <c:pt idx="105">
                  <c:v>42902</c:v>
                </c:pt>
                <c:pt idx="106">
                  <c:v>42905</c:v>
                </c:pt>
                <c:pt idx="107">
                  <c:v>42906</c:v>
                </c:pt>
                <c:pt idx="108">
                  <c:v>42907</c:v>
                </c:pt>
                <c:pt idx="109">
                  <c:v>42908</c:v>
                </c:pt>
                <c:pt idx="110">
                  <c:v>42909</c:v>
                </c:pt>
                <c:pt idx="111">
                  <c:v>42912</c:v>
                </c:pt>
                <c:pt idx="112">
                  <c:v>42913</c:v>
                </c:pt>
                <c:pt idx="113">
                  <c:v>42914</c:v>
                </c:pt>
                <c:pt idx="114">
                  <c:v>42915</c:v>
                </c:pt>
                <c:pt idx="115">
                  <c:v>42916</c:v>
                </c:pt>
                <c:pt idx="116">
                  <c:v>42919</c:v>
                </c:pt>
                <c:pt idx="117">
                  <c:v>42920</c:v>
                </c:pt>
                <c:pt idx="118">
                  <c:v>42921</c:v>
                </c:pt>
                <c:pt idx="119">
                  <c:v>42922</c:v>
                </c:pt>
                <c:pt idx="120">
                  <c:v>42923</c:v>
                </c:pt>
                <c:pt idx="121">
                  <c:v>42926</c:v>
                </c:pt>
                <c:pt idx="122">
                  <c:v>42927</c:v>
                </c:pt>
                <c:pt idx="123">
                  <c:v>42928</c:v>
                </c:pt>
                <c:pt idx="124">
                  <c:v>42929</c:v>
                </c:pt>
                <c:pt idx="125">
                  <c:v>42930</c:v>
                </c:pt>
                <c:pt idx="126">
                  <c:v>42933</c:v>
                </c:pt>
                <c:pt idx="127">
                  <c:v>42934</c:v>
                </c:pt>
                <c:pt idx="128">
                  <c:v>42935</c:v>
                </c:pt>
                <c:pt idx="129">
                  <c:v>42936</c:v>
                </c:pt>
                <c:pt idx="130">
                  <c:v>42937</c:v>
                </c:pt>
                <c:pt idx="131">
                  <c:v>42940</c:v>
                </c:pt>
                <c:pt idx="132">
                  <c:v>42941</c:v>
                </c:pt>
                <c:pt idx="133">
                  <c:v>42942</c:v>
                </c:pt>
                <c:pt idx="134">
                  <c:v>42943</c:v>
                </c:pt>
                <c:pt idx="135">
                  <c:v>42944</c:v>
                </c:pt>
                <c:pt idx="136">
                  <c:v>42947</c:v>
                </c:pt>
                <c:pt idx="137">
                  <c:v>42948</c:v>
                </c:pt>
                <c:pt idx="138">
                  <c:v>42949</c:v>
                </c:pt>
                <c:pt idx="139">
                  <c:v>42950</c:v>
                </c:pt>
                <c:pt idx="140">
                  <c:v>42951</c:v>
                </c:pt>
                <c:pt idx="141">
                  <c:v>42954</c:v>
                </c:pt>
                <c:pt idx="142">
                  <c:v>42955</c:v>
                </c:pt>
                <c:pt idx="143">
                  <c:v>42956</c:v>
                </c:pt>
                <c:pt idx="144">
                  <c:v>42957</c:v>
                </c:pt>
                <c:pt idx="145">
                  <c:v>42958</c:v>
                </c:pt>
                <c:pt idx="146">
                  <c:v>42961</c:v>
                </c:pt>
                <c:pt idx="147">
                  <c:v>42962</c:v>
                </c:pt>
                <c:pt idx="148">
                  <c:v>42963</c:v>
                </c:pt>
                <c:pt idx="149">
                  <c:v>42964</c:v>
                </c:pt>
                <c:pt idx="150">
                  <c:v>42965</c:v>
                </c:pt>
                <c:pt idx="151">
                  <c:v>42968</c:v>
                </c:pt>
                <c:pt idx="152">
                  <c:v>42969</c:v>
                </c:pt>
                <c:pt idx="153">
                  <c:v>42970</c:v>
                </c:pt>
                <c:pt idx="154">
                  <c:v>42971</c:v>
                </c:pt>
                <c:pt idx="155">
                  <c:v>42972</c:v>
                </c:pt>
                <c:pt idx="156">
                  <c:v>42975</c:v>
                </c:pt>
                <c:pt idx="157">
                  <c:v>42976</c:v>
                </c:pt>
                <c:pt idx="158">
                  <c:v>42977</c:v>
                </c:pt>
                <c:pt idx="159">
                  <c:v>42978</c:v>
                </c:pt>
                <c:pt idx="160">
                  <c:v>42979</c:v>
                </c:pt>
                <c:pt idx="161">
                  <c:v>42982</c:v>
                </c:pt>
                <c:pt idx="162">
                  <c:v>42983</c:v>
                </c:pt>
                <c:pt idx="163">
                  <c:v>42984</c:v>
                </c:pt>
                <c:pt idx="164">
                  <c:v>42985</c:v>
                </c:pt>
                <c:pt idx="165">
                  <c:v>42986</c:v>
                </c:pt>
              </c:numCache>
            </c:numRef>
          </c:cat>
          <c:val>
            <c:numRef>
              <c:f>CC!$L$1535:$L$1700</c:f>
              <c:numCache>
                <c:formatCode>0.00</c:formatCode>
                <c:ptCount val="166"/>
                <c:pt idx="0">
                  <c:v>3347.6664999999998</c:v>
                </c:pt>
                <c:pt idx="1">
                  <c:v>3363.9014000000002</c:v>
                </c:pt>
                <c:pt idx="2">
                  <c:v>3358.2716</c:v>
                </c:pt>
                <c:pt idx="3">
                  <c:v>3334.4953999999998</c:v>
                </c:pt>
                <c:pt idx="4">
                  <c:v>3317.6241</c:v>
                </c:pt>
                <c:pt idx="5">
                  <c:v>3319.9122000000002</c:v>
                </c:pt>
                <c:pt idx="6">
                  <c:v>3319.4454999999998</c:v>
                </c:pt>
                <c:pt idx="7">
                  <c:v>3326.3562999999999</c:v>
                </c:pt>
                <c:pt idx="8">
                  <c:v>3339.3652999999999</c:v>
                </c:pt>
                <c:pt idx="9">
                  <c:v>3329.2891</c:v>
                </c:pt>
                <c:pt idx="10">
                  <c:v>3354.8890999999999</c:v>
                </c:pt>
                <c:pt idx="11">
                  <c:v>3364.0808000000002</c:v>
                </c:pt>
                <c:pt idx="12">
                  <c:v>3364.4508999999998</c:v>
                </c:pt>
                <c:pt idx="13">
                  <c:v>3375.9041999999999</c:v>
                </c:pt>
                <c:pt idx="14">
                  <c:v>3387.9605999999999</c:v>
                </c:pt>
                <c:pt idx="15">
                  <c:v>3364.4922999999999</c:v>
                </c:pt>
                <c:pt idx="16">
                  <c:v>3373.2051000000001</c:v>
                </c:pt>
                <c:pt idx="17">
                  <c:v>3365.6849000000002</c:v>
                </c:pt>
                <c:pt idx="18">
                  <c:v>3383.2878000000001</c:v>
                </c:pt>
                <c:pt idx="19">
                  <c:v>3396.2923999999998</c:v>
                </c:pt>
                <c:pt idx="20">
                  <c:v>3413.4868000000001</c:v>
                </c:pt>
                <c:pt idx="21">
                  <c:v>3436.2750000000001</c:v>
                </c:pt>
                <c:pt idx="22">
                  <c:v>3435.8042</c:v>
                </c:pt>
                <c:pt idx="23">
                  <c:v>3421.7130999999999</c:v>
                </c:pt>
                <c:pt idx="24">
                  <c:v>3440.9331000000002</c:v>
                </c:pt>
                <c:pt idx="25">
                  <c:v>3421.4418999999998</c:v>
                </c:pt>
                <c:pt idx="26">
                  <c:v>3471.3926000000001</c:v>
                </c:pt>
                <c:pt idx="27">
                  <c:v>3482.8229999999999</c:v>
                </c:pt>
                <c:pt idx="28">
                  <c:v>3489.7566999999999</c:v>
                </c:pt>
                <c:pt idx="29">
                  <c:v>3473.3236000000002</c:v>
                </c:pt>
                <c:pt idx="30">
                  <c:v>3473.8517000000002</c:v>
                </c:pt>
                <c:pt idx="31">
                  <c:v>3446.2228</c:v>
                </c:pt>
                <c:pt idx="32">
                  <c:v>3452.8103000000001</c:v>
                </c:pt>
                <c:pt idx="33">
                  <c:v>3458.4376000000002</c:v>
                </c:pt>
                <c:pt idx="34">
                  <c:v>3435.0963000000002</c:v>
                </c:pt>
                <c:pt idx="35">
                  <c:v>3427.8627999999999</c:v>
                </c:pt>
                <c:pt idx="36">
                  <c:v>3446.4839999999999</c:v>
                </c:pt>
                <c:pt idx="37">
                  <c:v>3453.9564999999998</c:v>
                </c:pt>
                <c:pt idx="38">
                  <c:v>3448.7312999999999</c:v>
                </c:pt>
                <c:pt idx="39">
                  <c:v>3426.9438</c:v>
                </c:pt>
                <c:pt idx="40">
                  <c:v>3427.8915999999999</c:v>
                </c:pt>
                <c:pt idx="41">
                  <c:v>3458.098</c:v>
                </c:pt>
                <c:pt idx="42">
                  <c:v>3456.6934000000001</c:v>
                </c:pt>
                <c:pt idx="43">
                  <c:v>3463.6435999999999</c:v>
                </c:pt>
                <c:pt idx="44">
                  <c:v>3481.5066000000002</c:v>
                </c:pt>
                <c:pt idx="45">
                  <c:v>3445.8051</c:v>
                </c:pt>
                <c:pt idx="46">
                  <c:v>3449.6125999999999</c:v>
                </c:pt>
                <c:pt idx="47">
                  <c:v>3466.3467999999998</c:v>
                </c:pt>
                <c:pt idx="48">
                  <c:v>3450.0502000000001</c:v>
                </c:pt>
                <c:pt idx="49">
                  <c:v>3461.9782</c:v>
                </c:pt>
                <c:pt idx="50">
                  <c:v>3489.5997000000002</c:v>
                </c:pt>
                <c:pt idx="51">
                  <c:v>3478.0385000000001</c:v>
                </c:pt>
                <c:pt idx="52">
                  <c:v>3469.8092999999999</c:v>
                </c:pt>
                <c:pt idx="53">
                  <c:v>3465.1932999999999</c:v>
                </c:pt>
                <c:pt idx="54">
                  <c:v>3436.7579999999998</c:v>
                </c:pt>
                <c:pt idx="55">
                  <c:v>3456.0455000000002</c:v>
                </c:pt>
                <c:pt idx="56">
                  <c:v>3503.8932</c:v>
                </c:pt>
                <c:pt idx="57">
                  <c:v>3514.0468999999998</c:v>
                </c:pt>
                <c:pt idx="58">
                  <c:v>3517.4634000000001</c:v>
                </c:pt>
                <c:pt idx="59">
                  <c:v>3505.1392000000001</c:v>
                </c:pt>
                <c:pt idx="60">
                  <c:v>3517.328</c:v>
                </c:pt>
                <c:pt idx="61">
                  <c:v>3509.4387000000002</c:v>
                </c:pt>
                <c:pt idx="62">
                  <c:v>3514.5662000000002</c:v>
                </c:pt>
                <c:pt idx="63">
                  <c:v>3486.5045</c:v>
                </c:pt>
                <c:pt idx="64">
                  <c:v>3479.9416999999999</c:v>
                </c:pt>
                <c:pt idx="65">
                  <c:v>3462.7429000000002</c:v>
                </c:pt>
                <c:pt idx="66">
                  <c:v>3445.8761</c:v>
                </c:pt>
                <c:pt idx="67">
                  <c:v>3461.5481</c:v>
                </c:pt>
                <c:pt idx="68">
                  <c:v>3466.7865000000002</c:v>
                </c:pt>
                <c:pt idx="69">
                  <c:v>3431.2586999999999</c:v>
                </c:pt>
                <c:pt idx="70">
                  <c:v>3440.9742999999999</c:v>
                </c:pt>
                <c:pt idx="71">
                  <c:v>3445.1831999999999</c:v>
                </c:pt>
                <c:pt idx="72">
                  <c:v>3446.7202000000002</c:v>
                </c:pt>
                <c:pt idx="73">
                  <c:v>3439.7530000000002</c:v>
                </c:pt>
                <c:pt idx="74">
                  <c:v>3426.5765999999999</c:v>
                </c:pt>
                <c:pt idx="75">
                  <c:v>3413.1282000000001</c:v>
                </c:pt>
                <c:pt idx="76">
                  <c:v>3404.3863999999999</c:v>
                </c:pt>
                <c:pt idx="77">
                  <c:v>3382.5502000000001</c:v>
                </c:pt>
                <c:pt idx="78">
                  <c:v>3358.8125</c:v>
                </c:pt>
                <c:pt idx="79">
                  <c:v>3352.5324000000001</c:v>
                </c:pt>
                <c:pt idx="80">
                  <c:v>3337.7006999999999</c:v>
                </c:pt>
                <c:pt idx="81">
                  <c:v>3356.6459</c:v>
                </c:pt>
                <c:pt idx="82">
                  <c:v>3385.3787000000002</c:v>
                </c:pt>
                <c:pt idx="83">
                  <c:v>3399.1936999999998</c:v>
                </c:pt>
                <c:pt idx="84">
                  <c:v>3428.6491000000001</c:v>
                </c:pt>
                <c:pt idx="85">
                  <c:v>3409.9656</c:v>
                </c:pt>
                <c:pt idx="86">
                  <c:v>3398.1127000000001</c:v>
                </c:pt>
                <c:pt idx="87">
                  <c:v>3403.8492000000001</c:v>
                </c:pt>
                <c:pt idx="88">
                  <c:v>3411.2386999999999</c:v>
                </c:pt>
                <c:pt idx="89">
                  <c:v>3424.194</c:v>
                </c:pt>
                <c:pt idx="90">
                  <c:v>3424.1669000000002</c:v>
                </c:pt>
                <c:pt idx="91">
                  <c:v>3485.6581000000001</c:v>
                </c:pt>
                <c:pt idx="92">
                  <c:v>3480.4344999999998</c:v>
                </c:pt>
                <c:pt idx="93">
                  <c:v>3492.8845000000001</c:v>
                </c:pt>
                <c:pt idx="94">
                  <c:v>3497.7381999999998</c:v>
                </c:pt>
                <c:pt idx="95">
                  <c:v>3486.5074</c:v>
                </c:pt>
                <c:pt idx="96">
                  <c:v>3468.7538</c:v>
                </c:pt>
                <c:pt idx="97">
                  <c:v>3492.8816000000002</c:v>
                </c:pt>
                <c:pt idx="98">
                  <c:v>3533.8717999999999</c:v>
                </c:pt>
                <c:pt idx="99">
                  <c:v>3560.9785999999999</c:v>
                </c:pt>
                <c:pt idx="100">
                  <c:v>3576.1703000000002</c:v>
                </c:pt>
                <c:pt idx="101">
                  <c:v>3574.3894</c:v>
                </c:pt>
                <c:pt idx="102">
                  <c:v>3582.2674000000002</c:v>
                </c:pt>
                <c:pt idx="103">
                  <c:v>3535.2986999999998</c:v>
                </c:pt>
                <c:pt idx="104">
                  <c:v>3528.7926000000002</c:v>
                </c:pt>
                <c:pt idx="105">
                  <c:v>3518.7611000000002</c:v>
                </c:pt>
                <c:pt idx="106">
                  <c:v>3553.6653000000001</c:v>
                </c:pt>
                <c:pt idx="107">
                  <c:v>3546.4940000000001</c:v>
                </c:pt>
                <c:pt idx="108">
                  <c:v>3587.9549999999999</c:v>
                </c:pt>
                <c:pt idx="109">
                  <c:v>3590.3425000000002</c:v>
                </c:pt>
                <c:pt idx="110">
                  <c:v>3622.8831</c:v>
                </c:pt>
                <c:pt idx="111">
                  <c:v>3668.0918999999999</c:v>
                </c:pt>
                <c:pt idx="112">
                  <c:v>3674.7152000000001</c:v>
                </c:pt>
                <c:pt idx="113">
                  <c:v>3646.1666</c:v>
                </c:pt>
                <c:pt idx="114">
                  <c:v>3668.8279000000002</c:v>
                </c:pt>
                <c:pt idx="115">
                  <c:v>3666.7977000000001</c:v>
                </c:pt>
                <c:pt idx="116">
                  <c:v>3650.8463000000002</c:v>
                </c:pt>
                <c:pt idx="117">
                  <c:v>3619.9841000000001</c:v>
                </c:pt>
                <c:pt idx="118">
                  <c:v>3659.6795000000002</c:v>
                </c:pt>
                <c:pt idx="119">
                  <c:v>3660.0967000000001</c:v>
                </c:pt>
                <c:pt idx="120">
                  <c:v>3655.9292999999998</c:v>
                </c:pt>
                <c:pt idx="121">
                  <c:v>3653.6867999999999</c:v>
                </c:pt>
                <c:pt idx="122">
                  <c:v>3670.8085999999998</c:v>
                </c:pt>
                <c:pt idx="123">
                  <c:v>3658.8236000000002</c:v>
                </c:pt>
                <c:pt idx="124">
                  <c:v>3686.9205000000002</c:v>
                </c:pt>
                <c:pt idx="125">
                  <c:v>3703.0940000000001</c:v>
                </c:pt>
                <c:pt idx="126">
                  <c:v>3663.5574999999999</c:v>
                </c:pt>
                <c:pt idx="127">
                  <c:v>3667.1806999999999</c:v>
                </c:pt>
                <c:pt idx="128">
                  <c:v>3729.7465999999999</c:v>
                </c:pt>
                <c:pt idx="129">
                  <c:v>3747.8843000000002</c:v>
                </c:pt>
                <c:pt idx="130">
                  <c:v>3728.5976000000001</c:v>
                </c:pt>
                <c:pt idx="131">
                  <c:v>3743.4686000000002</c:v>
                </c:pt>
                <c:pt idx="132">
                  <c:v>3719.5590000000002</c:v>
                </c:pt>
                <c:pt idx="133">
                  <c:v>3705.3883999999998</c:v>
                </c:pt>
                <c:pt idx="134">
                  <c:v>3712.1947</c:v>
                </c:pt>
                <c:pt idx="135">
                  <c:v>3721.8914</c:v>
                </c:pt>
                <c:pt idx="136">
                  <c:v>3737.8732</c:v>
                </c:pt>
                <c:pt idx="137">
                  <c:v>3770.3827999999999</c:v>
                </c:pt>
                <c:pt idx="138">
                  <c:v>3760.8525</c:v>
                </c:pt>
                <c:pt idx="139">
                  <c:v>3727.8263999999999</c:v>
                </c:pt>
                <c:pt idx="140">
                  <c:v>3707.5796</c:v>
                </c:pt>
                <c:pt idx="141">
                  <c:v>3726.7948000000001</c:v>
                </c:pt>
                <c:pt idx="142">
                  <c:v>3732.2129</c:v>
                </c:pt>
                <c:pt idx="143">
                  <c:v>3731.0439999999999</c:v>
                </c:pt>
                <c:pt idx="144">
                  <c:v>3715.9207999999999</c:v>
                </c:pt>
                <c:pt idx="145">
                  <c:v>3647.3503000000001</c:v>
                </c:pt>
                <c:pt idx="146">
                  <c:v>3694.6831000000002</c:v>
                </c:pt>
                <c:pt idx="147">
                  <c:v>3706.0565999999999</c:v>
                </c:pt>
                <c:pt idx="148">
                  <c:v>3701.4207000000001</c:v>
                </c:pt>
                <c:pt idx="149">
                  <c:v>3721.277</c:v>
                </c:pt>
                <c:pt idx="150">
                  <c:v>3724.6747999999998</c:v>
                </c:pt>
                <c:pt idx="151">
                  <c:v>3740.9940999999999</c:v>
                </c:pt>
                <c:pt idx="152">
                  <c:v>3752.2979999999998</c:v>
                </c:pt>
                <c:pt idx="153">
                  <c:v>3756.0884000000001</c:v>
                </c:pt>
                <c:pt idx="154">
                  <c:v>3734.6457999999998</c:v>
                </c:pt>
                <c:pt idx="155">
                  <c:v>3795.7543999999998</c:v>
                </c:pt>
                <c:pt idx="156">
                  <c:v>3842.7118999999998</c:v>
                </c:pt>
                <c:pt idx="157">
                  <c:v>3834.5376000000001</c:v>
                </c:pt>
                <c:pt idx="158">
                  <c:v>3834.3004999999998</c:v>
                </c:pt>
                <c:pt idx="159">
                  <c:v>3822.0927999999999</c:v>
                </c:pt>
                <c:pt idx="160">
                  <c:v>3830.5383000000002</c:v>
                </c:pt>
                <c:pt idx="161">
                  <c:v>3845.6163000000001</c:v>
                </c:pt>
                <c:pt idx="162">
                  <c:v>3857.0464000000002</c:v>
                </c:pt>
                <c:pt idx="163">
                  <c:v>3849.4499000000001</c:v>
                </c:pt>
                <c:pt idx="164">
                  <c:v>3829.8712999999998</c:v>
                </c:pt>
                <c:pt idx="165">
                  <c:v>3825.9895000000001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2D-4465-9350-4B6D33D19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474880"/>
        <c:axId val="807116096"/>
      </c:areaChart>
      <c:lineChart>
        <c:grouping val="standard"/>
        <c:varyColors val="0"/>
        <c:ser>
          <c:idx val="1"/>
          <c:order val="1"/>
          <c:tx>
            <c:strRef>
              <c:f>CC!$R$2</c:f>
              <c:strCache>
                <c:ptCount val="1"/>
                <c:pt idx="0">
                  <c:v>整体累计涨跌幅</c:v>
                </c:pt>
              </c:strCache>
            </c:strRef>
          </c:tx>
          <c:spPr>
            <a:ln w="28575" cap="rnd">
              <a:solidFill>
                <a:srgbClr val="796A4F"/>
              </a:solidFill>
              <a:round/>
            </a:ln>
            <a:effectLst/>
          </c:spPr>
          <c:marker>
            <c:symbol val="none"/>
          </c:marker>
          <c:cat>
            <c:numRef>
              <c:f>CC!$B$1535:$B$1695</c:f>
              <c:numCache>
                <c:formatCode>yyyy\-mm\-dd</c:formatCode>
                <c:ptCount val="161"/>
                <c:pt idx="0">
                  <c:v>42741</c:v>
                </c:pt>
                <c:pt idx="1">
                  <c:v>42744</c:v>
                </c:pt>
                <c:pt idx="2">
                  <c:v>42745</c:v>
                </c:pt>
                <c:pt idx="3">
                  <c:v>42746</c:v>
                </c:pt>
                <c:pt idx="4">
                  <c:v>42747</c:v>
                </c:pt>
                <c:pt idx="5">
                  <c:v>42748</c:v>
                </c:pt>
                <c:pt idx="6">
                  <c:v>42751</c:v>
                </c:pt>
                <c:pt idx="7">
                  <c:v>42752</c:v>
                </c:pt>
                <c:pt idx="8">
                  <c:v>42753</c:v>
                </c:pt>
                <c:pt idx="9">
                  <c:v>42754</c:v>
                </c:pt>
                <c:pt idx="10">
                  <c:v>42755</c:v>
                </c:pt>
                <c:pt idx="11">
                  <c:v>42758</c:v>
                </c:pt>
                <c:pt idx="12">
                  <c:v>42759</c:v>
                </c:pt>
                <c:pt idx="13">
                  <c:v>42760</c:v>
                </c:pt>
                <c:pt idx="14">
                  <c:v>42761</c:v>
                </c:pt>
                <c:pt idx="15">
                  <c:v>42769</c:v>
                </c:pt>
                <c:pt idx="16">
                  <c:v>42772</c:v>
                </c:pt>
                <c:pt idx="17">
                  <c:v>42773</c:v>
                </c:pt>
                <c:pt idx="18">
                  <c:v>42774</c:v>
                </c:pt>
                <c:pt idx="19">
                  <c:v>42775</c:v>
                </c:pt>
                <c:pt idx="20">
                  <c:v>42776</c:v>
                </c:pt>
                <c:pt idx="21">
                  <c:v>42779</c:v>
                </c:pt>
                <c:pt idx="22">
                  <c:v>42780</c:v>
                </c:pt>
                <c:pt idx="23">
                  <c:v>42781</c:v>
                </c:pt>
                <c:pt idx="24">
                  <c:v>42782</c:v>
                </c:pt>
                <c:pt idx="25">
                  <c:v>42783</c:v>
                </c:pt>
                <c:pt idx="26">
                  <c:v>42786</c:v>
                </c:pt>
                <c:pt idx="27">
                  <c:v>42787</c:v>
                </c:pt>
                <c:pt idx="28">
                  <c:v>42788</c:v>
                </c:pt>
                <c:pt idx="29">
                  <c:v>42789</c:v>
                </c:pt>
                <c:pt idx="30">
                  <c:v>42790</c:v>
                </c:pt>
                <c:pt idx="31">
                  <c:v>42793</c:v>
                </c:pt>
                <c:pt idx="32">
                  <c:v>42794</c:v>
                </c:pt>
                <c:pt idx="33">
                  <c:v>42795</c:v>
                </c:pt>
                <c:pt idx="34">
                  <c:v>42796</c:v>
                </c:pt>
                <c:pt idx="35">
                  <c:v>42797</c:v>
                </c:pt>
                <c:pt idx="36">
                  <c:v>42800</c:v>
                </c:pt>
                <c:pt idx="37">
                  <c:v>42801</c:v>
                </c:pt>
                <c:pt idx="38">
                  <c:v>42802</c:v>
                </c:pt>
                <c:pt idx="39">
                  <c:v>42803</c:v>
                </c:pt>
                <c:pt idx="40">
                  <c:v>42804</c:v>
                </c:pt>
                <c:pt idx="41">
                  <c:v>42807</c:v>
                </c:pt>
                <c:pt idx="42">
                  <c:v>42808</c:v>
                </c:pt>
                <c:pt idx="43">
                  <c:v>42809</c:v>
                </c:pt>
                <c:pt idx="44">
                  <c:v>42810</c:v>
                </c:pt>
                <c:pt idx="45">
                  <c:v>42811</c:v>
                </c:pt>
                <c:pt idx="46">
                  <c:v>42814</c:v>
                </c:pt>
                <c:pt idx="47">
                  <c:v>42815</c:v>
                </c:pt>
                <c:pt idx="48">
                  <c:v>42816</c:v>
                </c:pt>
                <c:pt idx="49">
                  <c:v>42817</c:v>
                </c:pt>
                <c:pt idx="50">
                  <c:v>42818</c:v>
                </c:pt>
                <c:pt idx="51">
                  <c:v>42821</c:v>
                </c:pt>
                <c:pt idx="52">
                  <c:v>42822</c:v>
                </c:pt>
                <c:pt idx="53">
                  <c:v>42823</c:v>
                </c:pt>
                <c:pt idx="54">
                  <c:v>42824</c:v>
                </c:pt>
                <c:pt idx="55">
                  <c:v>42825</c:v>
                </c:pt>
                <c:pt idx="56">
                  <c:v>42830</c:v>
                </c:pt>
                <c:pt idx="57">
                  <c:v>42831</c:v>
                </c:pt>
                <c:pt idx="58">
                  <c:v>42832</c:v>
                </c:pt>
                <c:pt idx="59">
                  <c:v>42835</c:v>
                </c:pt>
                <c:pt idx="60">
                  <c:v>42836</c:v>
                </c:pt>
                <c:pt idx="61">
                  <c:v>42837</c:v>
                </c:pt>
                <c:pt idx="62">
                  <c:v>42838</c:v>
                </c:pt>
                <c:pt idx="63">
                  <c:v>42839</c:v>
                </c:pt>
                <c:pt idx="64">
                  <c:v>42842</c:v>
                </c:pt>
                <c:pt idx="65">
                  <c:v>42843</c:v>
                </c:pt>
                <c:pt idx="66">
                  <c:v>42844</c:v>
                </c:pt>
                <c:pt idx="67">
                  <c:v>42845</c:v>
                </c:pt>
                <c:pt idx="68">
                  <c:v>42846</c:v>
                </c:pt>
                <c:pt idx="69">
                  <c:v>42849</c:v>
                </c:pt>
                <c:pt idx="70">
                  <c:v>42850</c:v>
                </c:pt>
                <c:pt idx="71">
                  <c:v>42851</c:v>
                </c:pt>
                <c:pt idx="72">
                  <c:v>42852</c:v>
                </c:pt>
                <c:pt idx="73">
                  <c:v>42853</c:v>
                </c:pt>
                <c:pt idx="74">
                  <c:v>42857</c:v>
                </c:pt>
                <c:pt idx="75">
                  <c:v>42858</c:v>
                </c:pt>
                <c:pt idx="76">
                  <c:v>42859</c:v>
                </c:pt>
                <c:pt idx="77">
                  <c:v>42860</c:v>
                </c:pt>
                <c:pt idx="78">
                  <c:v>42863</c:v>
                </c:pt>
                <c:pt idx="79">
                  <c:v>42864</c:v>
                </c:pt>
                <c:pt idx="80">
                  <c:v>42865</c:v>
                </c:pt>
                <c:pt idx="81">
                  <c:v>42866</c:v>
                </c:pt>
                <c:pt idx="82">
                  <c:v>42867</c:v>
                </c:pt>
                <c:pt idx="83">
                  <c:v>42870</c:v>
                </c:pt>
                <c:pt idx="84">
                  <c:v>42871</c:v>
                </c:pt>
                <c:pt idx="85">
                  <c:v>42872</c:v>
                </c:pt>
                <c:pt idx="86">
                  <c:v>42873</c:v>
                </c:pt>
                <c:pt idx="87">
                  <c:v>42874</c:v>
                </c:pt>
                <c:pt idx="88">
                  <c:v>42877</c:v>
                </c:pt>
                <c:pt idx="89">
                  <c:v>42878</c:v>
                </c:pt>
                <c:pt idx="90">
                  <c:v>42879</c:v>
                </c:pt>
                <c:pt idx="91">
                  <c:v>42880</c:v>
                </c:pt>
                <c:pt idx="92">
                  <c:v>42881</c:v>
                </c:pt>
                <c:pt idx="93">
                  <c:v>42886</c:v>
                </c:pt>
                <c:pt idx="94">
                  <c:v>42887</c:v>
                </c:pt>
                <c:pt idx="95">
                  <c:v>42888</c:v>
                </c:pt>
                <c:pt idx="96">
                  <c:v>42891</c:v>
                </c:pt>
                <c:pt idx="97">
                  <c:v>42892</c:v>
                </c:pt>
                <c:pt idx="98">
                  <c:v>42893</c:v>
                </c:pt>
                <c:pt idx="99">
                  <c:v>42894</c:v>
                </c:pt>
                <c:pt idx="100">
                  <c:v>42895</c:v>
                </c:pt>
                <c:pt idx="101">
                  <c:v>42898</c:v>
                </c:pt>
                <c:pt idx="102">
                  <c:v>42899</c:v>
                </c:pt>
                <c:pt idx="103">
                  <c:v>42900</c:v>
                </c:pt>
                <c:pt idx="104">
                  <c:v>42901</c:v>
                </c:pt>
                <c:pt idx="105">
                  <c:v>42902</c:v>
                </c:pt>
                <c:pt idx="106">
                  <c:v>42905</c:v>
                </c:pt>
                <c:pt idx="107">
                  <c:v>42906</c:v>
                </c:pt>
                <c:pt idx="108">
                  <c:v>42907</c:v>
                </c:pt>
                <c:pt idx="109">
                  <c:v>42908</c:v>
                </c:pt>
                <c:pt idx="110">
                  <c:v>42909</c:v>
                </c:pt>
                <c:pt idx="111">
                  <c:v>42912</c:v>
                </c:pt>
                <c:pt idx="112">
                  <c:v>42913</c:v>
                </c:pt>
                <c:pt idx="113">
                  <c:v>42914</c:v>
                </c:pt>
                <c:pt idx="114">
                  <c:v>42915</c:v>
                </c:pt>
                <c:pt idx="115">
                  <c:v>42916</c:v>
                </c:pt>
                <c:pt idx="116">
                  <c:v>42919</c:v>
                </c:pt>
                <c:pt idx="117">
                  <c:v>42920</c:v>
                </c:pt>
                <c:pt idx="118">
                  <c:v>42921</c:v>
                </c:pt>
                <c:pt idx="119">
                  <c:v>42922</c:v>
                </c:pt>
                <c:pt idx="120">
                  <c:v>42923</c:v>
                </c:pt>
                <c:pt idx="121">
                  <c:v>42926</c:v>
                </c:pt>
                <c:pt idx="122">
                  <c:v>42927</c:v>
                </c:pt>
                <c:pt idx="123">
                  <c:v>42928</c:v>
                </c:pt>
                <c:pt idx="124">
                  <c:v>42929</c:v>
                </c:pt>
                <c:pt idx="125">
                  <c:v>42930</c:v>
                </c:pt>
                <c:pt idx="126">
                  <c:v>42933</c:v>
                </c:pt>
                <c:pt idx="127">
                  <c:v>42934</c:v>
                </c:pt>
                <c:pt idx="128">
                  <c:v>42935</c:v>
                </c:pt>
                <c:pt idx="129">
                  <c:v>42936</c:v>
                </c:pt>
                <c:pt idx="130">
                  <c:v>42937</c:v>
                </c:pt>
                <c:pt idx="131">
                  <c:v>42940</c:v>
                </c:pt>
                <c:pt idx="132">
                  <c:v>42941</c:v>
                </c:pt>
                <c:pt idx="133">
                  <c:v>42942</c:v>
                </c:pt>
                <c:pt idx="134">
                  <c:v>42943</c:v>
                </c:pt>
                <c:pt idx="135">
                  <c:v>42944</c:v>
                </c:pt>
                <c:pt idx="136">
                  <c:v>42947</c:v>
                </c:pt>
                <c:pt idx="137">
                  <c:v>42948</c:v>
                </c:pt>
                <c:pt idx="138">
                  <c:v>42949</c:v>
                </c:pt>
                <c:pt idx="139">
                  <c:v>42950</c:v>
                </c:pt>
                <c:pt idx="140">
                  <c:v>42951</c:v>
                </c:pt>
                <c:pt idx="141">
                  <c:v>42954</c:v>
                </c:pt>
                <c:pt idx="142">
                  <c:v>42955</c:v>
                </c:pt>
                <c:pt idx="143">
                  <c:v>42956</c:v>
                </c:pt>
                <c:pt idx="144">
                  <c:v>42957</c:v>
                </c:pt>
                <c:pt idx="145">
                  <c:v>42958</c:v>
                </c:pt>
                <c:pt idx="146">
                  <c:v>42961</c:v>
                </c:pt>
                <c:pt idx="147">
                  <c:v>42962</c:v>
                </c:pt>
                <c:pt idx="148">
                  <c:v>42963</c:v>
                </c:pt>
                <c:pt idx="149">
                  <c:v>42964</c:v>
                </c:pt>
                <c:pt idx="150">
                  <c:v>42965</c:v>
                </c:pt>
                <c:pt idx="151">
                  <c:v>42968</c:v>
                </c:pt>
                <c:pt idx="152">
                  <c:v>42969</c:v>
                </c:pt>
                <c:pt idx="153">
                  <c:v>42970</c:v>
                </c:pt>
                <c:pt idx="154">
                  <c:v>42971</c:v>
                </c:pt>
                <c:pt idx="155">
                  <c:v>42972</c:v>
                </c:pt>
                <c:pt idx="156">
                  <c:v>42975</c:v>
                </c:pt>
                <c:pt idx="157">
                  <c:v>42976</c:v>
                </c:pt>
                <c:pt idx="158">
                  <c:v>42977</c:v>
                </c:pt>
                <c:pt idx="159">
                  <c:v>42978</c:v>
                </c:pt>
                <c:pt idx="160">
                  <c:v>42979</c:v>
                </c:pt>
              </c:numCache>
            </c:numRef>
          </c:cat>
          <c:val>
            <c:numRef>
              <c:f>CC!$R$1535:$R$1700</c:f>
              <c:numCache>
                <c:formatCode>0.0000</c:formatCode>
                <c:ptCount val="166"/>
                <c:pt idx="0" formatCode="General">
                  <c:v>1</c:v>
                </c:pt>
                <c:pt idx="1">
                  <c:v>1.0062486037390515</c:v>
                </c:pt>
                <c:pt idx="2">
                  <c:v>1.0057596188475662</c:v>
                </c:pt>
                <c:pt idx="3">
                  <c:v>0.99997485819744059</c:v>
                </c:pt>
                <c:pt idx="4">
                  <c:v>0.99776053729204039</c:v>
                </c:pt>
                <c:pt idx="5">
                  <c:v>0.99556792784514259</c:v>
                </c:pt>
                <c:pt idx="6">
                  <c:v>0.99508636620553914</c:v>
                </c:pt>
                <c:pt idx="7">
                  <c:v>0.99612464119927491</c:v>
                </c:pt>
                <c:pt idx="8">
                  <c:v>0.99882441292038449</c:v>
                </c:pt>
                <c:pt idx="9">
                  <c:v>0.99742725663723342</c:v>
                </c:pt>
                <c:pt idx="10">
                  <c:v>1.0001439071075944</c:v>
                </c:pt>
                <c:pt idx="11">
                  <c:v>1.0028011396588012</c:v>
                </c:pt>
                <c:pt idx="12">
                  <c:v>1.0005959938859665</c:v>
                </c:pt>
                <c:pt idx="13">
                  <c:v>0.99538019787475118</c:v>
                </c:pt>
                <c:pt idx="14">
                  <c:v>0.99709101298864378</c:v>
                </c:pt>
                <c:pt idx="15">
                  <c:v>0.99418055202053723</c:v>
                </c:pt>
                <c:pt idx="16">
                  <c:v>0.99551645865065941</c:v>
                </c:pt>
                <c:pt idx="17">
                  <c:v>0.99596917097558313</c:v>
                </c:pt>
                <c:pt idx="18">
                  <c:v>0.99853775738524597</c:v>
                </c:pt>
                <c:pt idx="19">
                  <c:v>1.0007606907825162</c:v>
                </c:pt>
                <c:pt idx="20">
                  <c:v>1.0009087713394693</c:v>
                </c:pt>
                <c:pt idx="21">
                  <c:v>1.0026202111915317</c:v>
                </c:pt>
                <c:pt idx="22">
                  <c:v>1.0027206897128571</c:v>
                </c:pt>
                <c:pt idx="23">
                  <c:v>1.0007657918005599</c:v>
                </c:pt>
                <c:pt idx="24">
                  <c:v>1.0020829055560052</c:v>
                </c:pt>
                <c:pt idx="25">
                  <c:v>1.0041403245809675</c:v>
                </c:pt>
                <c:pt idx="26">
                  <c:v>1.0051847787251493</c:v>
                </c:pt>
                <c:pt idx="27">
                  <c:v>1.006756842750697</c:v>
                </c:pt>
                <c:pt idx="28">
                  <c:v>1.0084612188194841</c:v>
                </c:pt>
                <c:pt idx="29">
                  <c:v>1.0080241393457723</c:v>
                </c:pt>
                <c:pt idx="30">
                  <c:v>1.0078532616495466</c:v>
                </c:pt>
                <c:pt idx="31">
                  <c:v>1.0073484381691109</c:v>
                </c:pt>
                <c:pt idx="32">
                  <c:v>1.0065177167746011</c:v>
                </c:pt>
                <c:pt idx="33">
                  <c:v>1.0066924626324114</c:v>
                </c:pt>
                <c:pt idx="34">
                  <c:v>1.0046261744402247</c:v>
                </c:pt>
                <c:pt idx="35">
                  <c:v>1.0056695158982756</c:v>
                </c:pt>
                <c:pt idx="36">
                  <c:v>1.0074700803096746</c:v>
                </c:pt>
                <c:pt idx="37">
                  <c:v>1.011051838362109</c:v>
                </c:pt>
                <c:pt idx="38">
                  <c:v>1.0112041043676119</c:v>
                </c:pt>
                <c:pt idx="39">
                  <c:v>1.0078803834040346</c:v>
                </c:pt>
                <c:pt idx="40">
                  <c:v>1.0082678421610762</c:v>
                </c:pt>
                <c:pt idx="41">
                  <c:v>1.0104677720199966</c:v>
                </c:pt>
                <c:pt idx="42">
                  <c:v>1.0110376814021071</c:v>
                </c:pt>
                <c:pt idx="43">
                  <c:v>1.0113211881958144</c:v>
                </c:pt>
                <c:pt idx="44">
                  <c:v>1.0117538630047676</c:v>
                </c:pt>
                <c:pt idx="45">
                  <c:v>1.0113447614315136</c:v>
                </c:pt>
                <c:pt idx="46">
                  <c:v>1.0089326843424302</c:v>
                </c:pt>
                <c:pt idx="47">
                  <c:v>1.0086289100652295</c:v>
                </c:pt>
                <c:pt idx="48">
                  <c:v>1.0077284395654453</c:v>
                </c:pt>
                <c:pt idx="49">
                  <c:v>1.0083710500894181</c:v>
                </c:pt>
                <c:pt idx="50">
                  <c:v>1.0104167069223919</c:v>
                </c:pt>
                <c:pt idx="51">
                  <c:v>1.0092750946725513</c:v>
                </c:pt>
                <c:pt idx="52">
                  <c:v>1.0090093831264542</c:v>
                </c:pt>
                <c:pt idx="53">
                  <c:v>1.0091313688932373</c:v>
                </c:pt>
                <c:pt idx="54">
                  <c:v>1.006561189237452</c:v>
                </c:pt>
                <c:pt idx="55">
                  <c:v>1.0078192918175743</c:v>
                </c:pt>
                <c:pt idx="56">
                  <c:v>1.013775887105433</c:v>
                </c:pt>
                <c:pt idx="57">
                  <c:v>1.016669112576815</c:v>
                </c:pt>
                <c:pt idx="58">
                  <c:v>1.019480369802751</c:v>
                </c:pt>
                <c:pt idx="59">
                  <c:v>1.020148943211006</c:v>
                </c:pt>
                <c:pt idx="60">
                  <c:v>1.0205349074743941</c:v>
                </c:pt>
                <c:pt idx="61">
                  <c:v>1.0205641623388075</c:v>
                </c:pt>
                <c:pt idx="62">
                  <c:v>1.0210359961185593</c:v>
                </c:pt>
                <c:pt idx="63">
                  <c:v>1.0163365053468818</c:v>
                </c:pt>
                <c:pt idx="64">
                  <c:v>1.0122185336136964</c:v>
                </c:pt>
                <c:pt idx="65">
                  <c:v>1.0119940402586081</c:v>
                </c:pt>
                <c:pt idx="66">
                  <c:v>1.010116000667955</c:v>
                </c:pt>
                <c:pt idx="67">
                  <c:v>1.0128717720795435</c:v>
                </c:pt>
                <c:pt idx="68">
                  <c:v>1.0159776343409022</c:v>
                </c:pt>
                <c:pt idx="69">
                  <c:v>1.0136815800887269</c:v>
                </c:pt>
                <c:pt idx="70">
                  <c:v>1.0154880419677066</c:v>
                </c:pt>
                <c:pt idx="71">
                  <c:v>1.0183485361116975</c:v>
                </c:pt>
                <c:pt idx="72">
                  <c:v>1.0257307836403573</c:v>
                </c:pt>
                <c:pt idx="73">
                  <c:v>1.0275546894479195</c:v>
                </c:pt>
                <c:pt idx="74">
                  <c:v>1.0287909754838498</c:v>
                </c:pt>
                <c:pt idx="75">
                  <c:v>1.0271235285046749</c:v>
                </c:pt>
                <c:pt idx="76">
                  <c:v>1.0246451341301401</c:v>
                </c:pt>
                <c:pt idx="77">
                  <c:v>1.0230374584174744</c:v>
                </c:pt>
                <c:pt idx="78">
                  <c:v>1.0210277712860065</c:v>
                </c:pt>
                <c:pt idx="79">
                  <c:v>1.0211288175650679</c:v>
                </c:pt>
                <c:pt idx="80">
                  <c:v>1.0213064741849065</c:v>
                </c:pt>
                <c:pt idx="81">
                  <c:v>1.0264305159950424</c:v>
                </c:pt>
                <c:pt idx="82">
                  <c:v>1.026600945109361</c:v>
                </c:pt>
                <c:pt idx="83">
                  <c:v>1.0305741784792239</c:v>
                </c:pt>
                <c:pt idx="84">
                  <c:v>1.0296209164997951</c:v>
                </c:pt>
                <c:pt idx="85">
                  <c:v>1.0269833888914301</c:v>
                </c:pt>
                <c:pt idx="86">
                  <c:v>1.0254797349440743</c:v>
                </c:pt>
                <c:pt idx="87">
                  <c:v>1.0258112116575668</c:v>
                </c:pt>
                <c:pt idx="88">
                  <c:v>1.0244465001821907</c:v>
                </c:pt>
                <c:pt idx="89">
                  <c:v>1.0241528514707705</c:v>
                </c:pt>
                <c:pt idx="90">
                  <c:v>1.0244725552261147</c:v>
                </c:pt>
                <c:pt idx="91">
                  <c:v>1.0262500112459207</c:v>
                </c:pt>
                <c:pt idx="92">
                  <c:v>1.0272811297082278</c:v>
                </c:pt>
                <c:pt idx="93">
                  <c:v>1.0270675502473015</c:v>
                </c:pt>
                <c:pt idx="94">
                  <c:v>1.0273585523444495</c:v>
                </c:pt>
                <c:pt idx="95">
                  <c:v>1.0255534510925357</c:v>
                </c:pt>
                <c:pt idx="96">
                  <c:v>1.0241451490058968</c:v>
                </c:pt>
                <c:pt idx="97">
                  <c:v>1.0235353696421094</c:v>
                </c:pt>
                <c:pt idx="98">
                  <c:v>1.0237207917261788</c:v>
                </c:pt>
                <c:pt idx="99">
                  <c:v>1.0236104441410001</c:v>
                </c:pt>
                <c:pt idx="100">
                  <c:v>1.0244382193288992</c:v>
                </c:pt>
                <c:pt idx="101">
                  <c:v>1.0233519055431834</c:v>
                </c:pt>
                <c:pt idx="102">
                  <c:v>1.0230004588421246</c:v>
                </c:pt>
                <c:pt idx="103">
                  <c:v>1.02196481043645</c:v>
                </c:pt>
                <c:pt idx="104">
                  <c:v>1.0201652681172979</c:v>
                </c:pt>
                <c:pt idx="105">
                  <c:v>1.019949115655332</c:v>
                </c:pt>
                <c:pt idx="106">
                  <c:v>1.0206749698028268</c:v>
                </c:pt>
                <c:pt idx="107">
                  <c:v>1.0196761039100581</c:v>
                </c:pt>
                <c:pt idx="108">
                  <c:v>1.0202816476505339</c:v>
                </c:pt>
                <c:pt idx="109">
                  <c:v>1.0207027071900419</c:v>
                </c:pt>
                <c:pt idx="110">
                  <c:v>1.0205720747551157</c:v>
                </c:pt>
                <c:pt idx="111">
                  <c:v>1.0224323898476375</c:v>
                </c:pt>
                <c:pt idx="112">
                  <c:v>1.0220397410975883</c:v>
                </c:pt>
                <c:pt idx="113">
                  <c:v>1.0215311938261666</c:v>
                </c:pt>
                <c:pt idx="114">
                  <c:v>1.0207919503365601</c:v>
                </c:pt>
                <c:pt idx="115">
                  <c:v>1.0211499846621912</c:v>
                </c:pt>
                <c:pt idx="116">
                  <c:v>1.0204771800545538</c:v>
                </c:pt>
                <c:pt idx="117">
                  <c:v>1.0196887331958582</c:v>
                </c:pt>
                <c:pt idx="118">
                  <c:v>1.0192439732857632</c:v>
                </c:pt>
                <c:pt idx="119">
                  <c:v>1.0191104829743849</c:v>
                </c:pt>
                <c:pt idx="120">
                  <c:v>1.0178873768213776</c:v>
                </c:pt>
                <c:pt idx="121">
                  <c:v>1.0186588095430014</c:v>
                </c:pt>
                <c:pt idx="122">
                  <c:v>1.0181662815272492</c:v>
                </c:pt>
                <c:pt idx="123">
                  <c:v>1.018042498422399</c:v>
                </c:pt>
                <c:pt idx="124">
                  <c:v>1.0194767667348024</c:v>
                </c:pt>
                <c:pt idx="125">
                  <c:v>1.0186771287905767</c:v>
                </c:pt>
                <c:pt idx="126">
                  <c:v>1.0157259024461363</c:v>
                </c:pt>
                <c:pt idx="127">
                  <c:v>1.0156004762391373</c:v>
                </c:pt>
                <c:pt idx="128">
                  <c:v>1.018699799640858</c:v>
                </c:pt>
                <c:pt idx="129">
                  <c:v>1.0186557903294391</c:v>
                </c:pt>
                <c:pt idx="130">
                  <c:v>1.0187198209244113</c:v>
                </c:pt>
                <c:pt idx="131">
                  <c:v>1.0195620453119261</c:v>
                </c:pt>
                <c:pt idx="132">
                  <c:v>1.018358579183428</c:v>
                </c:pt>
                <c:pt idx="133">
                  <c:v>1.0178489671219078</c:v>
                </c:pt>
                <c:pt idx="134">
                  <c:v>1.0177264017280068</c:v>
                </c:pt>
                <c:pt idx="135">
                  <c:v>1.0156277282710375</c:v>
                </c:pt>
                <c:pt idx="136">
                  <c:v>1.0149856731824947</c:v>
                </c:pt>
                <c:pt idx="137">
                  <c:v>1.0142986723436798</c:v>
                </c:pt>
                <c:pt idx="138">
                  <c:v>1.0112359966066038</c:v>
                </c:pt>
                <c:pt idx="139">
                  <c:v>1.005800957303379</c:v>
                </c:pt>
                <c:pt idx="140">
                  <c:v>1.0042418622529699</c:v>
                </c:pt>
                <c:pt idx="141">
                  <c:v>1.0008142351155438</c:v>
                </c:pt>
                <c:pt idx="142">
                  <c:v>0.99500466498326645</c:v>
                </c:pt>
                <c:pt idx="143">
                  <c:v>0.99414202770623439</c:v>
                </c:pt>
                <c:pt idx="144">
                  <c:v>0.9947005147819924</c:v>
                </c:pt>
                <c:pt idx="145">
                  <c:v>0.9958171977262541</c:v>
                </c:pt>
                <c:pt idx="146">
                  <c:v>0.9948387108576886</c:v>
                </c:pt>
                <c:pt idx="147">
                  <c:v>0.9966510749317552</c:v>
                </c:pt>
                <c:pt idx="148">
                  <c:v>0.99711445916573394</c:v>
                </c:pt>
                <c:pt idx="149">
                  <c:v>1.000894600466133</c:v>
                </c:pt>
                <c:pt idx="150">
                  <c:v>1.002166813249439</c:v>
                </c:pt>
                <c:pt idx="151">
                  <c:v>1.0019990915439072</c:v>
                </c:pt>
                <c:pt idx="152">
                  <c:v>1.0028545337815724</c:v>
                </c:pt>
                <c:pt idx="153">
                  <c:v>1.0031233173879621</c:v>
                </c:pt>
                <c:pt idx="154">
                  <c:v>1.0012326170771155</c:v>
                </c:pt>
                <c:pt idx="155">
                  <c:v>1.0016508664852488</c:v>
                </c:pt>
                <c:pt idx="156">
                  <c:v>1.003882934341934</c:v>
                </c:pt>
                <c:pt idx="157">
                  <c:v>1.0030758096300874</c:v>
                </c:pt>
                <c:pt idx="158">
                  <c:v>1.002203337226256</c:v>
                </c:pt>
                <c:pt idx="159">
                  <c:v>1.0009789573893049</c:v>
                </c:pt>
                <c:pt idx="160">
                  <c:v>0.99972288519374508</c:v>
                </c:pt>
                <c:pt idx="161">
                  <c:v>0.99936416243565107</c:v>
                </c:pt>
                <c:pt idx="162">
                  <c:v>0.99917701000652093</c:v>
                </c:pt>
                <c:pt idx="163">
                  <c:v>1.0002019647412441</c:v>
                </c:pt>
                <c:pt idx="164">
                  <c:v>1.0009427813522991</c:v>
                </c:pt>
                <c:pt idx="165">
                  <c:v>1.0013698780370437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2D-4465-9350-4B6D33D19F6F}"/>
            </c:ext>
          </c:extLst>
        </c:ser>
        <c:ser>
          <c:idx val="2"/>
          <c:order val="2"/>
          <c:tx>
            <c:strRef>
              <c:f>CC!$S$2</c:f>
              <c:strCache>
                <c:ptCount val="1"/>
                <c:pt idx="0">
                  <c:v>+3累计涨跌幅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numRef>
              <c:f>CC!$B$1535:$B$1695</c:f>
              <c:numCache>
                <c:formatCode>yyyy\-mm\-dd</c:formatCode>
                <c:ptCount val="161"/>
                <c:pt idx="0">
                  <c:v>42741</c:v>
                </c:pt>
                <c:pt idx="1">
                  <c:v>42744</c:v>
                </c:pt>
                <c:pt idx="2">
                  <c:v>42745</c:v>
                </c:pt>
                <c:pt idx="3">
                  <c:v>42746</c:v>
                </c:pt>
                <c:pt idx="4">
                  <c:v>42747</c:v>
                </c:pt>
                <c:pt idx="5">
                  <c:v>42748</c:v>
                </c:pt>
                <c:pt idx="6">
                  <c:v>42751</c:v>
                </c:pt>
                <c:pt idx="7">
                  <c:v>42752</c:v>
                </c:pt>
                <c:pt idx="8">
                  <c:v>42753</c:v>
                </c:pt>
                <c:pt idx="9">
                  <c:v>42754</c:v>
                </c:pt>
                <c:pt idx="10">
                  <c:v>42755</c:v>
                </c:pt>
                <c:pt idx="11">
                  <c:v>42758</c:v>
                </c:pt>
                <c:pt idx="12">
                  <c:v>42759</c:v>
                </c:pt>
                <c:pt idx="13">
                  <c:v>42760</c:v>
                </c:pt>
                <c:pt idx="14">
                  <c:v>42761</c:v>
                </c:pt>
                <c:pt idx="15">
                  <c:v>42769</c:v>
                </c:pt>
                <c:pt idx="16">
                  <c:v>42772</c:v>
                </c:pt>
                <c:pt idx="17">
                  <c:v>42773</c:v>
                </c:pt>
                <c:pt idx="18">
                  <c:v>42774</c:v>
                </c:pt>
                <c:pt idx="19">
                  <c:v>42775</c:v>
                </c:pt>
                <c:pt idx="20">
                  <c:v>42776</c:v>
                </c:pt>
                <c:pt idx="21">
                  <c:v>42779</c:v>
                </c:pt>
                <c:pt idx="22">
                  <c:v>42780</c:v>
                </c:pt>
                <c:pt idx="23">
                  <c:v>42781</c:v>
                </c:pt>
                <c:pt idx="24">
                  <c:v>42782</c:v>
                </c:pt>
                <c:pt idx="25">
                  <c:v>42783</c:v>
                </c:pt>
                <c:pt idx="26">
                  <c:v>42786</c:v>
                </c:pt>
                <c:pt idx="27">
                  <c:v>42787</c:v>
                </c:pt>
                <c:pt idx="28">
                  <c:v>42788</c:v>
                </c:pt>
                <c:pt idx="29">
                  <c:v>42789</c:v>
                </c:pt>
                <c:pt idx="30">
                  <c:v>42790</c:v>
                </c:pt>
                <c:pt idx="31">
                  <c:v>42793</c:v>
                </c:pt>
                <c:pt idx="32">
                  <c:v>42794</c:v>
                </c:pt>
                <c:pt idx="33">
                  <c:v>42795</c:v>
                </c:pt>
                <c:pt idx="34">
                  <c:v>42796</c:v>
                </c:pt>
                <c:pt idx="35">
                  <c:v>42797</c:v>
                </c:pt>
                <c:pt idx="36">
                  <c:v>42800</c:v>
                </c:pt>
                <c:pt idx="37">
                  <c:v>42801</c:v>
                </c:pt>
                <c:pt idx="38">
                  <c:v>42802</c:v>
                </c:pt>
                <c:pt idx="39">
                  <c:v>42803</c:v>
                </c:pt>
                <c:pt idx="40">
                  <c:v>42804</c:v>
                </c:pt>
                <c:pt idx="41">
                  <c:v>42807</c:v>
                </c:pt>
                <c:pt idx="42">
                  <c:v>42808</c:v>
                </c:pt>
                <c:pt idx="43">
                  <c:v>42809</c:v>
                </c:pt>
                <c:pt idx="44">
                  <c:v>42810</c:v>
                </c:pt>
                <c:pt idx="45">
                  <c:v>42811</c:v>
                </c:pt>
                <c:pt idx="46">
                  <c:v>42814</c:v>
                </c:pt>
                <c:pt idx="47">
                  <c:v>42815</c:v>
                </c:pt>
                <c:pt idx="48">
                  <c:v>42816</c:v>
                </c:pt>
                <c:pt idx="49">
                  <c:v>42817</c:v>
                </c:pt>
                <c:pt idx="50">
                  <c:v>42818</c:v>
                </c:pt>
                <c:pt idx="51">
                  <c:v>42821</c:v>
                </c:pt>
                <c:pt idx="52">
                  <c:v>42822</c:v>
                </c:pt>
                <c:pt idx="53">
                  <c:v>42823</c:v>
                </c:pt>
                <c:pt idx="54">
                  <c:v>42824</c:v>
                </c:pt>
                <c:pt idx="55">
                  <c:v>42825</c:v>
                </c:pt>
                <c:pt idx="56">
                  <c:v>42830</c:v>
                </c:pt>
                <c:pt idx="57">
                  <c:v>42831</c:v>
                </c:pt>
                <c:pt idx="58">
                  <c:v>42832</c:v>
                </c:pt>
                <c:pt idx="59">
                  <c:v>42835</c:v>
                </c:pt>
                <c:pt idx="60">
                  <c:v>42836</c:v>
                </c:pt>
                <c:pt idx="61">
                  <c:v>42837</c:v>
                </c:pt>
                <c:pt idx="62">
                  <c:v>42838</c:v>
                </c:pt>
                <c:pt idx="63">
                  <c:v>42839</c:v>
                </c:pt>
                <c:pt idx="64">
                  <c:v>42842</c:v>
                </c:pt>
                <c:pt idx="65">
                  <c:v>42843</c:v>
                </c:pt>
                <c:pt idx="66">
                  <c:v>42844</c:v>
                </c:pt>
                <c:pt idx="67">
                  <c:v>42845</c:v>
                </c:pt>
                <c:pt idx="68">
                  <c:v>42846</c:v>
                </c:pt>
                <c:pt idx="69">
                  <c:v>42849</c:v>
                </c:pt>
                <c:pt idx="70">
                  <c:v>42850</c:v>
                </c:pt>
                <c:pt idx="71">
                  <c:v>42851</c:v>
                </c:pt>
                <c:pt idx="72">
                  <c:v>42852</c:v>
                </c:pt>
                <c:pt idx="73">
                  <c:v>42853</c:v>
                </c:pt>
                <c:pt idx="74">
                  <c:v>42857</c:v>
                </c:pt>
                <c:pt idx="75">
                  <c:v>42858</c:v>
                </c:pt>
                <c:pt idx="76">
                  <c:v>42859</c:v>
                </c:pt>
                <c:pt idx="77">
                  <c:v>42860</c:v>
                </c:pt>
                <c:pt idx="78">
                  <c:v>42863</c:v>
                </c:pt>
                <c:pt idx="79">
                  <c:v>42864</c:v>
                </c:pt>
                <c:pt idx="80">
                  <c:v>42865</c:v>
                </c:pt>
                <c:pt idx="81">
                  <c:v>42866</c:v>
                </c:pt>
                <c:pt idx="82">
                  <c:v>42867</c:v>
                </c:pt>
                <c:pt idx="83">
                  <c:v>42870</c:v>
                </c:pt>
                <c:pt idx="84">
                  <c:v>42871</c:v>
                </c:pt>
                <c:pt idx="85">
                  <c:v>42872</c:v>
                </c:pt>
                <c:pt idx="86">
                  <c:v>42873</c:v>
                </c:pt>
                <c:pt idx="87">
                  <c:v>42874</c:v>
                </c:pt>
                <c:pt idx="88">
                  <c:v>42877</c:v>
                </c:pt>
                <c:pt idx="89">
                  <c:v>42878</c:v>
                </c:pt>
                <c:pt idx="90">
                  <c:v>42879</c:v>
                </c:pt>
                <c:pt idx="91">
                  <c:v>42880</c:v>
                </c:pt>
                <c:pt idx="92">
                  <c:v>42881</c:v>
                </c:pt>
                <c:pt idx="93">
                  <c:v>42886</c:v>
                </c:pt>
                <c:pt idx="94">
                  <c:v>42887</c:v>
                </c:pt>
                <c:pt idx="95">
                  <c:v>42888</c:v>
                </c:pt>
                <c:pt idx="96">
                  <c:v>42891</c:v>
                </c:pt>
                <c:pt idx="97">
                  <c:v>42892</c:v>
                </c:pt>
                <c:pt idx="98">
                  <c:v>42893</c:v>
                </c:pt>
                <c:pt idx="99">
                  <c:v>42894</c:v>
                </c:pt>
                <c:pt idx="100">
                  <c:v>42895</c:v>
                </c:pt>
                <c:pt idx="101">
                  <c:v>42898</c:v>
                </c:pt>
                <c:pt idx="102">
                  <c:v>42899</c:v>
                </c:pt>
                <c:pt idx="103">
                  <c:v>42900</c:v>
                </c:pt>
                <c:pt idx="104">
                  <c:v>42901</c:v>
                </c:pt>
                <c:pt idx="105">
                  <c:v>42902</c:v>
                </c:pt>
                <c:pt idx="106">
                  <c:v>42905</c:v>
                </c:pt>
                <c:pt idx="107">
                  <c:v>42906</c:v>
                </c:pt>
                <c:pt idx="108">
                  <c:v>42907</c:v>
                </c:pt>
                <c:pt idx="109">
                  <c:v>42908</c:v>
                </c:pt>
                <c:pt idx="110">
                  <c:v>42909</c:v>
                </c:pt>
                <c:pt idx="111">
                  <c:v>42912</c:v>
                </c:pt>
                <c:pt idx="112">
                  <c:v>42913</c:v>
                </c:pt>
                <c:pt idx="113">
                  <c:v>42914</c:v>
                </c:pt>
                <c:pt idx="114">
                  <c:v>42915</c:v>
                </c:pt>
                <c:pt idx="115">
                  <c:v>42916</c:v>
                </c:pt>
                <c:pt idx="116">
                  <c:v>42919</c:v>
                </c:pt>
                <c:pt idx="117">
                  <c:v>42920</c:v>
                </c:pt>
                <c:pt idx="118">
                  <c:v>42921</c:v>
                </c:pt>
                <c:pt idx="119">
                  <c:v>42922</c:v>
                </c:pt>
                <c:pt idx="120">
                  <c:v>42923</c:v>
                </c:pt>
                <c:pt idx="121">
                  <c:v>42926</c:v>
                </c:pt>
                <c:pt idx="122">
                  <c:v>42927</c:v>
                </c:pt>
                <c:pt idx="123">
                  <c:v>42928</c:v>
                </c:pt>
                <c:pt idx="124">
                  <c:v>42929</c:v>
                </c:pt>
                <c:pt idx="125">
                  <c:v>42930</c:v>
                </c:pt>
                <c:pt idx="126">
                  <c:v>42933</c:v>
                </c:pt>
                <c:pt idx="127">
                  <c:v>42934</c:v>
                </c:pt>
                <c:pt idx="128">
                  <c:v>42935</c:v>
                </c:pt>
                <c:pt idx="129">
                  <c:v>42936</c:v>
                </c:pt>
                <c:pt idx="130">
                  <c:v>42937</c:v>
                </c:pt>
                <c:pt idx="131">
                  <c:v>42940</c:v>
                </c:pt>
                <c:pt idx="132">
                  <c:v>42941</c:v>
                </c:pt>
                <c:pt idx="133">
                  <c:v>42942</c:v>
                </c:pt>
                <c:pt idx="134">
                  <c:v>42943</c:v>
                </c:pt>
                <c:pt idx="135">
                  <c:v>42944</c:v>
                </c:pt>
                <c:pt idx="136">
                  <c:v>42947</c:v>
                </c:pt>
                <c:pt idx="137">
                  <c:v>42948</c:v>
                </c:pt>
                <c:pt idx="138">
                  <c:v>42949</c:v>
                </c:pt>
                <c:pt idx="139">
                  <c:v>42950</c:v>
                </c:pt>
                <c:pt idx="140">
                  <c:v>42951</c:v>
                </c:pt>
                <c:pt idx="141">
                  <c:v>42954</c:v>
                </c:pt>
                <c:pt idx="142">
                  <c:v>42955</c:v>
                </c:pt>
                <c:pt idx="143">
                  <c:v>42956</c:v>
                </c:pt>
                <c:pt idx="144">
                  <c:v>42957</c:v>
                </c:pt>
                <c:pt idx="145">
                  <c:v>42958</c:v>
                </c:pt>
                <c:pt idx="146">
                  <c:v>42961</c:v>
                </c:pt>
                <c:pt idx="147">
                  <c:v>42962</c:v>
                </c:pt>
                <c:pt idx="148">
                  <c:v>42963</c:v>
                </c:pt>
                <c:pt idx="149">
                  <c:v>42964</c:v>
                </c:pt>
                <c:pt idx="150">
                  <c:v>42965</c:v>
                </c:pt>
                <c:pt idx="151">
                  <c:v>42968</c:v>
                </c:pt>
                <c:pt idx="152">
                  <c:v>42969</c:v>
                </c:pt>
                <c:pt idx="153">
                  <c:v>42970</c:v>
                </c:pt>
                <c:pt idx="154">
                  <c:v>42971</c:v>
                </c:pt>
                <c:pt idx="155">
                  <c:v>42972</c:v>
                </c:pt>
                <c:pt idx="156">
                  <c:v>42975</c:v>
                </c:pt>
                <c:pt idx="157">
                  <c:v>42976</c:v>
                </c:pt>
                <c:pt idx="158">
                  <c:v>42977</c:v>
                </c:pt>
                <c:pt idx="159">
                  <c:v>42978</c:v>
                </c:pt>
                <c:pt idx="160">
                  <c:v>42979</c:v>
                </c:pt>
              </c:numCache>
            </c:numRef>
          </c:cat>
          <c:val>
            <c:numRef>
              <c:f>CC!$S$1535:$S$1700</c:f>
              <c:numCache>
                <c:formatCode>0.0000</c:formatCode>
                <c:ptCount val="166"/>
                <c:pt idx="0" formatCode="General">
                  <c:v>1</c:v>
                </c:pt>
                <c:pt idx="1">
                  <c:v>1.0074924979484352</c:v>
                </c:pt>
                <c:pt idx="2">
                  <c:v>1.0065953262022347</c:v>
                </c:pt>
                <c:pt idx="3">
                  <c:v>1.001019148355857</c:v>
                </c:pt>
                <c:pt idx="4">
                  <c:v>0.99867818804725283</c:v>
                </c:pt>
                <c:pt idx="5">
                  <c:v>0.99669809751273675</c:v>
                </c:pt>
                <c:pt idx="6">
                  <c:v>0.99666981689687961</c:v>
                </c:pt>
                <c:pt idx="7">
                  <c:v>0.9979741242441913</c:v>
                </c:pt>
                <c:pt idx="8">
                  <c:v>1.0003658279284953</c:v>
                </c:pt>
                <c:pt idx="9">
                  <c:v>0.9985283741449934</c:v>
                </c:pt>
                <c:pt idx="10">
                  <c:v>1.0007239091627382</c:v>
                </c:pt>
                <c:pt idx="11">
                  <c:v>1.0032768794549036</c:v>
                </c:pt>
                <c:pt idx="12">
                  <c:v>1.0007781075955111</c:v>
                </c:pt>
                <c:pt idx="13">
                  <c:v>0.99456237477665854</c:v>
                </c:pt>
                <c:pt idx="14">
                  <c:v>0.99548338579095452</c:v>
                </c:pt>
                <c:pt idx="15">
                  <c:v>0.99237487286992587</c:v>
                </c:pt>
                <c:pt idx="16">
                  <c:v>0.99361208757445707</c:v>
                </c:pt>
                <c:pt idx="17">
                  <c:v>0.99420653844444296</c:v>
                </c:pt>
                <c:pt idx="18">
                  <c:v>0.99718554423435524</c:v>
                </c:pt>
                <c:pt idx="19">
                  <c:v>0.99930688997793837</c:v>
                </c:pt>
                <c:pt idx="20">
                  <c:v>0.9995051436263741</c:v>
                </c:pt>
                <c:pt idx="21">
                  <c:v>1.0011942065605191</c:v>
                </c:pt>
                <c:pt idx="22">
                  <c:v>1.0012623306972015</c:v>
                </c:pt>
                <c:pt idx="23">
                  <c:v>0.99883985186479496</c:v>
                </c:pt>
                <c:pt idx="24">
                  <c:v>1.0004437819591907</c:v>
                </c:pt>
                <c:pt idx="25">
                  <c:v>1.003154864843109</c:v>
                </c:pt>
                <c:pt idx="26">
                  <c:v>1.0038323100068087</c:v>
                </c:pt>
                <c:pt idx="27">
                  <c:v>1.0051864428976898</c:v>
                </c:pt>
                <c:pt idx="28">
                  <c:v>1.0068446665305619</c:v>
                </c:pt>
                <c:pt idx="29">
                  <c:v>1.0065066324820569</c:v>
                </c:pt>
                <c:pt idx="30">
                  <c:v>1.0058092960960763</c:v>
                </c:pt>
                <c:pt idx="31">
                  <c:v>1.004909274154826</c:v>
                </c:pt>
                <c:pt idx="32">
                  <c:v>1.0042552623254484</c:v>
                </c:pt>
                <c:pt idx="33">
                  <c:v>1.0039844796758512</c:v>
                </c:pt>
                <c:pt idx="34">
                  <c:v>1.0021476054428058</c:v>
                </c:pt>
                <c:pt idx="35">
                  <c:v>1.0029732261240607</c:v>
                </c:pt>
                <c:pt idx="36">
                  <c:v>1.0047354282660652</c:v>
                </c:pt>
                <c:pt idx="37">
                  <c:v>1.0081052228415275</c:v>
                </c:pt>
                <c:pt idx="38">
                  <c:v>1.008312654533924</c:v>
                </c:pt>
                <c:pt idx="39">
                  <c:v>1.0045460891450739</c:v>
                </c:pt>
                <c:pt idx="40">
                  <c:v>1.004685941622393</c:v>
                </c:pt>
                <c:pt idx="41">
                  <c:v>1.0066463544499447</c:v>
                </c:pt>
                <c:pt idx="42">
                  <c:v>1.0074465239204404</c:v>
                </c:pt>
                <c:pt idx="43">
                  <c:v>1.0076824154752959</c:v>
                </c:pt>
                <c:pt idx="44">
                  <c:v>1.0076498146295936</c:v>
                </c:pt>
                <c:pt idx="45">
                  <c:v>1.0065903080969869</c:v>
                </c:pt>
                <c:pt idx="46">
                  <c:v>1.0038868627382991</c:v>
                </c:pt>
                <c:pt idx="47">
                  <c:v>1.0030739017521724</c:v>
                </c:pt>
                <c:pt idx="48">
                  <c:v>1.0020682951030617</c:v>
                </c:pt>
                <c:pt idx="49">
                  <c:v>1.002281154489892</c:v>
                </c:pt>
                <c:pt idx="50">
                  <c:v>1.0043315539416797</c:v>
                </c:pt>
                <c:pt idx="51">
                  <c:v>1.0037513719796671</c:v>
                </c:pt>
                <c:pt idx="52">
                  <c:v>1.0037446078871635</c:v>
                </c:pt>
                <c:pt idx="53">
                  <c:v>1.0041914954928028</c:v>
                </c:pt>
                <c:pt idx="54">
                  <c:v>1.0017091720188886</c:v>
                </c:pt>
                <c:pt idx="55">
                  <c:v>1.0023177582616336</c:v>
                </c:pt>
                <c:pt idx="56">
                  <c:v>1.0077715829453577</c:v>
                </c:pt>
                <c:pt idx="57">
                  <c:v>1.0108441654451679</c:v>
                </c:pt>
                <c:pt idx="58">
                  <c:v>1.0136898311934781</c:v>
                </c:pt>
                <c:pt idx="59">
                  <c:v>1.0146736280937001</c:v>
                </c:pt>
                <c:pt idx="60">
                  <c:v>1.0160702285590457</c:v>
                </c:pt>
                <c:pt idx="61">
                  <c:v>1.0158287778419566</c:v>
                </c:pt>
                <c:pt idx="62">
                  <c:v>1.0160946112816511</c:v>
                </c:pt>
                <c:pt idx="63">
                  <c:v>1.0110242456087597</c:v>
                </c:pt>
                <c:pt idx="64">
                  <c:v>1.0071248074853949</c:v>
                </c:pt>
                <c:pt idx="65">
                  <c:v>1.0067230774035145</c:v>
                </c:pt>
                <c:pt idx="66">
                  <c:v>1.0045618527535085</c:v>
                </c:pt>
                <c:pt idx="67">
                  <c:v>1.007447023474872</c:v>
                </c:pt>
                <c:pt idx="68">
                  <c:v>1.0111787283726692</c:v>
                </c:pt>
                <c:pt idx="69">
                  <c:v>1.0091113318360498</c:v>
                </c:pt>
                <c:pt idx="70">
                  <c:v>1.0109105261946827</c:v>
                </c:pt>
                <c:pt idx="71">
                  <c:v>1.0142250718777601</c:v>
                </c:pt>
                <c:pt idx="72">
                  <c:v>1.0217775117057604</c:v>
                </c:pt>
                <c:pt idx="73">
                  <c:v>1.0232065258753573</c:v>
                </c:pt>
                <c:pt idx="74">
                  <c:v>1.0244982755280119</c:v>
                </c:pt>
                <c:pt idx="75">
                  <c:v>1.0234072465620188</c:v>
                </c:pt>
                <c:pt idx="76">
                  <c:v>1.0205105699688548</c:v>
                </c:pt>
                <c:pt idx="77">
                  <c:v>1.0186325457877412</c:v>
                </c:pt>
                <c:pt idx="78">
                  <c:v>1.0170370162859526</c:v>
                </c:pt>
                <c:pt idx="79">
                  <c:v>1.017265079603985</c:v>
                </c:pt>
                <c:pt idx="80">
                  <c:v>1.0173379368384929</c:v>
                </c:pt>
                <c:pt idx="81">
                  <c:v>1.0218829812553925</c:v>
                </c:pt>
                <c:pt idx="82">
                  <c:v>1.0216676340609359</c:v>
                </c:pt>
                <c:pt idx="83">
                  <c:v>1.0253529020063619</c:v>
                </c:pt>
                <c:pt idx="84">
                  <c:v>1.0241898089032357</c:v>
                </c:pt>
                <c:pt idx="85">
                  <c:v>1.0212679521536978</c:v>
                </c:pt>
                <c:pt idx="86">
                  <c:v>1.020209901648079</c:v>
                </c:pt>
                <c:pt idx="87">
                  <c:v>1.021164556719059</c:v>
                </c:pt>
                <c:pt idx="88">
                  <c:v>1.0200091023482287</c:v>
                </c:pt>
                <c:pt idx="89">
                  <c:v>1.020068374122381</c:v>
                </c:pt>
                <c:pt idx="90">
                  <c:v>1.020501545327877</c:v>
                </c:pt>
                <c:pt idx="91">
                  <c:v>1.0229960824226174</c:v>
                </c:pt>
                <c:pt idx="92">
                  <c:v>1.0240406660068007</c:v>
                </c:pt>
                <c:pt idx="93">
                  <c:v>1.0239331532907794</c:v>
                </c:pt>
                <c:pt idx="94">
                  <c:v>1.0247318026330889</c:v>
                </c:pt>
                <c:pt idx="95">
                  <c:v>1.0227355257115518</c:v>
                </c:pt>
                <c:pt idx="96">
                  <c:v>1.0219211303851825</c:v>
                </c:pt>
                <c:pt idx="97">
                  <c:v>1.0207092134629838</c:v>
                </c:pt>
                <c:pt idx="98">
                  <c:v>1.0205406843424831</c:v>
                </c:pt>
                <c:pt idx="99">
                  <c:v>1.0201073782875911</c:v>
                </c:pt>
                <c:pt idx="100">
                  <c:v>1.0211552468925105</c:v>
                </c:pt>
                <c:pt idx="101">
                  <c:v>1.0197658658728854</c:v>
                </c:pt>
                <c:pt idx="102">
                  <c:v>1.0193962457006158</c:v>
                </c:pt>
                <c:pt idx="103">
                  <c:v>1.0185145066645154</c:v>
                </c:pt>
                <c:pt idx="104">
                  <c:v>1.0161874054181539</c:v>
                </c:pt>
                <c:pt idx="105">
                  <c:v>1.0159847178496553</c:v>
                </c:pt>
                <c:pt idx="106">
                  <c:v>1.0168966876853347</c:v>
                </c:pt>
                <c:pt idx="107">
                  <c:v>1.0154743088215781</c:v>
                </c:pt>
                <c:pt idx="108">
                  <c:v>1.0161804979574174</c:v>
                </c:pt>
                <c:pt idx="109">
                  <c:v>1.016689879189403</c:v>
                </c:pt>
                <c:pt idx="110">
                  <c:v>1.0165791611561701</c:v>
                </c:pt>
                <c:pt idx="111">
                  <c:v>1.0186633133803009</c:v>
                </c:pt>
                <c:pt idx="112">
                  <c:v>1.0180034400879268</c:v>
                </c:pt>
                <c:pt idx="113">
                  <c:v>1.0175914866319899</c:v>
                </c:pt>
                <c:pt idx="114">
                  <c:v>1.0169342635039262</c:v>
                </c:pt>
                <c:pt idx="115">
                  <c:v>1.0170794859829457</c:v>
                </c:pt>
                <c:pt idx="116">
                  <c:v>1.016284868770676</c:v>
                </c:pt>
                <c:pt idx="117">
                  <c:v>1.0155542615534328</c:v>
                </c:pt>
                <c:pt idx="118">
                  <c:v>1.0153798689882769</c:v>
                </c:pt>
                <c:pt idx="119">
                  <c:v>1.0145150160617162</c:v>
                </c:pt>
                <c:pt idx="120">
                  <c:v>1.0131941989412874</c:v>
                </c:pt>
                <c:pt idx="121">
                  <c:v>1.0144586357878242</c:v>
                </c:pt>
                <c:pt idx="122">
                  <c:v>1.0144170488574669</c:v>
                </c:pt>
                <c:pt idx="123">
                  <c:v>1.0146085307863071</c:v>
                </c:pt>
                <c:pt idx="124">
                  <c:v>1.0159016076080871</c:v>
                </c:pt>
                <c:pt idx="125">
                  <c:v>1.015340652450442</c:v>
                </c:pt>
                <c:pt idx="126">
                  <c:v>1.0125984023082739</c:v>
                </c:pt>
                <c:pt idx="127">
                  <c:v>1.0131283966590314</c:v>
                </c:pt>
                <c:pt idx="128">
                  <c:v>1.0167303849487463</c:v>
                </c:pt>
                <c:pt idx="129">
                  <c:v>1.0161986286802578</c:v>
                </c:pt>
                <c:pt idx="130">
                  <c:v>1.0160329400038979</c:v>
                </c:pt>
                <c:pt idx="131">
                  <c:v>1.0171063446245241</c:v>
                </c:pt>
                <c:pt idx="132">
                  <c:v>1.0157995267037303</c:v>
                </c:pt>
                <c:pt idx="133">
                  <c:v>1.0158239026779996</c:v>
                </c:pt>
                <c:pt idx="134">
                  <c:v>1.0152074069375576</c:v>
                </c:pt>
                <c:pt idx="135">
                  <c:v>1.0128697703464442</c:v>
                </c:pt>
                <c:pt idx="136">
                  <c:v>1.0122211561831496</c:v>
                </c:pt>
                <c:pt idx="137">
                  <c:v>1.0114759855482325</c:v>
                </c:pt>
                <c:pt idx="138">
                  <c:v>1.0080426942375564</c:v>
                </c:pt>
                <c:pt idx="139">
                  <c:v>1.002466410491234</c:v>
                </c:pt>
                <c:pt idx="140">
                  <c:v>1.0003111021476101</c:v>
                </c:pt>
                <c:pt idx="141">
                  <c:v>0.99616858421188448</c:v>
                </c:pt>
                <c:pt idx="142">
                  <c:v>0.98952099252383929</c:v>
                </c:pt>
                <c:pt idx="143">
                  <c:v>0.98757220912289834</c:v>
                </c:pt>
                <c:pt idx="144">
                  <c:v>0.98818665117552007</c:v>
                </c:pt>
                <c:pt idx="145">
                  <c:v>0.98935864810769369</c:v>
                </c:pt>
                <c:pt idx="146">
                  <c:v>0.98742080358755902</c:v>
                </c:pt>
                <c:pt idx="147">
                  <c:v>0.99002105037372412</c:v>
                </c:pt>
                <c:pt idx="148">
                  <c:v>0.99046502204346443</c:v>
                </c:pt>
                <c:pt idx="149">
                  <c:v>0.99458228009779004</c:v>
                </c:pt>
                <c:pt idx="150">
                  <c:v>0.99570147306409695</c:v>
                </c:pt>
                <c:pt idx="151">
                  <c:v>0.99597241743108722</c:v>
                </c:pt>
                <c:pt idx="152">
                  <c:v>0.99676279766678011</c:v>
                </c:pt>
                <c:pt idx="153">
                  <c:v>0.99770707072761977</c:v>
                </c:pt>
                <c:pt idx="154">
                  <c:v>0.99553933762606417</c:v>
                </c:pt>
                <c:pt idx="155">
                  <c:v>0.99604681337942502</c:v>
                </c:pt>
                <c:pt idx="156">
                  <c:v>0.99859410547215754</c:v>
                </c:pt>
                <c:pt idx="157">
                  <c:v>0.99808126857058488</c:v>
                </c:pt>
                <c:pt idx="158">
                  <c:v>0.99728868199060294</c:v>
                </c:pt>
                <c:pt idx="159">
                  <c:v>0.99557177821299281</c:v>
                </c:pt>
                <c:pt idx="160">
                  <c:v>0.99442116456865637</c:v>
                </c:pt>
                <c:pt idx="161">
                  <c:v>0.99412188394072709</c:v>
                </c:pt>
                <c:pt idx="162">
                  <c:v>0.99370882435162022</c:v>
                </c:pt>
                <c:pt idx="163">
                  <c:v>0.99442285956946486</c:v>
                </c:pt>
                <c:pt idx="164">
                  <c:v>0.9951523053251552</c:v>
                </c:pt>
                <c:pt idx="165">
                  <c:v>0.99529363047427799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12D-4465-9350-4B6D33D19F6F}"/>
            </c:ext>
          </c:extLst>
        </c:ser>
        <c:ser>
          <c:idx val="3"/>
          <c:order val="3"/>
          <c:tx>
            <c:strRef>
              <c:f>CC!$T$2</c:f>
              <c:strCache>
                <c:ptCount val="1"/>
                <c:pt idx="0">
                  <c:v>+3.5累计涨跌幅</c:v>
                </c:pt>
              </c:strCache>
            </c:strRef>
          </c:tx>
          <c:spPr>
            <a:ln w="28575" cap="rnd">
              <a:solidFill>
                <a:srgbClr val="AA0911"/>
              </a:solidFill>
              <a:round/>
            </a:ln>
            <a:effectLst/>
          </c:spPr>
          <c:marker>
            <c:symbol val="none"/>
          </c:marker>
          <c:cat>
            <c:numRef>
              <c:f>CC!$B$1535:$B$1695</c:f>
              <c:numCache>
                <c:formatCode>yyyy\-mm\-dd</c:formatCode>
                <c:ptCount val="161"/>
                <c:pt idx="0">
                  <c:v>42741</c:v>
                </c:pt>
                <c:pt idx="1">
                  <c:v>42744</c:v>
                </c:pt>
                <c:pt idx="2">
                  <c:v>42745</c:v>
                </c:pt>
                <c:pt idx="3">
                  <c:v>42746</c:v>
                </c:pt>
                <c:pt idx="4">
                  <c:v>42747</c:v>
                </c:pt>
                <c:pt idx="5">
                  <c:v>42748</c:v>
                </c:pt>
                <c:pt idx="6">
                  <c:v>42751</c:v>
                </c:pt>
                <c:pt idx="7">
                  <c:v>42752</c:v>
                </c:pt>
                <c:pt idx="8">
                  <c:v>42753</c:v>
                </c:pt>
                <c:pt idx="9">
                  <c:v>42754</c:v>
                </c:pt>
                <c:pt idx="10">
                  <c:v>42755</c:v>
                </c:pt>
                <c:pt idx="11">
                  <c:v>42758</c:v>
                </c:pt>
                <c:pt idx="12">
                  <c:v>42759</c:v>
                </c:pt>
                <c:pt idx="13">
                  <c:v>42760</c:v>
                </c:pt>
                <c:pt idx="14">
                  <c:v>42761</c:v>
                </c:pt>
                <c:pt idx="15">
                  <c:v>42769</c:v>
                </c:pt>
                <c:pt idx="16">
                  <c:v>42772</c:v>
                </c:pt>
                <c:pt idx="17">
                  <c:v>42773</c:v>
                </c:pt>
                <c:pt idx="18">
                  <c:v>42774</c:v>
                </c:pt>
                <c:pt idx="19">
                  <c:v>42775</c:v>
                </c:pt>
                <c:pt idx="20">
                  <c:v>42776</c:v>
                </c:pt>
                <c:pt idx="21">
                  <c:v>42779</c:v>
                </c:pt>
                <c:pt idx="22">
                  <c:v>42780</c:v>
                </c:pt>
                <c:pt idx="23">
                  <c:v>42781</c:v>
                </c:pt>
                <c:pt idx="24">
                  <c:v>42782</c:v>
                </c:pt>
                <c:pt idx="25">
                  <c:v>42783</c:v>
                </c:pt>
                <c:pt idx="26">
                  <c:v>42786</c:v>
                </c:pt>
                <c:pt idx="27">
                  <c:v>42787</c:v>
                </c:pt>
                <c:pt idx="28">
                  <c:v>42788</c:v>
                </c:pt>
                <c:pt idx="29">
                  <c:v>42789</c:v>
                </c:pt>
                <c:pt idx="30">
                  <c:v>42790</c:v>
                </c:pt>
                <c:pt idx="31">
                  <c:v>42793</c:v>
                </c:pt>
                <c:pt idx="32">
                  <c:v>42794</c:v>
                </c:pt>
                <c:pt idx="33">
                  <c:v>42795</c:v>
                </c:pt>
                <c:pt idx="34">
                  <c:v>42796</c:v>
                </c:pt>
                <c:pt idx="35">
                  <c:v>42797</c:v>
                </c:pt>
                <c:pt idx="36">
                  <c:v>42800</c:v>
                </c:pt>
                <c:pt idx="37">
                  <c:v>42801</c:v>
                </c:pt>
                <c:pt idx="38">
                  <c:v>42802</c:v>
                </c:pt>
                <c:pt idx="39">
                  <c:v>42803</c:v>
                </c:pt>
                <c:pt idx="40">
                  <c:v>42804</c:v>
                </c:pt>
                <c:pt idx="41">
                  <c:v>42807</c:v>
                </c:pt>
                <c:pt idx="42">
                  <c:v>42808</c:v>
                </c:pt>
                <c:pt idx="43">
                  <c:v>42809</c:v>
                </c:pt>
                <c:pt idx="44">
                  <c:v>42810</c:v>
                </c:pt>
                <c:pt idx="45">
                  <c:v>42811</c:v>
                </c:pt>
                <c:pt idx="46">
                  <c:v>42814</c:v>
                </c:pt>
                <c:pt idx="47">
                  <c:v>42815</c:v>
                </c:pt>
                <c:pt idx="48">
                  <c:v>42816</c:v>
                </c:pt>
                <c:pt idx="49">
                  <c:v>42817</c:v>
                </c:pt>
                <c:pt idx="50">
                  <c:v>42818</c:v>
                </c:pt>
                <c:pt idx="51">
                  <c:v>42821</c:v>
                </c:pt>
                <c:pt idx="52">
                  <c:v>42822</c:v>
                </c:pt>
                <c:pt idx="53">
                  <c:v>42823</c:v>
                </c:pt>
                <c:pt idx="54">
                  <c:v>42824</c:v>
                </c:pt>
                <c:pt idx="55">
                  <c:v>42825</c:v>
                </c:pt>
                <c:pt idx="56">
                  <c:v>42830</c:v>
                </c:pt>
                <c:pt idx="57">
                  <c:v>42831</c:v>
                </c:pt>
                <c:pt idx="58">
                  <c:v>42832</c:v>
                </c:pt>
                <c:pt idx="59">
                  <c:v>42835</c:v>
                </c:pt>
                <c:pt idx="60">
                  <c:v>42836</c:v>
                </c:pt>
                <c:pt idx="61">
                  <c:v>42837</c:v>
                </c:pt>
                <c:pt idx="62">
                  <c:v>42838</c:v>
                </c:pt>
                <c:pt idx="63">
                  <c:v>42839</c:v>
                </c:pt>
                <c:pt idx="64">
                  <c:v>42842</c:v>
                </c:pt>
                <c:pt idx="65">
                  <c:v>42843</c:v>
                </c:pt>
                <c:pt idx="66">
                  <c:v>42844</c:v>
                </c:pt>
                <c:pt idx="67">
                  <c:v>42845</c:v>
                </c:pt>
                <c:pt idx="68">
                  <c:v>42846</c:v>
                </c:pt>
                <c:pt idx="69">
                  <c:v>42849</c:v>
                </c:pt>
                <c:pt idx="70">
                  <c:v>42850</c:v>
                </c:pt>
                <c:pt idx="71">
                  <c:v>42851</c:v>
                </c:pt>
                <c:pt idx="72">
                  <c:v>42852</c:v>
                </c:pt>
                <c:pt idx="73">
                  <c:v>42853</c:v>
                </c:pt>
                <c:pt idx="74">
                  <c:v>42857</c:v>
                </c:pt>
                <c:pt idx="75">
                  <c:v>42858</c:v>
                </c:pt>
                <c:pt idx="76">
                  <c:v>42859</c:v>
                </c:pt>
                <c:pt idx="77">
                  <c:v>42860</c:v>
                </c:pt>
                <c:pt idx="78">
                  <c:v>42863</c:v>
                </c:pt>
                <c:pt idx="79">
                  <c:v>42864</c:v>
                </c:pt>
                <c:pt idx="80">
                  <c:v>42865</c:v>
                </c:pt>
                <c:pt idx="81">
                  <c:v>42866</c:v>
                </c:pt>
                <c:pt idx="82">
                  <c:v>42867</c:v>
                </c:pt>
                <c:pt idx="83">
                  <c:v>42870</c:v>
                </c:pt>
                <c:pt idx="84">
                  <c:v>42871</c:v>
                </c:pt>
                <c:pt idx="85">
                  <c:v>42872</c:v>
                </c:pt>
                <c:pt idx="86">
                  <c:v>42873</c:v>
                </c:pt>
                <c:pt idx="87">
                  <c:v>42874</c:v>
                </c:pt>
                <c:pt idx="88">
                  <c:v>42877</c:v>
                </c:pt>
                <c:pt idx="89">
                  <c:v>42878</c:v>
                </c:pt>
                <c:pt idx="90">
                  <c:v>42879</c:v>
                </c:pt>
                <c:pt idx="91">
                  <c:v>42880</c:v>
                </c:pt>
                <c:pt idx="92">
                  <c:v>42881</c:v>
                </c:pt>
                <c:pt idx="93">
                  <c:v>42886</c:v>
                </c:pt>
                <c:pt idx="94">
                  <c:v>42887</c:v>
                </c:pt>
                <c:pt idx="95">
                  <c:v>42888</c:v>
                </c:pt>
                <c:pt idx="96">
                  <c:v>42891</c:v>
                </c:pt>
                <c:pt idx="97">
                  <c:v>42892</c:v>
                </c:pt>
                <c:pt idx="98">
                  <c:v>42893</c:v>
                </c:pt>
                <c:pt idx="99">
                  <c:v>42894</c:v>
                </c:pt>
                <c:pt idx="100">
                  <c:v>42895</c:v>
                </c:pt>
                <c:pt idx="101">
                  <c:v>42898</c:v>
                </c:pt>
                <c:pt idx="102">
                  <c:v>42899</c:v>
                </c:pt>
                <c:pt idx="103">
                  <c:v>42900</c:v>
                </c:pt>
                <c:pt idx="104">
                  <c:v>42901</c:v>
                </c:pt>
                <c:pt idx="105">
                  <c:v>42902</c:v>
                </c:pt>
                <c:pt idx="106">
                  <c:v>42905</c:v>
                </c:pt>
                <c:pt idx="107">
                  <c:v>42906</c:v>
                </c:pt>
                <c:pt idx="108">
                  <c:v>42907</c:v>
                </c:pt>
                <c:pt idx="109">
                  <c:v>42908</c:v>
                </c:pt>
                <c:pt idx="110">
                  <c:v>42909</c:v>
                </c:pt>
                <c:pt idx="111">
                  <c:v>42912</c:v>
                </c:pt>
                <c:pt idx="112">
                  <c:v>42913</c:v>
                </c:pt>
                <c:pt idx="113">
                  <c:v>42914</c:v>
                </c:pt>
                <c:pt idx="114">
                  <c:v>42915</c:v>
                </c:pt>
                <c:pt idx="115">
                  <c:v>42916</c:v>
                </c:pt>
                <c:pt idx="116">
                  <c:v>42919</c:v>
                </c:pt>
                <c:pt idx="117">
                  <c:v>42920</c:v>
                </c:pt>
                <c:pt idx="118">
                  <c:v>42921</c:v>
                </c:pt>
                <c:pt idx="119">
                  <c:v>42922</c:v>
                </c:pt>
                <c:pt idx="120">
                  <c:v>42923</c:v>
                </c:pt>
                <c:pt idx="121">
                  <c:v>42926</c:v>
                </c:pt>
                <c:pt idx="122">
                  <c:v>42927</c:v>
                </c:pt>
                <c:pt idx="123">
                  <c:v>42928</c:v>
                </c:pt>
                <c:pt idx="124">
                  <c:v>42929</c:v>
                </c:pt>
                <c:pt idx="125">
                  <c:v>42930</c:v>
                </c:pt>
                <c:pt idx="126">
                  <c:v>42933</c:v>
                </c:pt>
                <c:pt idx="127">
                  <c:v>42934</c:v>
                </c:pt>
                <c:pt idx="128">
                  <c:v>42935</c:v>
                </c:pt>
                <c:pt idx="129">
                  <c:v>42936</c:v>
                </c:pt>
                <c:pt idx="130">
                  <c:v>42937</c:v>
                </c:pt>
                <c:pt idx="131">
                  <c:v>42940</c:v>
                </c:pt>
                <c:pt idx="132">
                  <c:v>42941</c:v>
                </c:pt>
                <c:pt idx="133">
                  <c:v>42942</c:v>
                </c:pt>
                <c:pt idx="134">
                  <c:v>42943</c:v>
                </c:pt>
                <c:pt idx="135">
                  <c:v>42944</c:v>
                </c:pt>
                <c:pt idx="136">
                  <c:v>42947</c:v>
                </c:pt>
                <c:pt idx="137">
                  <c:v>42948</c:v>
                </c:pt>
                <c:pt idx="138">
                  <c:v>42949</c:v>
                </c:pt>
                <c:pt idx="139">
                  <c:v>42950</c:v>
                </c:pt>
                <c:pt idx="140">
                  <c:v>42951</c:v>
                </c:pt>
                <c:pt idx="141">
                  <c:v>42954</c:v>
                </c:pt>
                <c:pt idx="142">
                  <c:v>42955</c:v>
                </c:pt>
                <c:pt idx="143">
                  <c:v>42956</c:v>
                </c:pt>
                <c:pt idx="144">
                  <c:v>42957</c:v>
                </c:pt>
                <c:pt idx="145">
                  <c:v>42958</c:v>
                </c:pt>
                <c:pt idx="146">
                  <c:v>42961</c:v>
                </c:pt>
                <c:pt idx="147">
                  <c:v>42962</c:v>
                </c:pt>
                <c:pt idx="148">
                  <c:v>42963</c:v>
                </c:pt>
                <c:pt idx="149">
                  <c:v>42964</c:v>
                </c:pt>
                <c:pt idx="150">
                  <c:v>42965</c:v>
                </c:pt>
                <c:pt idx="151">
                  <c:v>42968</c:v>
                </c:pt>
                <c:pt idx="152">
                  <c:v>42969</c:v>
                </c:pt>
                <c:pt idx="153">
                  <c:v>42970</c:v>
                </c:pt>
                <c:pt idx="154">
                  <c:v>42971</c:v>
                </c:pt>
                <c:pt idx="155">
                  <c:v>42972</c:v>
                </c:pt>
                <c:pt idx="156">
                  <c:v>42975</c:v>
                </c:pt>
                <c:pt idx="157">
                  <c:v>42976</c:v>
                </c:pt>
                <c:pt idx="158">
                  <c:v>42977</c:v>
                </c:pt>
                <c:pt idx="159">
                  <c:v>42978</c:v>
                </c:pt>
                <c:pt idx="160">
                  <c:v>42979</c:v>
                </c:pt>
              </c:numCache>
            </c:numRef>
          </c:cat>
          <c:val>
            <c:numRef>
              <c:f>CC!$T$1535:$T$1700</c:f>
              <c:numCache>
                <c:formatCode>0.0000</c:formatCode>
                <c:ptCount val="166"/>
                <c:pt idx="0" formatCode="General">
                  <c:v>1</c:v>
                </c:pt>
                <c:pt idx="1">
                  <c:v>1.0019910789180837</c:v>
                </c:pt>
                <c:pt idx="2">
                  <c:v>1.0035547660884949</c:v>
                </c:pt>
                <c:pt idx="3">
                  <c:v>0.9956450307761221</c:v>
                </c:pt>
                <c:pt idx="4">
                  <c:v>0.99437313956343565</c:v>
                </c:pt>
                <c:pt idx="5">
                  <c:v>0.99213730065642591</c:v>
                </c:pt>
                <c:pt idx="6">
                  <c:v>0.98836536165086097</c:v>
                </c:pt>
                <c:pt idx="7">
                  <c:v>0.98921690459585265</c:v>
                </c:pt>
                <c:pt idx="8">
                  <c:v>0.99285518920062155</c:v>
                </c:pt>
                <c:pt idx="9">
                  <c:v>0.99125146250152507</c:v>
                </c:pt>
                <c:pt idx="10">
                  <c:v>0.99598758012212751</c:v>
                </c:pt>
                <c:pt idx="11">
                  <c:v>1.0004851496222971</c:v>
                </c:pt>
                <c:pt idx="12">
                  <c:v>0.99834696517835531</c:v>
                </c:pt>
                <c:pt idx="13">
                  <c:v>0.99403112650839376</c:v>
                </c:pt>
                <c:pt idx="14">
                  <c:v>0.99777418384110994</c:v>
                </c:pt>
                <c:pt idx="15">
                  <c:v>0.9950707452428349</c:v>
                </c:pt>
                <c:pt idx="16">
                  <c:v>0.99749799308467746</c:v>
                </c:pt>
                <c:pt idx="17">
                  <c:v>0.99757617208281069</c:v>
                </c:pt>
                <c:pt idx="18">
                  <c:v>0.99923817626286937</c:v>
                </c:pt>
                <c:pt idx="19">
                  <c:v>1.0032971361542649</c:v>
                </c:pt>
                <c:pt idx="20">
                  <c:v>1.0033836959301645</c:v>
                </c:pt>
                <c:pt idx="21">
                  <c:v>1.0043046663133444</c:v>
                </c:pt>
                <c:pt idx="22">
                  <c:v>1.0033833162713675</c:v>
                </c:pt>
                <c:pt idx="23">
                  <c:v>1.0032298652062077</c:v>
                </c:pt>
                <c:pt idx="24">
                  <c:v>1.0043155892386244</c:v>
                </c:pt>
                <c:pt idx="25">
                  <c:v>1.004178195485911</c:v>
                </c:pt>
                <c:pt idx="26">
                  <c:v>1.0064042667986084</c:v>
                </c:pt>
                <c:pt idx="27">
                  <c:v>1.0064904939113792</c:v>
                </c:pt>
                <c:pt idx="28">
                  <c:v>1.0074586688230927</c:v>
                </c:pt>
                <c:pt idx="29">
                  <c:v>1.006792697000066</c:v>
                </c:pt>
                <c:pt idx="30">
                  <c:v>1.0076279594733419</c:v>
                </c:pt>
                <c:pt idx="31">
                  <c:v>1.0091145226086655</c:v>
                </c:pt>
                <c:pt idx="32">
                  <c:v>1.0073481974956644</c:v>
                </c:pt>
                <c:pt idx="33">
                  <c:v>1.0102216438756124</c:v>
                </c:pt>
                <c:pt idx="34">
                  <c:v>1.0084026884945136</c:v>
                </c:pt>
                <c:pt idx="35">
                  <c:v>1.0094391416235302</c:v>
                </c:pt>
                <c:pt idx="36">
                  <c:v>1.0138004765282704</c:v>
                </c:pt>
                <c:pt idx="37">
                  <c:v>1.0182850859689705</c:v>
                </c:pt>
                <c:pt idx="38">
                  <c:v>1.0187250261112637</c:v>
                </c:pt>
                <c:pt idx="39">
                  <c:v>1.0166588698287877</c:v>
                </c:pt>
                <c:pt idx="40">
                  <c:v>1.0171334232672324</c:v>
                </c:pt>
                <c:pt idx="41">
                  <c:v>1.0209706922743771</c:v>
                </c:pt>
                <c:pt idx="42">
                  <c:v>1.0206247462126972</c:v>
                </c:pt>
                <c:pt idx="43">
                  <c:v>1.018875266586144</c:v>
                </c:pt>
                <c:pt idx="44">
                  <c:v>1.0206204740751328</c:v>
                </c:pt>
                <c:pt idx="45">
                  <c:v>1.0230812026114333</c:v>
                </c:pt>
                <c:pt idx="46">
                  <c:v>1.021353322518707</c:v>
                </c:pt>
                <c:pt idx="47">
                  <c:v>1.0223428572817397</c:v>
                </c:pt>
                <c:pt idx="48">
                  <c:v>1.021389192221537</c:v>
                </c:pt>
                <c:pt idx="49">
                  <c:v>1.0210476278664713</c:v>
                </c:pt>
                <c:pt idx="50">
                  <c:v>1.0246442441259833</c:v>
                </c:pt>
                <c:pt idx="51">
                  <c:v>1.0196319276639063</c:v>
                </c:pt>
                <c:pt idx="52">
                  <c:v>1.0195471535994958</c:v>
                </c:pt>
                <c:pt idx="53">
                  <c:v>1.0186772649930731</c:v>
                </c:pt>
                <c:pt idx="54">
                  <c:v>1.0173780841154516</c:v>
                </c:pt>
                <c:pt idx="55">
                  <c:v>1.0209604087449435</c:v>
                </c:pt>
                <c:pt idx="56">
                  <c:v>1.0319786443402572</c:v>
                </c:pt>
                <c:pt idx="57">
                  <c:v>1.0336408658117122</c:v>
                </c:pt>
                <c:pt idx="58">
                  <c:v>1.0355627885573846</c:v>
                </c:pt>
                <c:pt idx="59">
                  <c:v>1.0340043971952528</c:v>
                </c:pt>
                <c:pt idx="60">
                  <c:v>1.0304065556308304</c:v>
                </c:pt>
                <c:pt idx="61">
                  <c:v>1.0292148048477519</c:v>
                </c:pt>
                <c:pt idx="62">
                  <c:v>1.0310820278837418</c:v>
                </c:pt>
                <c:pt idx="63">
                  <c:v>1.0269356403148731</c:v>
                </c:pt>
                <c:pt idx="64">
                  <c:v>1.0187760277898126</c:v>
                </c:pt>
                <c:pt idx="65">
                  <c:v>1.0184225487876135</c:v>
                </c:pt>
                <c:pt idx="66">
                  <c:v>1.016552127224138</c:v>
                </c:pt>
                <c:pt idx="67">
                  <c:v>1.0177258814997794</c:v>
                </c:pt>
                <c:pt idx="68">
                  <c:v>1.0199287662593417</c:v>
                </c:pt>
                <c:pt idx="69">
                  <c:v>1.0159564407358526</c:v>
                </c:pt>
                <c:pt idx="70">
                  <c:v>1.0187365158626791</c:v>
                </c:pt>
                <c:pt idx="71">
                  <c:v>1.0221288438008327</c:v>
                </c:pt>
                <c:pt idx="72">
                  <c:v>1.029669051871257</c:v>
                </c:pt>
                <c:pt idx="73">
                  <c:v>1.0346791923910859</c:v>
                </c:pt>
                <c:pt idx="74">
                  <c:v>1.0356990496629541</c:v>
                </c:pt>
                <c:pt idx="75">
                  <c:v>1.0312285110346047</c:v>
                </c:pt>
                <c:pt idx="76">
                  <c:v>1.0302379156735317</c:v>
                </c:pt>
                <c:pt idx="77">
                  <c:v>1.0301076183874138</c:v>
                </c:pt>
                <c:pt idx="78">
                  <c:v>1.0247574109633322</c:v>
                </c:pt>
                <c:pt idx="79">
                  <c:v>1.0237748546477943</c:v>
                </c:pt>
                <c:pt idx="80">
                  <c:v>1.0254068039291073</c:v>
                </c:pt>
                <c:pt idx="81">
                  <c:v>1.0326318696648971</c:v>
                </c:pt>
                <c:pt idx="82">
                  <c:v>1.0346318455983363</c:v>
                </c:pt>
                <c:pt idx="83">
                  <c:v>1.0387212909760182</c:v>
                </c:pt>
                <c:pt idx="84">
                  <c:v>1.0373851503817026</c:v>
                </c:pt>
                <c:pt idx="85">
                  <c:v>1.0335996448312459</c:v>
                </c:pt>
                <c:pt idx="86">
                  <c:v>1.0296827005153704</c:v>
                </c:pt>
                <c:pt idx="87">
                  <c:v>1.0278476176407549</c:v>
                </c:pt>
                <c:pt idx="88">
                  <c:v>1.0250628713962131</c:v>
                </c:pt>
                <c:pt idx="89">
                  <c:v>1.0222629021067016</c:v>
                </c:pt>
                <c:pt idx="90">
                  <c:v>1.0203435359489474</c:v>
                </c:pt>
                <c:pt idx="91">
                  <c:v>1.0197490995526655</c:v>
                </c:pt>
                <c:pt idx="92">
                  <c:v>1.0217914287991168</c:v>
                </c:pt>
                <c:pt idx="93">
                  <c:v>1.020186012589968</c:v>
                </c:pt>
                <c:pt idx="94">
                  <c:v>1.0191553387424166</c:v>
                </c:pt>
                <c:pt idx="95">
                  <c:v>1.0183078959900638</c:v>
                </c:pt>
                <c:pt idx="96">
                  <c:v>1.0177111068348337</c:v>
                </c:pt>
                <c:pt idx="97">
                  <c:v>1.0186718149746565</c:v>
                </c:pt>
                <c:pt idx="98">
                  <c:v>1.0180943121678503</c:v>
                </c:pt>
                <c:pt idx="99">
                  <c:v>1.0184245180963405</c:v>
                </c:pt>
                <c:pt idx="100">
                  <c:v>1.0181839259925911</c:v>
                </c:pt>
                <c:pt idx="101">
                  <c:v>1.016515262740612</c:v>
                </c:pt>
                <c:pt idx="102">
                  <c:v>1.0168440089222226</c:v>
                </c:pt>
                <c:pt idx="103">
                  <c:v>1.0153762012219998</c:v>
                </c:pt>
                <c:pt idx="104">
                  <c:v>1.0153451561184195</c:v>
                </c:pt>
                <c:pt idx="105">
                  <c:v>1.0141345189614626</c:v>
                </c:pt>
                <c:pt idx="106">
                  <c:v>1.0151769804768349</c:v>
                </c:pt>
                <c:pt idx="107">
                  <c:v>1.0154691294636136</c:v>
                </c:pt>
                <c:pt idx="108">
                  <c:v>1.0165014757306878</c:v>
                </c:pt>
                <c:pt idx="109">
                  <c:v>1.0163044872531104</c:v>
                </c:pt>
                <c:pt idx="110">
                  <c:v>1.0154490292426646</c:v>
                </c:pt>
                <c:pt idx="111">
                  <c:v>1.0160543302889007</c:v>
                </c:pt>
                <c:pt idx="112">
                  <c:v>1.0160817045953523</c:v>
                </c:pt>
                <c:pt idx="113">
                  <c:v>1.0149135335161443</c:v>
                </c:pt>
                <c:pt idx="114">
                  <c:v>1.0130820566920402</c:v>
                </c:pt>
                <c:pt idx="115">
                  <c:v>1.0139413775256982</c:v>
                </c:pt>
                <c:pt idx="116">
                  <c:v>1.014152562195874</c:v>
                </c:pt>
                <c:pt idx="117">
                  <c:v>1.014294763564785</c:v>
                </c:pt>
                <c:pt idx="118">
                  <c:v>1.0125557895847186</c:v>
                </c:pt>
                <c:pt idx="119">
                  <c:v>1.01672610722942</c:v>
                </c:pt>
                <c:pt idx="120">
                  <c:v>1.0161763866903029</c:v>
                </c:pt>
                <c:pt idx="121">
                  <c:v>1.0161561369202878</c:v>
                </c:pt>
                <c:pt idx="122">
                  <c:v>1.0143431984296594</c:v>
                </c:pt>
                <c:pt idx="123">
                  <c:v>1.015138168858841</c:v>
                </c:pt>
                <c:pt idx="124">
                  <c:v>1.0177141627265487</c:v>
                </c:pt>
                <c:pt idx="125">
                  <c:v>1.0160467735825136</c:v>
                </c:pt>
                <c:pt idx="126">
                  <c:v>1.0136445436285835</c:v>
                </c:pt>
                <c:pt idx="127">
                  <c:v>1.0102478466145872</c:v>
                </c:pt>
                <c:pt idx="128">
                  <c:v>1.0123864935090046</c:v>
                </c:pt>
                <c:pt idx="129">
                  <c:v>1.0140378399384855</c:v>
                </c:pt>
                <c:pt idx="130">
                  <c:v>1.01520346750652</c:v>
                </c:pt>
                <c:pt idx="131">
                  <c:v>1.015792461928986</c:v>
                </c:pt>
                <c:pt idx="132">
                  <c:v>1.0147536056590214</c:v>
                </c:pt>
                <c:pt idx="133">
                  <c:v>1.0139091378997807</c:v>
                </c:pt>
                <c:pt idx="134">
                  <c:v>1.0155539325702265</c:v>
                </c:pt>
                <c:pt idx="135">
                  <c:v>1.0139133231448907</c:v>
                </c:pt>
                <c:pt idx="136">
                  <c:v>1.0125450721001539</c:v>
                </c:pt>
                <c:pt idx="137">
                  <c:v>1.0094029761382299</c:v>
                </c:pt>
                <c:pt idx="138">
                  <c:v>1.0058307419573926</c:v>
                </c:pt>
                <c:pt idx="139">
                  <c:v>0.99991767716389535</c:v>
                </c:pt>
                <c:pt idx="140">
                  <c:v>0.99926687648318402</c:v>
                </c:pt>
                <c:pt idx="141">
                  <c:v>0.99721484128094351</c:v>
                </c:pt>
                <c:pt idx="142">
                  <c:v>0.99107626836163298</c:v>
                </c:pt>
                <c:pt idx="143">
                  <c:v>0.99351726426854381</c:v>
                </c:pt>
                <c:pt idx="144">
                  <c:v>0.99500785362046562</c:v>
                </c:pt>
                <c:pt idx="145">
                  <c:v>0.99585763111621595</c:v>
                </c:pt>
                <c:pt idx="146">
                  <c:v>0.99715132680498098</c:v>
                </c:pt>
                <c:pt idx="147">
                  <c:v>0.99709473265740578</c:v>
                </c:pt>
                <c:pt idx="148">
                  <c:v>0.99878435366067475</c:v>
                </c:pt>
                <c:pt idx="149">
                  <c:v>1.0017957250284002</c:v>
                </c:pt>
                <c:pt idx="150">
                  <c:v>1.0020219775066554</c:v>
                </c:pt>
                <c:pt idx="151">
                  <c:v>1.0001230755046167</c:v>
                </c:pt>
                <c:pt idx="152">
                  <c:v>1.0012267231165148</c:v>
                </c:pt>
                <c:pt idx="153">
                  <c:v>0.99931840569313779</c:v>
                </c:pt>
                <c:pt idx="154">
                  <c:v>0.99815334506177611</c:v>
                </c:pt>
                <c:pt idx="155">
                  <c:v>0.99785930444827331</c:v>
                </c:pt>
                <c:pt idx="156">
                  <c:v>1.0001086378002921</c:v>
                </c:pt>
                <c:pt idx="157">
                  <c:v>0.99857148233762938</c:v>
                </c:pt>
                <c:pt idx="158">
                  <c:v>0.99868253118297412</c:v>
                </c:pt>
                <c:pt idx="159">
                  <c:v>0.99833126208145717</c:v>
                </c:pt>
                <c:pt idx="160">
                  <c:v>0.99592842348959887</c:v>
                </c:pt>
                <c:pt idx="161">
                  <c:v>0.99609419489022677</c:v>
                </c:pt>
                <c:pt idx="162">
                  <c:v>0.99606483512838273</c:v>
                </c:pt>
                <c:pt idx="163">
                  <c:v>0.99671368629740076</c:v>
                </c:pt>
                <c:pt idx="164">
                  <c:v>0.99949041171356467</c:v>
                </c:pt>
                <c:pt idx="165">
                  <c:v>1.0022045825441346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12D-4465-9350-4B6D33D19F6F}"/>
            </c:ext>
          </c:extLst>
        </c:ser>
        <c:ser>
          <c:idx val="4"/>
          <c:order val="4"/>
          <c:tx>
            <c:strRef>
              <c:f>CC!$U$2</c:f>
              <c:strCache>
                <c:ptCount val="1"/>
                <c:pt idx="0">
                  <c:v>+4累计涨跌幅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numRef>
              <c:f>CC!$B$1535:$B$1695</c:f>
              <c:numCache>
                <c:formatCode>yyyy\-mm\-dd</c:formatCode>
                <c:ptCount val="161"/>
                <c:pt idx="0">
                  <c:v>42741</c:v>
                </c:pt>
                <c:pt idx="1">
                  <c:v>42744</c:v>
                </c:pt>
                <c:pt idx="2">
                  <c:v>42745</c:v>
                </c:pt>
                <c:pt idx="3">
                  <c:v>42746</c:v>
                </c:pt>
                <c:pt idx="4">
                  <c:v>42747</c:v>
                </c:pt>
                <c:pt idx="5">
                  <c:v>42748</c:v>
                </c:pt>
                <c:pt idx="6">
                  <c:v>42751</c:v>
                </c:pt>
                <c:pt idx="7">
                  <c:v>42752</c:v>
                </c:pt>
                <c:pt idx="8">
                  <c:v>42753</c:v>
                </c:pt>
                <c:pt idx="9">
                  <c:v>42754</c:v>
                </c:pt>
                <c:pt idx="10">
                  <c:v>42755</c:v>
                </c:pt>
                <c:pt idx="11">
                  <c:v>42758</c:v>
                </c:pt>
                <c:pt idx="12">
                  <c:v>42759</c:v>
                </c:pt>
                <c:pt idx="13">
                  <c:v>42760</c:v>
                </c:pt>
                <c:pt idx="14">
                  <c:v>42761</c:v>
                </c:pt>
                <c:pt idx="15">
                  <c:v>42769</c:v>
                </c:pt>
                <c:pt idx="16">
                  <c:v>42772</c:v>
                </c:pt>
                <c:pt idx="17">
                  <c:v>42773</c:v>
                </c:pt>
                <c:pt idx="18">
                  <c:v>42774</c:v>
                </c:pt>
                <c:pt idx="19">
                  <c:v>42775</c:v>
                </c:pt>
                <c:pt idx="20">
                  <c:v>42776</c:v>
                </c:pt>
                <c:pt idx="21">
                  <c:v>42779</c:v>
                </c:pt>
                <c:pt idx="22">
                  <c:v>42780</c:v>
                </c:pt>
                <c:pt idx="23">
                  <c:v>42781</c:v>
                </c:pt>
                <c:pt idx="24">
                  <c:v>42782</c:v>
                </c:pt>
                <c:pt idx="25">
                  <c:v>42783</c:v>
                </c:pt>
                <c:pt idx="26">
                  <c:v>42786</c:v>
                </c:pt>
                <c:pt idx="27">
                  <c:v>42787</c:v>
                </c:pt>
                <c:pt idx="28">
                  <c:v>42788</c:v>
                </c:pt>
                <c:pt idx="29">
                  <c:v>42789</c:v>
                </c:pt>
                <c:pt idx="30">
                  <c:v>42790</c:v>
                </c:pt>
                <c:pt idx="31">
                  <c:v>42793</c:v>
                </c:pt>
                <c:pt idx="32">
                  <c:v>42794</c:v>
                </c:pt>
                <c:pt idx="33">
                  <c:v>42795</c:v>
                </c:pt>
                <c:pt idx="34">
                  <c:v>42796</c:v>
                </c:pt>
                <c:pt idx="35">
                  <c:v>42797</c:v>
                </c:pt>
                <c:pt idx="36">
                  <c:v>42800</c:v>
                </c:pt>
                <c:pt idx="37">
                  <c:v>42801</c:v>
                </c:pt>
                <c:pt idx="38">
                  <c:v>42802</c:v>
                </c:pt>
                <c:pt idx="39">
                  <c:v>42803</c:v>
                </c:pt>
                <c:pt idx="40">
                  <c:v>42804</c:v>
                </c:pt>
                <c:pt idx="41">
                  <c:v>42807</c:v>
                </c:pt>
                <c:pt idx="42">
                  <c:v>42808</c:v>
                </c:pt>
                <c:pt idx="43">
                  <c:v>42809</c:v>
                </c:pt>
                <c:pt idx="44">
                  <c:v>42810</c:v>
                </c:pt>
                <c:pt idx="45">
                  <c:v>42811</c:v>
                </c:pt>
                <c:pt idx="46">
                  <c:v>42814</c:v>
                </c:pt>
                <c:pt idx="47">
                  <c:v>42815</c:v>
                </c:pt>
                <c:pt idx="48">
                  <c:v>42816</c:v>
                </c:pt>
                <c:pt idx="49">
                  <c:v>42817</c:v>
                </c:pt>
                <c:pt idx="50">
                  <c:v>42818</c:v>
                </c:pt>
                <c:pt idx="51">
                  <c:v>42821</c:v>
                </c:pt>
                <c:pt idx="52">
                  <c:v>42822</c:v>
                </c:pt>
                <c:pt idx="53">
                  <c:v>42823</c:v>
                </c:pt>
                <c:pt idx="54">
                  <c:v>42824</c:v>
                </c:pt>
                <c:pt idx="55">
                  <c:v>42825</c:v>
                </c:pt>
                <c:pt idx="56">
                  <c:v>42830</c:v>
                </c:pt>
                <c:pt idx="57">
                  <c:v>42831</c:v>
                </c:pt>
                <c:pt idx="58">
                  <c:v>42832</c:v>
                </c:pt>
                <c:pt idx="59">
                  <c:v>42835</c:v>
                </c:pt>
                <c:pt idx="60">
                  <c:v>42836</c:v>
                </c:pt>
                <c:pt idx="61">
                  <c:v>42837</c:v>
                </c:pt>
                <c:pt idx="62">
                  <c:v>42838</c:v>
                </c:pt>
                <c:pt idx="63">
                  <c:v>42839</c:v>
                </c:pt>
                <c:pt idx="64">
                  <c:v>42842</c:v>
                </c:pt>
                <c:pt idx="65">
                  <c:v>42843</c:v>
                </c:pt>
                <c:pt idx="66">
                  <c:v>42844</c:v>
                </c:pt>
                <c:pt idx="67">
                  <c:v>42845</c:v>
                </c:pt>
                <c:pt idx="68">
                  <c:v>42846</c:v>
                </c:pt>
                <c:pt idx="69">
                  <c:v>42849</c:v>
                </c:pt>
                <c:pt idx="70">
                  <c:v>42850</c:v>
                </c:pt>
                <c:pt idx="71">
                  <c:v>42851</c:v>
                </c:pt>
                <c:pt idx="72">
                  <c:v>42852</c:v>
                </c:pt>
                <c:pt idx="73">
                  <c:v>42853</c:v>
                </c:pt>
                <c:pt idx="74">
                  <c:v>42857</c:v>
                </c:pt>
                <c:pt idx="75">
                  <c:v>42858</c:v>
                </c:pt>
                <c:pt idx="76">
                  <c:v>42859</c:v>
                </c:pt>
                <c:pt idx="77">
                  <c:v>42860</c:v>
                </c:pt>
                <c:pt idx="78">
                  <c:v>42863</c:v>
                </c:pt>
                <c:pt idx="79">
                  <c:v>42864</c:v>
                </c:pt>
                <c:pt idx="80">
                  <c:v>42865</c:v>
                </c:pt>
                <c:pt idx="81">
                  <c:v>42866</c:v>
                </c:pt>
                <c:pt idx="82">
                  <c:v>42867</c:v>
                </c:pt>
                <c:pt idx="83">
                  <c:v>42870</c:v>
                </c:pt>
                <c:pt idx="84">
                  <c:v>42871</c:v>
                </c:pt>
                <c:pt idx="85">
                  <c:v>42872</c:v>
                </c:pt>
                <c:pt idx="86">
                  <c:v>42873</c:v>
                </c:pt>
                <c:pt idx="87">
                  <c:v>42874</c:v>
                </c:pt>
                <c:pt idx="88">
                  <c:v>42877</c:v>
                </c:pt>
                <c:pt idx="89">
                  <c:v>42878</c:v>
                </c:pt>
                <c:pt idx="90">
                  <c:v>42879</c:v>
                </c:pt>
                <c:pt idx="91">
                  <c:v>42880</c:v>
                </c:pt>
                <c:pt idx="92">
                  <c:v>42881</c:v>
                </c:pt>
                <c:pt idx="93">
                  <c:v>42886</c:v>
                </c:pt>
                <c:pt idx="94">
                  <c:v>42887</c:v>
                </c:pt>
                <c:pt idx="95">
                  <c:v>42888</c:v>
                </c:pt>
                <c:pt idx="96">
                  <c:v>42891</c:v>
                </c:pt>
                <c:pt idx="97">
                  <c:v>42892</c:v>
                </c:pt>
                <c:pt idx="98">
                  <c:v>42893</c:v>
                </c:pt>
                <c:pt idx="99">
                  <c:v>42894</c:v>
                </c:pt>
                <c:pt idx="100">
                  <c:v>42895</c:v>
                </c:pt>
                <c:pt idx="101">
                  <c:v>42898</c:v>
                </c:pt>
                <c:pt idx="102">
                  <c:v>42899</c:v>
                </c:pt>
                <c:pt idx="103">
                  <c:v>42900</c:v>
                </c:pt>
                <c:pt idx="104">
                  <c:v>42901</c:v>
                </c:pt>
                <c:pt idx="105">
                  <c:v>42902</c:v>
                </c:pt>
                <c:pt idx="106">
                  <c:v>42905</c:v>
                </c:pt>
                <c:pt idx="107">
                  <c:v>42906</c:v>
                </c:pt>
                <c:pt idx="108">
                  <c:v>42907</c:v>
                </c:pt>
                <c:pt idx="109">
                  <c:v>42908</c:v>
                </c:pt>
                <c:pt idx="110">
                  <c:v>42909</c:v>
                </c:pt>
                <c:pt idx="111">
                  <c:v>42912</c:v>
                </c:pt>
                <c:pt idx="112">
                  <c:v>42913</c:v>
                </c:pt>
                <c:pt idx="113">
                  <c:v>42914</c:v>
                </c:pt>
                <c:pt idx="114">
                  <c:v>42915</c:v>
                </c:pt>
                <c:pt idx="115">
                  <c:v>42916</c:v>
                </c:pt>
                <c:pt idx="116">
                  <c:v>42919</c:v>
                </c:pt>
                <c:pt idx="117">
                  <c:v>42920</c:v>
                </c:pt>
                <c:pt idx="118">
                  <c:v>42921</c:v>
                </c:pt>
                <c:pt idx="119">
                  <c:v>42922</c:v>
                </c:pt>
                <c:pt idx="120">
                  <c:v>42923</c:v>
                </c:pt>
                <c:pt idx="121">
                  <c:v>42926</c:v>
                </c:pt>
                <c:pt idx="122">
                  <c:v>42927</c:v>
                </c:pt>
                <c:pt idx="123">
                  <c:v>42928</c:v>
                </c:pt>
                <c:pt idx="124">
                  <c:v>42929</c:v>
                </c:pt>
                <c:pt idx="125">
                  <c:v>42930</c:v>
                </c:pt>
                <c:pt idx="126">
                  <c:v>42933</c:v>
                </c:pt>
                <c:pt idx="127">
                  <c:v>42934</c:v>
                </c:pt>
                <c:pt idx="128">
                  <c:v>42935</c:v>
                </c:pt>
                <c:pt idx="129">
                  <c:v>42936</c:v>
                </c:pt>
                <c:pt idx="130">
                  <c:v>42937</c:v>
                </c:pt>
                <c:pt idx="131">
                  <c:v>42940</c:v>
                </c:pt>
                <c:pt idx="132">
                  <c:v>42941</c:v>
                </c:pt>
                <c:pt idx="133">
                  <c:v>42942</c:v>
                </c:pt>
                <c:pt idx="134">
                  <c:v>42943</c:v>
                </c:pt>
                <c:pt idx="135">
                  <c:v>42944</c:v>
                </c:pt>
                <c:pt idx="136">
                  <c:v>42947</c:v>
                </c:pt>
                <c:pt idx="137">
                  <c:v>42948</c:v>
                </c:pt>
                <c:pt idx="138">
                  <c:v>42949</c:v>
                </c:pt>
                <c:pt idx="139">
                  <c:v>42950</c:v>
                </c:pt>
                <c:pt idx="140">
                  <c:v>42951</c:v>
                </c:pt>
                <c:pt idx="141">
                  <c:v>42954</c:v>
                </c:pt>
                <c:pt idx="142">
                  <c:v>42955</c:v>
                </c:pt>
                <c:pt idx="143">
                  <c:v>42956</c:v>
                </c:pt>
                <c:pt idx="144">
                  <c:v>42957</c:v>
                </c:pt>
                <c:pt idx="145">
                  <c:v>42958</c:v>
                </c:pt>
                <c:pt idx="146">
                  <c:v>42961</c:v>
                </c:pt>
                <c:pt idx="147">
                  <c:v>42962</c:v>
                </c:pt>
                <c:pt idx="148">
                  <c:v>42963</c:v>
                </c:pt>
                <c:pt idx="149">
                  <c:v>42964</c:v>
                </c:pt>
                <c:pt idx="150">
                  <c:v>42965</c:v>
                </c:pt>
                <c:pt idx="151">
                  <c:v>42968</c:v>
                </c:pt>
                <c:pt idx="152">
                  <c:v>42969</c:v>
                </c:pt>
                <c:pt idx="153">
                  <c:v>42970</c:v>
                </c:pt>
                <c:pt idx="154">
                  <c:v>42971</c:v>
                </c:pt>
                <c:pt idx="155">
                  <c:v>42972</c:v>
                </c:pt>
                <c:pt idx="156">
                  <c:v>42975</c:v>
                </c:pt>
                <c:pt idx="157">
                  <c:v>42976</c:v>
                </c:pt>
                <c:pt idx="158">
                  <c:v>42977</c:v>
                </c:pt>
                <c:pt idx="159">
                  <c:v>42978</c:v>
                </c:pt>
                <c:pt idx="160">
                  <c:v>42979</c:v>
                </c:pt>
              </c:numCache>
            </c:numRef>
          </c:cat>
          <c:val>
            <c:numRef>
              <c:f>CC!$U$1535:$U$1700</c:f>
              <c:numCache>
                <c:formatCode>0.0000</c:formatCode>
                <c:ptCount val="166"/>
                <c:pt idx="0" formatCode="General">
                  <c:v>1</c:v>
                </c:pt>
                <c:pt idx="1">
                  <c:v>1.0030045098448048</c:v>
                </c:pt>
                <c:pt idx="2">
                  <c:v>1.0021752353373574</c:v>
                </c:pt>
                <c:pt idx="3">
                  <c:v>0.99658372387293059</c:v>
                </c:pt>
                <c:pt idx="4">
                  <c:v>0.99418620413594716</c:v>
                </c:pt>
                <c:pt idx="5">
                  <c:v>0.99044905293644059</c:v>
                </c:pt>
                <c:pt idx="6">
                  <c:v>0.98992050506602181</c:v>
                </c:pt>
                <c:pt idx="7">
                  <c:v>0.99076264012080961</c:v>
                </c:pt>
                <c:pt idx="8">
                  <c:v>0.99485290613442512</c:v>
                </c:pt>
                <c:pt idx="9">
                  <c:v>0.99587728227042616</c:v>
                </c:pt>
                <c:pt idx="10">
                  <c:v>0.99960199767550217</c:v>
                </c:pt>
                <c:pt idx="11">
                  <c:v>1.0011611418673239</c:v>
                </c:pt>
                <c:pt idx="12">
                  <c:v>1.0004998950697332</c:v>
                </c:pt>
                <c:pt idx="13">
                  <c:v>0.9992342419586876</c:v>
                </c:pt>
                <c:pt idx="14">
                  <c:v>1.0035445631956346</c:v>
                </c:pt>
                <c:pt idx="15">
                  <c:v>1.0025148540656263</c:v>
                </c:pt>
                <c:pt idx="16">
                  <c:v>1.0032709486219396</c:v>
                </c:pt>
                <c:pt idx="17">
                  <c:v>1.0033161983820977</c:v>
                </c:pt>
                <c:pt idx="18">
                  <c:v>1.0045632533634803</c:v>
                </c:pt>
                <c:pt idx="19">
                  <c:v>1.0049808816532815</c:v>
                </c:pt>
                <c:pt idx="20">
                  <c:v>1.0050320887721635</c:v>
                </c:pt>
                <c:pt idx="21">
                  <c:v>1.0079284145625096</c:v>
                </c:pt>
                <c:pt idx="22">
                  <c:v>1.0095242898355883</c:v>
                </c:pt>
                <c:pt idx="23">
                  <c:v>1.008319051570526</c:v>
                </c:pt>
                <c:pt idx="24">
                  <c:v>1.0078232582501574</c:v>
                </c:pt>
                <c:pt idx="25">
                  <c:v>1.0085968551852826</c:v>
                </c:pt>
                <c:pt idx="26">
                  <c:v>1.0101522445938975</c:v>
                </c:pt>
                <c:pt idx="27">
                  <c:v>1.0155247354726031</c:v>
                </c:pt>
                <c:pt idx="28">
                  <c:v>1.0179304204609481</c:v>
                </c:pt>
                <c:pt idx="29">
                  <c:v>1.0173169346248168</c:v>
                </c:pt>
                <c:pt idx="30">
                  <c:v>1.0194776738080398</c:v>
                </c:pt>
                <c:pt idx="31">
                  <c:v>1.0192433667366247</c:v>
                </c:pt>
                <c:pt idx="32">
                  <c:v>1.0184438088689607</c:v>
                </c:pt>
                <c:pt idx="33">
                  <c:v>1.0181369858471296</c:v>
                </c:pt>
                <c:pt idx="34">
                  <c:v>1.0140686073787133</c:v>
                </c:pt>
                <c:pt idx="35">
                  <c:v>1.0166743425988105</c:v>
                </c:pt>
                <c:pt idx="36">
                  <c:v>1.0168475008517679</c:v>
                </c:pt>
                <c:pt idx="37">
                  <c:v>1.0209262272250283</c:v>
                </c:pt>
                <c:pt idx="38">
                  <c:v>1.0203974092565975</c:v>
                </c:pt>
                <c:pt idx="39">
                  <c:v>1.0181433662112778</c:v>
                </c:pt>
                <c:pt idx="40">
                  <c:v>1.0201186944865868</c:v>
                </c:pt>
                <c:pt idx="41">
                  <c:v>1.0224770670316026</c:v>
                </c:pt>
                <c:pt idx="42">
                  <c:v>1.0226120008465664</c:v>
                </c:pt>
                <c:pt idx="43">
                  <c:v>1.0254954810452779</c:v>
                </c:pt>
                <c:pt idx="44">
                  <c:v>1.0279071754183557</c:v>
                </c:pt>
                <c:pt idx="45">
                  <c:v>1.0285944588714648</c:v>
                </c:pt>
                <c:pt idx="46">
                  <c:v>1.0282424710386677</c:v>
                </c:pt>
                <c:pt idx="47">
                  <c:v>1.0307011408083722</c:v>
                </c:pt>
                <c:pt idx="48">
                  <c:v>1.0302577290614503</c:v>
                </c:pt>
                <c:pt idx="49">
                  <c:v>1.0355529256201912</c:v>
                </c:pt>
                <c:pt idx="50">
                  <c:v>1.0358415365222027</c:v>
                </c:pt>
                <c:pt idx="51">
                  <c:v>1.0344659333578756</c:v>
                </c:pt>
                <c:pt idx="52">
                  <c:v>1.0320544623178041</c:v>
                </c:pt>
                <c:pt idx="53">
                  <c:v>1.0305491272281226</c:v>
                </c:pt>
                <c:pt idx="54">
                  <c:v>1.0253360841779249</c:v>
                </c:pt>
                <c:pt idx="55">
                  <c:v>1.0292860551619387</c:v>
                </c:pt>
                <c:pt idx="56">
                  <c:v>1.0340214334563178</c:v>
                </c:pt>
                <c:pt idx="57">
                  <c:v>1.0370828622496675</c:v>
                </c:pt>
                <c:pt idx="58">
                  <c:v>1.0406777484099763</c:v>
                </c:pt>
                <c:pt idx="59">
                  <c:v>1.0410700206610595</c:v>
                </c:pt>
                <c:pt idx="60">
                  <c:v>1.0380829948841468</c:v>
                </c:pt>
                <c:pt idx="61">
                  <c:v>1.041259120866838</c:v>
                </c:pt>
                <c:pt idx="62">
                  <c:v>1.041537474334868</c:v>
                </c:pt>
                <c:pt idx="63">
                  <c:v>1.0391148424098968</c:v>
                </c:pt>
                <c:pt idx="64">
                  <c:v>1.036962269885529</c:v>
                </c:pt>
                <c:pt idx="65">
                  <c:v>1.0389504265400122</c:v>
                </c:pt>
                <c:pt idx="66">
                  <c:v>1.0398705292438024</c:v>
                </c:pt>
                <c:pt idx="67">
                  <c:v>1.0437091988054341</c:v>
                </c:pt>
                <c:pt idx="68">
                  <c:v>1.0425015914350695</c:v>
                </c:pt>
                <c:pt idx="69">
                  <c:v>1.0400111923757112</c:v>
                </c:pt>
                <c:pt idx="70">
                  <c:v>1.0408001669904385</c:v>
                </c:pt>
                <c:pt idx="71">
                  <c:v>1.0393840448786387</c:v>
                </c:pt>
                <c:pt idx="72">
                  <c:v>1.0455041656159714</c:v>
                </c:pt>
                <c:pt idx="73">
                  <c:v>1.046080029954422</c:v>
                </c:pt>
                <c:pt idx="74">
                  <c:v>1.0478360055954772</c:v>
                </c:pt>
                <c:pt idx="75">
                  <c:v>1.0446334501792842</c:v>
                </c:pt>
                <c:pt idx="76">
                  <c:v>1.0437302105357054</c:v>
                </c:pt>
                <c:pt idx="77">
                  <c:v>1.0419520319766244</c:v>
                </c:pt>
                <c:pt idx="78">
                  <c:v>1.0400516811865812</c:v>
                </c:pt>
                <c:pt idx="79">
                  <c:v>1.0405760583787556</c:v>
                </c:pt>
                <c:pt idx="80">
                  <c:v>1.0402051121800939</c:v>
                </c:pt>
                <c:pt idx="81">
                  <c:v>1.0467668859662294</c:v>
                </c:pt>
                <c:pt idx="82">
                  <c:v>1.0465144398239725</c:v>
                </c:pt>
                <c:pt idx="83">
                  <c:v>1.0512518460011526</c:v>
                </c:pt>
                <c:pt idx="84">
                  <c:v>1.052867537988712</c:v>
                </c:pt>
                <c:pt idx="85">
                  <c:v>1.0533840868957789</c:v>
                </c:pt>
                <c:pt idx="86">
                  <c:v>1.0526391823991708</c:v>
                </c:pt>
                <c:pt idx="87">
                  <c:v>1.0513854761717625</c:v>
                </c:pt>
                <c:pt idx="88">
                  <c:v>1.0504874159638709</c:v>
                </c:pt>
                <c:pt idx="89">
                  <c:v>1.051008809232052</c:v>
                </c:pt>
                <c:pt idx="90">
                  <c:v>1.0538907077982433</c:v>
                </c:pt>
                <c:pt idx="91">
                  <c:v>1.0524296957893098</c:v>
                </c:pt>
                <c:pt idx="92">
                  <c:v>1.0522046727062944</c:v>
                </c:pt>
                <c:pt idx="93">
                  <c:v>1.0521239834586227</c:v>
                </c:pt>
                <c:pt idx="94">
                  <c:v>1.0513055945002026</c:v>
                </c:pt>
                <c:pt idx="95">
                  <c:v>1.0492064436890163</c:v>
                </c:pt>
                <c:pt idx="96">
                  <c:v>1.0425658288847364</c:v>
                </c:pt>
                <c:pt idx="97">
                  <c:v>1.0441516993856492</c:v>
                </c:pt>
                <c:pt idx="98">
                  <c:v>1.047525996355626</c:v>
                </c:pt>
                <c:pt idx="99">
                  <c:v>1.0486366652664718</c:v>
                </c:pt>
                <c:pt idx="100">
                  <c:v>1.0495791281982945</c:v>
                </c:pt>
                <c:pt idx="101">
                  <c:v>1.0508751535692422</c:v>
                </c:pt>
                <c:pt idx="102">
                  <c:v>1.0503879570399623</c:v>
                </c:pt>
                <c:pt idx="103">
                  <c:v>1.0496538903758721</c:v>
                </c:pt>
                <c:pt idx="104">
                  <c:v>1.047479209664463</c:v>
                </c:pt>
                <c:pt idx="105">
                  <c:v>1.0484882102039736</c:v>
                </c:pt>
                <c:pt idx="106">
                  <c:v>1.0471870830927617</c:v>
                </c:pt>
                <c:pt idx="107">
                  <c:v>1.0465119448773155</c:v>
                </c:pt>
                <c:pt idx="108">
                  <c:v>1.0463285791858379</c:v>
                </c:pt>
                <c:pt idx="109">
                  <c:v>1.0463883237376213</c:v>
                </c:pt>
                <c:pt idx="110">
                  <c:v>1.0471796419053143</c:v>
                </c:pt>
                <c:pt idx="111">
                  <c:v>1.049811854548534</c:v>
                </c:pt>
                <c:pt idx="112">
                  <c:v>1.0498049493935682</c:v>
                </c:pt>
                <c:pt idx="113">
                  <c:v>1.049123037314204</c:v>
                </c:pt>
                <c:pt idx="114">
                  <c:v>1.0485952399726282</c:v>
                </c:pt>
                <c:pt idx="115">
                  <c:v>1.0501085654354485</c:v>
                </c:pt>
                <c:pt idx="116">
                  <c:v>1.0493143462596031</c:v>
                </c:pt>
                <c:pt idx="117">
                  <c:v>1.0464431429330747</c:v>
                </c:pt>
                <c:pt idx="118">
                  <c:v>1.0453846020411544</c:v>
                </c:pt>
                <c:pt idx="119">
                  <c:v>1.0428422540135345</c:v>
                </c:pt>
                <c:pt idx="120">
                  <c:v>1.0410905559362784</c:v>
                </c:pt>
                <c:pt idx="121">
                  <c:v>1.0389428025731184</c:v>
                </c:pt>
                <c:pt idx="122">
                  <c:v>1.0366880768582685</c:v>
                </c:pt>
                <c:pt idx="123">
                  <c:v>1.0327840402544042</c:v>
                </c:pt>
                <c:pt idx="124">
                  <c:v>1.0327970175301504</c:v>
                </c:pt>
                <c:pt idx="125">
                  <c:v>1.0309649765260951</c:v>
                </c:pt>
                <c:pt idx="126">
                  <c:v>1.0235150136132258</c:v>
                </c:pt>
                <c:pt idx="127">
                  <c:v>1.0248116439671409</c:v>
                </c:pt>
                <c:pt idx="128">
                  <c:v>1.0265711617250066</c:v>
                </c:pt>
                <c:pt idx="129">
                  <c:v>1.0267356203438105</c:v>
                </c:pt>
                <c:pt idx="130">
                  <c:v>1.0275421068621791</c:v>
                </c:pt>
                <c:pt idx="131">
                  <c:v>1.0264289493586616</c:v>
                </c:pt>
                <c:pt idx="132">
                  <c:v>1.0239146755389226</c:v>
                </c:pt>
                <c:pt idx="133">
                  <c:v>1.0226258911096382</c:v>
                </c:pt>
                <c:pt idx="134">
                  <c:v>1.0224771319156436</c:v>
                </c:pt>
                <c:pt idx="135">
                  <c:v>1.0214771002072407</c:v>
                </c:pt>
                <c:pt idx="136">
                  <c:v>1.0209134244012557</c:v>
                </c:pt>
                <c:pt idx="137">
                  <c:v>1.0243872699213441</c:v>
                </c:pt>
                <c:pt idx="138">
                  <c:v>1.0250518528967272</c:v>
                </c:pt>
                <c:pt idx="139">
                  <c:v>1.0212375112289782</c:v>
                </c:pt>
                <c:pt idx="140">
                  <c:v>1.0211068493474975</c:v>
                </c:pt>
                <c:pt idx="141">
                  <c:v>1.0200976711867606</c:v>
                </c:pt>
                <c:pt idx="142">
                  <c:v>1.0185252742769046</c:v>
                </c:pt>
                <c:pt idx="143">
                  <c:v>1.0193727444603702</c:v>
                </c:pt>
                <c:pt idx="144">
                  <c:v>1.0193319888408061</c:v>
                </c:pt>
                <c:pt idx="145">
                  <c:v>1.0208316966573605</c:v>
                </c:pt>
                <c:pt idx="146">
                  <c:v>1.0219668504394532</c:v>
                </c:pt>
                <c:pt idx="147">
                  <c:v>1.0217588764044203</c:v>
                </c:pt>
                <c:pt idx="148">
                  <c:v>1.0208660736000343</c:v>
                </c:pt>
                <c:pt idx="149">
                  <c:v>1.0245522832966112</c:v>
                </c:pt>
                <c:pt idx="150">
                  <c:v>1.0280339759683443</c:v>
                </c:pt>
                <c:pt idx="151">
                  <c:v>1.0271785035515735</c:v>
                </c:pt>
                <c:pt idx="152">
                  <c:v>1.0284899866198161</c:v>
                </c:pt>
                <c:pt idx="153">
                  <c:v>1.0285525389559516</c:v>
                </c:pt>
                <c:pt idx="154">
                  <c:v>1.0275340277133118</c:v>
                </c:pt>
                <c:pt idx="155">
                  <c:v>1.0302825419559052</c:v>
                </c:pt>
                <c:pt idx="156">
                  <c:v>1.0301408017512224</c:v>
                </c:pt>
                <c:pt idx="157">
                  <c:v>1.028907031507174</c:v>
                </c:pt>
                <c:pt idx="158">
                  <c:v>1.0260835647185051</c:v>
                </c:pt>
                <c:pt idx="159">
                  <c:v>1.0267206443919938</c:v>
                </c:pt>
                <c:pt idx="160">
                  <c:v>1.0267700633655445</c:v>
                </c:pt>
                <c:pt idx="161">
                  <c:v>1.0256968397862998</c:v>
                </c:pt>
                <c:pt idx="162">
                  <c:v>1.0265381087545189</c:v>
                </c:pt>
                <c:pt idx="163">
                  <c:v>1.0289233621412852</c:v>
                </c:pt>
                <c:pt idx="164">
                  <c:v>1.0274869521582306</c:v>
                </c:pt>
                <c:pt idx="165">
                  <c:v>1.0283230763324158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12D-4465-9350-4B6D33D19F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0966016"/>
        <c:axId val="807115520"/>
      </c:lineChart>
      <c:catAx>
        <c:axId val="810966016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7115520"/>
        <c:crosses val="autoZero"/>
        <c:auto val="0"/>
        <c:lblAlgn val="ctr"/>
        <c:lblOffset val="100"/>
        <c:tickLblSkip val="10"/>
        <c:noMultiLvlLbl val="1"/>
      </c:catAx>
      <c:valAx>
        <c:axId val="807115520"/>
        <c:scaling>
          <c:orientation val="minMax"/>
          <c:max val="1.06"/>
          <c:min val="0.9849999999999999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vert="eaVert"/>
              <a:lstStyle/>
              <a:p>
                <a:pPr>
                  <a:defRPr/>
                </a:pPr>
                <a:r>
                  <a:rPr lang="zh-CN" altLang="en-US" sz="900" b="0"/>
                  <a:t>累计涨跌幅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0966016"/>
        <c:crosses val="autoZero"/>
        <c:crossBetween val="between"/>
        <c:majorUnit val="1.5000000000000003E-2"/>
      </c:valAx>
      <c:valAx>
        <c:axId val="807116096"/>
        <c:scaling>
          <c:orientation val="minMax"/>
          <c:max val="3850"/>
          <c:min val="3200"/>
        </c:scaling>
        <c:delete val="0"/>
        <c:axPos val="r"/>
        <c:title>
          <c:tx>
            <c:rich>
              <a:bodyPr rot="0" vert="eaVert"/>
              <a:lstStyle/>
              <a:p>
                <a:pPr>
                  <a:defRPr/>
                </a:pPr>
                <a:r>
                  <a:rPr lang="zh-CN" altLang="en-US" sz="900" b="0">
                    <a:latin typeface="宋体" panose="02010600030101010101" pitchFamily="2" charset="-122"/>
                    <a:ea typeface="宋体" panose="02010600030101010101" pitchFamily="2" charset="-122"/>
                  </a:rPr>
                  <a:t>沪深</a:t>
                </a:r>
                <a:r>
                  <a:rPr lang="en-US" altLang="zh-CN" sz="900" b="0">
                    <a:latin typeface="宋体" panose="02010600030101010101" pitchFamily="2" charset="-122"/>
                    <a:ea typeface="宋体" panose="02010600030101010101" pitchFamily="2" charset="-122"/>
                  </a:rPr>
                  <a:t>300</a:t>
                </a:r>
                <a:r>
                  <a:rPr lang="zh-CN" altLang="en-US" sz="900" b="0">
                    <a:latin typeface="宋体" panose="02010600030101010101" pitchFamily="2" charset="-122"/>
                    <a:ea typeface="宋体" panose="02010600030101010101" pitchFamily="2" charset="-122"/>
                  </a:rPr>
                  <a:t>指数</a:t>
                </a:r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0474880"/>
        <c:crosses val="max"/>
        <c:crossBetween val="between"/>
        <c:majorUnit val="80"/>
      </c:valAx>
      <c:dateAx>
        <c:axId val="420474880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807116096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b="1"/>
              <a:t>成交金额与</a:t>
            </a:r>
            <a:r>
              <a:rPr lang="en-US" b="1"/>
              <a:t>A</a:t>
            </a:r>
            <a:r>
              <a:rPr lang="zh-CN" b="1"/>
              <a:t>类规模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11010165323416155"/>
          <c:y val="0.13399000869959574"/>
          <c:w val="0.78171865623553749"/>
          <c:h val="0.6546093164438994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CC!$H$2</c:f>
              <c:strCache>
                <c:ptCount val="1"/>
                <c:pt idx="0">
                  <c:v>A成交额（亿元）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CC!$B$799:$B$1700</c:f>
              <c:numCache>
                <c:formatCode>yyyy\-mm\-dd</c:formatCode>
                <c:ptCount val="90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41677</c:v>
                </c:pt>
                <c:pt idx="22">
                  <c:v>41680</c:v>
                </c:pt>
                <c:pt idx="23">
                  <c:v>41681</c:v>
                </c:pt>
                <c:pt idx="24">
                  <c:v>41682</c:v>
                </c:pt>
                <c:pt idx="25">
                  <c:v>41683</c:v>
                </c:pt>
                <c:pt idx="26">
                  <c:v>41684</c:v>
                </c:pt>
                <c:pt idx="27">
                  <c:v>41687</c:v>
                </c:pt>
                <c:pt idx="28">
                  <c:v>41688</c:v>
                </c:pt>
                <c:pt idx="29">
                  <c:v>41689</c:v>
                </c:pt>
                <c:pt idx="30">
                  <c:v>41690</c:v>
                </c:pt>
                <c:pt idx="31">
                  <c:v>41691</c:v>
                </c:pt>
                <c:pt idx="32">
                  <c:v>41694</c:v>
                </c:pt>
                <c:pt idx="33">
                  <c:v>41695</c:v>
                </c:pt>
                <c:pt idx="34">
                  <c:v>41696</c:v>
                </c:pt>
                <c:pt idx="35">
                  <c:v>41697</c:v>
                </c:pt>
                <c:pt idx="36">
                  <c:v>41698</c:v>
                </c:pt>
                <c:pt idx="37">
                  <c:v>41701</c:v>
                </c:pt>
                <c:pt idx="38">
                  <c:v>41702</c:v>
                </c:pt>
                <c:pt idx="39">
                  <c:v>41703</c:v>
                </c:pt>
                <c:pt idx="40">
                  <c:v>41704</c:v>
                </c:pt>
                <c:pt idx="41">
                  <c:v>41705</c:v>
                </c:pt>
                <c:pt idx="42">
                  <c:v>41708</c:v>
                </c:pt>
                <c:pt idx="43">
                  <c:v>41709</c:v>
                </c:pt>
                <c:pt idx="44">
                  <c:v>41710</c:v>
                </c:pt>
                <c:pt idx="45">
                  <c:v>41711</c:v>
                </c:pt>
                <c:pt idx="46">
                  <c:v>41712</c:v>
                </c:pt>
                <c:pt idx="47">
                  <c:v>41715</c:v>
                </c:pt>
                <c:pt idx="48">
                  <c:v>41716</c:v>
                </c:pt>
                <c:pt idx="49">
                  <c:v>41717</c:v>
                </c:pt>
                <c:pt idx="50">
                  <c:v>41718</c:v>
                </c:pt>
                <c:pt idx="51">
                  <c:v>41719</c:v>
                </c:pt>
                <c:pt idx="52">
                  <c:v>41722</c:v>
                </c:pt>
                <c:pt idx="53">
                  <c:v>41723</c:v>
                </c:pt>
                <c:pt idx="54">
                  <c:v>41724</c:v>
                </c:pt>
                <c:pt idx="55">
                  <c:v>41725</c:v>
                </c:pt>
                <c:pt idx="56">
                  <c:v>41726</c:v>
                </c:pt>
                <c:pt idx="57">
                  <c:v>41729</c:v>
                </c:pt>
                <c:pt idx="58">
                  <c:v>41730</c:v>
                </c:pt>
                <c:pt idx="59">
                  <c:v>41731</c:v>
                </c:pt>
                <c:pt idx="60">
                  <c:v>41732</c:v>
                </c:pt>
                <c:pt idx="61">
                  <c:v>41733</c:v>
                </c:pt>
                <c:pt idx="62">
                  <c:v>41737</c:v>
                </c:pt>
                <c:pt idx="63">
                  <c:v>41738</c:v>
                </c:pt>
                <c:pt idx="64">
                  <c:v>41739</c:v>
                </c:pt>
                <c:pt idx="65">
                  <c:v>41740</c:v>
                </c:pt>
                <c:pt idx="66">
                  <c:v>41743</c:v>
                </c:pt>
                <c:pt idx="67">
                  <c:v>41744</c:v>
                </c:pt>
                <c:pt idx="68">
                  <c:v>41745</c:v>
                </c:pt>
                <c:pt idx="69">
                  <c:v>41746</c:v>
                </c:pt>
                <c:pt idx="70">
                  <c:v>41747</c:v>
                </c:pt>
                <c:pt idx="71">
                  <c:v>41750</c:v>
                </c:pt>
                <c:pt idx="72">
                  <c:v>41751</c:v>
                </c:pt>
                <c:pt idx="73">
                  <c:v>41752</c:v>
                </c:pt>
                <c:pt idx="74">
                  <c:v>41753</c:v>
                </c:pt>
                <c:pt idx="75">
                  <c:v>41754</c:v>
                </c:pt>
                <c:pt idx="76">
                  <c:v>41757</c:v>
                </c:pt>
                <c:pt idx="77">
                  <c:v>41758</c:v>
                </c:pt>
                <c:pt idx="78">
                  <c:v>41759</c:v>
                </c:pt>
                <c:pt idx="79">
                  <c:v>41764</c:v>
                </c:pt>
                <c:pt idx="80">
                  <c:v>41765</c:v>
                </c:pt>
                <c:pt idx="81">
                  <c:v>41766</c:v>
                </c:pt>
                <c:pt idx="82">
                  <c:v>41767</c:v>
                </c:pt>
                <c:pt idx="83">
                  <c:v>41768</c:v>
                </c:pt>
                <c:pt idx="84">
                  <c:v>41771</c:v>
                </c:pt>
                <c:pt idx="85">
                  <c:v>41772</c:v>
                </c:pt>
                <c:pt idx="86">
                  <c:v>41773</c:v>
                </c:pt>
                <c:pt idx="87">
                  <c:v>41774</c:v>
                </c:pt>
                <c:pt idx="88">
                  <c:v>41775</c:v>
                </c:pt>
                <c:pt idx="89">
                  <c:v>41778</c:v>
                </c:pt>
                <c:pt idx="90">
                  <c:v>41779</c:v>
                </c:pt>
                <c:pt idx="91">
                  <c:v>41780</c:v>
                </c:pt>
                <c:pt idx="92">
                  <c:v>41781</c:v>
                </c:pt>
                <c:pt idx="93">
                  <c:v>41782</c:v>
                </c:pt>
                <c:pt idx="94">
                  <c:v>41785</c:v>
                </c:pt>
                <c:pt idx="95">
                  <c:v>41786</c:v>
                </c:pt>
                <c:pt idx="96">
                  <c:v>41787</c:v>
                </c:pt>
                <c:pt idx="97">
                  <c:v>41788</c:v>
                </c:pt>
                <c:pt idx="98">
                  <c:v>41789</c:v>
                </c:pt>
                <c:pt idx="99">
                  <c:v>41793</c:v>
                </c:pt>
                <c:pt idx="100">
                  <c:v>41794</c:v>
                </c:pt>
                <c:pt idx="101">
                  <c:v>41795</c:v>
                </c:pt>
                <c:pt idx="102">
                  <c:v>41796</c:v>
                </c:pt>
                <c:pt idx="103">
                  <c:v>41799</c:v>
                </c:pt>
                <c:pt idx="104">
                  <c:v>41800</c:v>
                </c:pt>
                <c:pt idx="105">
                  <c:v>41801</c:v>
                </c:pt>
                <c:pt idx="106">
                  <c:v>41802</c:v>
                </c:pt>
                <c:pt idx="107">
                  <c:v>41803</c:v>
                </c:pt>
                <c:pt idx="108">
                  <c:v>41806</c:v>
                </c:pt>
                <c:pt idx="109">
                  <c:v>41807</c:v>
                </c:pt>
                <c:pt idx="110">
                  <c:v>41808</c:v>
                </c:pt>
                <c:pt idx="111">
                  <c:v>41809</c:v>
                </c:pt>
                <c:pt idx="112">
                  <c:v>41810</c:v>
                </c:pt>
                <c:pt idx="113">
                  <c:v>41813</c:v>
                </c:pt>
                <c:pt idx="114">
                  <c:v>41814</c:v>
                </c:pt>
                <c:pt idx="115">
                  <c:v>41815</c:v>
                </c:pt>
                <c:pt idx="116">
                  <c:v>41816</c:v>
                </c:pt>
                <c:pt idx="117">
                  <c:v>41817</c:v>
                </c:pt>
                <c:pt idx="118">
                  <c:v>41820</c:v>
                </c:pt>
                <c:pt idx="119">
                  <c:v>41821</c:v>
                </c:pt>
                <c:pt idx="120">
                  <c:v>41822</c:v>
                </c:pt>
                <c:pt idx="121">
                  <c:v>41823</c:v>
                </c:pt>
                <c:pt idx="122">
                  <c:v>41824</c:v>
                </c:pt>
                <c:pt idx="123">
                  <c:v>41827</c:v>
                </c:pt>
                <c:pt idx="124">
                  <c:v>41828</c:v>
                </c:pt>
                <c:pt idx="125">
                  <c:v>41829</c:v>
                </c:pt>
                <c:pt idx="126">
                  <c:v>41830</c:v>
                </c:pt>
                <c:pt idx="127">
                  <c:v>41831</c:v>
                </c:pt>
                <c:pt idx="128">
                  <c:v>41834</c:v>
                </c:pt>
                <c:pt idx="129">
                  <c:v>41835</c:v>
                </c:pt>
                <c:pt idx="130">
                  <c:v>41836</c:v>
                </c:pt>
                <c:pt idx="131">
                  <c:v>41837</c:v>
                </c:pt>
                <c:pt idx="132">
                  <c:v>41838</c:v>
                </c:pt>
                <c:pt idx="133">
                  <c:v>41841</c:v>
                </c:pt>
                <c:pt idx="134">
                  <c:v>41842</c:v>
                </c:pt>
                <c:pt idx="135">
                  <c:v>41843</c:v>
                </c:pt>
                <c:pt idx="136">
                  <c:v>41844</c:v>
                </c:pt>
                <c:pt idx="137">
                  <c:v>41845</c:v>
                </c:pt>
                <c:pt idx="138">
                  <c:v>41848</c:v>
                </c:pt>
                <c:pt idx="139">
                  <c:v>41849</c:v>
                </c:pt>
                <c:pt idx="140">
                  <c:v>41850</c:v>
                </c:pt>
                <c:pt idx="141">
                  <c:v>41851</c:v>
                </c:pt>
                <c:pt idx="142">
                  <c:v>41852</c:v>
                </c:pt>
                <c:pt idx="143">
                  <c:v>41855</c:v>
                </c:pt>
                <c:pt idx="144">
                  <c:v>41856</c:v>
                </c:pt>
                <c:pt idx="145">
                  <c:v>41857</c:v>
                </c:pt>
                <c:pt idx="146">
                  <c:v>41858</c:v>
                </c:pt>
                <c:pt idx="147">
                  <c:v>41859</c:v>
                </c:pt>
                <c:pt idx="148">
                  <c:v>41862</c:v>
                </c:pt>
                <c:pt idx="149">
                  <c:v>41863</c:v>
                </c:pt>
                <c:pt idx="150">
                  <c:v>41864</c:v>
                </c:pt>
                <c:pt idx="151">
                  <c:v>41865</c:v>
                </c:pt>
                <c:pt idx="152">
                  <c:v>41866</c:v>
                </c:pt>
                <c:pt idx="153">
                  <c:v>41869</c:v>
                </c:pt>
                <c:pt idx="154">
                  <c:v>41870</c:v>
                </c:pt>
                <c:pt idx="155">
                  <c:v>41871</c:v>
                </c:pt>
                <c:pt idx="156">
                  <c:v>41872</c:v>
                </c:pt>
                <c:pt idx="157">
                  <c:v>41873</c:v>
                </c:pt>
                <c:pt idx="158">
                  <c:v>41876</c:v>
                </c:pt>
                <c:pt idx="159">
                  <c:v>41877</c:v>
                </c:pt>
                <c:pt idx="160">
                  <c:v>41878</c:v>
                </c:pt>
                <c:pt idx="161">
                  <c:v>41879</c:v>
                </c:pt>
                <c:pt idx="162">
                  <c:v>41880</c:v>
                </c:pt>
                <c:pt idx="163">
                  <c:v>41883</c:v>
                </c:pt>
                <c:pt idx="164">
                  <c:v>41884</c:v>
                </c:pt>
                <c:pt idx="165">
                  <c:v>41885</c:v>
                </c:pt>
                <c:pt idx="166">
                  <c:v>41886</c:v>
                </c:pt>
                <c:pt idx="167">
                  <c:v>41887</c:v>
                </c:pt>
                <c:pt idx="168">
                  <c:v>41891</c:v>
                </c:pt>
                <c:pt idx="169">
                  <c:v>41892</c:v>
                </c:pt>
                <c:pt idx="170">
                  <c:v>41893</c:v>
                </c:pt>
                <c:pt idx="171">
                  <c:v>41894</c:v>
                </c:pt>
                <c:pt idx="172">
                  <c:v>41897</c:v>
                </c:pt>
                <c:pt idx="173">
                  <c:v>41898</c:v>
                </c:pt>
                <c:pt idx="174">
                  <c:v>41899</c:v>
                </c:pt>
                <c:pt idx="175">
                  <c:v>41900</c:v>
                </c:pt>
                <c:pt idx="176">
                  <c:v>41901</c:v>
                </c:pt>
                <c:pt idx="177">
                  <c:v>41904</c:v>
                </c:pt>
                <c:pt idx="178">
                  <c:v>41905</c:v>
                </c:pt>
                <c:pt idx="179">
                  <c:v>41906</c:v>
                </c:pt>
                <c:pt idx="180">
                  <c:v>41907</c:v>
                </c:pt>
                <c:pt idx="181">
                  <c:v>41908</c:v>
                </c:pt>
                <c:pt idx="182">
                  <c:v>41911</c:v>
                </c:pt>
                <c:pt idx="183">
                  <c:v>41912</c:v>
                </c:pt>
                <c:pt idx="184">
                  <c:v>41920</c:v>
                </c:pt>
                <c:pt idx="185">
                  <c:v>41921</c:v>
                </c:pt>
                <c:pt idx="186">
                  <c:v>41922</c:v>
                </c:pt>
                <c:pt idx="187">
                  <c:v>41925</c:v>
                </c:pt>
                <c:pt idx="188">
                  <c:v>41926</c:v>
                </c:pt>
                <c:pt idx="189">
                  <c:v>41927</c:v>
                </c:pt>
                <c:pt idx="190">
                  <c:v>41928</c:v>
                </c:pt>
                <c:pt idx="191">
                  <c:v>41929</c:v>
                </c:pt>
                <c:pt idx="192">
                  <c:v>41932</c:v>
                </c:pt>
                <c:pt idx="193">
                  <c:v>41933</c:v>
                </c:pt>
                <c:pt idx="194">
                  <c:v>41934</c:v>
                </c:pt>
                <c:pt idx="195">
                  <c:v>41935</c:v>
                </c:pt>
                <c:pt idx="196">
                  <c:v>41936</c:v>
                </c:pt>
                <c:pt idx="197">
                  <c:v>41939</c:v>
                </c:pt>
                <c:pt idx="198">
                  <c:v>41940</c:v>
                </c:pt>
                <c:pt idx="199">
                  <c:v>41941</c:v>
                </c:pt>
                <c:pt idx="200">
                  <c:v>41942</c:v>
                </c:pt>
                <c:pt idx="201">
                  <c:v>41943</c:v>
                </c:pt>
                <c:pt idx="202">
                  <c:v>41946</c:v>
                </c:pt>
                <c:pt idx="203">
                  <c:v>41947</c:v>
                </c:pt>
                <c:pt idx="204">
                  <c:v>41948</c:v>
                </c:pt>
                <c:pt idx="205">
                  <c:v>41949</c:v>
                </c:pt>
                <c:pt idx="206">
                  <c:v>41950</c:v>
                </c:pt>
                <c:pt idx="207">
                  <c:v>41953</c:v>
                </c:pt>
                <c:pt idx="208">
                  <c:v>41954</c:v>
                </c:pt>
                <c:pt idx="209">
                  <c:v>41955</c:v>
                </c:pt>
                <c:pt idx="210">
                  <c:v>41956</c:v>
                </c:pt>
                <c:pt idx="211">
                  <c:v>41957</c:v>
                </c:pt>
                <c:pt idx="212">
                  <c:v>41960</c:v>
                </c:pt>
                <c:pt idx="213">
                  <c:v>41961</c:v>
                </c:pt>
                <c:pt idx="214">
                  <c:v>41962</c:v>
                </c:pt>
                <c:pt idx="215">
                  <c:v>41963</c:v>
                </c:pt>
                <c:pt idx="216">
                  <c:v>41964</c:v>
                </c:pt>
                <c:pt idx="217">
                  <c:v>41967</c:v>
                </c:pt>
                <c:pt idx="218">
                  <c:v>41968</c:v>
                </c:pt>
                <c:pt idx="219">
                  <c:v>41969</c:v>
                </c:pt>
                <c:pt idx="220">
                  <c:v>41970</c:v>
                </c:pt>
                <c:pt idx="221">
                  <c:v>41971</c:v>
                </c:pt>
                <c:pt idx="222">
                  <c:v>41974</c:v>
                </c:pt>
                <c:pt idx="223">
                  <c:v>41975</c:v>
                </c:pt>
                <c:pt idx="224">
                  <c:v>41976</c:v>
                </c:pt>
                <c:pt idx="225">
                  <c:v>41977</c:v>
                </c:pt>
                <c:pt idx="226">
                  <c:v>41978</c:v>
                </c:pt>
                <c:pt idx="227">
                  <c:v>41981</c:v>
                </c:pt>
                <c:pt idx="228">
                  <c:v>41982</c:v>
                </c:pt>
                <c:pt idx="229">
                  <c:v>41983</c:v>
                </c:pt>
                <c:pt idx="230">
                  <c:v>41984</c:v>
                </c:pt>
                <c:pt idx="231">
                  <c:v>41985</c:v>
                </c:pt>
                <c:pt idx="232">
                  <c:v>41988</c:v>
                </c:pt>
                <c:pt idx="233">
                  <c:v>41989</c:v>
                </c:pt>
                <c:pt idx="234">
                  <c:v>41990</c:v>
                </c:pt>
                <c:pt idx="235">
                  <c:v>41991</c:v>
                </c:pt>
                <c:pt idx="236">
                  <c:v>41992</c:v>
                </c:pt>
                <c:pt idx="237">
                  <c:v>41995</c:v>
                </c:pt>
                <c:pt idx="238">
                  <c:v>41996</c:v>
                </c:pt>
                <c:pt idx="239">
                  <c:v>41997</c:v>
                </c:pt>
                <c:pt idx="240">
                  <c:v>41998</c:v>
                </c:pt>
                <c:pt idx="241">
                  <c:v>41999</c:v>
                </c:pt>
                <c:pt idx="242">
                  <c:v>42002</c:v>
                </c:pt>
                <c:pt idx="243">
                  <c:v>42003</c:v>
                </c:pt>
                <c:pt idx="244">
                  <c:v>42004</c:v>
                </c:pt>
                <c:pt idx="245">
                  <c:v>42009</c:v>
                </c:pt>
                <c:pt idx="246">
                  <c:v>42010</c:v>
                </c:pt>
                <c:pt idx="247">
                  <c:v>42011</c:v>
                </c:pt>
                <c:pt idx="248">
                  <c:v>42012</c:v>
                </c:pt>
                <c:pt idx="249">
                  <c:v>42013</c:v>
                </c:pt>
                <c:pt idx="250">
                  <c:v>42016</c:v>
                </c:pt>
                <c:pt idx="251">
                  <c:v>42017</c:v>
                </c:pt>
                <c:pt idx="252">
                  <c:v>42018</c:v>
                </c:pt>
                <c:pt idx="253">
                  <c:v>42019</c:v>
                </c:pt>
                <c:pt idx="254">
                  <c:v>42020</c:v>
                </c:pt>
                <c:pt idx="255">
                  <c:v>42023</c:v>
                </c:pt>
                <c:pt idx="256">
                  <c:v>42024</c:v>
                </c:pt>
                <c:pt idx="257">
                  <c:v>42025</c:v>
                </c:pt>
                <c:pt idx="258">
                  <c:v>42026</c:v>
                </c:pt>
                <c:pt idx="259">
                  <c:v>42027</c:v>
                </c:pt>
                <c:pt idx="260">
                  <c:v>42030</c:v>
                </c:pt>
                <c:pt idx="261">
                  <c:v>42031</c:v>
                </c:pt>
                <c:pt idx="262">
                  <c:v>42032</c:v>
                </c:pt>
                <c:pt idx="263">
                  <c:v>42033</c:v>
                </c:pt>
                <c:pt idx="264">
                  <c:v>42034</c:v>
                </c:pt>
                <c:pt idx="265">
                  <c:v>42037</c:v>
                </c:pt>
                <c:pt idx="266">
                  <c:v>42038</c:v>
                </c:pt>
                <c:pt idx="267">
                  <c:v>42039</c:v>
                </c:pt>
                <c:pt idx="268">
                  <c:v>42040</c:v>
                </c:pt>
                <c:pt idx="269">
                  <c:v>42041</c:v>
                </c:pt>
                <c:pt idx="270">
                  <c:v>42044</c:v>
                </c:pt>
                <c:pt idx="271">
                  <c:v>42045</c:v>
                </c:pt>
                <c:pt idx="272">
                  <c:v>42046</c:v>
                </c:pt>
                <c:pt idx="273">
                  <c:v>42047</c:v>
                </c:pt>
                <c:pt idx="274">
                  <c:v>42048</c:v>
                </c:pt>
                <c:pt idx="275">
                  <c:v>42051</c:v>
                </c:pt>
                <c:pt idx="276">
                  <c:v>42052</c:v>
                </c:pt>
                <c:pt idx="277">
                  <c:v>42060</c:v>
                </c:pt>
                <c:pt idx="278">
                  <c:v>42061</c:v>
                </c:pt>
                <c:pt idx="279">
                  <c:v>42062</c:v>
                </c:pt>
                <c:pt idx="280">
                  <c:v>42065</c:v>
                </c:pt>
                <c:pt idx="281">
                  <c:v>42066</c:v>
                </c:pt>
                <c:pt idx="282">
                  <c:v>42067</c:v>
                </c:pt>
                <c:pt idx="283">
                  <c:v>42068</c:v>
                </c:pt>
                <c:pt idx="284">
                  <c:v>42069</c:v>
                </c:pt>
                <c:pt idx="285">
                  <c:v>42072</c:v>
                </c:pt>
                <c:pt idx="286">
                  <c:v>42073</c:v>
                </c:pt>
                <c:pt idx="287">
                  <c:v>42074</c:v>
                </c:pt>
                <c:pt idx="288">
                  <c:v>42075</c:v>
                </c:pt>
                <c:pt idx="289">
                  <c:v>42076</c:v>
                </c:pt>
                <c:pt idx="290">
                  <c:v>42079</c:v>
                </c:pt>
                <c:pt idx="291">
                  <c:v>42080</c:v>
                </c:pt>
                <c:pt idx="292">
                  <c:v>42081</c:v>
                </c:pt>
                <c:pt idx="293">
                  <c:v>42082</c:v>
                </c:pt>
                <c:pt idx="294">
                  <c:v>42083</c:v>
                </c:pt>
                <c:pt idx="295">
                  <c:v>42086</c:v>
                </c:pt>
                <c:pt idx="296">
                  <c:v>42087</c:v>
                </c:pt>
                <c:pt idx="297">
                  <c:v>42088</c:v>
                </c:pt>
                <c:pt idx="298">
                  <c:v>42089</c:v>
                </c:pt>
                <c:pt idx="299">
                  <c:v>42090</c:v>
                </c:pt>
                <c:pt idx="300">
                  <c:v>42093</c:v>
                </c:pt>
                <c:pt idx="301">
                  <c:v>42094</c:v>
                </c:pt>
                <c:pt idx="302">
                  <c:v>42095</c:v>
                </c:pt>
                <c:pt idx="303">
                  <c:v>42096</c:v>
                </c:pt>
                <c:pt idx="304">
                  <c:v>42097</c:v>
                </c:pt>
                <c:pt idx="305">
                  <c:v>42101</c:v>
                </c:pt>
                <c:pt idx="306">
                  <c:v>42102</c:v>
                </c:pt>
                <c:pt idx="307">
                  <c:v>42103</c:v>
                </c:pt>
                <c:pt idx="308">
                  <c:v>42104</c:v>
                </c:pt>
                <c:pt idx="309">
                  <c:v>42107</c:v>
                </c:pt>
                <c:pt idx="310">
                  <c:v>42108</c:v>
                </c:pt>
                <c:pt idx="311">
                  <c:v>42109</c:v>
                </c:pt>
                <c:pt idx="312">
                  <c:v>42110</c:v>
                </c:pt>
                <c:pt idx="313">
                  <c:v>42111</c:v>
                </c:pt>
                <c:pt idx="314">
                  <c:v>42114</c:v>
                </c:pt>
                <c:pt idx="315">
                  <c:v>42115</c:v>
                </c:pt>
                <c:pt idx="316">
                  <c:v>42116</c:v>
                </c:pt>
                <c:pt idx="317">
                  <c:v>42117</c:v>
                </c:pt>
                <c:pt idx="318">
                  <c:v>42118</c:v>
                </c:pt>
                <c:pt idx="319">
                  <c:v>42121</c:v>
                </c:pt>
                <c:pt idx="320">
                  <c:v>42122</c:v>
                </c:pt>
                <c:pt idx="321">
                  <c:v>42123</c:v>
                </c:pt>
                <c:pt idx="322">
                  <c:v>42124</c:v>
                </c:pt>
                <c:pt idx="323">
                  <c:v>42128</c:v>
                </c:pt>
                <c:pt idx="324">
                  <c:v>42129</c:v>
                </c:pt>
                <c:pt idx="325">
                  <c:v>42130</c:v>
                </c:pt>
                <c:pt idx="326">
                  <c:v>42131</c:v>
                </c:pt>
                <c:pt idx="327">
                  <c:v>42132</c:v>
                </c:pt>
                <c:pt idx="328">
                  <c:v>42135</c:v>
                </c:pt>
                <c:pt idx="329">
                  <c:v>42136</c:v>
                </c:pt>
                <c:pt idx="330">
                  <c:v>42137</c:v>
                </c:pt>
                <c:pt idx="331">
                  <c:v>42138</c:v>
                </c:pt>
                <c:pt idx="332">
                  <c:v>42139</c:v>
                </c:pt>
                <c:pt idx="333">
                  <c:v>42142</c:v>
                </c:pt>
                <c:pt idx="334">
                  <c:v>42143</c:v>
                </c:pt>
                <c:pt idx="335">
                  <c:v>42144</c:v>
                </c:pt>
                <c:pt idx="336">
                  <c:v>42145</c:v>
                </c:pt>
                <c:pt idx="337">
                  <c:v>42146</c:v>
                </c:pt>
                <c:pt idx="338">
                  <c:v>42149</c:v>
                </c:pt>
                <c:pt idx="339">
                  <c:v>42150</c:v>
                </c:pt>
                <c:pt idx="340">
                  <c:v>42151</c:v>
                </c:pt>
                <c:pt idx="341">
                  <c:v>42152</c:v>
                </c:pt>
                <c:pt idx="342">
                  <c:v>42153</c:v>
                </c:pt>
                <c:pt idx="343">
                  <c:v>42156</c:v>
                </c:pt>
                <c:pt idx="344">
                  <c:v>42157</c:v>
                </c:pt>
                <c:pt idx="345">
                  <c:v>42158</c:v>
                </c:pt>
                <c:pt idx="346">
                  <c:v>42159</c:v>
                </c:pt>
                <c:pt idx="347">
                  <c:v>42160</c:v>
                </c:pt>
                <c:pt idx="348">
                  <c:v>42163</c:v>
                </c:pt>
                <c:pt idx="349">
                  <c:v>42164</c:v>
                </c:pt>
                <c:pt idx="350">
                  <c:v>42165</c:v>
                </c:pt>
                <c:pt idx="351">
                  <c:v>42166</c:v>
                </c:pt>
                <c:pt idx="352">
                  <c:v>42167</c:v>
                </c:pt>
                <c:pt idx="353">
                  <c:v>42170</c:v>
                </c:pt>
                <c:pt idx="354">
                  <c:v>42171</c:v>
                </c:pt>
                <c:pt idx="355">
                  <c:v>42172</c:v>
                </c:pt>
                <c:pt idx="356">
                  <c:v>42173</c:v>
                </c:pt>
                <c:pt idx="357">
                  <c:v>42174</c:v>
                </c:pt>
                <c:pt idx="358">
                  <c:v>42178</c:v>
                </c:pt>
                <c:pt idx="359">
                  <c:v>42179</c:v>
                </c:pt>
                <c:pt idx="360">
                  <c:v>42180</c:v>
                </c:pt>
                <c:pt idx="361">
                  <c:v>42181</c:v>
                </c:pt>
                <c:pt idx="362">
                  <c:v>42184</c:v>
                </c:pt>
                <c:pt idx="363">
                  <c:v>42185</c:v>
                </c:pt>
                <c:pt idx="364">
                  <c:v>42186</c:v>
                </c:pt>
                <c:pt idx="365">
                  <c:v>42187</c:v>
                </c:pt>
                <c:pt idx="366">
                  <c:v>42188</c:v>
                </c:pt>
                <c:pt idx="367">
                  <c:v>42191</c:v>
                </c:pt>
                <c:pt idx="368">
                  <c:v>42192</c:v>
                </c:pt>
                <c:pt idx="369">
                  <c:v>42193</c:v>
                </c:pt>
                <c:pt idx="370">
                  <c:v>42194</c:v>
                </c:pt>
                <c:pt idx="371">
                  <c:v>42195</c:v>
                </c:pt>
                <c:pt idx="372">
                  <c:v>42198</c:v>
                </c:pt>
                <c:pt idx="373">
                  <c:v>42199</c:v>
                </c:pt>
                <c:pt idx="374">
                  <c:v>42200</c:v>
                </c:pt>
                <c:pt idx="375">
                  <c:v>42201</c:v>
                </c:pt>
                <c:pt idx="376">
                  <c:v>42202</c:v>
                </c:pt>
                <c:pt idx="377">
                  <c:v>42205</c:v>
                </c:pt>
                <c:pt idx="378">
                  <c:v>42206</c:v>
                </c:pt>
                <c:pt idx="379">
                  <c:v>42207</c:v>
                </c:pt>
                <c:pt idx="380">
                  <c:v>42208</c:v>
                </c:pt>
                <c:pt idx="381">
                  <c:v>42209</c:v>
                </c:pt>
                <c:pt idx="382">
                  <c:v>42212</c:v>
                </c:pt>
                <c:pt idx="383">
                  <c:v>42213</c:v>
                </c:pt>
                <c:pt idx="384">
                  <c:v>42214</c:v>
                </c:pt>
                <c:pt idx="385">
                  <c:v>42215</c:v>
                </c:pt>
                <c:pt idx="386">
                  <c:v>42216</c:v>
                </c:pt>
                <c:pt idx="387">
                  <c:v>42219</c:v>
                </c:pt>
                <c:pt idx="388">
                  <c:v>42220</c:v>
                </c:pt>
                <c:pt idx="389">
                  <c:v>42221</c:v>
                </c:pt>
                <c:pt idx="390">
                  <c:v>42222</c:v>
                </c:pt>
                <c:pt idx="391">
                  <c:v>42223</c:v>
                </c:pt>
                <c:pt idx="392">
                  <c:v>42226</c:v>
                </c:pt>
                <c:pt idx="393">
                  <c:v>42227</c:v>
                </c:pt>
                <c:pt idx="394">
                  <c:v>42228</c:v>
                </c:pt>
                <c:pt idx="395">
                  <c:v>42229</c:v>
                </c:pt>
                <c:pt idx="396">
                  <c:v>42230</c:v>
                </c:pt>
                <c:pt idx="397">
                  <c:v>42233</c:v>
                </c:pt>
                <c:pt idx="398">
                  <c:v>42234</c:v>
                </c:pt>
                <c:pt idx="399">
                  <c:v>42235</c:v>
                </c:pt>
                <c:pt idx="400">
                  <c:v>42236</c:v>
                </c:pt>
                <c:pt idx="401">
                  <c:v>42237</c:v>
                </c:pt>
                <c:pt idx="402">
                  <c:v>42240</c:v>
                </c:pt>
                <c:pt idx="403">
                  <c:v>42241</c:v>
                </c:pt>
                <c:pt idx="404">
                  <c:v>42242</c:v>
                </c:pt>
                <c:pt idx="405">
                  <c:v>42243</c:v>
                </c:pt>
                <c:pt idx="406">
                  <c:v>42244</c:v>
                </c:pt>
                <c:pt idx="407">
                  <c:v>42247</c:v>
                </c:pt>
                <c:pt idx="408">
                  <c:v>42248</c:v>
                </c:pt>
                <c:pt idx="409">
                  <c:v>42249</c:v>
                </c:pt>
                <c:pt idx="410">
                  <c:v>42254</c:v>
                </c:pt>
                <c:pt idx="411">
                  <c:v>42255</c:v>
                </c:pt>
                <c:pt idx="412">
                  <c:v>42256</c:v>
                </c:pt>
                <c:pt idx="413">
                  <c:v>42257</c:v>
                </c:pt>
                <c:pt idx="414">
                  <c:v>42258</c:v>
                </c:pt>
                <c:pt idx="415">
                  <c:v>42261</c:v>
                </c:pt>
                <c:pt idx="416">
                  <c:v>42262</c:v>
                </c:pt>
                <c:pt idx="417">
                  <c:v>42263</c:v>
                </c:pt>
                <c:pt idx="418">
                  <c:v>42264</c:v>
                </c:pt>
                <c:pt idx="419">
                  <c:v>42265</c:v>
                </c:pt>
                <c:pt idx="420">
                  <c:v>42268</c:v>
                </c:pt>
                <c:pt idx="421">
                  <c:v>42269</c:v>
                </c:pt>
                <c:pt idx="422">
                  <c:v>42270</c:v>
                </c:pt>
                <c:pt idx="423">
                  <c:v>42271</c:v>
                </c:pt>
                <c:pt idx="424">
                  <c:v>42272</c:v>
                </c:pt>
                <c:pt idx="425">
                  <c:v>42275</c:v>
                </c:pt>
                <c:pt idx="426">
                  <c:v>42276</c:v>
                </c:pt>
                <c:pt idx="427">
                  <c:v>42277</c:v>
                </c:pt>
                <c:pt idx="428">
                  <c:v>42285</c:v>
                </c:pt>
                <c:pt idx="429">
                  <c:v>42286</c:v>
                </c:pt>
                <c:pt idx="430">
                  <c:v>42289</c:v>
                </c:pt>
                <c:pt idx="431">
                  <c:v>42290</c:v>
                </c:pt>
                <c:pt idx="432">
                  <c:v>42291</c:v>
                </c:pt>
                <c:pt idx="433">
                  <c:v>42292</c:v>
                </c:pt>
                <c:pt idx="434">
                  <c:v>42293</c:v>
                </c:pt>
                <c:pt idx="435">
                  <c:v>42296</c:v>
                </c:pt>
                <c:pt idx="436">
                  <c:v>42297</c:v>
                </c:pt>
                <c:pt idx="437">
                  <c:v>42298</c:v>
                </c:pt>
                <c:pt idx="438">
                  <c:v>42299</c:v>
                </c:pt>
                <c:pt idx="439">
                  <c:v>42300</c:v>
                </c:pt>
                <c:pt idx="440">
                  <c:v>42303</c:v>
                </c:pt>
                <c:pt idx="441">
                  <c:v>42304</c:v>
                </c:pt>
                <c:pt idx="442">
                  <c:v>42305</c:v>
                </c:pt>
                <c:pt idx="443">
                  <c:v>42306</c:v>
                </c:pt>
                <c:pt idx="444">
                  <c:v>42307</c:v>
                </c:pt>
                <c:pt idx="445">
                  <c:v>42310</c:v>
                </c:pt>
                <c:pt idx="446">
                  <c:v>42311</c:v>
                </c:pt>
                <c:pt idx="447">
                  <c:v>42312</c:v>
                </c:pt>
                <c:pt idx="448">
                  <c:v>42313</c:v>
                </c:pt>
                <c:pt idx="449">
                  <c:v>42314</c:v>
                </c:pt>
                <c:pt idx="450">
                  <c:v>42317</c:v>
                </c:pt>
                <c:pt idx="451">
                  <c:v>42318</c:v>
                </c:pt>
                <c:pt idx="452">
                  <c:v>42319</c:v>
                </c:pt>
                <c:pt idx="453">
                  <c:v>42320</c:v>
                </c:pt>
                <c:pt idx="454">
                  <c:v>42321</c:v>
                </c:pt>
                <c:pt idx="455">
                  <c:v>42324</c:v>
                </c:pt>
                <c:pt idx="456">
                  <c:v>42325</c:v>
                </c:pt>
                <c:pt idx="457">
                  <c:v>42326</c:v>
                </c:pt>
                <c:pt idx="458">
                  <c:v>42327</c:v>
                </c:pt>
                <c:pt idx="459">
                  <c:v>42328</c:v>
                </c:pt>
                <c:pt idx="460">
                  <c:v>42331</c:v>
                </c:pt>
                <c:pt idx="461">
                  <c:v>42332</c:v>
                </c:pt>
                <c:pt idx="462">
                  <c:v>42333</c:v>
                </c:pt>
                <c:pt idx="463">
                  <c:v>42334</c:v>
                </c:pt>
                <c:pt idx="464">
                  <c:v>42335</c:v>
                </c:pt>
                <c:pt idx="465">
                  <c:v>42338</c:v>
                </c:pt>
                <c:pt idx="466">
                  <c:v>42339</c:v>
                </c:pt>
                <c:pt idx="467">
                  <c:v>42340</c:v>
                </c:pt>
                <c:pt idx="468">
                  <c:v>42341</c:v>
                </c:pt>
                <c:pt idx="469">
                  <c:v>42342</c:v>
                </c:pt>
                <c:pt idx="470">
                  <c:v>42345</c:v>
                </c:pt>
                <c:pt idx="471">
                  <c:v>42346</c:v>
                </c:pt>
                <c:pt idx="472">
                  <c:v>42347</c:v>
                </c:pt>
                <c:pt idx="473">
                  <c:v>42348</c:v>
                </c:pt>
                <c:pt idx="474">
                  <c:v>42349</c:v>
                </c:pt>
                <c:pt idx="475">
                  <c:v>42352</c:v>
                </c:pt>
                <c:pt idx="476">
                  <c:v>42353</c:v>
                </c:pt>
                <c:pt idx="477">
                  <c:v>42354</c:v>
                </c:pt>
                <c:pt idx="478">
                  <c:v>42355</c:v>
                </c:pt>
                <c:pt idx="479">
                  <c:v>42356</c:v>
                </c:pt>
                <c:pt idx="480">
                  <c:v>42359</c:v>
                </c:pt>
                <c:pt idx="481">
                  <c:v>42360</c:v>
                </c:pt>
                <c:pt idx="482">
                  <c:v>42361</c:v>
                </c:pt>
                <c:pt idx="483">
                  <c:v>42362</c:v>
                </c:pt>
                <c:pt idx="484">
                  <c:v>42363</c:v>
                </c:pt>
                <c:pt idx="485">
                  <c:v>42366</c:v>
                </c:pt>
                <c:pt idx="486">
                  <c:v>42367</c:v>
                </c:pt>
                <c:pt idx="487">
                  <c:v>42368</c:v>
                </c:pt>
                <c:pt idx="488">
                  <c:v>42369</c:v>
                </c:pt>
                <c:pt idx="489">
                  <c:v>42373</c:v>
                </c:pt>
                <c:pt idx="490">
                  <c:v>42374</c:v>
                </c:pt>
                <c:pt idx="491">
                  <c:v>42375</c:v>
                </c:pt>
                <c:pt idx="492">
                  <c:v>42376</c:v>
                </c:pt>
                <c:pt idx="493">
                  <c:v>42377</c:v>
                </c:pt>
                <c:pt idx="494">
                  <c:v>42380</c:v>
                </c:pt>
                <c:pt idx="495">
                  <c:v>42381</c:v>
                </c:pt>
                <c:pt idx="496">
                  <c:v>42382</c:v>
                </c:pt>
                <c:pt idx="497">
                  <c:v>42383</c:v>
                </c:pt>
                <c:pt idx="498">
                  <c:v>42384</c:v>
                </c:pt>
                <c:pt idx="499">
                  <c:v>42387</c:v>
                </c:pt>
                <c:pt idx="500">
                  <c:v>42388</c:v>
                </c:pt>
                <c:pt idx="501">
                  <c:v>42389</c:v>
                </c:pt>
                <c:pt idx="502">
                  <c:v>42390</c:v>
                </c:pt>
                <c:pt idx="503">
                  <c:v>42391</c:v>
                </c:pt>
                <c:pt idx="504">
                  <c:v>42394</c:v>
                </c:pt>
                <c:pt idx="505">
                  <c:v>42395</c:v>
                </c:pt>
                <c:pt idx="506">
                  <c:v>42396</c:v>
                </c:pt>
                <c:pt idx="507">
                  <c:v>42397</c:v>
                </c:pt>
                <c:pt idx="508">
                  <c:v>42398</c:v>
                </c:pt>
                <c:pt idx="509">
                  <c:v>42401</c:v>
                </c:pt>
                <c:pt idx="510">
                  <c:v>42402</c:v>
                </c:pt>
                <c:pt idx="511">
                  <c:v>42403</c:v>
                </c:pt>
                <c:pt idx="512">
                  <c:v>42404</c:v>
                </c:pt>
                <c:pt idx="513">
                  <c:v>42405</c:v>
                </c:pt>
                <c:pt idx="514">
                  <c:v>42415</c:v>
                </c:pt>
                <c:pt idx="515">
                  <c:v>42416</c:v>
                </c:pt>
                <c:pt idx="516">
                  <c:v>42417</c:v>
                </c:pt>
                <c:pt idx="517">
                  <c:v>42418</c:v>
                </c:pt>
                <c:pt idx="518">
                  <c:v>42419</c:v>
                </c:pt>
                <c:pt idx="519">
                  <c:v>42422</c:v>
                </c:pt>
                <c:pt idx="520">
                  <c:v>42423</c:v>
                </c:pt>
                <c:pt idx="521">
                  <c:v>42424</c:v>
                </c:pt>
                <c:pt idx="522">
                  <c:v>42425</c:v>
                </c:pt>
                <c:pt idx="523">
                  <c:v>42426</c:v>
                </c:pt>
                <c:pt idx="524">
                  <c:v>42429</c:v>
                </c:pt>
                <c:pt idx="525">
                  <c:v>42430</c:v>
                </c:pt>
                <c:pt idx="526">
                  <c:v>42431</c:v>
                </c:pt>
                <c:pt idx="527">
                  <c:v>42432</c:v>
                </c:pt>
                <c:pt idx="528">
                  <c:v>42433</c:v>
                </c:pt>
                <c:pt idx="529">
                  <c:v>42436</c:v>
                </c:pt>
                <c:pt idx="530">
                  <c:v>42437</c:v>
                </c:pt>
                <c:pt idx="531">
                  <c:v>42438</c:v>
                </c:pt>
                <c:pt idx="532">
                  <c:v>42439</c:v>
                </c:pt>
                <c:pt idx="533">
                  <c:v>42440</c:v>
                </c:pt>
                <c:pt idx="534">
                  <c:v>42443</c:v>
                </c:pt>
                <c:pt idx="535">
                  <c:v>42444</c:v>
                </c:pt>
                <c:pt idx="536">
                  <c:v>42445</c:v>
                </c:pt>
                <c:pt idx="537">
                  <c:v>42446</c:v>
                </c:pt>
                <c:pt idx="538">
                  <c:v>42447</c:v>
                </c:pt>
                <c:pt idx="539">
                  <c:v>42450</c:v>
                </c:pt>
                <c:pt idx="540">
                  <c:v>42451</c:v>
                </c:pt>
                <c:pt idx="541">
                  <c:v>42452</c:v>
                </c:pt>
                <c:pt idx="542">
                  <c:v>42453</c:v>
                </c:pt>
                <c:pt idx="543">
                  <c:v>42454</c:v>
                </c:pt>
                <c:pt idx="544">
                  <c:v>42457</c:v>
                </c:pt>
                <c:pt idx="545">
                  <c:v>42458</c:v>
                </c:pt>
                <c:pt idx="546">
                  <c:v>42459</c:v>
                </c:pt>
                <c:pt idx="547">
                  <c:v>42460</c:v>
                </c:pt>
                <c:pt idx="548">
                  <c:v>42461</c:v>
                </c:pt>
                <c:pt idx="549">
                  <c:v>42465</c:v>
                </c:pt>
                <c:pt idx="550">
                  <c:v>42466</c:v>
                </c:pt>
                <c:pt idx="551">
                  <c:v>42467</c:v>
                </c:pt>
                <c:pt idx="552">
                  <c:v>42468</c:v>
                </c:pt>
                <c:pt idx="553">
                  <c:v>42471</c:v>
                </c:pt>
                <c:pt idx="554">
                  <c:v>42472</c:v>
                </c:pt>
                <c:pt idx="555">
                  <c:v>42473</c:v>
                </c:pt>
                <c:pt idx="556">
                  <c:v>42474</c:v>
                </c:pt>
                <c:pt idx="557">
                  <c:v>42475</c:v>
                </c:pt>
                <c:pt idx="558">
                  <c:v>42478</c:v>
                </c:pt>
                <c:pt idx="559">
                  <c:v>42479</c:v>
                </c:pt>
                <c:pt idx="560">
                  <c:v>42480</c:v>
                </c:pt>
                <c:pt idx="561">
                  <c:v>42481</c:v>
                </c:pt>
                <c:pt idx="562">
                  <c:v>42482</c:v>
                </c:pt>
                <c:pt idx="563">
                  <c:v>42485</c:v>
                </c:pt>
                <c:pt idx="564">
                  <c:v>42486</c:v>
                </c:pt>
                <c:pt idx="565">
                  <c:v>42487</c:v>
                </c:pt>
                <c:pt idx="566">
                  <c:v>42488</c:v>
                </c:pt>
                <c:pt idx="567">
                  <c:v>42489</c:v>
                </c:pt>
                <c:pt idx="568">
                  <c:v>42493</c:v>
                </c:pt>
                <c:pt idx="569">
                  <c:v>42494</c:v>
                </c:pt>
                <c:pt idx="570">
                  <c:v>42495</c:v>
                </c:pt>
                <c:pt idx="571">
                  <c:v>42496</c:v>
                </c:pt>
                <c:pt idx="572">
                  <c:v>42499</c:v>
                </c:pt>
                <c:pt idx="573">
                  <c:v>42500</c:v>
                </c:pt>
                <c:pt idx="574">
                  <c:v>42501</c:v>
                </c:pt>
                <c:pt idx="575">
                  <c:v>42502</c:v>
                </c:pt>
                <c:pt idx="576">
                  <c:v>42503</c:v>
                </c:pt>
                <c:pt idx="577">
                  <c:v>42506</c:v>
                </c:pt>
                <c:pt idx="578">
                  <c:v>42507</c:v>
                </c:pt>
                <c:pt idx="579">
                  <c:v>42508</c:v>
                </c:pt>
                <c:pt idx="580">
                  <c:v>42509</c:v>
                </c:pt>
                <c:pt idx="581">
                  <c:v>42510</c:v>
                </c:pt>
                <c:pt idx="582">
                  <c:v>42513</c:v>
                </c:pt>
                <c:pt idx="583">
                  <c:v>42514</c:v>
                </c:pt>
                <c:pt idx="584">
                  <c:v>42515</c:v>
                </c:pt>
                <c:pt idx="585">
                  <c:v>42516</c:v>
                </c:pt>
                <c:pt idx="586">
                  <c:v>42517</c:v>
                </c:pt>
                <c:pt idx="587">
                  <c:v>42520</c:v>
                </c:pt>
                <c:pt idx="588">
                  <c:v>42521</c:v>
                </c:pt>
                <c:pt idx="589">
                  <c:v>42522</c:v>
                </c:pt>
                <c:pt idx="590">
                  <c:v>42523</c:v>
                </c:pt>
                <c:pt idx="591">
                  <c:v>42524</c:v>
                </c:pt>
                <c:pt idx="592">
                  <c:v>42527</c:v>
                </c:pt>
                <c:pt idx="593">
                  <c:v>42528</c:v>
                </c:pt>
                <c:pt idx="594">
                  <c:v>42529</c:v>
                </c:pt>
                <c:pt idx="595">
                  <c:v>42534</c:v>
                </c:pt>
                <c:pt idx="596">
                  <c:v>42535</c:v>
                </c:pt>
                <c:pt idx="597">
                  <c:v>42536</c:v>
                </c:pt>
                <c:pt idx="598">
                  <c:v>42537</c:v>
                </c:pt>
                <c:pt idx="599">
                  <c:v>42538</c:v>
                </c:pt>
                <c:pt idx="600">
                  <c:v>42541</c:v>
                </c:pt>
                <c:pt idx="601">
                  <c:v>42542</c:v>
                </c:pt>
                <c:pt idx="602">
                  <c:v>42543</c:v>
                </c:pt>
                <c:pt idx="603">
                  <c:v>42544</c:v>
                </c:pt>
                <c:pt idx="604">
                  <c:v>42545</c:v>
                </c:pt>
                <c:pt idx="605">
                  <c:v>42548</c:v>
                </c:pt>
                <c:pt idx="606">
                  <c:v>42549</c:v>
                </c:pt>
                <c:pt idx="607">
                  <c:v>42550</c:v>
                </c:pt>
                <c:pt idx="608">
                  <c:v>42551</c:v>
                </c:pt>
                <c:pt idx="609">
                  <c:v>42552</c:v>
                </c:pt>
                <c:pt idx="610">
                  <c:v>42555</c:v>
                </c:pt>
                <c:pt idx="611">
                  <c:v>42556</c:v>
                </c:pt>
                <c:pt idx="612">
                  <c:v>42557</c:v>
                </c:pt>
                <c:pt idx="613">
                  <c:v>42558</c:v>
                </c:pt>
                <c:pt idx="614">
                  <c:v>42559</c:v>
                </c:pt>
                <c:pt idx="615">
                  <c:v>42562</c:v>
                </c:pt>
                <c:pt idx="616">
                  <c:v>42563</c:v>
                </c:pt>
                <c:pt idx="617">
                  <c:v>42564</c:v>
                </c:pt>
                <c:pt idx="618">
                  <c:v>42565</c:v>
                </c:pt>
                <c:pt idx="619">
                  <c:v>42566</c:v>
                </c:pt>
                <c:pt idx="620">
                  <c:v>42569</c:v>
                </c:pt>
                <c:pt idx="621">
                  <c:v>42570</c:v>
                </c:pt>
                <c:pt idx="622">
                  <c:v>42571</c:v>
                </c:pt>
                <c:pt idx="623">
                  <c:v>42572</c:v>
                </c:pt>
                <c:pt idx="624">
                  <c:v>42573</c:v>
                </c:pt>
                <c:pt idx="625">
                  <c:v>42576</c:v>
                </c:pt>
                <c:pt idx="626">
                  <c:v>42577</c:v>
                </c:pt>
                <c:pt idx="627">
                  <c:v>42578</c:v>
                </c:pt>
                <c:pt idx="628">
                  <c:v>42579</c:v>
                </c:pt>
                <c:pt idx="629">
                  <c:v>42580</c:v>
                </c:pt>
                <c:pt idx="630">
                  <c:v>42583</c:v>
                </c:pt>
                <c:pt idx="631">
                  <c:v>42584</c:v>
                </c:pt>
                <c:pt idx="632">
                  <c:v>42585</c:v>
                </c:pt>
                <c:pt idx="633">
                  <c:v>42586</c:v>
                </c:pt>
                <c:pt idx="634">
                  <c:v>42587</c:v>
                </c:pt>
                <c:pt idx="635">
                  <c:v>42590</c:v>
                </c:pt>
                <c:pt idx="636">
                  <c:v>42591</c:v>
                </c:pt>
                <c:pt idx="637">
                  <c:v>42592</c:v>
                </c:pt>
                <c:pt idx="638">
                  <c:v>42593</c:v>
                </c:pt>
                <c:pt idx="639">
                  <c:v>42594</c:v>
                </c:pt>
                <c:pt idx="640">
                  <c:v>42597</c:v>
                </c:pt>
                <c:pt idx="641">
                  <c:v>42598</c:v>
                </c:pt>
                <c:pt idx="642">
                  <c:v>42599</c:v>
                </c:pt>
                <c:pt idx="643">
                  <c:v>42600</c:v>
                </c:pt>
                <c:pt idx="644">
                  <c:v>42601</c:v>
                </c:pt>
                <c:pt idx="645">
                  <c:v>42604</c:v>
                </c:pt>
                <c:pt idx="646">
                  <c:v>42605</c:v>
                </c:pt>
                <c:pt idx="647">
                  <c:v>42606</c:v>
                </c:pt>
                <c:pt idx="648">
                  <c:v>42607</c:v>
                </c:pt>
                <c:pt idx="649">
                  <c:v>42608</c:v>
                </c:pt>
                <c:pt idx="650">
                  <c:v>42611</c:v>
                </c:pt>
                <c:pt idx="651">
                  <c:v>42612</c:v>
                </c:pt>
                <c:pt idx="652">
                  <c:v>42613</c:v>
                </c:pt>
                <c:pt idx="653">
                  <c:v>42614</c:v>
                </c:pt>
                <c:pt idx="654">
                  <c:v>42615</c:v>
                </c:pt>
                <c:pt idx="655">
                  <c:v>42618</c:v>
                </c:pt>
                <c:pt idx="656">
                  <c:v>42619</c:v>
                </c:pt>
                <c:pt idx="657">
                  <c:v>42620</c:v>
                </c:pt>
                <c:pt idx="658">
                  <c:v>42621</c:v>
                </c:pt>
                <c:pt idx="659">
                  <c:v>42622</c:v>
                </c:pt>
                <c:pt idx="660">
                  <c:v>42625</c:v>
                </c:pt>
                <c:pt idx="661">
                  <c:v>42626</c:v>
                </c:pt>
                <c:pt idx="662">
                  <c:v>42627</c:v>
                </c:pt>
                <c:pt idx="663">
                  <c:v>42632</c:v>
                </c:pt>
                <c:pt idx="664">
                  <c:v>42633</c:v>
                </c:pt>
                <c:pt idx="665">
                  <c:v>42634</c:v>
                </c:pt>
                <c:pt idx="666">
                  <c:v>42635</c:v>
                </c:pt>
                <c:pt idx="667">
                  <c:v>42636</c:v>
                </c:pt>
                <c:pt idx="668">
                  <c:v>42639</c:v>
                </c:pt>
                <c:pt idx="669">
                  <c:v>42640</c:v>
                </c:pt>
                <c:pt idx="670">
                  <c:v>42641</c:v>
                </c:pt>
                <c:pt idx="671">
                  <c:v>42642</c:v>
                </c:pt>
                <c:pt idx="672">
                  <c:v>42643</c:v>
                </c:pt>
                <c:pt idx="673">
                  <c:v>42653</c:v>
                </c:pt>
                <c:pt idx="674">
                  <c:v>42654</c:v>
                </c:pt>
                <c:pt idx="675">
                  <c:v>42655</c:v>
                </c:pt>
                <c:pt idx="676">
                  <c:v>42656</c:v>
                </c:pt>
                <c:pt idx="677">
                  <c:v>42657</c:v>
                </c:pt>
                <c:pt idx="678">
                  <c:v>42660</c:v>
                </c:pt>
                <c:pt idx="679">
                  <c:v>42661</c:v>
                </c:pt>
                <c:pt idx="680">
                  <c:v>42662</c:v>
                </c:pt>
                <c:pt idx="681">
                  <c:v>42663</c:v>
                </c:pt>
                <c:pt idx="682">
                  <c:v>42664</c:v>
                </c:pt>
                <c:pt idx="683">
                  <c:v>42667</c:v>
                </c:pt>
                <c:pt idx="684">
                  <c:v>42668</c:v>
                </c:pt>
                <c:pt idx="685">
                  <c:v>42669</c:v>
                </c:pt>
                <c:pt idx="686">
                  <c:v>42670</c:v>
                </c:pt>
                <c:pt idx="687">
                  <c:v>42671</c:v>
                </c:pt>
                <c:pt idx="688">
                  <c:v>42674</c:v>
                </c:pt>
                <c:pt idx="689">
                  <c:v>42675</c:v>
                </c:pt>
                <c:pt idx="690">
                  <c:v>42676</c:v>
                </c:pt>
                <c:pt idx="691">
                  <c:v>42677</c:v>
                </c:pt>
                <c:pt idx="692">
                  <c:v>42678</c:v>
                </c:pt>
                <c:pt idx="693">
                  <c:v>42681</c:v>
                </c:pt>
                <c:pt idx="694">
                  <c:v>42682</c:v>
                </c:pt>
                <c:pt idx="695">
                  <c:v>42683</c:v>
                </c:pt>
                <c:pt idx="696">
                  <c:v>42684</c:v>
                </c:pt>
                <c:pt idx="697">
                  <c:v>42685</c:v>
                </c:pt>
                <c:pt idx="698">
                  <c:v>42688</c:v>
                </c:pt>
                <c:pt idx="699">
                  <c:v>42689</c:v>
                </c:pt>
                <c:pt idx="700">
                  <c:v>42690</c:v>
                </c:pt>
                <c:pt idx="701">
                  <c:v>42691</c:v>
                </c:pt>
                <c:pt idx="702">
                  <c:v>42692</c:v>
                </c:pt>
                <c:pt idx="703">
                  <c:v>42695</c:v>
                </c:pt>
                <c:pt idx="704">
                  <c:v>42696</c:v>
                </c:pt>
                <c:pt idx="705">
                  <c:v>42697</c:v>
                </c:pt>
                <c:pt idx="706">
                  <c:v>42698</c:v>
                </c:pt>
                <c:pt idx="707">
                  <c:v>42699</c:v>
                </c:pt>
                <c:pt idx="708">
                  <c:v>42702</c:v>
                </c:pt>
                <c:pt idx="709">
                  <c:v>42703</c:v>
                </c:pt>
                <c:pt idx="710">
                  <c:v>42704</c:v>
                </c:pt>
                <c:pt idx="711">
                  <c:v>42705</c:v>
                </c:pt>
                <c:pt idx="712">
                  <c:v>42706</c:v>
                </c:pt>
                <c:pt idx="713">
                  <c:v>42709</c:v>
                </c:pt>
                <c:pt idx="714">
                  <c:v>42710</c:v>
                </c:pt>
                <c:pt idx="715">
                  <c:v>42711</c:v>
                </c:pt>
                <c:pt idx="716">
                  <c:v>42712</c:v>
                </c:pt>
                <c:pt idx="717">
                  <c:v>42713</c:v>
                </c:pt>
                <c:pt idx="718">
                  <c:v>42716</c:v>
                </c:pt>
                <c:pt idx="719">
                  <c:v>42717</c:v>
                </c:pt>
                <c:pt idx="720">
                  <c:v>42718</c:v>
                </c:pt>
                <c:pt idx="721">
                  <c:v>42719</c:v>
                </c:pt>
                <c:pt idx="722">
                  <c:v>42720</c:v>
                </c:pt>
                <c:pt idx="723">
                  <c:v>42723</c:v>
                </c:pt>
                <c:pt idx="724">
                  <c:v>42724</c:v>
                </c:pt>
                <c:pt idx="725">
                  <c:v>42725</c:v>
                </c:pt>
                <c:pt idx="726">
                  <c:v>42726</c:v>
                </c:pt>
                <c:pt idx="727">
                  <c:v>42727</c:v>
                </c:pt>
                <c:pt idx="728">
                  <c:v>42730</c:v>
                </c:pt>
                <c:pt idx="729">
                  <c:v>42731</c:v>
                </c:pt>
                <c:pt idx="730">
                  <c:v>42732</c:v>
                </c:pt>
                <c:pt idx="731">
                  <c:v>42733</c:v>
                </c:pt>
                <c:pt idx="732">
                  <c:v>42734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42744</c:v>
                </c:pt>
                <c:pt idx="738">
                  <c:v>42745</c:v>
                </c:pt>
                <c:pt idx="739">
                  <c:v>42746</c:v>
                </c:pt>
                <c:pt idx="740">
                  <c:v>42747</c:v>
                </c:pt>
                <c:pt idx="741">
                  <c:v>42748</c:v>
                </c:pt>
                <c:pt idx="742">
                  <c:v>42751</c:v>
                </c:pt>
                <c:pt idx="743">
                  <c:v>42752</c:v>
                </c:pt>
                <c:pt idx="744">
                  <c:v>42753</c:v>
                </c:pt>
                <c:pt idx="745">
                  <c:v>42754</c:v>
                </c:pt>
                <c:pt idx="746">
                  <c:v>42755</c:v>
                </c:pt>
                <c:pt idx="747">
                  <c:v>42758</c:v>
                </c:pt>
                <c:pt idx="748">
                  <c:v>42759</c:v>
                </c:pt>
                <c:pt idx="749">
                  <c:v>42760</c:v>
                </c:pt>
                <c:pt idx="750">
                  <c:v>42761</c:v>
                </c:pt>
                <c:pt idx="751">
                  <c:v>42769</c:v>
                </c:pt>
                <c:pt idx="752">
                  <c:v>42772</c:v>
                </c:pt>
                <c:pt idx="753">
                  <c:v>42773</c:v>
                </c:pt>
                <c:pt idx="754">
                  <c:v>42774</c:v>
                </c:pt>
                <c:pt idx="755">
                  <c:v>42775</c:v>
                </c:pt>
                <c:pt idx="756">
                  <c:v>42776</c:v>
                </c:pt>
                <c:pt idx="757">
                  <c:v>42779</c:v>
                </c:pt>
                <c:pt idx="758">
                  <c:v>42780</c:v>
                </c:pt>
                <c:pt idx="759">
                  <c:v>42781</c:v>
                </c:pt>
                <c:pt idx="760">
                  <c:v>42782</c:v>
                </c:pt>
                <c:pt idx="761">
                  <c:v>42783</c:v>
                </c:pt>
                <c:pt idx="762">
                  <c:v>42786</c:v>
                </c:pt>
                <c:pt idx="763">
                  <c:v>42787</c:v>
                </c:pt>
                <c:pt idx="764">
                  <c:v>42788</c:v>
                </c:pt>
                <c:pt idx="765">
                  <c:v>42789</c:v>
                </c:pt>
                <c:pt idx="766">
                  <c:v>42790</c:v>
                </c:pt>
                <c:pt idx="767">
                  <c:v>42793</c:v>
                </c:pt>
                <c:pt idx="768">
                  <c:v>42794</c:v>
                </c:pt>
                <c:pt idx="769">
                  <c:v>42795</c:v>
                </c:pt>
                <c:pt idx="770">
                  <c:v>42796</c:v>
                </c:pt>
                <c:pt idx="771">
                  <c:v>42797</c:v>
                </c:pt>
                <c:pt idx="772">
                  <c:v>42800</c:v>
                </c:pt>
                <c:pt idx="773">
                  <c:v>42801</c:v>
                </c:pt>
                <c:pt idx="774">
                  <c:v>42802</c:v>
                </c:pt>
                <c:pt idx="775">
                  <c:v>42803</c:v>
                </c:pt>
                <c:pt idx="776">
                  <c:v>42804</c:v>
                </c:pt>
                <c:pt idx="777">
                  <c:v>42807</c:v>
                </c:pt>
                <c:pt idx="778">
                  <c:v>42808</c:v>
                </c:pt>
                <c:pt idx="779">
                  <c:v>42809</c:v>
                </c:pt>
                <c:pt idx="780">
                  <c:v>42810</c:v>
                </c:pt>
                <c:pt idx="781">
                  <c:v>42811</c:v>
                </c:pt>
                <c:pt idx="782">
                  <c:v>42814</c:v>
                </c:pt>
                <c:pt idx="783">
                  <c:v>42815</c:v>
                </c:pt>
                <c:pt idx="784">
                  <c:v>42816</c:v>
                </c:pt>
                <c:pt idx="785">
                  <c:v>42817</c:v>
                </c:pt>
                <c:pt idx="786">
                  <c:v>42818</c:v>
                </c:pt>
                <c:pt idx="787">
                  <c:v>42821</c:v>
                </c:pt>
                <c:pt idx="788">
                  <c:v>42822</c:v>
                </c:pt>
                <c:pt idx="789">
                  <c:v>42823</c:v>
                </c:pt>
                <c:pt idx="790">
                  <c:v>42824</c:v>
                </c:pt>
                <c:pt idx="791">
                  <c:v>42825</c:v>
                </c:pt>
                <c:pt idx="792">
                  <c:v>42830</c:v>
                </c:pt>
                <c:pt idx="793">
                  <c:v>42831</c:v>
                </c:pt>
                <c:pt idx="794">
                  <c:v>42832</c:v>
                </c:pt>
                <c:pt idx="795">
                  <c:v>42835</c:v>
                </c:pt>
                <c:pt idx="796">
                  <c:v>42836</c:v>
                </c:pt>
                <c:pt idx="797">
                  <c:v>42837</c:v>
                </c:pt>
                <c:pt idx="798">
                  <c:v>42838</c:v>
                </c:pt>
                <c:pt idx="799">
                  <c:v>42839</c:v>
                </c:pt>
                <c:pt idx="800">
                  <c:v>42842</c:v>
                </c:pt>
                <c:pt idx="801">
                  <c:v>42843</c:v>
                </c:pt>
                <c:pt idx="802">
                  <c:v>42844</c:v>
                </c:pt>
                <c:pt idx="803">
                  <c:v>42845</c:v>
                </c:pt>
                <c:pt idx="804">
                  <c:v>42846</c:v>
                </c:pt>
                <c:pt idx="805">
                  <c:v>42849</c:v>
                </c:pt>
                <c:pt idx="806">
                  <c:v>42850</c:v>
                </c:pt>
                <c:pt idx="807">
                  <c:v>42851</c:v>
                </c:pt>
                <c:pt idx="808">
                  <c:v>42852</c:v>
                </c:pt>
                <c:pt idx="809">
                  <c:v>42853</c:v>
                </c:pt>
                <c:pt idx="810">
                  <c:v>42857</c:v>
                </c:pt>
                <c:pt idx="811">
                  <c:v>42858</c:v>
                </c:pt>
                <c:pt idx="812">
                  <c:v>42859</c:v>
                </c:pt>
                <c:pt idx="813">
                  <c:v>42860</c:v>
                </c:pt>
                <c:pt idx="814">
                  <c:v>42863</c:v>
                </c:pt>
                <c:pt idx="815">
                  <c:v>42864</c:v>
                </c:pt>
                <c:pt idx="816">
                  <c:v>42865</c:v>
                </c:pt>
                <c:pt idx="817">
                  <c:v>42866</c:v>
                </c:pt>
                <c:pt idx="818">
                  <c:v>42867</c:v>
                </c:pt>
                <c:pt idx="819">
                  <c:v>42870</c:v>
                </c:pt>
                <c:pt idx="820">
                  <c:v>42871</c:v>
                </c:pt>
                <c:pt idx="821">
                  <c:v>42872</c:v>
                </c:pt>
                <c:pt idx="822">
                  <c:v>42873</c:v>
                </c:pt>
                <c:pt idx="823">
                  <c:v>42874</c:v>
                </c:pt>
                <c:pt idx="824">
                  <c:v>42877</c:v>
                </c:pt>
                <c:pt idx="825">
                  <c:v>42878</c:v>
                </c:pt>
                <c:pt idx="826">
                  <c:v>42879</c:v>
                </c:pt>
                <c:pt idx="827">
                  <c:v>42880</c:v>
                </c:pt>
                <c:pt idx="828">
                  <c:v>42881</c:v>
                </c:pt>
                <c:pt idx="829">
                  <c:v>42886</c:v>
                </c:pt>
                <c:pt idx="830">
                  <c:v>42887</c:v>
                </c:pt>
                <c:pt idx="831">
                  <c:v>42888</c:v>
                </c:pt>
                <c:pt idx="832">
                  <c:v>42891</c:v>
                </c:pt>
                <c:pt idx="833">
                  <c:v>42892</c:v>
                </c:pt>
                <c:pt idx="834">
                  <c:v>42893</c:v>
                </c:pt>
                <c:pt idx="835">
                  <c:v>42894</c:v>
                </c:pt>
                <c:pt idx="836">
                  <c:v>42895</c:v>
                </c:pt>
                <c:pt idx="837">
                  <c:v>42898</c:v>
                </c:pt>
                <c:pt idx="838">
                  <c:v>42899</c:v>
                </c:pt>
                <c:pt idx="839">
                  <c:v>42900</c:v>
                </c:pt>
                <c:pt idx="840">
                  <c:v>42901</c:v>
                </c:pt>
                <c:pt idx="841">
                  <c:v>42902</c:v>
                </c:pt>
                <c:pt idx="842">
                  <c:v>42905</c:v>
                </c:pt>
                <c:pt idx="843">
                  <c:v>42906</c:v>
                </c:pt>
                <c:pt idx="844">
                  <c:v>42907</c:v>
                </c:pt>
                <c:pt idx="845">
                  <c:v>42908</c:v>
                </c:pt>
                <c:pt idx="846">
                  <c:v>42909</c:v>
                </c:pt>
                <c:pt idx="847">
                  <c:v>42912</c:v>
                </c:pt>
                <c:pt idx="848">
                  <c:v>42913</c:v>
                </c:pt>
                <c:pt idx="849">
                  <c:v>42914</c:v>
                </c:pt>
                <c:pt idx="850">
                  <c:v>42915</c:v>
                </c:pt>
                <c:pt idx="851">
                  <c:v>42916</c:v>
                </c:pt>
                <c:pt idx="852">
                  <c:v>42919</c:v>
                </c:pt>
                <c:pt idx="853">
                  <c:v>42920</c:v>
                </c:pt>
                <c:pt idx="854">
                  <c:v>42921</c:v>
                </c:pt>
                <c:pt idx="855">
                  <c:v>42922</c:v>
                </c:pt>
                <c:pt idx="856">
                  <c:v>42923</c:v>
                </c:pt>
                <c:pt idx="857">
                  <c:v>42926</c:v>
                </c:pt>
                <c:pt idx="858">
                  <c:v>42927</c:v>
                </c:pt>
                <c:pt idx="859">
                  <c:v>42928</c:v>
                </c:pt>
                <c:pt idx="860">
                  <c:v>42929</c:v>
                </c:pt>
                <c:pt idx="861">
                  <c:v>42930</c:v>
                </c:pt>
                <c:pt idx="862">
                  <c:v>42933</c:v>
                </c:pt>
                <c:pt idx="863">
                  <c:v>42934</c:v>
                </c:pt>
                <c:pt idx="864">
                  <c:v>42935</c:v>
                </c:pt>
                <c:pt idx="865">
                  <c:v>42936</c:v>
                </c:pt>
                <c:pt idx="866">
                  <c:v>42937</c:v>
                </c:pt>
                <c:pt idx="867">
                  <c:v>42940</c:v>
                </c:pt>
                <c:pt idx="868">
                  <c:v>42941</c:v>
                </c:pt>
                <c:pt idx="869">
                  <c:v>42942</c:v>
                </c:pt>
                <c:pt idx="870">
                  <c:v>42943</c:v>
                </c:pt>
                <c:pt idx="871">
                  <c:v>42944</c:v>
                </c:pt>
                <c:pt idx="872">
                  <c:v>42947</c:v>
                </c:pt>
                <c:pt idx="873">
                  <c:v>42948</c:v>
                </c:pt>
                <c:pt idx="874">
                  <c:v>42949</c:v>
                </c:pt>
                <c:pt idx="875">
                  <c:v>42950</c:v>
                </c:pt>
                <c:pt idx="876">
                  <c:v>42951</c:v>
                </c:pt>
                <c:pt idx="877">
                  <c:v>42954</c:v>
                </c:pt>
                <c:pt idx="878">
                  <c:v>42955</c:v>
                </c:pt>
                <c:pt idx="879">
                  <c:v>42956</c:v>
                </c:pt>
                <c:pt idx="880">
                  <c:v>42957</c:v>
                </c:pt>
                <c:pt idx="881">
                  <c:v>42958</c:v>
                </c:pt>
                <c:pt idx="882">
                  <c:v>42961</c:v>
                </c:pt>
                <c:pt idx="883">
                  <c:v>42962</c:v>
                </c:pt>
                <c:pt idx="884">
                  <c:v>42963</c:v>
                </c:pt>
                <c:pt idx="885">
                  <c:v>42964</c:v>
                </c:pt>
                <c:pt idx="886">
                  <c:v>42965</c:v>
                </c:pt>
                <c:pt idx="887">
                  <c:v>42968</c:v>
                </c:pt>
                <c:pt idx="888">
                  <c:v>42969</c:v>
                </c:pt>
                <c:pt idx="889">
                  <c:v>42970</c:v>
                </c:pt>
                <c:pt idx="890">
                  <c:v>42971</c:v>
                </c:pt>
                <c:pt idx="891">
                  <c:v>42972</c:v>
                </c:pt>
                <c:pt idx="892">
                  <c:v>42975</c:v>
                </c:pt>
                <c:pt idx="893">
                  <c:v>42976</c:v>
                </c:pt>
                <c:pt idx="894">
                  <c:v>42977</c:v>
                </c:pt>
                <c:pt idx="895">
                  <c:v>42978</c:v>
                </c:pt>
                <c:pt idx="896">
                  <c:v>42979</c:v>
                </c:pt>
                <c:pt idx="897">
                  <c:v>42982</c:v>
                </c:pt>
                <c:pt idx="898">
                  <c:v>42983</c:v>
                </c:pt>
                <c:pt idx="899">
                  <c:v>42984</c:v>
                </c:pt>
                <c:pt idx="900">
                  <c:v>42985</c:v>
                </c:pt>
                <c:pt idx="901">
                  <c:v>42986</c:v>
                </c:pt>
              </c:numCache>
            </c:numRef>
          </c:cat>
          <c:val>
            <c:numRef>
              <c:f>CC!$H$799:$H$1700</c:f>
              <c:numCache>
                <c:formatCode>0.00</c:formatCode>
                <c:ptCount val="902"/>
                <c:pt idx="0">
                  <c:v>3.4004008400000001</c:v>
                </c:pt>
                <c:pt idx="1">
                  <c:v>0.16183049000000002</c:v>
                </c:pt>
                <c:pt idx="2">
                  <c:v>0.53236479000000003</c:v>
                </c:pt>
                <c:pt idx="3">
                  <c:v>2.8115510800000001</c:v>
                </c:pt>
                <c:pt idx="4">
                  <c:v>1.7958064600000001</c:v>
                </c:pt>
                <c:pt idx="5">
                  <c:v>1.6368386500000001</c:v>
                </c:pt>
                <c:pt idx="6">
                  <c:v>2.2788159700000001</c:v>
                </c:pt>
                <c:pt idx="7">
                  <c:v>2.3297437300000001</c:v>
                </c:pt>
                <c:pt idx="8">
                  <c:v>1.6567058700000001</c:v>
                </c:pt>
                <c:pt idx="9">
                  <c:v>1.06366596</c:v>
                </c:pt>
                <c:pt idx="10">
                  <c:v>1.8690919000000001</c:v>
                </c:pt>
                <c:pt idx="11">
                  <c:v>1.9400229299999998</c:v>
                </c:pt>
                <c:pt idx="12">
                  <c:v>1.6460340100000002</c:v>
                </c:pt>
                <c:pt idx="13">
                  <c:v>1.0571753800000001</c:v>
                </c:pt>
                <c:pt idx="14">
                  <c:v>1.6508821100000002</c:v>
                </c:pt>
                <c:pt idx="15">
                  <c:v>1.2092354700000001</c:v>
                </c:pt>
                <c:pt idx="16">
                  <c:v>1.4028448099999999</c:v>
                </c:pt>
                <c:pt idx="17">
                  <c:v>1.1839277700000002</c:v>
                </c:pt>
                <c:pt idx="18">
                  <c:v>0.78979444999999993</c:v>
                </c:pt>
                <c:pt idx="19">
                  <c:v>0.66570986999999993</c:v>
                </c:pt>
                <c:pt idx="20">
                  <c:v>1.2654166199999999</c:v>
                </c:pt>
                <c:pt idx="21">
                  <c:v>1.1071088900000001</c:v>
                </c:pt>
                <c:pt idx="22">
                  <c:v>2.2122914700000003</c:v>
                </c:pt>
                <c:pt idx="23">
                  <c:v>2.0312982900000001</c:v>
                </c:pt>
                <c:pt idx="24">
                  <c:v>2.2517161800000003</c:v>
                </c:pt>
                <c:pt idx="25">
                  <c:v>2.3862893700000001</c:v>
                </c:pt>
                <c:pt idx="26">
                  <c:v>1.9335</c:v>
                </c:pt>
                <c:pt idx="27">
                  <c:v>3.4348310400000002</c:v>
                </c:pt>
                <c:pt idx="28">
                  <c:v>2.8378596599999999</c:v>
                </c:pt>
                <c:pt idx="29">
                  <c:v>3.4269317699999999</c:v>
                </c:pt>
                <c:pt idx="30">
                  <c:v>2.6244251799999998</c:v>
                </c:pt>
                <c:pt idx="31">
                  <c:v>1.7232894499999998</c:v>
                </c:pt>
                <c:pt idx="32">
                  <c:v>1.61387824</c:v>
                </c:pt>
                <c:pt idx="33">
                  <c:v>2.1880181599999999</c:v>
                </c:pt>
                <c:pt idx="34">
                  <c:v>4.3705638099999993</c:v>
                </c:pt>
                <c:pt idx="35">
                  <c:v>3.2009777499999998</c:v>
                </c:pt>
                <c:pt idx="36">
                  <c:v>3.7604675000000003</c:v>
                </c:pt>
                <c:pt idx="37">
                  <c:v>3.05927587</c:v>
                </c:pt>
                <c:pt idx="38">
                  <c:v>2.2016369999999998</c:v>
                </c:pt>
                <c:pt idx="39">
                  <c:v>1.4232274600000001</c:v>
                </c:pt>
                <c:pt idx="40">
                  <c:v>1.88043757</c:v>
                </c:pt>
                <c:pt idx="41">
                  <c:v>1.5253672899999999</c:v>
                </c:pt>
                <c:pt idx="42">
                  <c:v>3.3595587399999998</c:v>
                </c:pt>
                <c:pt idx="43">
                  <c:v>2.25510016</c:v>
                </c:pt>
                <c:pt idx="44">
                  <c:v>2.59301373</c:v>
                </c:pt>
                <c:pt idx="45">
                  <c:v>2.16862391</c:v>
                </c:pt>
                <c:pt idx="46">
                  <c:v>1.6642606599999998</c:v>
                </c:pt>
                <c:pt idx="47">
                  <c:v>1.8948823100000001</c:v>
                </c:pt>
                <c:pt idx="48">
                  <c:v>1.1666438399999999</c:v>
                </c:pt>
                <c:pt idx="49">
                  <c:v>2.4756541900000002</c:v>
                </c:pt>
                <c:pt idx="50">
                  <c:v>3.39623857</c:v>
                </c:pt>
                <c:pt idx="51">
                  <c:v>5.5532050799999997</c:v>
                </c:pt>
                <c:pt idx="52">
                  <c:v>3.6421855399999998</c:v>
                </c:pt>
                <c:pt idx="53">
                  <c:v>2.6209610100000003</c:v>
                </c:pt>
                <c:pt idx="54">
                  <c:v>2.5939633300000002</c:v>
                </c:pt>
                <c:pt idx="55">
                  <c:v>3.0642112699999999</c:v>
                </c:pt>
                <c:pt idx="56">
                  <c:v>1.9944000199999998</c:v>
                </c:pt>
                <c:pt idx="57">
                  <c:v>1.8237728200000001</c:v>
                </c:pt>
                <c:pt idx="58">
                  <c:v>2.2730810399999997</c:v>
                </c:pt>
                <c:pt idx="59">
                  <c:v>2.0644148099999997</c:v>
                </c:pt>
                <c:pt idx="60">
                  <c:v>2.3281592600000001</c:v>
                </c:pt>
                <c:pt idx="61">
                  <c:v>1.9572578600000001</c:v>
                </c:pt>
                <c:pt idx="62">
                  <c:v>3.6258046799999994</c:v>
                </c:pt>
                <c:pt idx="63">
                  <c:v>1.89860001</c:v>
                </c:pt>
                <c:pt idx="64">
                  <c:v>3.34783396</c:v>
                </c:pt>
                <c:pt idx="65">
                  <c:v>2.2414103000000001</c:v>
                </c:pt>
                <c:pt idx="66">
                  <c:v>1.39548943</c:v>
                </c:pt>
                <c:pt idx="67">
                  <c:v>2.74323417</c:v>
                </c:pt>
                <c:pt idx="68">
                  <c:v>1.36841269</c:v>
                </c:pt>
                <c:pt idx="69">
                  <c:v>1.18339741</c:v>
                </c:pt>
                <c:pt idx="70">
                  <c:v>1.9985374800000002</c:v>
                </c:pt>
                <c:pt idx="71">
                  <c:v>2.09550576</c:v>
                </c:pt>
                <c:pt idx="72">
                  <c:v>2.6000231999999999</c:v>
                </c:pt>
                <c:pt idx="73">
                  <c:v>1.2014167499999999</c:v>
                </c:pt>
                <c:pt idx="74">
                  <c:v>2.1435072900000001</c:v>
                </c:pt>
                <c:pt idx="75">
                  <c:v>2.8147188700000001</c:v>
                </c:pt>
                <c:pt idx="76">
                  <c:v>7.674929549999999</c:v>
                </c:pt>
                <c:pt idx="77">
                  <c:v>7.5991593800000006</c:v>
                </c:pt>
                <c:pt idx="78">
                  <c:v>2.7517581999999998</c:v>
                </c:pt>
                <c:pt idx="79">
                  <c:v>4.2790329599999994</c:v>
                </c:pt>
                <c:pt idx="80">
                  <c:v>2.26457146</c:v>
                </c:pt>
                <c:pt idx="81">
                  <c:v>2.1604025300000003</c:v>
                </c:pt>
                <c:pt idx="82">
                  <c:v>5.3741186699999997</c:v>
                </c:pt>
                <c:pt idx="83">
                  <c:v>6.1538853600000003</c:v>
                </c:pt>
                <c:pt idx="84">
                  <c:v>5.5618767399999998</c:v>
                </c:pt>
                <c:pt idx="85">
                  <c:v>2.5647828499999998</c:v>
                </c:pt>
                <c:pt idx="86">
                  <c:v>1.73534202</c:v>
                </c:pt>
                <c:pt idx="87">
                  <c:v>4.4192747099999998</c:v>
                </c:pt>
                <c:pt idx="88">
                  <c:v>3.6825836900000004</c:v>
                </c:pt>
                <c:pt idx="89">
                  <c:v>7.9114926900000002</c:v>
                </c:pt>
                <c:pt idx="90">
                  <c:v>4.9168503499999998</c:v>
                </c:pt>
                <c:pt idx="91">
                  <c:v>5.74079155</c:v>
                </c:pt>
                <c:pt idx="92">
                  <c:v>6.4679496199999997</c:v>
                </c:pt>
                <c:pt idx="93">
                  <c:v>3.0058902300000003</c:v>
                </c:pt>
                <c:pt idx="94">
                  <c:v>4.1859849599999999</c:v>
                </c:pt>
                <c:pt idx="95">
                  <c:v>4.9271826800000005</c:v>
                </c:pt>
                <c:pt idx="96">
                  <c:v>4.2083102800000001</c:v>
                </c:pt>
                <c:pt idx="97">
                  <c:v>2.53360268</c:v>
                </c:pt>
                <c:pt idx="98">
                  <c:v>2.3990715900000001</c:v>
                </c:pt>
                <c:pt idx="99">
                  <c:v>2.01867486</c:v>
                </c:pt>
                <c:pt idx="100">
                  <c:v>5.3477489299999998</c:v>
                </c:pt>
                <c:pt idx="101">
                  <c:v>2.9237709399999998</c:v>
                </c:pt>
                <c:pt idx="102">
                  <c:v>2.7461508399999999</c:v>
                </c:pt>
                <c:pt idx="103">
                  <c:v>3.1523868400000001</c:v>
                </c:pt>
                <c:pt idx="104">
                  <c:v>3.9024641000000004</c:v>
                </c:pt>
                <c:pt idx="105">
                  <c:v>2.9214596799999999</c:v>
                </c:pt>
                <c:pt idx="106">
                  <c:v>1.4654962199999999</c:v>
                </c:pt>
                <c:pt idx="107">
                  <c:v>2.93057342</c:v>
                </c:pt>
                <c:pt idx="108">
                  <c:v>3.9799265399999997</c:v>
                </c:pt>
                <c:pt idx="109">
                  <c:v>2.5333260200000001</c:v>
                </c:pt>
                <c:pt idx="110">
                  <c:v>2.0642565999999998</c:v>
                </c:pt>
                <c:pt idx="111">
                  <c:v>3.5500279900000002</c:v>
                </c:pt>
                <c:pt idx="112">
                  <c:v>4.1201305000000001</c:v>
                </c:pt>
                <c:pt idx="113">
                  <c:v>2.9309225099999998</c:v>
                </c:pt>
                <c:pt idx="114">
                  <c:v>1.74676516</c:v>
                </c:pt>
                <c:pt idx="115">
                  <c:v>2.35334201</c:v>
                </c:pt>
                <c:pt idx="116">
                  <c:v>2.9366185300000001</c:v>
                </c:pt>
                <c:pt idx="117">
                  <c:v>2.6055574300000002</c:v>
                </c:pt>
                <c:pt idx="118">
                  <c:v>1.95170858</c:v>
                </c:pt>
                <c:pt idx="119">
                  <c:v>2.0371907</c:v>
                </c:pt>
                <c:pt idx="120">
                  <c:v>1.90857082</c:v>
                </c:pt>
                <c:pt idx="121">
                  <c:v>2.3092044399999998</c:v>
                </c:pt>
                <c:pt idx="122">
                  <c:v>1.63939283</c:v>
                </c:pt>
                <c:pt idx="123">
                  <c:v>1.9718243799999999</c:v>
                </c:pt>
                <c:pt idx="124">
                  <c:v>2.1833368600000003</c:v>
                </c:pt>
                <c:pt idx="125">
                  <c:v>3.9412208400000002</c:v>
                </c:pt>
                <c:pt idx="126">
                  <c:v>3.1455545200000001</c:v>
                </c:pt>
                <c:pt idx="127">
                  <c:v>2.16901886</c:v>
                </c:pt>
                <c:pt idx="128">
                  <c:v>3.0228168099999997</c:v>
                </c:pt>
                <c:pt idx="129">
                  <c:v>1.5096915000000002</c:v>
                </c:pt>
                <c:pt idx="130">
                  <c:v>1.6082952799999999</c:v>
                </c:pt>
                <c:pt idx="131">
                  <c:v>3.0810452600000002</c:v>
                </c:pt>
                <c:pt idx="132">
                  <c:v>2.3205293399999998</c:v>
                </c:pt>
                <c:pt idx="133">
                  <c:v>1.6713704399999998</c:v>
                </c:pt>
                <c:pt idx="134">
                  <c:v>3.7156817199999996</c:v>
                </c:pt>
                <c:pt idx="135">
                  <c:v>4.5267172000000002</c:v>
                </c:pt>
                <c:pt idx="136">
                  <c:v>5.0132352500000001</c:v>
                </c:pt>
                <c:pt idx="137">
                  <c:v>2.6855374300000001</c:v>
                </c:pt>
                <c:pt idx="138">
                  <c:v>3.7806407399999995</c:v>
                </c:pt>
                <c:pt idx="139">
                  <c:v>2.6763033300000001</c:v>
                </c:pt>
                <c:pt idx="140">
                  <c:v>2.1878909199999996</c:v>
                </c:pt>
                <c:pt idx="141">
                  <c:v>2.88037359</c:v>
                </c:pt>
                <c:pt idx="142">
                  <c:v>5.7361631900000001</c:v>
                </c:pt>
                <c:pt idx="143">
                  <c:v>4.6331226900000004</c:v>
                </c:pt>
                <c:pt idx="144">
                  <c:v>4.64402545</c:v>
                </c:pt>
                <c:pt idx="145">
                  <c:v>5.9629881099999995</c:v>
                </c:pt>
                <c:pt idx="146">
                  <c:v>4.8890491899999997</c:v>
                </c:pt>
                <c:pt idx="147">
                  <c:v>4.96807877</c:v>
                </c:pt>
                <c:pt idx="148">
                  <c:v>6.0651042000000004</c:v>
                </c:pt>
                <c:pt idx="149">
                  <c:v>3.9981407700000005</c:v>
                </c:pt>
                <c:pt idx="150">
                  <c:v>4.7687267000000002</c:v>
                </c:pt>
                <c:pt idx="151">
                  <c:v>4.2010386100000003</c:v>
                </c:pt>
                <c:pt idx="152">
                  <c:v>2.9761960699999999</c:v>
                </c:pt>
                <c:pt idx="153">
                  <c:v>3.03131394</c:v>
                </c:pt>
                <c:pt idx="154">
                  <c:v>3.67208537</c:v>
                </c:pt>
                <c:pt idx="155">
                  <c:v>3.3394880799999997</c:v>
                </c:pt>
                <c:pt idx="156">
                  <c:v>3.1587906399999999</c:v>
                </c:pt>
                <c:pt idx="157">
                  <c:v>3.87105012</c:v>
                </c:pt>
                <c:pt idx="158">
                  <c:v>2.1717936799999999</c:v>
                </c:pt>
                <c:pt idx="159">
                  <c:v>2.6733103499999999</c:v>
                </c:pt>
                <c:pt idx="160">
                  <c:v>1.42413813</c:v>
                </c:pt>
                <c:pt idx="161">
                  <c:v>2.0860828499999999</c:v>
                </c:pt>
                <c:pt idx="162">
                  <c:v>1.5203961799999999</c:v>
                </c:pt>
                <c:pt idx="163">
                  <c:v>1.2993841500000001</c:v>
                </c:pt>
                <c:pt idx="164">
                  <c:v>5.3468315000000004</c:v>
                </c:pt>
                <c:pt idx="165">
                  <c:v>4.1223631000000003</c:v>
                </c:pt>
                <c:pt idx="166">
                  <c:v>3.7741411200000003</c:v>
                </c:pt>
                <c:pt idx="167">
                  <c:v>4.18173803</c:v>
                </c:pt>
                <c:pt idx="168">
                  <c:v>4.6918394000000001</c:v>
                </c:pt>
                <c:pt idx="169">
                  <c:v>3.1775073599999999</c:v>
                </c:pt>
                <c:pt idx="170">
                  <c:v>2.6128266999999998</c:v>
                </c:pt>
                <c:pt idx="171">
                  <c:v>2.3214896199999999</c:v>
                </c:pt>
                <c:pt idx="172">
                  <c:v>2.4055999400000001</c:v>
                </c:pt>
                <c:pt idx="173">
                  <c:v>2.4699845599999999</c:v>
                </c:pt>
                <c:pt idx="174">
                  <c:v>1.5909116800000001</c:v>
                </c:pt>
                <c:pt idx="175">
                  <c:v>1.75513717</c:v>
                </c:pt>
                <c:pt idx="176">
                  <c:v>2.44738319</c:v>
                </c:pt>
                <c:pt idx="177">
                  <c:v>1.72892735</c:v>
                </c:pt>
                <c:pt idx="178">
                  <c:v>3.6205746800000003</c:v>
                </c:pt>
                <c:pt idx="179">
                  <c:v>3.4181270799999997</c:v>
                </c:pt>
                <c:pt idx="180">
                  <c:v>3.3123288099999999</c:v>
                </c:pt>
                <c:pt idx="181">
                  <c:v>1.37107913</c:v>
                </c:pt>
                <c:pt idx="182">
                  <c:v>2.6401741099999998</c:v>
                </c:pt>
                <c:pt idx="183">
                  <c:v>3.1272281</c:v>
                </c:pt>
                <c:pt idx="184">
                  <c:v>2.9164732600000001</c:v>
                </c:pt>
                <c:pt idx="185">
                  <c:v>3.37889105</c:v>
                </c:pt>
                <c:pt idx="186">
                  <c:v>3.3583179300000006</c:v>
                </c:pt>
                <c:pt idx="187">
                  <c:v>2.7719049</c:v>
                </c:pt>
                <c:pt idx="188">
                  <c:v>3.9148750200000002</c:v>
                </c:pt>
                <c:pt idx="189">
                  <c:v>3.8448511299999999</c:v>
                </c:pt>
                <c:pt idx="190">
                  <c:v>4.2828276700000005</c:v>
                </c:pt>
                <c:pt idx="191">
                  <c:v>4.6254863500000001</c:v>
                </c:pt>
                <c:pt idx="192">
                  <c:v>5.7188337599999999</c:v>
                </c:pt>
                <c:pt idx="193">
                  <c:v>3.12251615</c:v>
                </c:pt>
                <c:pt idx="194">
                  <c:v>2.9830199799999999</c:v>
                </c:pt>
                <c:pt idx="195">
                  <c:v>2.7975384300000004</c:v>
                </c:pt>
                <c:pt idx="196">
                  <c:v>2.2937946499999997</c:v>
                </c:pt>
                <c:pt idx="197">
                  <c:v>2.9973136500000002</c:v>
                </c:pt>
                <c:pt idx="198">
                  <c:v>2.81266112</c:v>
                </c:pt>
                <c:pt idx="199">
                  <c:v>4.4724468800000006</c:v>
                </c:pt>
                <c:pt idx="200">
                  <c:v>2.2049478599999999</c:v>
                </c:pt>
                <c:pt idx="201">
                  <c:v>3.02438918</c:v>
                </c:pt>
                <c:pt idx="202">
                  <c:v>3.4447321000000004</c:v>
                </c:pt>
                <c:pt idx="203">
                  <c:v>4.01369051</c:v>
                </c:pt>
                <c:pt idx="204">
                  <c:v>4.3954560100000002</c:v>
                </c:pt>
                <c:pt idx="205">
                  <c:v>2.9773132600000003</c:v>
                </c:pt>
                <c:pt idx="206">
                  <c:v>5.8117571799999999</c:v>
                </c:pt>
                <c:pt idx="207">
                  <c:v>4.7241394699999999</c:v>
                </c:pt>
                <c:pt idx="208">
                  <c:v>4.7952457600000002</c:v>
                </c:pt>
                <c:pt idx="209">
                  <c:v>4.3028344399999998</c:v>
                </c:pt>
                <c:pt idx="210">
                  <c:v>4.2255815199999995</c:v>
                </c:pt>
                <c:pt idx="211">
                  <c:v>3.8137325199999998</c:v>
                </c:pt>
                <c:pt idx="212">
                  <c:v>4.8237096299999997</c:v>
                </c:pt>
                <c:pt idx="213">
                  <c:v>3.3591195200000001</c:v>
                </c:pt>
                <c:pt idx="214">
                  <c:v>3.2257601</c:v>
                </c:pt>
                <c:pt idx="215">
                  <c:v>3.2972694300000005</c:v>
                </c:pt>
                <c:pt idx="216">
                  <c:v>3.03072476</c:v>
                </c:pt>
                <c:pt idx="217">
                  <c:v>6.903293399999999</c:v>
                </c:pt>
                <c:pt idx="218">
                  <c:v>5.8387163200000005</c:v>
                </c:pt>
                <c:pt idx="219">
                  <c:v>5.3374826200000003</c:v>
                </c:pt>
                <c:pt idx="220">
                  <c:v>8.3253582500000007</c:v>
                </c:pt>
                <c:pt idx="221">
                  <c:v>9.8037695899999999</c:v>
                </c:pt>
                <c:pt idx="222">
                  <c:v>12.491788060000001</c:v>
                </c:pt>
                <c:pt idx="223">
                  <c:v>12.93073274</c:v>
                </c:pt>
                <c:pt idx="224">
                  <c:v>14.629049090000001</c:v>
                </c:pt>
                <c:pt idx="225">
                  <c:v>16.441204259999999</c:v>
                </c:pt>
                <c:pt idx="226">
                  <c:v>19.983957310000001</c:v>
                </c:pt>
                <c:pt idx="227">
                  <c:v>21.74565707</c:v>
                </c:pt>
                <c:pt idx="228">
                  <c:v>32.39363796</c:v>
                </c:pt>
                <c:pt idx="229">
                  <c:v>34.895347639999997</c:v>
                </c:pt>
                <c:pt idx="230">
                  <c:v>45.113876740000002</c:v>
                </c:pt>
                <c:pt idx="231">
                  <c:v>41.732419900000004</c:v>
                </c:pt>
                <c:pt idx="232">
                  <c:v>26.283459509999997</c:v>
                </c:pt>
                <c:pt idx="233">
                  <c:v>17.726519920000001</c:v>
                </c:pt>
                <c:pt idx="234">
                  <c:v>17.509813149999999</c:v>
                </c:pt>
                <c:pt idx="235">
                  <c:v>30.652516749999997</c:v>
                </c:pt>
                <c:pt idx="236">
                  <c:v>22.40421302</c:v>
                </c:pt>
                <c:pt idx="237">
                  <c:v>17.116000360000001</c:v>
                </c:pt>
                <c:pt idx="238">
                  <c:v>22.534929160000001</c:v>
                </c:pt>
                <c:pt idx="239">
                  <c:v>20.0669276</c:v>
                </c:pt>
                <c:pt idx="240">
                  <c:v>19.228003409999999</c:v>
                </c:pt>
                <c:pt idx="241">
                  <c:v>14.244399350000002</c:v>
                </c:pt>
                <c:pt idx="242">
                  <c:v>16.138878859999998</c:v>
                </c:pt>
                <c:pt idx="243">
                  <c:v>18.715110159999998</c:v>
                </c:pt>
                <c:pt idx="244">
                  <c:v>24.726239550000003</c:v>
                </c:pt>
                <c:pt idx="245">
                  <c:v>20.79433959</c:v>
                </c:pt>
                <c:pt idx="246">
                  <c:v>14.81273659</c:v>
                </c:pt>
                <c:pt idx="247">
                  <c:v>19.111773240000002</c:v>
                </c:pt>
                <c:pt idx="248">
                  <c:v>22.755165399999999</c:v>
                </c:pt>
                <c:pt idx="249">
                  <c:v>26.577574379999998</c:v>
                </c:pt>
                <c:pt idx="250">
                  <c:v>15.338634190000001</c:v>
                </c:pt>
                <c:pt idx="251">
                  <c:v>12.12968394</c:v>
                </c:pt>
                <c:pt idx="252">
                  <c:v>13.83185012</c:v>
                </c:pt>
                <c:pt idx="253">
                  <c:v>12.716545549999999</c:v>
                </c:pt>
                <c:pt idx="254">
                  <c:v>9.7157717399999992</c:v>
                </c:pt>
                <c:pt idx="255">
                  <c:v>19.572154689999998</c:v>
                </c:pt>
                <c:pt idx="256">
                  <c:v>13.36991821</c:v>
                </c:pt>
                <c:pt idx="257">
                  <c:v>11.759961819999999</c:v>
                </c:pt>
                <c:pt idx="258">
                  <c:v>19.473888080000002</c:v>
                </c:pt>
                <c:pt idx="259">
                  <c:v>15.566340830000001</c:v>
                </c:pt>
                <c:pt idx="260">
                  <c:v>14.972936710000001</c:v>
                </c:pt>
                <c:pt idx="261">
                  <c:v>14.581388370000001</c:v>
                </c:pt>
                <c:pt idx="262">
                  <c:v>10.194966039999999</c:v>
                </c:pt>
                <c:pt idx="263">
                  <c:v>11.862894109999999</c:v>
                </c:pt>
                <c:pt idx="264">
                  <c:v>9.7523414900000009</c:v>
                </c:pt>
                <c:pt idx="265">
                  <c:v>12.112627770000001</c:v>
                </c:pt>
                <c:pt idx="266">
                  <c:v>12.014580430000001</c:v>
                </c:pt>
                <c:pt idx="267">
                  <c:v>10.49247394</c:v>
                </c:pt>
                <c:pt idx="268">
                  <c:v>9.9430847199999999</c:v>
                </c:pt>
                <c:pt idx="269">
                  <c:v>9.9690949</c:v>
                </c:pt>
                <c:pt idx="270">
                  <c:v>12.39157062</c:v>
                </c:pt>
                <c:pt idx="271">
                  <c:v>8.5956083799999998</c:v>
                </c:pt>
                <c:pt idx="272">
                  <c:v>9.2765749700000004</c:v>
                </c:pt>
                <c:pt idx="273">
                  <c:v>8.9178121199999989</c:v>
                </c:pt>
                <c:pt idx="274">
                  <c:v>14.489650099999999</c:v>
                </c:pt>
                <c:pt idx="275">
                  <c:v>10.77003874</c:v>
                </c:pt>
                <c:pt idx="276">
                  <c:v>8.9420457399999993</c:v>
                </c:pt>
                <c:pt idx="277">
                  <c:v>8.9785714799999994</c:v>
                </c:pt>
                <c:pt idx="278">
                  <c:v>11.84705971</c:v>
                </c:pt>
                <c:pt idx="279">
                  <c:v>11.994347340000001</c:v>
                </c:pt>
                <c:pt idx="280">
                  <c:v>17.903804529999999</c:v>
                </c:pt>
                <c:pt idx="281">
                  <c:v>12.70339467</c:v>
                </c:pt>
                <c:pt idx="282">
                  <c:v>16.203715559999999</c:v>
                </c:pt>
                <c:pt idx="283">
                  <c:v>13.222804529999999</c:v>
                </c:pt>
                <c:pt idx="284">
                  <c:v>13.141131700000001</c:v>
                </c:pt>
                <c:pt idx="285">
                  <c:v>13.306360339999999</c:v>
                </c:pt>
                <c:pt idx="286">
                  <c:v>11.486811289999999</c:v>
                </c:pt>
                <c:pt idx="287">
                  <c:v>10.706554349999999</c:v>
                </c:pt>
                <c:pt idx="288">
                  <c:v>9.4438208799999988</c:v>
                </c:pt>
                <c:pt idx="289">
                  <c:v>8.6296490200000004</c:v>
                </c:pt>
                <c:pt idx="290">
                  <c:v>11.8982641</c:v>
                </c:pt>
                <c:pt idx="291">
                  <c:v>21.806910810000002</c:v>
                </c:pt>
                <c:pt idx="292">
                  <c:v>19.699715380000001</c:v>
                </c:pt>
                <c:pt idx="293">
                  <c:v>14.12496176</c:v>
                </c:pt>
                <c:pt idx="294">
                  <c:v>17.739177309999999</c:v>
                </c:pt>
                <c:pt idx="295">
                  <c:v>17.404510730000002</c:v>
                </c:pt>
                <c:pt idx="296">
                  <c:v>21.28819695</c:v>
                </c:pt>
                <c:pt idx="297">
                  <c:v>22.690391349999999</c:v>
                </c:pt>
                <c:pt idx="298">
                  <c:v>20.61573272</c:v>
                </c:pt>
                <c:pt idx="299">
                  <c:v>24.189915280000001</c:v>
                </c:pt>
                <c:pt idx="300">
                  <c:v>23.292392240000002</c:v>
                </c:pt>
                <c:pt idx="301">
                  <c:v>23.94295825</c:v>
                </c:pt>
                <c:pt idx="302">
                  <c:v>22.942957249999999</c:v>
                </c:pt>
                <c:pt idx="303">
                  <c:v>21.729072070000001</c:v>
                </c:pt>
                <c:pt idx="304">
                  <c:v>18.417321990000001</c:v>
                </c:pt>
                <c:pt idx="305">
                  <c:v>20.080623749999997</c:v>
                </c:pt>
                <c:pt idx="306">
                  <c:v>24.37032164</c:v>
                </c:pt>
                <c:pt idx="307">
                  <c:v>24.48904288</c:v>
                </c:pt>
                <c:pt idx="308">
                  <c:v>28.574514880000002</c:v>
                </c:pt>
                <c:pt idx="309">
                  <c:v>27.114964870000001</c:v>
                </c:pt>
                <c:pt idx="310">
                  <c:v>29.327323279999998</c:v>
                </c:pt>
                <c:pt idx="311">
                  <c:v>25.202660980000001</c:v>
                </c:pt>
                <c:pt idx="312">
                  <c:v>22.12495273</c:v>
                </c:pt>
                <c:pt idx="313">
                  <c:v>30.773832209999998</c:v>
                </c:pt>
                <c:pt idx="314">
                  <c:v>28.703459299999999</c:v>
                </c:pt>
                <c:pt idx="315">
                  <c:v>31.859160690000003</c:v>
                </c:pt>
                <c:pt idx="316">
                  <c:v>45.728478249999995</c:v>
                </c:pt>
                <c:pt idx="317">
                  <c:v>40.618490510000001</c:v>
                </c:pt>
                <c:pt idx="318">
                  <c:v>35.068876330000002</c:v>
                </c:pt>
                <c:pt idx="319">
                  <c:v>36.530644719999998</c:v>
                </c:pt>
                <c:pt idx="320">
                  <c:v>35.009241729999999</c:v>
                </c:pt>
                <c:pt idx="321">
                  <c:v>31.929502120000002</c:v>
                </c:pt>
                <c:pt idx="322">
                  <c:v>30.52408982</c:v>
                </c:pt>
                <c:pt idx="323">
                  <c:v>27.327195570000001</c:v>
                </c:pt>
                <c:pt idx="324">
                  <c:v>30.940617</c:v>
                </c:pt>
                <c:pt idx="325">
                  <c:v>21.584265169999998</c:v>
                </c:pt>
                <c:pt idx="326">
                  <c:v>23.572735470000001</c:v>
                </c:pt>
                <c:pt idx="327">
                  <c:v>27.4094555</c:v>
                </c:pt>
                <c:pt idx="328">
                  <c:v>29.464415210000002</c:v>
                </c:pt>
                <c:pt idx="329">
                  <c:v>35.254259580000003</c:v>
                </c:pt>
                <c:pt idx="330">
                  <c:v>33.878811409999997</c:v>
                </c:pt>
                <c:pt idx="331">
                  <c:v>39.685950699999999</c:v>
                </c:pt>
                <c:pt idx="332">
                  <c:v>45.821536629999997</c:v>
                </c:pt>
                <c:pt idx="333">
                  <c:v>31.75816828</c:v>
                </c:pt>
                <c:pt idx="334">
                  <c:v>32.114269589999999</c:v>
                </c:pt>
                <c:pt idx="335">
                  <c:v>28.798336339999999</c:v>
                </c:pt>
                <c:pt idx="336">
                  <c:v>20.668877129999998</c:v>
                </c:pt>
                <c:pt idx="337">
                  <c:v>26.340339419999999</c:v>
                </c:pt>
                <c:pt idx="338">
                  <c:v>36.211275900000004</c:v>
                </c:pt>
                <c:pt idx="339">
                  <c:v>41.932185660000002</c:v>
                </c:pt>
                <c:pt idx="340">
                  <c:v>44.760046179999996</c:v>
                </c:pt>
                <c:pt idx="341">
                  <c:v>72.117680100000001</c:v>
                </c:pt>
                <c:pt idx="342">
                  <c:v>66.311060269999999</c:v>
                </c:pt>
                <c:pt idx="343">
                  <c:v>61.368010600000005</c:v>
                </c:pt>
                <c:pt idx="344">
                  <c:v>61.989259739999994</c:v>
                </c:pt>
                <c:pt idx="345">
                  <c:v>52.236958529999995</c:v>
                </c:pt>
                <c:pt idx="346">
                  <c:v>56.107646420000002</c:v>
                </c:pt>
                <c:pt idx="347">
                  <c:v>45.618992249999998</c:v>
                </c:pt>
                <c:pt idx="348">
                  <c:v>47.333278069999999</c:v>
                </c:pt>
                <c:pt idx="349">
                  <c:v>54.980543680000004</c:v>
                </c:pt>
                <c:pt idx="350">
                  <c:v>58.836164300000007</c:v>
                </c:pt>
                <c:pt idx="351">
                  <c:v>49.06942652</c:v>
                </c:pt>
                <c:pt idx="352">
                  <c:v>45.226161619999999</c:v>
                </c:pt>
                <c:pt idx="353">
                  <c:v>43.406007620000004</c:v>
                </c:pt>
                <c:pt idx="354">
                  <c:v>49.67220039</c:v>
                </c:pt>
                <c:pt idx="355">
                  <c:v>49.031494049999999</c:v>
                </c:pt>
                <c:pt idx="356">
                  <c:v>42.74828385</c:v>
                </c:pt>
                <c:pt idx="357">
                  <c:v>46.527567469999994</c:v>
                </c:pt>
                <c:pt idx="358">
                  <c:v>40.120889429999998</c:v>
                </c:pt>
                <c:pt idx="359">
                  <c:v>38.522850009999999</c:v>
                </c:pt>
                <c:pt idx="360">
                  <c:v>47.46526729</c:v>
                </c:pt>
                <c:pt idx="361">
                  <c:v>86.729086320000008</c:v>
                </c:pt>
                <c:pt idx="362">
                  <c:v>82.007715869999998</c:v>
                </c:pt>
                <c:pt idx="363">
                  <c:v>65.62375333</c:v>
                </c:pt>
                <c:pt idx="364">
                  <c:v>61.235722080000002</c:v>
                </c:pt>
                <c:pt idx="365">
                  <c:v>82.62217425</c:v>
                </c:pt>
                <c:pt idx="366">
                  <c:v>100.92571494000001</c:v>
                </c:pt>
                <c:pt idx="367">
                  <c:v>119.16402805000001</c:v>
                </c:pt>
                <c:pt idx="368">
                  <c:v>148.98088440000001</c:v>
                </c:pt>
                <c:pt idx="369">
                  <c:v>147.32443341000001</c:v>
                </c:pt>
                <c:pt idx="370">
                  <c:v>160.02222565</c:v>
                </c:pt>
                <c:pt idx="371">
                  <c:v>110.76441473000001</c:v>
                </c:pt>
                <c:pt idx="372">
                  <c:v>107.29847844</c:v>
                </c:pt>
                <c:pt idx="373">
                  <c:v>99.549384250000003</c:v>
                </c:pt>
                <c:pt idx="374">
                  <c:v>97.988783429999998</c:v>
                </c:pt>
                <c:pt idx="375">
                  <c:v>103.71521973</c:v>
                </c:pt>
                <c:pt idx="376">
                  <c:v>104.23585342</c:v>
                </c:pt>
                <c:pt idx="377">
                  <c:v>84.688927050000004</c:v>
                </c:pt>
                <c:pt idx="378">
                  <c:v>51.839913189999997</c:v>
                </c:pt>
                <c:pt idx="379">
                  <c:v>50.636307030000005</c:v>
                </c:pt>
                <c:pt idx="380">
                  <c:v>44.595202860000001</c:v>
                </c:pt>
                <c:pt idx="381">
                  <c:v>49.907858519999998</c:v>
                </c:pt>
                <c:pt idx="382">
                  <c:v>66.167756539999999</c:v>
                </c:pt>
                <c:pt idx="383">
                  <c:v>86.012091150000003</c:v>
                </c:pt>
                <c:pt idx="384">
                  <c:v>90.502696900000004</c:v>
                </c:pt>
                <c:pt idx="385">
                  <c:v>61.381847909999998</c:v>
                </c:pt>
                <c:pt idx="386">
                  <c:v>76.86356816</c:v>
                </c:pt>
                <c:pt idx="387">
                  <c:v>83.502341049999998</c:v>
                </c:pt>
                <c:pt idx="388">
                  <c:v>62.409683149999999</c:v>
                </c:pt>
                <c:pt idx="389">
                  <c:v>49.745569059999994</c:v>
                </c:pt>
                <c:pt idx="390">
                  <c:v>44.117945510000006</c:v>
                </c:pt>
                <c:pt idx="391">
                  <c:v>37.875997699999999</c:v>
                </c:pt>
                <c:pt idx="392">
                  <c:v>40.347979760000001</c:v>
                </c:pt>
                <c:pt idx="393">
                  <c:v>41.734896370000001</c:v>
                </c:pt>
                <c:pt idx="394">
                  <c:v>41.981479530000001</c:v>
                </c:pt>
                <c:pt idx="395">
                  <c:v>39.152893720000002</c:v>
                </c:pt>
                <c:pt idx="396">
                  <c:v>36.719479079999999</c:v>
                </c:pt>
                <c:pt idx="397">
                  <c:v>48.245241450000002</c:v>
                </c:pt>
                <c:pt idx="398">
                  <c:v>47.64457376</c:v>
                </c:pt>
                <c:pt idx="399">
                  <c:v>49.112334390000001</c:v>
                </c:pt>
                <c:pt idx="400">
                  <c:v>39.935932690000001</c:v>
                </c:pt>
                <c:pt idx="401">
                  <c:v>61.960945900000006</c:v>
                </c:pt>
                <c:pt idx="402">
                  <c:v>132.07132005</c:v>
                </c:pt>
                <c:pt idx="403">
                  <c:v>133.05559007000002</c:v>
                </c:pt>
                <c:pt idx="404">
                  <c:v>111.15817167</c:v>
                </c:pt>
                <c:pt idx="405">
                  <c:v>113.44439842000001</c:v>
                </c:pt>
                <c:pt idx="406">
                  <c:v>29.821351010000001</c:v>
                </c:pt>
                <c:pt idx="407">
                  <c:v>56.554058359999999</c:v>
                </c:pt>
                <c:pt idx="408">
                  <c:v>52.53045024</c:v>
                </c:pt>
                <c:pt idx="409">
                  <c:v>58.147575120000006</c:v>
                </c:pt>
                <c:pt idx="410">
                  <c:v>39.545754029999998</c:v>
                </c:pt>
                <c:pt idx="411">
                  <c:v>49.370054770000003</c:v>
                </c:pt>
                <c:pt idx="412">
                  <c:v>36.557602580000001</c:v>
                </c:pt>
                <c:pt idx="413">
                  <c:v>25.56424518</c:v>
                </c:pt>
                <c:pt idx="414">
                  <c:v>21.477847130000001</c:v>
                </c:pt>
                <c:pt idx="415">
                  <c:v>27.721860039999999</c:v>
                </c:pt>
                <c:pt idx="416">
                  <c:v>32.149461599999995</c:v>
                </c:pt>
                <c:pt idx="417">
                  <c:v>24.54371566</c:v>
                </c:pt>
                <c:pt idx="418">
                  <c:v>22.089525889999997</c:v>
                </c:pt>
                <c:pt idx="419">
                  <c:v>17.610050140000002</c:v>
                </c:pt>
                <c:pt idx="420">
                  <c:v>19.940731299999999</c:v>
                </c:pt>
                <c:pt idx="421">
                  <c:v>20.071909380000001</c:v>
                </c:pt>
                <c:pt idx="422">
                  <c:v>13.821714790000001</c:v>
                </c:pt>
                <c:pt idx="423">
                  <c:v>15.48804159</c:v>
                </c:pt>
                <c:pt idx="424">
                  <c:v>14.49075667</c:v>
                </c:pt>
                <c:pt idx="425">
                  <c:v>14.532271119999999</c:v>
                </c:pt>
                <c:pt idx="426">
                  <c:v>14.002939009999999</c:v>
                </c:pt>
                <c:pt idx="427">
                  <c:v>14.52238657</c:v>
                </c:pt>
                <c:pt idx="428">
                  <c:v>12.949143660000001</c:v>
                </c:pt>
                <c:pt idx="429">
                  <c:v>11.437573130000001</c:v>
                </c:pt>
                <c:pt idx="430">
                  <c:v>18.15913402</c:v>
                </c:pt>
                <c:pt idx="431">
                  <c:v>15.240656520000002</c:v>
                </c:pt>
                <c:pt idx="432">
                  <c:v>15.379451329999998</c:v>
                </c:pt>
                <c:pt idx="433">
                  <c:v>21.538335610000001</c:v>
                </c:pt>
                <c:pt idx="434">
                  <c:v>23.704971960000002</c:v>
                </c:pt>
                <c:pt idx="435">
                  <c:v>20.481296830000002</c:v>
                </c:pt>
                <c:pt idx="436">
                  <c:v>23.074532870000002</c:v>
                </c:pt>
                <c:pt idx="437">
                  <c:v>20.087803899999997</c:v>
                </c:pt>
                <c:pt idx="438">
                  <c:v>17.57746388</c:v>
                </c:pt>
                <c:pt idx="439">
                  <c:v>23.54985271</c:v>
                </c:pt>
                <c:pt idx="440">
                  <c:v>18.703433919999998</c:v>
                </c:pt>
                <c:pt idx="441">
                  <c:v>25.185512969999998</c:v>
                </c:pt>
                <c:pt idx="442">
                  <c:v>20.380065009999999</c:v>
                </c:pt>
                <c:pt idx="443">
                  <c:v>20.105901079999999</c:v>
                </c:pt>
                <c:pt idx="444">
                  <c:v>17.544555600000002</c:v>
                </c:pt>
                <c:pt idx="445">
                  <c:v>13.45775673</c:v>
                </c:pt>
                <c:pt idx="446">
                  <c:v>13.464139400000001</c:v>
                </c:pt>
                <c:pt idx="447">
                  <c:v>19.97787799</c:v>
                </c:pt>
                <c:pt idx="448">
                  <c:v>26.480468760000001</c:v>
                </c:pt>
                <c:pt idx="449">
                  <c:v>25.81869837</c:v>
                </c:pt>
                <c:pt idx="450">
                  <c:v>33.000884110000001</c:v>
                </c:pt>
                <c:pt idx="451">
                  <c:v>30.289551890000002</c:v>
                </c:pt>
                <c:pt idx="452">
                  <c:v>29.499908000000001</c:v>
                </c:pt>
                <c:pt idx="453">
                  <c:v>26.53249267</c:v>
                </c:pt>
                <c:pt idx="454">
                  <c:v>22.200051990000002</c:v>
                </c:pt>
                <c:pt idx="455">
                  <c:v>18.0504769</c:v>
                </c:pt>
                <c:pt idx="456">
                  <c:v>24.208261279999999</c:v>
                </c:pt>
                <c:pt idx="457">
                  <c:v>16.153129660000001</c:v>
                </c:pt>
                <c:pt idx="458">
                  <c:v>13.612826139999999</c:v>
                </c:pt>
                <c:pt idx="459">
                  <c:v>14.73520531</c:v>
                </c:pt>
                <c:pt idx="460">
                  <c:v>16.17036542</c:v>
                </c:pt>
                <c:pt idx="461">
                  <c:v>16.432067719999999</c:v>
                </c:pt>
                <c:pt idx="462">
                  <c:v>14.315902579999999</c:v>
                </c:pt>
                <c:pt idx="463">
                  <c:v>16.326176070000002</c:v>
                </c:pt>
                <c:pt idx="464">
                  <c:v>20.424638850000001</c:v>
                </c:pt>
                <c:pt idx="465">
                  <c:v>21.85304679</c:v>
                </c:pt>
                <c:pt idx="466">
                  <c:v>18.887461439999999</c:v>
                </c:pt>
                <c:pt idx="467">
                  <c:v>17.214474330000002</c:v>
                </c:pt>
                <c:pt idx="468">
                  <c:v>14.294721410000001</c:v>
                </c:pt>
                <c:pt idx="469">
                  <c:v>17.091466759999999</c:v>
                </c:pt>
                <c:pt idx="470">
                  <c:v>21.092427960000002</c:v>
                </c:pt>
                <c:pt idx="471">
                  <c:v>17.34695876</c:v>
                </c:pt>
                <c:pt idx="472">
                  <c:v>13.365306520000001</c:v>
                </c:pt>
                <c:pt idx="473">
                  <c:v>13.082131589999999</c:v>
                </c:pt>
                <c:pt idx="474">
                  <c:v>13.08832844</c:v>
                </c:pt>
                <c:pt idx="475">
                  <c:v>15.30009635</c:v>
                </c:pt>
                <c:pt idx="476">
                  <c:v>16.371690210000001</c:v>
                </c:pt>
                <c:pt idx="477">
                  <c:v>8.1531805999999989</c:v>
                </c:pt>
                <c:pt idx="478">
                  <c:v>19.01251456</c:v>
                </c:pt>
                <c:pt idx="479">
                  <c:v>14.932202359999998</c:v>
                </c:pt>
                <c:pt idx="480">
                  <c:v>15.691673099999999</c:v>
                </c:pt>
                <c:pt idx="481">
                  <c:v>14.89709349</c:v>
                </c:pt>
                <c:pt idx="482">
                  <c:v>17.784567920000001</c:v>
                </c:pt>
                <c:pt idx="483">
                  <c:v>12.16434595</c:v>
                </c:pt>
                <c:pt idx="484">
                  <c:v>12.992806759999999</c:v>
                </c:pt>
                <c:pt idx="485">
                  <c:v>16.377162999999999</c:v>
                </c:pt>
                <c:pt idx="486">
                  <c:v>15.5883465</c:v>
                </c:pt>
                <c:pt idx="487">
                  <c:v>16.629842550000003</c:v>
                </c:pt>
                <c:pt idx="488">
                  <c:v>14.90303975</c:v>
                </c:pt>
                <c:pt idx="489">
                  <c:v>11.98748058</c:v>
                </c:pt>
                <c:pt idx="490">
                  <c:v>26.87803735</c:v>
                </c:pt>
                <c:pt idx="491">
                  <c:v>23.183102679999998</c:v>
                </c:pt>
                <c:pt idx="492">
                  <c:v>4.0543796799999994</c:v>
                </c:pt>
                <c:pt idx="493">
                  <c:v>44.938780520000002</c:v>
                </c:pt>
                <c:pt idx="494">
                  <c:v>27.451208270000002</c:v>
                </c:pt>
                <c:pt idx="495">
                  <c:v>31.247317460000001</c:v>
                </c:pt>
                <c:pt idx="496">
                  <c:v>24.408939960000001</c:v>
                </c:pt>
                <c:pt idx="497">
                  <c:v>37.806647330000004</c:v>
                </c:pt>
                <c:pt idx="498">
                  <c:v>23.40352961</c:v>
                </c:pt>
                <c:pt idx="499">
                  <c:v>18.78106927</c:v>
                </c:pt>
                <c:pt idx="500">
                  <c:v>17.922417589999998</c:v>
                </c:pt>
                <c:pt idx="501">
                  <c:v>11.58313278</c:v>
                </c:pt>
                <c:pt idx="502">
                  <c:v>11.13559594</c:v>
                </c:pt>
                <c:pt idx="503">
                  <c:v>9.6473737899999996</c:v>
                </c:pt>
                <c:pt idx="504">
                  <c:v>8.6052251599999998</c:v>
                </c:pt>
                <c:pt idx="505">
                  <c:v>14.19719986</c:v>
                </c:pt>
                <c:pt idx="506">
                  <c:v>38.257942810000003</c:v>
                </c:pt>
                <c:pt idx="507">
                  <c:v>25.823160389999998</c:v>
                </c:pt>
                <c:pt idx="508">
                  <c:v>41.962594939999995</c:v>
                </c:pt>
                <c:pt idx="509">
                  <c:v>10.0852602</c:v>
                </c:pt>
                <c:pt idx="510">
                  <c:v>21.761310890000001</c:v>
                </c:pt>
                <c:pt idx="511">
                  <c:v>11.42204519</c:v>
                </c:pt>
                <c:pt idx="512">
                  <c:v>11.497523059999999</c:v>
                </c:pt>
                <c:pt idx="513">
                  <c:v>10.271921619999999</c:v>
                </c:pt>
                <c:pt idx="514">
                  <c:v>7.4490544400000003</c:v>
                </c:pt>
                <c:pt idx="515">
                  <c:v>13.609973480000001</c:v>
                </c:pt>
                <c:pt idx="516">
                  <c:v>12.007894890000001</c:v>
                </c:pt>
                <c:pt idx="517">
                  <c:v>11.19445565</c:v>
                </c:pt>
                <c:pt idx="518">
                  <c:v>8.9867027200000003</c:v>
                </c:pt>
                <c:pt idx="519">
                  <c:v>13.188399720000001</c:v>
                </c:pt>
                <c:pt idx="520">
                  <c:v>14.052561879999999</c:v>
                </c:pt>
                <c:pt idx="521">
                  <c:v>10.929594139999999</c:v>
                </c:pt>
                <c:pt idx="522">
                  <c:v>14.346212590000002</c:v>
                </c:pt>
                <c:pt idx="523">
                  <c:v>17.31717888</c:v>
                </c:pt>
                <c:pt idx="524">
                  <c:v>12.48235556</c:v>
                </c:pt>
                <c:pt idx="525">
                  <c:v>20.73907951</c:v>
                </c:pt>
                <c:pt idx="526">
                  <c:v>17.131388479999998</c:v>
                </c:pt>
                <c:pt idx="527">
                  <c:v>18.60365723</c:v>
                </c:pt>
                <c:pt idx="528">
                  <c:v>18.393939420000002</c:v>
                </c:pt>
                <c:pt idx="529">
                  <c:v>10.154509750000001</c:v>
                </c:pt>
                <c:pt idx="530">
                  <c:v>11.73035788</c:v>
                </c:pt>
                <c:pt idx="531">
                  <c:v>10.804870190000001</c:v>
                </c:pt>
                <c:pt idx="532">
                  <c:v>9.5311401399999998</c:v>
                </c:pt>
                <c:pt idx="533">
                  <c:v>8.9986272800000009</c:v>
                </c:pt>
                <c:pt idx="534">
                  <c:v>11.767074169999999</c:v>
                </c:pt>
                <c:pt idx="535">
                  <c:v>10.436160080000001</c:v>
                </c:pt>
                <c:pt idx="536">
                  <c:v>13.874125060000001</c:v>
                </c:pt>
                <c:pt idx="537">
                  <c:v>11.482259040000001</c:v>
                </c:pt>
                <c:pt idx="538">
                  <c:v>16.49231902</c:v>
                </c:pt>
                <c:pt idx="539">
                  <c:v>14.031705549999998</c:v>
                </c:pt>
                <c:pt idx="540">
                  <c:v>13.75570372</c:v>
                </c:pt>
                <c:pt idx="541">
                  <c:v>13.429155679999999</c:v>
                </c:pt>
                <c:pt idx="542">
                  <c:v>15.54332758</c:v>
                </c:pt>
                <c:pt idx="543">
                  <c:v>12.55204048</c:v>
                </c:pt>
                <c:pt idx="544">
                  <c:v>12.173499959999999</c:v>
                </c:pt>
                <c:pt idx="545">
                  <c:v>10.46088584</c:v>
                </c:pt>
                <c:pt idx="546">
                  <c:v>13.093137260000001</c:v>
                </c:pt>
                <c:pt idx="547">
                  <c:v>14.645557579999998</c:v>
                </c:pt>
                <c:pt idx="548">
                  <c:v>15.649631649999998</c:v>
                </c:pt>
                <c:pt idx="549">
                  <c:v>16.11731339</c:v>
                </c:pt>
                <c:pt idx="550">
                  <c:v>14.333179339999999</c:v>
                </c:pt>
                <c:pt idx="551">
                  <c:v>18.89541152</c:v>
                </c:pt>
                <c:pt idx="552">
                  <c:v>12.747617630000001</c:v>
                </c:pt>
                <c:pt idx="553">
                  <c:v>10.524382730000001</c:v>
                </c:pt>
                <c:pt idx="554">
                  <c:v>7.6211003800000006</c:v>
                </c:pt>
                <c:pt idx="555">
                  <c:v>12.218526669999999</c:v>
                </c:pt>
                <c:pt idx="556">
                  <c:v>9.0327023100000012</c:v>
                </c:pt>
                <c:pt idx="557">
                  <c:v>7.6000564499999994</c:v>
                </c:pt>
                <c:pt idx="558">
                  <c:v>8.03352355</c:v>
                </c:pt>
                <c:pt idx="559">
                  <c:v>6.9385691900000008</c:v>
                </c:pt>
                <c:pt idx="560">
                  <c:v>13.843862189999999</c:v>
                </c:pt>
                <c:pt idx="561">
                  <c:v>10.80488654</c:v>
                </c:pt>
                <c:pt idx="562">
                  <c:v>10.838056099999999</c:v>
                </c:pt>
                <c:pt idx="563">
                  <c:v>6.9213314700000002</c:v>
                </c:pt>
                <c:pt idx="564">
                  <c:v>9.3589336999999997</c:v>
                </c:pt>
                <c:pt idx="565">
                  <c:v>7.1788466</c:v>
                </c:pt>
                <c:pt idx="566">
                  <c:v>9.5304183200000008</c:v>
                </c:pt>
                <c:pt idx="567">
                  <c:v>8.26984092</c:v>
                </c:pt>
                <c:pt idx="568">
                  <c:v>8.8982616100000005</c:v>
                </c:pt>
                <c:pt idx="569">
                  <c:v>10.516918670000001</c:v>
                </c:pt>
                <c:pt idx="570">
                  <c:v>6.7011484899999996</c:v>
                </c:pt>
                <c:pt idx="571">
                  <c:v>8.1647099799999996</c:v>
                </c:pt>
                <c:pt idx="572">
                  <c:v>11.06720947</c:v>
                </c:pt>
                <c:pt idx="573">
                  <c:v>6.9320479699999993</c:v>
                </c:pt>
                <c:pt idx="574">
                  <c:v>8.5188941499999995</c:v>
                </c:pt>
                <c:pt idx="575">
                  <c:v>11.17611116</c:v>
                </c:pt>
                <c:pt idx="576">
                  <c:v>7.6664039500000003</c:v>
                </c:pt>
                <c:pt idx="577">
                  <c:v>7.2884904899999992</c:v>
                </c:pt>
                <c:pt idx="578">
                  <c:v>10.545360199999999</c:v>
                </c:pt>
                <c:pt idx="579">
                  <c:v>13.06900542</c:v>
                </c:pt>
                <c:pt idx="580">
                  <c:v>5.6226450200000002</c:v>
                </c:pt>
                <c:pt idx="581">
                  <c:v>5.3532188300000003</c:v>
                </c:pt>
                <c:pt idx="582">
                  <c:v>10.0700609</c:v>
                </c:pt>
                <c:pt idx="583">
                  <c:v>8.3231406900000007</c:v>
                </c:pt>
                <c:pt idx="584">
                  <c:v>6.36215391</c:v>
                </c:pt>
                <c:pt idx="585">
                  <c:v>5.8390885399999997</c:v>
                </c:pt>
                <c:pt idx="586">
                  <c:v>4.9107245000000006</c:v>
                </c:pt>
                <c:pt idx="587">
                  <c:v>6.4559157300000001</c:v>
                </c:pt>
                <c:pt idx="588">
                  <c:v>13.66093053</c:v>
                </c:pt>
                <c:pt idx="589">
                  <c:v>11.8503901</c:v>
                </c:pt>
                <c:pt idx="590">
                  <c:v>12.14431733</c:v>
                </c:pt>
                <c:pt idx="591">
                  <c:v>14.46155108</c:v>
                </c:pt>
                <c:pt idx="592">
                  <c:v>12.90256802</c:v>
                </c:pt>
                <c:pt idx="593">
                  <c:v>9.864387709999999</c:v>
                </c:pt>
                <c:pt idx="594">
                  <c:v>10.427150079999999</c:v>
                </c:pt>
                <c:pt idx="595">
                  <c:v>10.58401634</c:v>
                </c:pt>
                <c:pt idx="596">
                  <c:v>8.2622303099999996</c:v>
                </c:pt>
                <c:pt idx="597">
                  <c:v>9.211310730000001</c:v>
                </c:pt>
                <c:pt idx="598">
                  <c:v>8.1851704500000011</c:v>
                </c:pt>
                <c:pt idx="599">
                  <c:v>7.7279889099999997</c:v>
                </c:pt>
                <c:pt idx="600">
                  <c:v>6.7606347399999995</c:v>
                </c:pt>
                <c:pt idx="601">
                  <c:v>11.70426887</c:v>
                </c:pt>
                <c:pt idx="602">
                  <c:v>14.330359489999999</c:v>
                </c:pt>
                <c:pt idx="603">
                  <c:v>12.486694330000001</c:v>
                </c:pt>
                <c:pt idx="604">
                  <c:v>14.435710289999999</c:v>
                </c:pt>
                <c:pt idx="605">
                  <c:v>12.908726959999999</c:v>
                </c:pt>
                <c:pt idx="606">
                  <c:v>13.07126594</c:v>
                </c:pt>
                <c:pt idx="607">
                  <c:v>14.399047899999999</c:v>
                </c:pt>
                <c:pt idx="608">
                  <c:v>16.96718104</c:v>
                </c:pt>
                <c:pt idx="609">
                  <c:v>11.507589230000001</c:v>
                </c:pt>
                <c:pt idx="610">
                  <c:v>13.27742323</c:v>
                </c:pt>
                <c:pt idx="611">
                  <c:v>11.3483936</c:v>
                </c:pt>
                <c:pt idx="612">
                  <c:v>14.709630129999999</c:v>
                </c:pt>
                <c:pt idx="613">
                  <c:v>12.323806209999999</c:v>
                </c:pt>
                <c:pt idx="614">
                  <c:v>13.605310699999999</c:v>
                </c:pt>
                <c:pt idx="615">
                  <c:v>14.599968950000001</c:v>
                </c:pt>
                <c:pt idx="616">
                  <c:v>15.660332560000001</c:v>
                </c:pt>
                <c:pt idx="617">
                  <c:v>16.390473960000001</c:v>
                </c:pt>
                <c:pt idx="618">
                  <c:v>14.481716269999998</c:v>
                </c:pt>
                <c:pt idx="619">
                  <c:v>14.22613144</c:v>
                </c:pt>
                <c:pt idx="620">
                  <c:v>11.457676119999999</c:v>
                </c:pt>
                <c:pt idx="621">
                  <c:v>11.08457059</c:v>
                </c:pt>
                <c:pt idx="622">
                  <c:v>13.903020680000001</c:v>
                </c:pt>
                <c:pt idx="623">
                  <c:v>17.130352989999999</c:v>
                </c:pt>
                <c:pt idx="624">
                  <c:v>13.83816013</c:v>
                </c:pt>
                <c:pt idx="625">
                  <c:v>10.352418910000001</c:v>
                </c:pt>
                <c:pt idx="626">
                  <c:v>10.738979180000001</c:v>
                </c:pt>
                <c:pt idx="627">
                  <c:v>15.726100630000001</c:v>
                </c:pt>
                <c:pt idx="628">
                  <c:v>12.828407929999999</c:v>
                </c:pt>
                <c:pt idx="629">
                  <c:v>12.62622874</c:v>
                </c:pt>
                <c:pt idx="630">
                  <c:v>14.309727609999999</c:v>
                </c:pt>
                <c:pt idx="631">
                  <c:v>13.85088487</c:v>
                </c:pt>
                <c:pt idx="632">
                  <c:v>15.783998089999999</c:v>
                </c:pt>
                <c:pt idx="633">
                  <c:v>13.88643413</c:v>
                </c:pt>
                <c:pt idx="634">
                  <c:v>13.90775399</c:v>
                </c:pt>
                <c:pt idx="635">
                  <c:v>13.36752311</c:v>
                </c:pt>
                <c:pt idx="636">
                  <c:v>13.467822549999999</c:v>
                </c:pt>
                <c:pt idx="637">
                  <c:v>18.290192920000003</c:v>
                </c:pt>
                <c:pt idx="638">
                  <c:v>15.75557639</c:v>
                </c:pt>
                <c:pt idx="639">
                  <c:v>17.002669310000002</c:v>
                </c:pt>
                <c:pt idx="640">
                  <c:v>25.590500390000003</c:v>
                </c:pt>
                <c:pt idx="641">
                  <c:v>22.828094930000002</c:v>
                </c:pt>
                <c:pt idx="642">
                  <c:v>23.262712199999999</c:v>
                </c:pt>
                <c:pt idx="643">
                  <c:v>23.418619020000001</c:v>
                </c:pt>
                <c:pt idx="644">
                  <c:v>18.51861761</c:v>
                </c:pt>
                <c:pt idx="645">
                  <c:v>14.49245662</c:v>
                </c:pt>
                <c:pt idx="646">
                  <c:v>14.220612659999999</c:v>
                </c:pt>
                <c:pt idx="647">
                  <c:v>19.947388060000002</c:v>
                </c:pt>
                <c:pt idx="648">
                  <c:v>11.13751622</c:v>
                </c:pt>
                <c:pt idx="649">
                  <c:v>10.945073579999999</c:v>
                </c:pt>
                <c:pt idx="650">
                  <c:v>13.67506156</c:v>
                </c:pt>
                <c:pt idx="651">
                  <c:v>16.113145889999998</c:v>
                </c:pt>
                <c:pt idx="652">
                  <c:v>8.0003239700000002</c:v>
                </c:pt>
                <c:pt idx="653">
                  <c:v>8.099362450000001</c:v>
                </c:pt>
                <c:pt idx="654">
                  <c:v>5.9205247300000003</c:v>
                </c:pt>
                <c:pt idx="655">
                  <c:v>6.8808249400000001</c:v>
                </c:pt>
                <c:pt idx="656">
                  <c:v>11.36931918</c:v>
                </c:pt>
                <c:pt idx="657">
                  <c:v>10.092626790000001</c:v>
                </c:pt>
                <c:pt idx="658">
                  <c:v>7.6769029099999999</c:v>
                </c:pt>
                <c:pt idx="659">
                  <c:v>9.7979122399999987</c:v>
                </c:pt>
                <c:pt idx="660">
                  <c:v>15.11588646</c:v>
                </c:pt>
                <c:pt idx="661">
                  <c:v>7.5428646500000003</c:v>
                </c:pt>
                <c:pt idx="662">
                  <c:v>6.1640567199999996</c:v>
                </c:pt>
                <c:pt idx="663">
                  <c:v>8.1728325999999996</c:v>
                </c:pt>
                <c:pt idx="664">
                  <c:v>7.2317560899999993</c:v>
                </c:pt>
                <c:pt idx="665">
                  <c:v>5.5998921600000005</c:v>
                </c:pt>
                <c:pt idx="666">
                  <c:v>8.1457518899999997</c:v>
                </c:pt>
                <c:pt idx="667">
                  <c:v>9.3061990000000012</c:v>
                </c:pt>
                <c:pt idx="668">
                  <c:v>9.2954404099999994</c:v>
                </c:pt>
                <c:pt idx="669">
                  <c:v>7.4793940499999998</c:v>
                </c:pt>
                <c:pt idx="670">
                  <c:v>6.8547334400000004</c:v>
                </c:pt>
                <c:pt idx="671">
                  <c:v>5.8595050400000002</c:v>
                </c:pt>
                <c:pt idx="672">
                  <c:v>6.06049843</c:v>
                </c:pt>
                <c:pt idx="673">
                  <c:v>8.839967849999999</c:v>
                </c:pt>
                <c:pt idx="674">
                  <c:v>10.54846873</c:v>
                </c:pt>
                <c:pt idx="675">
                  <c:v>14.91316074</c:v>
                </c:pt>
                <c:pt idx="676">
                  <c:v>15.216697210000001</c:v>
                </c:pt>
                <c:pt idx="677">
                  <c:v>11.328935299999999</c:v>
                </c:pt>
                <c:pt idx="678">
                  <c:v>10.09946805</c:v>
                </c:pt>
                <c:pt idx="679">
                  <c:v>9.6603898299999997</c:v>
                </c:pt>
                <c:pt idx="680">
                  <c:v>7.9779428400000008</c:v>
                </c:pt>
                <c:pt idx="681">
                  <c:v>10.412815570000001</c:v>
                </c:pt>
                <c:pt idx="682">
                  <c:v>12.530882700000001</c:v>
                </c:pt>
                <c:pt idx="683">
                  <c:v>7.8155728199999999</c:v>
                </c:pt>
                <c:pt idx="684">
                  <c:v>10.301415840000001</c:v>
                </c:pt>
                <c:pt idx="685">
                  <c:v>18.85625224</c:v>
                </c:pt>
                <c:pt idx="686">
                  <c:v>20.188406560000001</c:v>
                </c:pt>
                <c:pt idx="687">
                  <c:v>10.603738569999999</c:v>
                </c:pt>
                <c:pt idx="688">
                  <c:v>9.4086339199999998</c:v>
                </c:pt>
                <c:pt idx="689">
                  <c:v>10.85275335</c:v>
                </c:pt>
                <c:pt idx="690">
                  <c:v>8.4994999100000008</c:v>
                </c:pt>
                <c:pt idx="691">
                  <c:v>12.154904910000001</c:v>
                </c:pt>
                <c:pt idx="692">
                  <c:v>8.0216076300000001</c:v>
                </c:pt>
                <c:pt idx="693">
                  <c:v>9.8045407400000002</c:v>
                </c:pt>
                <c:pt idx="694">
                  <c:v>11.144214699999999</c:v>
                </c:pt>
                <c:pt idx="695">
                  <c:v>9.1438996600000007</c:v>
                </c:pt>
                <c:pt idx="696">
                  <c:v>12.571675710000001</c:v>
                </c:pt>
                <c:pt idx="697">
                  <c:v>13.96031337</c:v>
                </c:pt>
                <c:pt idx="698">
                  <c:v>19.17435601</c:v>
                </c:pt>
                <c:pt idx="699">
                  <c:v>16.479503600000001</c:v>
                </c:pt>
                <c:pt idx="700">
                  <c:v>12.52578398</c:v>
                </c:pt>
                <c:pt idx="701">
                  <c:v>12.536490649999999</c:v>
                </c:pt>
                <c:pt idx="702">
                  <c:v>14.216042509999999</c:v>
                </c:pt>
                <c:pt idx="703">
                  <c:v>12.632773330000001</c:v>
                </c:pt>
                <c:pt idx="704">
                  <c:v>12.720435649999999</c:v>
                </c:pt>
                <c:pt idx="705">
                  <c:v>12.066560969999999</c:v>
                </c:pt>
                <c:pt idx="706">
                  <c:v>13.8247315</c:v>
                </c:pt>
                <c:pt idx="707">
                  <c:v>12.082541710000001</c:v>
                </c:pt>
                <c:pt idx="708">
                  <c:v>14.2086147</c:v>
                </c:pt>
                <c:pt idx="709">
                  <c:v>15.11246364</c:v>
                </c:pt>
                <c:pt idx="710">
                  <c:v>10.8842658</c:v>
                </c:pt>
                <c:pt idx="711">
                  <c:v>13.168817050000001</c:v>
                </c:pt>
                <c:pt idx="712">
                  <c:v>10.24896968</c:v>
                </c:pt>
                <c:pt idx="713">
                  <c:v>14.55235587</c:v>
                </c:pt>
                <c:pt idx="714">
                  <c:v>19.966892300000001</c:v>
                </c:pt>
                <c:pt idx="715">
                  <c:v>19.554071530000002</c:v>
                </c:pt>
                <c:pt idx="716">
                  <c:v>10.23718871</c:v>
                </c:pt>
                <c:pt idx="717">
                  <c:v>8.8280510299999992</c:v>
                </c:pt>
                <c:pt idx="718">
                  <c:v>11.84265971</c:v>
                </c:pt>
                <c:pt idx="719">
                  <c:v>14.383695970000002</c:v>
                </c:pt>
                <c:pt idx="720">
                  <c:v>13.04476678</c:v>
                </c:pt>
                <c:pt idx="721">
                  <c:v>14.933451720000001</c:v>
                </c:pt>
                <c:pt idx="722">
                  <c:v>6.9246405700000002</c:v>
                </c:pt>
                <c:pt idx="723">
                  <c:v>12.00799846</c:v>
                </c:pt>
                <c:pt idx="724">
                  <c:v>12.323646700000001</c:v>
                </c:pt>
                <c:pt idx="725">
                  <c:v>14.80338806</c:v>
                </c:pt>
                <c:pt idx="726">
                  <c:v>18.65750105</c:v>
                </c:pt>
                <c:pt idx="727">
                  <c:v>12.71525501</c:v>
                </c:pt>
                <c:pt idx="728">
                  <c:v>6.3954293899999994</c:v>
                </c:pt>
                <c:pt idx="729">
                  <c:v>10.541841</c:v>
                </c:pt>
                <c:pt idx="730">
                  <c:v>6.5712792400000009</c:v>
                </c:pt>
                <c:pt idx="731">
                  <c:v>7.7919194300000001</c:v>
                </c:pt>
                <c:pt idx="732">
                  <c:v>9.1429106400000002</c:v>
                </c:pt>
                <c:pt idx="733">
                  <c:v>7.5136810800000005</c:v>
                </c:pt>
                <c:pt idx="734">
                  <c:v>7.5270227900000002</c:v>
                </c:pt>
                <c:pt idx="735">
                  <c:v>12.73009982</c:v>
                </c:pt>
                <c:pt idx="736">
                  <c:v>12.89176769</c:v>
                </c:pt>
                <c:pt idx="737">
                  <c:v>11.59945203</c:v>
                </c:pt>
                <c:pt idx="738">
                  <c:v>10.298979360000001</c:v>
                </c:pt>
                <c:pt idx="739">
                  <c:v>10.8255842</c:v>
                </c:pt>
                <c:pt idx="740">
                  <c:v>6.5837463199999995</c:v>
                </c:pt>
                <c:pt idx="741">
                  <c:v>8.9582006299999986</c:v>
                </c:pt>
                <c:pt idx="742">
                  <c:v>10.702939429999999</c:v>
                </c:pt>
                <c:pt idx="743">
                  <c:v>8.9237846400000045</c:v>
                </c:pt>
                <c:pt idx="744">
                  <c:v>8.9302038199999991</c:v>
                </c:pt>
                <c:pt idx="745">
                  <c:v>5.5131393299999978</c:v>
                </c:pt>
                <c:pt idx="746">
                  <c:v>6.1463397999999998</c:v>
                </c:pt>
                <c:pt idx="747">
                  <c:v>6.6167331999999996</c:v>
                </c:pt>
                <c:pt idx="748">
                  <c:v>5.0493956600000001</c:v>
                </c:pt>
                <c:pt idx="749">
                  <c:v>8.0975032700000007</c:v>
                </c:pt>
                <c:pt idx="750">
                  <c:v>5.0338994700000006</c:v>
                </c:pt>
                <c:pt idx="751">
                  <c:v>5.4452575799999998</c:v>
                </c:pt>
                <c:pt idx="752">
                  <c:v>6.5527015600000009</c:v>
                </c:pt>
                <c:pt idx="753">
                  <c:v>5.6486662200000017</c:v>
                </c:pt>
                <c:pt idx="754">
                  <c:v>9.17388096</c:v>
                </c:pt>
                <c:pt idx="755">
                  <c:v>9.301914649999997</c:v>
                </c:pt>
                <c:pt idx="756">
                  <c:v>6.6433177399999996</c:v>
                </c:pt>
                <c:pt idx="757">
                  <c:v>8.8589163499999994</c:v>
                </c:pt>
                <c:pt idx="758">
                  <c:v>7.3009508600000004</c:v>
                </c:pt>
                <c:pt idx="759">
                  <c:v>6.2665861000000023</c:v>
                </c:pt>
                <c:pt idx="760">
                  <c:v>5.7401167600000003</c:v>
                </c:pt>
                <c:pt idx="761">
                  <c:v>8.8007429200000029</c:v>
                </c:pt>
                <c:pt idx="762">
                  <c:v>6.8734531100000007</c:v>
                </c:pt>
                <c:pt idx="763">
                  <c:v>5.2014551599999992</c:v>
                </c:pt>
                <c:pt idx="764">
                  <c:v>5.7330912299999985</c:v>
                </c:pt>
                <c:pt idx="765">
                  <c:v>6.6493254199999994</c:v>
                </c:pt>
                <c:pt idx="766">
                  <c:v>5.5189325999999985</c:v>
                </c:pt>
                <c:pt idx="767">
                  <c:v>5.4188803999999973</c:v>
                </c:pt>
                <c:pt idx="768">
                  <c:v>5.5878264100000017</c:v>
                </c:pt>
                <c:pt idx="769">
                  <c:v>7.0105285899999989</c:v>
                </c:pt>
                <c:pt idx="770">
                  <c:v>5.8676582699999971</c:v>
                </c:pt>
                <c:pt idx="771">
                  <c:v>10.191201959999992</c:v>
                </c:pt>
                <c:pt idx="772">
                  <c:v>11.955472079999998</c:v>
                </c:pt>
                <c:pt idx="773">
                  <c:v>9.3940707899999971</c:v>
                </c:pt>
                <c:pt idx="774">
                  <c:v>7.7937203900000034</c:v>
                </c:pt>
                <c:pt idx="775">
                  <c:v>7.6346283399999955</c:v>
                </c:pt>
                <c:pt idx="776">
                  <c:v>4.8230465400000009</c:v>
                </c:pt>
                <c:pt idx="777">
                  <c:v>9.3821389499999981</c:v>
                </c:pt>
                <c:pt idx="778">
                  <c:v>5.9964200100000005</c:v>
                </c:pt>
                <c:pt idx="779">
                  <c:v>4.0645851499999983</c:v>
                </c:pt>
                <c:pt idx="780">
                  <c:v>7.9009455599999985</c:v>
                </c:pt>
                <c:pt idx="781">
                  <c:v>7.4374845199999999</c:v>
                </c:pt>
                <c:pt idx="782">
                  <c:v>10.085444179999998</c:v>
                </c:pt>
                <c:pt idx="783">
                  <c:v>10.926156970000006</c:v>
                </c:pt>
                <c:pt idx="784">
                  <c:v>10.087769349999995</c:v>
                </c:pt>
                <c:pt idx="785">
                  <c:v>8.9024689599999967</c:v>
                </c:pt>
                <c:pt idx="786">
                  <c:v>9.7782230200000022</c:v>
                </c:pt>
                <c:pt idx="787">
                  <c:v>5.5756087799999996</c:v>
                </c:pt>
                <c:pt idx="788">
                  <c:v>6.9498630500000003</c:v>
                </c:pt>
                <c:pt idx="789">
                  <c:v>7.9130228899999961</c:v>
                </c:pt>
                <c:pt idx="790">
                  <c:v>5.0237005999999997</c:v>
                </c:pt>
                <c:pt idx="791">
                  <c:v>5.9083096399999979</c:v>
                </c:pt>
                <c:pt idx="792">
                  <c:v>10.150625810000006</c:v>
                </c:pt>
                <c:pt idx="793">
                  <c:v>8.1523990999999985</c:v>
                </c:pt>
                <c:pt idx="794">
                  <c:v>11.253975850000002</c:v>
                </c:pt>
                <c:pt idx="795">
                  <c:v>10.058481659999998</c:v>
                </c:pt>
                <c:pt idx="796">
                  <c:v>12.405790950000002</c:v>
                </c:pt>
                <c:pt idx="797">
                  <c:v>9.4719553900000015</c:v>
                </c:pt>
                <c:pt idx="798">
                  <c:v>7.8357751500000052</c:v>
                </c:pt>
                <c:pt idx="799">
                  <c:v>6.3643053600000004</c:v>
                </c:pt>
                <c:pt idx="800">
                  <c:v>4.8241291499999992</c:v>
                </c:pt>
                <c:pt idx="801">
                  <c:v>5.0743731099999989</c:v>
                </c:pt>
                <c:pt idx="802">
                  <c:v>8.5555069599999936</c:v>
                </c:pt>
                <c:pt idx="803">
                  <c:v>8.5477701699999997</c:v>
                </c:pt>
                <c:pt idx="804">
                  <c:v>9.984056510000002</c:v>
                </c:pt>
                <c:pt idx="805">
                  <c:v>9.6045809699999989</c:v>
                </c:pt>
                <c:pt idx="806">
                  <c:v>10.550937560000005</c:v>
                </c:pt>
                <c:pt idx="807">
                  <c:v>10.776312150000004</c:v>
                </c:pt>
                <c:pt idx="808">
                  <c:v>19.647441910000001</c:v>
                </c:pt>
                <c:pt idx="809">
                  <c:v>17.070352350000018</c:v>
                </c:pt>
                <c:pt idx="810">
                  <c:v>10.310246230000001</c:v>
                </c:pt>
                <c:pt idx="811">
                  <c:v>8.4945932199999969</c:v>
                </c:pt>
                <c:pt idx="812">
                  <c:v>9.6808653799999966</c:v>
                </c:pt>
                <c:pt idx="813">
                  <c:v>9.2285624900000016</c:v>
                </c:pt>
                <c:pt idx="814">
                  <c:v>19.404357590000004</c:v>
                </c:pt>
                <c:pt idx="815">
                  <c:v>15.315957399999997</c:v>
                </c:pt>
                <c:pt idx="816">
                  <c:v>9.6503082899999981</c:v>
                </c:pt>
                <c:pt idx="817">
                  <c:v>14.826810849999998</c:v>
                </c:pt>
                <c:pt idx="818">
                  <c:v>10.575804950000002</c:v>
                </c:pt>
                <c:pt idx="819">
                  <c:v>8.4591682899999991</c:v>
                </c:pt>
                <c:pt idx="820">
                  <c:v>7.0446263099999982</c:v>
                </c:pt>
                <c:pt idx="821">
                  <c:v>5.1269479600000016</c:v>
                </c:pt>
                <c:pt idx="822">
                  <c:v>4.8252974200000009</c:v>
                </c:pt>
                <c:pt idx="823">
                  <c:v>3.9169527500000005</c:v>
                </c:pt>
                <c:pt idx="824">
                  <c:v>4.6623112100000004</c:v>
                </c:pt>
                <c:pt idx="825">
                  <c:v>5.0393874700000012</c:v>
                </c:pt>
                <c:pt idx="826">
                  <c:v>5.2224236100000008</c:v>
                </c:pt>
                <c:pt idx="827">
                  <c:v>9.0973932700000102</c:v>
                </c:pt>
                <c:pt idx="828">
                  <c:v>5.1194615799999976</c:v>
                </c:pt>
                <c:pt idx="829">
                  <c:v>5.6736504699999983</c:v>
                </c:pt>
                <c:pt idx="830">
                  <c:v>5.5039866499999999</c:v>
                </c:pt>
                <c:pt idx="831">
                  <c:v>4.0169663500000006</c:v>
                </c:pt>
                <c:pt idx="832">
                  <c:v>3.9586230999999987</c:v>
                </c:pt>
                <c:pt idx="833">
                  <c:v>4.9460376899999989</c:v>
                </c:pt>
                <c:pt idx="834">
                  <c:v>6.2140394399999979</c:v>
                </c:pt>
                <c:pt idx="835">
                  <c:v>4.9789206399999975</c:v>
                </c:pt>
                <c:pt idx="836">
                  <c:v>5.5065610499999993</c:v>
                </c:pt>
                <c:pt idx="837">
                  <c:v>6.2034951200000004</c:v>
                </c:pt>
                <c:pt idx="838">
                  <c:v>5.4804957199999986</c:v>
                </c:pt>
                <c:pt idx="839">
                  <c:v>4.2649759599999975</c:v>
                </c:pt>
                <c:pt idx="840">
                  <c:v>8.4823472999999971</c:v>
                </c:pt>
                <c:pt idx="841">
                  <c:v>4.732236829999998</c:v>
                </c:pt>
                <c:pt idx="842">
                  <c:v>8.1182352200000061</c:v>
                </c:pt>
                <c:pt idx="843">
                  <c:v>5.6884396499999985</c:v>
                </c:pt>
                <c:pt idx="844">
                  <c:v>5.7415612499999993</c:v>
                </c:pt>
                <c:pt idx="845">
                  <c:v>6.3801942899999995</c:v>
                </c:pt>
                <c:pt idx="846">
                  <c:v>4.9998293100000035</c:v>
                </c:pt>
                <c:pt idx="847">
                  <c:v>8.4547797000000013</c:v>
                </c:pt>
                <c:pt idx="848">
                  <c:v>5.7444532399999986</c:v>
                </c:pt>
                <c:pt idx="849">
                  <c:v>3.7168747599999987</c:v>
                </c:pt>
                <c:pt idx="850">
                  <c:v>2.7720135700000004</c:v>
                </c:pt>
                <c:pt idx="851">
                  <c:v>2.4158006000000003</c:v>
                </c:pt>
                <c:pt idx="852">
                  <c:v>2.2253033399999995</c:v>
                </c:pt>
                <c:pt idx="853">
                  <c:v>3.19147099</c:v>
                </c:pt>
                <c:pt idx="854">
                  <c:v>2.7984302599999995</c:v>
                </c:pt>
                <c:pt idx="855">
                  <c:v>3.0606662299999998</c:v>
                </c:pt>
                <c:pt idx="856">
                  <c:v>4.1653988799999988</c:v>
                </c:pt>
                <c:pt idx="857">
                  <c:v>6.1032953099999991</c:v>
                </c:pt>
                <c:pt idx="858">
                  <c:v>6.5918351299999962</c:v>
                </c:pt>
                <c:pt idx="859">
                  <c:v>4.0693902300000016</c:v>
                </c:pt>
                <c:pt idx="860">
                  <c:v>6.1757976199999982</c:v>
                </c:pt>
                <c:pt idx="861">
                  <c:v>4.2112602100000007</c:v>
                </c:pt>
                <c:pt idx="862">
                  <c:v>4.4031222300000001</c:v>
                </c:pt>
                <c:pt idx="863">
                  <c:v>6.4411601499999991</c:v>
                </c:pt>
                <c:pt idx="864">
                  <c:v>11.046740499999999</c:v>
                </c:pt>
                <c:pt idx="865">
                  <c:v>7.0357800700000004</c:v>
                </c:pt>
                <c:pt idx="866">
                  <c:v>6.6695510999999987</c:v>
                </c:pt>
                <c:pt idx="867">
                  <c:v>5.0757731200000009</c:v>
                </c:pt>
                <c:pt idx="868">
                  <c:v>3.5715529400000001</c:v>
                </c:pt>
                <c:pt idx="869">
                  <c:v>2.4871334700000012</c:v>
                </c:pt>
                <c:pt idx="870">
                  <c:v>2.947033489999999</c:v>
                </c:pt>
                <c:pt idx="871">
                  <c:v>3.1504713599999987</c:v>
                </c:pt>
                <c:pt idx="872">
                  <c:v>3.2901029900000003</c:v>
                </c:pt>
                <c:pt idx="873">
                  <c:v>5.2455932599999997</c:v>
                </c:pt>
                <c:pt idx="874">
                  <c:v>4.2103135499999986</c:v>
                </c:pt>
                <c:pt idx="875">
                  <c:v>5.9887035900000001</c:v>
                </c:pt>
                <c:pt idx="876">
                  <c:v>6.4607390100000019</c:v>
                </c:pt>
                <c:pt idx="877">
                  <c:v>3.8251887700000022</c:v>
                </c:pt>
                <c:pt idx="878">
                  <c:v>6.3986552499999991</c:v>
                </c:pt>
                <c:pt idx="879">
                  <c:v>6.9423012800000024</c:v>
                </c:pt>
                <c:pt idx="880">
                  <c:v>3.9572089000000013</c:v>
                </c:pt>
                <c:pt idx="881">
                  <c:v>4.5943193499999966</c:v>
                </c:pt>
                <c:pt idx="882">
                  <c:v>4.4625737000000019</c:v>
                </c:pt>
                <c:pt idx="883">
                  <c:v>2.9575473999999997</c:v>
                </c:pt>
                <c:pt idx="884">
                  <c:v>4.8285863899999981</c:v>
                </c:pt>
                <c:pt idx="885">
                  <c:v>5.2784844400000015</c:v>
                </c:pt>
                <c:pt idx="886">
                  <c:v>2.6004830299999999</c:v>
                </c:pt>
                <c:pt idx="887">
                  <c:v>2.1378245500000008</c:v>
                </c:pt>
                <c:pt idx="888">
                  <c:v>2.6069423899999999</c:v>
                </c:pt>
                <c:pt idx="889">
                  <c:v>3.4790960100000006</c:v>
                </c:pt>
                <c:pt idx="890">
                  <c:v>2.7547618600000003</c:v>
                </c:pt>
                <c:pt idx="891">
                  <c:v>2.8077962699999994</c:v>
                </c:pt>
                <c:pt idx="892">
                  <c:v>8.6382976699999965</c:v>
                </c:pt>
                <c:pt idx="893">
                  <c:v>3.7511957000000002</c:v>
                </c:pt>
                <c:pt idx="894">
                  <c:v>3.1091317499999991</c:v>
                </c:pt>
                <c:pt idx="895">
                  <c:v>3.1857044399999999</c:v>
                </c:pt>
                <c:pt idx="896">
                  <c:v>2.9472833200000004</c:v>
                </c:pt>
                <c:pt idx="897">
                  <c:v>2.3736054499999999</c:v>
                </c:pt>
                <c:pt idx="898">
                  <c:v>2.6746191499999985</c:v>
                </c:pt>
                <c:pt idx="899">
                  <c:v>3.2087398800000009</c:v>
                </c:pt>
                <c:pt idx="900">
                  <c:v>3.2177146499999987</c:v>
                </c:pt>
                <c:pt idx="901">
                  <c:v>2.4676509899999992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66-4B7B-8C59-E14A70792CEB}"/>
            </c:ext>
          </c:extLst>
        </c:ser>
        <c:ser>
          <c:idx val="2"/>
          <c:order val="2"/>
          <c:tx>
            <c:strRef>
              <c:f>CC!$I$2</c:f>
              <c:strCache>
                <c:ptCount val="1"/>
                <c:pt idx="0">
                  <c:v>B成交额（亿元）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CC!$B$799:$B$1700</c:f>
              <c:numCache>
                <c:formatCode>yyyy\-mm\-dd</c:formatCode>
                <c:ptCount val="902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41677</c:v>
                </c:pt>
                <c:pt idx="22">
                  <c:v>41680</c:v>
                </c:pt>
                <c:pt idx="23">
                  <c:v>41681</c:v>
                </c:pt>
                <c:pt idx="24">
                  <c:v>41682</c:v>
                </c:pt>
                <c:pt idx="25">
                  <c:v>41683</c:v>
                </c:pt>
                <c:pt idx="26">
                  <c:v>41684</c:v>
                </c:pt>
                <c:pt idx="27">
                  <c:v>41687</c:v>
                </c:pt>
                <c:pt idx="28">
                  <c:v>41688</c:v>
                </c:pt>
                <c:pt idx="29">
                  <c:v>41689</c:v>
                </c:pt>
                <c:pt idx="30">
                  <c:v>41690</c:v>
                </c:pt>
                <c:pt idx="31">
                  <c:v>41691</c:v>
                </c:pt>
                <c:pt idx="32">
                  <c:v>41694</c:v>
                </c:pt>
                <c:pt idx="33">
                  <c:v>41695</c:v>
                </c:pt>
                <c:pt idx="34">
                  <c:v>41696</c:v>
                </c:pt>
                <c:pt idx="35">
                  <c:v>41697</c:v>
                </c:pt>
                <c:pt idx="36">
                  <c:v>41698</c:v>
                </c:pt>
                <c:pt idx="37">
                  <c:v>41701</c:v>
                </c:pt>
                <c:pt idx="38">
                  <c:v>41702</c:v>
                </c:pt>
                <c:pt idx="39">
                  <c:v>41703</c:v>
                </c:pt>
                <c:pt idx="40">
                  <c:v>41704</c:v>
                </c:pt>
                <c:pt idx="41">
                  <c:v>41705</c:v>
                </c:pt>
                <c:pt idx="42">
                  <c:v>41708</c:v>
                </c:pt>
                <c:pt idx="43">
                  <c:v>41709</c:v>
                </c:pt>
                <c:pt idx="44">
                  <c:v>41710</c:v>
                </c:pt>
                <c:pt idx="45">
                  <c:v>41711</c:v>
                </c:pt>
                <c:pt idx="46">
                  <c:v>41712</c:v>
                </c:pt>
                <c:pt idx="47">
                  <c:v>41715</c:v>
                </c:pt>
                <c:pt idx="48">
                  <c:v>41716</c:v>
                </c:pt>
                <c:pt idx="49">
                  <c:v>41717</c:v>
                </c:pt>
                <c:pt idx="50">
                  <c:v>41718</c:v>
                </c:pt>
                <c:pt idx="51">
                  <c:v>41719</c:v>
                </c:pt>
                <c:pt idx="52">
                  <c:v>41722</c:v>
                </c:pt>
                <c:pt idx="53">
                  <c:v>41723</c:v>
                </c:pt>
                <c:pt idx="54">
                  <c:v>41724</c:v>
                </c:pt>
                <c:pt idx="55">
                  <c:v>41725</c:v>
                </c:pt>
                <c:pt idx="56">
                  <c:v>41726</c:v>
                </c:pt>
                <c:pt idx="57">
                  <c:v>41729</c:v>
                </c:pt>
                <c:pt idx="58">
                  <c:v>41730</c:v>
                </c:pt>
                <c:pt idx="59">
                  <c:v>41731</c:v>
                </c:pt>
                <c:pt idx="60">
                  <c:v>41732</c:v>
                </c:pt>
                <c:pt idx="61">
                  <c:v>41733</c:v>
                </c:pt>
                <c:pt idx="62">
                  <c:v>41737</c:v>
                </c:pt>
                <c:pt idx="63">
                  <c:v>41738</c:v>
                </c:pt>
                <c:pt idx="64">
                  <c:v>41739</c:v>
                </c:pt>
                <c:pt idx="65">
                  <c:v>41740</c:v>
                </c:pt>
                <c:pt idx="66">
                  <c:v>41743</c:v>
                </c:pt>
                <c:pt idx="67">
                  <c:v>41744</c:v>
                </c:pt>
                <c:pt idx="68">
                  <c:v>41745</c:v>
                </c:pt>
                <c:pt idx="69">
                  <c:v>41746</c:v>
                </c:pt>
                <c:pt idx="70">
                  <c:v>41747</c:v>
                </c:pt>
                <c:pt idx="71">
                  <c:v>41750</c:v>
                </c:pt>
                <c:pt idx="72">
                  <c:v>41751</c:v>
                </c:pt>
                <c:pt idx="73">
                  <c:v>41752</c:v>
                </c:pt>
                <c:pt idx="74">
                  <c:v>41753</c:v>
                </c:pt>
                <c:pt idx="75">
                  <c:v>41754</c:v>
                </c:pt>
                <c:pt idx="76">
                  <c:v>41757</c:v>
                </c:pt>
                <c:pt idx="77">
                  <c:v>41758</c:v>
                </c:pt>
                <c:pt idx="78">
                  <c:v>41759</c:v>
                </c:pt>
                <c:pt idx="79">
                  <c:v>41764</c:v>
                </c:pt>
                <c:pt idx="80">
                  <c:v>41765</c:v>
                </c:pt>
                <c:pt idx="81">
                  <c:v>41766</c:v>
                </c:pt>
                <c:pt idx="82">
                  <c:v>41767</c:v>
                </c:pt>
                <c:pt idx="83">
                  <c:v>41768</c:v>
                </c:pt>
                <c:pt idx="84">
                  <c:v>41771</c:v>
                </c:pt>
                <c:pt idx="85">
                  <c:v>41772</c:v>
                </c:pt>
                <c:pt idx="86">
                  <c:v>41773</c:v>
                </c:pt>
                <c:pt idx="87">
                  <c:v>41774</c:v>
                </c:pt>
                <c:pt idx="88">
                  <c:v>41775</c:v>
                </c:pt>
                <c:pt idx="89">
                  <c:v>41778</c:v>
                </c:pt>
                <c:pt idx="90">
                  <c:v>41779</c:v>
                </c:pt>
                <c:pt idx="91">
                  <c:v>41780</c:v>
                </c:pt>
                <c:pt idx="92">
                  <c:v>41781</c:v>
                </c:pt>
                <c:pt idx="93">
                  <c:v>41782</c:v>
                </c:pt>
                <c:pt idx="94">
                  <c:v>41785</c:v>
                </c:pt>
                <c:pt idx="95">
                  <c:v>41786</c:v>
                </c:pt>
                <c:pt idx="96">
                  <c:v>41787</c:v>
                </c:pt>
                <c:pt idx="97">
                  <c:v>41788</c:v>
                </c:pt>
                <c:pt idx="98">
                  <c:v>41789</c:v>
                </c:pt>
                <c:pt idx="99">
                  <c:v>41793</c:v>
                </c:pt>
                <c:pt idx="100">
                  <c:v>41794</c:v>
                </c:pt>
                <c:pt idx="101">
                  <c:v>41795</c:v>
                </c:pt>
                <c:pt idx="102">
                  <c:v>41796</c:v>
                </c:pt>
                <c:pt idx="103">
                  <c:v>41799</c:v>
                </c:pt>
                <c:pt idx="104">
                  <c:v>41800</c:v>
                </c:pt>
                <c:pt idx="105">
                  <c:v>41801</c:v>
                </c:pt>
                <c:pt idx="106">
                  <c:v>41802</c:v>
                </c:pt>
                <c:pt idx="107">
                  <c:v>41803</c:v>
                </c:pt>
                <c:pt idx="108">
                  <c:v>41806</c:v>
                </c:pt>
                <c:pt idx="109">
                  <c:v>41807</c:v>
                </c:pt>
                <c:pt idx="110">
                  <c:v>41808</c:v>
                </c:pt>
                <c:pt idx="111">
                  <c:v>41809</c:v>
                </c:pt>
                <c:pt idx="112">
                  <c:v>41810</c:v>
                </c:pt>
                <c:pt idx="113">
                  <c:v>41813</c:v>
                </c:pt>
                <c:pt idx="114">
                  <c:v>41814</c:v>
                </c:pt>
                <c:pt idx="115">
                  <c:v>41815</c:v>
                </c:pt>
                <c:pt idx="116">
                  <c:v>41816</c:v>
                </c:pt>
                <c:pt idx="117">
                  <c:v>41817</c:v>
                </c:pt>
                <c:pt idx="118">
                  <c:v>41820</c:v>
                </c:pt>
                <c:pt idx="119">
                  <c:v>41821</c:v>
                </c:pt>
                <c:pt idx="120">
                  <c:v>41822</c:v>
                </c:pt>
                <c:pt idx="121">
                  <c:v>41823</c:v>
                </c:pt>
                <c:pt idx="122">
                  <c:v>41824</c:v>
                </c:pt>
                <c:pt idx="123">
                  <c:v>41827</c:v>
                </c:pt>
                <c:pt idx="124">
                  <c:v>41828</c:v>
                </c:pt>
                <c:pt idx="125">
                  <c:v>41829</c:v>
                </c:pt>
                <c:pt idx="126">
                  <c:v>41830</c:v>
                </c:pt>
                <c:pt idx="127">
                  <c:v>41831</c:v>
                </c:pt>
                <c:pt idx="128">
                  <c:v>41834</c:v>
                </c:pt>
                <c:pt idx="129">
                  <c:v>41835</c:v>
                </c:pt>
                <c:pt idx="130">
                  <c:v>41836</c:v>
                </c:pt>
                <c:pt idx="131">
                  <c:v>41837</c:v>
                </c:pt>
                <c:pt idx="132">
                  <c:v>41838</c:v>
                </c:pt>
                <c:pt idx="133">
                  <c:v>41841</c:v>
                </c:pt>
                <c:pt idx="134">
                  <c:v>41842</c:v>
                </c:pt>
                <c:pt idx="135">
                  <c:v>41843</c:v>
                </c:pt>
                <c:pt idx="136">
                  <c:v>41844</c:v>
                </c:pt>
                <c:pt idx="137">
                  <c:v>41845</c:v>
                </c:pt>
                <c:pt idx="138">
                  <c:v>41848</c:v>
                </c:pt>
                <c:pt idx="139">
                  <c:v>41849</c:v>
                </c:pt>
                <c:pt idx="140">
                  <c:v>41850</c:v>
                </c:pt>
                <c:pt idx="141">
                  <c:v>41851</c:v>
                </c:pt>
                <c:pt idx="142">
                  <c:v>41852</c:v>
                </c:pt>
                <c:pt idx="143">
                  <c:v>41855</c:v>
                </c:pt>
                <c:pt idx="144">
                  <c:v>41856</c:v>
                </c:pt>
                <c:pt idx="145">
                  <c:v>41857</c:v>
                </c:pt>
                <c:pt idx="146">
                  <c:v>41858</c:v>
                </c:pt>
                <c:pt idx="147">
                  <c:v>41859</c:v>
                </c:pt>
                <c:pt idx="148">
                  <c:v>41862</c:v>
                </c:pt>
                <c:pt idx="149">
                  <c:v>41863</c:v>
                </c:pt>
                <c:pt idx="150">
                  <c:v>41864</c:v>
                </c:pt>
                <c:pt idx="151">
                  <c:v>41865</c:v>
                </c:pt>
                <c:pt idx="152">
                  <c:v>41866</c:v>
                </c:pt>
                <c:pt idx="153">
                  <c:v>41869</c:v>
                </c:pt>
                <c:pt idx="154">
                  <c:v>41870</c:v>
                </c:pt>
                <c:pt idx="155">
                  <c:v>41871</c:v>
                </c:pt>
                <c:pt idx="156">
                  <c:v>41872</c:v>
                </c:pt>
                <c:pt idx="157">
                  <c:v>41873</c:v>
                </c:pt>
                <c:pt idx="158">
                  <c:v>41876</c:v>
                </c:pt>
                <c:pt idx="159">
                  <c:v>41877</c:v>
                </c:pt>
                <c:pt idx="160">
                  <c:v>41878</c:v>
                </c:pt>
                <c:pt idx="161">
                  <c:v>41879</c:v>
                </c:pt>
                <c:pt idx="162">
                  <c:v>41880</c:v>
                </c:pt>
                <c:pt idx="163">
                  <c:v>41883</c:v>
                </c:pt>
                <c:pt idx="164">
                  <c:v>41884</c:v>
                </c:pt>
                <c:pt idx="165">
                  <c:v>41885</c:v>
                </c:pt>
                <c:pt idx="166">
                  <c:v>41886</c:v>
                </c:pt>
                <c:pt idx="167">
                  <c:v>41887</c:v>
                </c:pt>
                <c:pt idx="168">
                  <c:v>41891</c:v>
                </c:pt>
                <c:pt idx="169">
                  <c:v>41892</c:v>
                </c:pt>
                <c:pt idx="170">
                  <c:v>41893</c:v>
                </c:pt>
                <c:pt idx="171">
                  <c:v>41894</c:v>
                </c:pt>
                <c:pt idx="172">
                  <c:v>41897</c:v>
                </c:pt>
                <c:pt idx="173">
                  <c:v>41898</c:v>
                </c:pt>
                <c:pt idx="174">
                  <c:v>41899</c:v>
                </c:pt>
                <c:pt idx="175">
                  <c:v>41900</c:v>
                </c:pt>
                <c:pt idx="176">
                  <c:v>41901</c:v>
                </c:pt>
                <c:pt idx="177">
                  <c:v>41904</c:v>
                </c:pt>
                <c:pt idx="178">
                  <c:v>41905</c:v>
                </c:pt>
                <c:pt idx="179">
                  <c:v>41906</c:v>
                </c:pt>
                <c:pt idx="180">
                  <c:v>41907</c:v>
                </c:pt>
                <c:pt idx="181">
                  <c:v>41908</c:v>
                </c:pt>
                <c:pt idx="182">
                  <c:v>41911</c:v>
                </c:pt>
                <c:pt idx="183">
                  <c:v>41912</c:v>
                </c:pt>
                <c:pt idx="184">
                  <c:v>41920</c:v>
                </c:pt>
                <c:pt idx="185">
                  <c:v>41921</c:v>
                </c:pt>
                <c:pt idx="186">
                  <c:v>41922</c:v>
                </c:pt>
                <c:pt idx="187">
                  <c:v>41925</c:v>
                </c:pt>
                <c:pt idx="188">
                  <c:v>41926</c:v>
                </c:pt>
                <c:pt idx="189">
                  <c:v>41927</c:v>
                </c:pt>
                <c:pt idx="190">
                  <c:v>41928</c:v>
                </c:pt>
                <c:pt idx="191">
                  <c:v>41929</c:v>
                </c:pt>
                <c:pt idx="192">
                  <c:v>41932</c:v>
                </c:pt>
                <c:pt idx="193">
                  <c:v>41933</c:v>
                </c:pt>
                <c:pt idx="194">
                  <c:v>41934</c:v>
                </c:pt>
                <c:pt idx="195">
                  <c:v>41935</c:v>
                </c:pt>
                <c:pt idx="196">
                  <c:v>41936</c:v>
                </c:pt>
                <c:pt idx="197">
                  <c:v>41939</c:v>
                </c:pt>
                <c:pt idx="198">
                  <c:v>41940</c:v>
                </c:pt>
                <c:pt idx="199">
                  <c:v>41941</c:v>
                </c:pt>
                <c:pt idx="200">
                  <c:v>41942</c:v>
                </c:pt>
                <c:pt idx="201">
                  <c:v>41943</c:v>
                </c:pt>
                <c:pt idx="202">
                  <c:v>41946</c:v>
                </c:pt>
                <c:pt idx="203">
                  <c:v>41947</c:v>
                </c:pt>
                <c:pt idx="204">
                  <c:v>41948</c:v>
                </c:pt>
                <c:pt idx="205">
                  <c:v>41949</c:v>
                </c:pt>
                <c:pt idx="206">
                  <c:v>41950</c:v>
                </c:pt>
                <c:pt idx="207">
                  <c:v>41953</c:v>
                </c:pt>
                <c:pt idx="208">
                  <c:v>41954</c:v>
                </c:pt>
                <c:pt idx="209">
                  <c:v>41955</c:v>
                </c:pt>
                <c:pt idx="210">
                  <c:v>41956</c:v>
                </c:pt>
                <c:pt idx="211">
                  <c:v>41957</c:v>
                </c:pt>
                <c:pt idx="212">
                  <c:v>41960</c:v>
                </c:pt>
                <c:pt idx="213">
                  <c:v>41961</c:v>
                </c:pt>
                <c:pt idx="214">
                  <c:v>41962</c:v>
                </c:pt>
                <c:pt idx="215">
                  <c:v>41963</c:v>
                </c:pt>
                <c:pt idx="216">
                  <c:v>41964</c:v>
                </c:pt>
                <c:pt idx="217">
                  <c:v>41967</c:v>
                </c:pt>
                <c:pt idx="218">
                  <c:v>41968</c:v>
                </c:pt>
                <c:pt idx="219">
                  <c:v>41969</c:v>
                </c:pt>
                <c:pt idx="220">
                  <c:v>41970</c:v>
                </c:pt>
                <c:pt idx="221">
                  <c:v>41971</c:v>
                </c:pt>
                <c:pt idx="222">
                  <c:v>41974</c:v>
                </c:pt>
                <c:pt idx="223">
                  <c:v>41975</c:v>
                </c:pt>
                <c:pt idx="224">
                  <c:v>41976</c:v>
                </c:pt>
                <c:pt idx="225">
                  <c:v>41977</c:v>
                </c:pt>
                <c:pt idx="226">
                  <c:v>41978</c:v>
                </c:pt>
                <c:pt idx="227">
                  <c:v>41981</c:v>
                </c:pt>
                <c:pt idx="228">
                  <c:v>41982</c:v>
                </c:pt>
                <c:pt idx="229">
                  <c:v>41983</c:v>
                </c:pt>
                <c:pt idx="230">
                  <c:v>41984</c:v>
                </c:pt>
                <c:pt idx="231">
                  <c:v>41985</c:v>
                </c:pt>
                <c:pt idx="232">
                  <c:v>41988</c:v>
                </c:pt>
                <c:pt idx="233">
                  <c:v>41989</c:v>
                </c:pt>
                <c:pt idx="234">
                  <c:v>41990</c:v>
                </c:pt>
                <c:pt idx="235">
                  <c:v>41991</c:v>
                </c:pt>
                <c:pt idx="236">
                  <c:v>41992</c:v>
                </c:pt>
                <c:pt idx="237">
                  <c:v>41995</c:v>
                </c:pt>
                <c:pt idx="238">
                  <c:v>41996</c:v>
                </c:pt>
                <c:pt idx="239">
                  <c:v>41997</c:v>
                </c:pt>
                <c:pt idx="240">
                  <c:v>41998</c:v>
                </c:pt>
                <c:pt idx="241">
                  <c:v>41999</c:v>
                </c:pt>
                <c:pt idx="242">
                  <c:v>42002</c:v>
                </c:pt>
                <c:pt idx="243">
                  <c:v>42003</c:v>
                </c:pt>
                <c:pt idx="244">
                  <c:v>42004</c:v>
                </c:pt>
                <c:pt idx="245">
                  <c:v>42009</c:v>
                </c:pt>
                <c:pt idx="246">
                  <c:v>42010</c:v>
                </c:pt>
                <c:pt idx="247">
                  <c:v>42011</c:v>
                </c:pt>
                <c:pt idx="248">
                  <c:v>42012</c:v>
                </c:pt>
                <c:pt idx="249">
                  <c:v>42013</c:v>
                </c:pt>
                <c:pt idx="250">
                  <c:v>42016</c:v>
                </c:pt>
                <c:pt idx="251">
                  <c:v>42017</c:v>
                </c:pt>
                <c:pt idx="252">
                  <c:v>42018</c:v>
                </c:pt>
                <c:pt idx="253">
                  <c:v>42019</c:v>
                </c:pt>
                <c:pt idx="254">
                  <c:v>42020</c:v>
                </c:pt>
                <c:pt idx="255">
                  <c:v>42023</c:v>
                </c:pt>
                <c:pt idx="256">
                  <c:v>42024</c:v>
                </c:pt>
                <c:pt idx="257">
                  <c:v>42025</c:v>
                </c:pt>
                <c:pt idx="258">
                  <c:v>42026</c:v>
                </c:pt>
                <c:pt idx="259">
                  <c:v>42027</c:v>
                </c:pt>
                <c:pt idx="260">
                  <c:v>42030</c:v>
                </c:pt>
                <c:pt idx="261">
                  <c:v>42031</c:v>
                </c:pt>
                <c:pt idx="262">
                  <c:v>42032</c:v>
                </c:pt>
                <c:pt idx="263">
                  <c:v>42033</c:v>
                </c:pt>
                <c:pt idx="264">
                  <c:v>42034</c:v>
                </c:pt>
                <c:pt idx="265">
                  <c:v>42037</c:v>
                </c:pt>
                <c:pt idx="266">
                  <c:v>42038</c:v>
                </c:pt>
                <c:pt idx="267">
                  <c:v>42039</c:v>
                </c:pt>
                <c:pt idx="268">
                  <c:v>42040</c:v>
                </c:pt>
                <c:pt idx="269">
                  <c:v>42041</c:v>
                </c:pt>
                <c:pt idx="270">
                  <c:v>42044</c:v>
                </c:pt>
                <c:pt idx="271">
                  <c:v>42045</c:v>
                </c:pt>
                <c:pt idx="272">
                  <c:v>42046</c:v>
                </c:pt>
                <c:pt idx="273">
                  <c:v>42047</c:v>
                </c:pt>
                <c:pt idx="274">
                  <c:v>42048</c:v>
                </c:pt>
                <c:pt idx="275">
                  <c:v>42051</c:v>
                </c:pt>
                <c:pt idx="276">
                  <c:v>42052</c:v>
                </c:pt>
                <c:pt idx="277">
                  <c:v>42060</c:v>
                </c:pt>
                <c:pt idx="278">
                  <c:v>42061</c:v>
                </c:pt>
                <c:pt idx="279">
                  <c:v>42062</c:v>
                </c:pt>
                <c:pt idx="280">
                  <c:v>42065</c:v>
                </c:pt>
                <c:pt idx="281">
                  <c:v>42066</c:v>
                </c:pt>
                <c:pt idx="282">
                  <c:v>42067</c:v>
                </c:pt>
                <c:pt idx="283">
                  <c:v>42068</c:v>
                </c:pt>
                <c:pt idx="284">
                  <c:v>42069</c:v>
                </c:pt>
                <c:pt idx="285">
                  <c:v>42072</c:v>
                </c:pt>
                <c:pt idx="286">
                  <c:v>42073</c:v>
                </c:pt>
                <c:pt idx="287">
                  <c:v>42074</c:v>
                </c:pt>
                <c:pt idx="288">
                  <c:v>42075</c:v>
                </c:pt>
                <c:pt idx="289">
                  <c:v>42076</c:v>
                </c:pt>
                <c:pt idx="290">
                  <c:v>42079</c:v>
                </c:pt>
                <c:pt idx="291">
                  <c:v>42080</c:v>
                </c:pt>
                <c:pt idx="292">
                  <c:v>42081</c:v>
                </c:pt>
                <c:pt idx="293">
                  <c:v>42082</c:v>
                </c:pt>
                <c:pt idx="294">
                  <c:v>42083</c:v>
                </c:pt>
                <c:pt idx="295">
                  <c:v>42086</c:v>
                </c:pt>
                <c:pt idx="296">
                  <c:v>42087</c:v>
                </c:pt>
                <c:pt idx="297">
                  <c:v>42088</c:v>
                </c:pt>
                <c:pt idx="298">
                  <c:v>42089</c:v>
                </c:pt>
                <c:pt idx="299">
                  <c:v>42090</c:v>
                </c:pt>
                <c:pt idx="300">
                  <c:v>42093</c:v>
                </c:pt>
                <c:pt idx="301">
                  <c:v>42094</c:v>
                </c:pt>
                <c:pt idx="302">
                  <c:v>42095</c:v>
                </c:pt>
                <c:pt idx="303">
                  <c:v>42096</c:v>
                </c:pt>
                <c:pt idx="304">
                  <c:v>42097</c:v>
                </c:pt>
                <c:pt idx="305">
                  <c:v>42101</c:v>
                </c:pt>
                <c:pt idx="306">
                  <c:v>42102</c:v>
                </c:pt>
                <c:pt idx="307">
                  <c:v>42103</c:v>
                </c:pt>
                <c:pt idx="308">
                  <c:v>42104</c:v>
                </c:pt>
                <c:pt idx="309">
                  <c:v>42107</c:v>
                </c:pt>
                <c:pt idx="310">
                  <c:v>42108</c:v>
                </c:pt>
                <c:pt idx="311">
                  <c:v>42109</c:v>
                </c:pt>
                <c:pt idx="312">
                  <c:v>42110</c:v>
                </c:pt>
                <c:pt idx="313">
                  <c:v>42111</c:v>
                </c:pt>
                <c:pt idx="314">
                  <c:v>42114</c:v>
                </c:pt>
                <c:pt idx="315">
                  <c:v>42115</c:v>
                </c:pt>
                <c:pt idx="316">
                  <c:v>42116</c:v>
                </c:pt>
                <c:pt idx="317">
                  <c:v>42117</c:v>
                </c:pt>
                <c:pt idx="318">
                  <c:v>42118</c:v>
                </c:pt>
                <c:pt idx="319">
                  <c:v>42121</c:v>
                </c:pt>
                <c:pt idx="320">
                  <c:v>42122</c:v>
                </c:pt>
                <c:pt idx="321">
                  <c:v>42123</c:v>
                </c:pt>
                <c:pt idx="322">
                  <c:v>42124</c:v>
                </c:pt>
                <c:pt idx="323">
                  <c:v>42128</c:v>
                </c:pt>
                <c:pt idx="324">
                  <c:v>42129</c:v>
                </c:pt>
                <c:pt idx="325">
                  <c:v>42130</c:v>
                </c:pt>
                <c:pt idx="326">
                  <c:v>42131</c:v>
                </c:pt>
                <c:pt idx="327">
                  <c:v>42132</c:v>
                </c:pt>
                <c:pt idx="328">
                  <c:v>42135</c:v>
                </c:pt>
                <c:pt idx="329">
                  <c:v>42136</c:v>
                </c:pt>
                <c:pt idx="330">
                  <c:v>42137</c:v>
                </c:pt>
                <c:pt idx="331">
                  <c:v>42138</c:v>
                </c:pt>
                <c:pt idx="332">
                  <c:v>42139</c:v>
                </c:pt>
                <c:pt idx="333">
                  <c:v>42142</c:v>
                </c:pt>
                <c:pt idx="334">
                  <c:v>42143</c:v>
                </c:pt>
                <c:pt idx="335">
                  <c:v>42144</c:v>
                </c:pt>
                <c:pt idx="336">
                  <c:v>42145</c:v>
                </c:pt>
                <c:pt idx="337">
                  <c:v>42146</c:v>
                </c:pt>
                <c:pt idx="338">
                  <c:v>42149</c:v>
                </c:pt>
                <c:pt idx="339">
                  <c:v>42150</c:v>
                </c:pt>
                <c:pt idx="340">
                  <c:v>42151</c:v>
                </c:pt>
                <c:pt idx="341">
                  <c:v>42152</c:v>
                </c:pt>
                <c:pt idx="342">
                  <c:v>42153</c:v>
                </c:pt>
                <c:pt idx="343">
                  <c:v>42156</c:v>
                </c:pt>
                <c:pt idx="344">
                  <c:v>42157</c:v>
                </c:pt>
                <c:pt idx="345">
                  <c:v>42158</c:v>
                </c:pt>
                <c:pt idx="346">
                  <c:v>42159</c:v>
                </c:pt>
                <c:pt idx="347">
                  <c:v>42160</c:v>
                </c:pt>
                <c:pt idx="348">
                  <c:v>42163</c:v>
                </c:pt>
                <c:pt idx="349">
                  <c:v>42164</c:v>
                </c:pt>
                <c:pt idx="350">
                  <c:v>42165</c:v>
                </c:pt>
                <c:pt idx="351">
                  <c:v>42166</c:v>
                </c:pt>
                <c:pt idx="352">
                  <c:v>42167</c:v>
                </c:pt>
                <c:pt idx="353">
                  <c:v>42170</c:v>
                </c:pt>
                <c:pt idx="354">
                  <c:v>42171</c:v>
                </c:pt>
                <c:pt idx="355">
                  <c:v>42172</c:v>
                </c:pt>
                <c:pt idx="356">
                  <c:v>42173</c:v>
                </c:pt>
                <c:pt idx="357">
                  <c:v>42174</c:v>
                </c:pt>
                <c:pt idx="358">
                  <c:v>42178</c:v>
                </c:pt>
                <c:pt idx="359">
                  <c:v>42179</c:v>
                </c:pt>
                <c:pt idx="360">
                  <c:v>42180</c:v>
                </c:pt>
                <c:pt idx="361">
                  <c:v>42181</c:v>
                </c:pt>
                <c:pt idx="362">
                  <c:v>42184</c:v>
                </c:pt>
                <c:pt idx="363">
                  <c:v>42185</c:v>
                </c:pt>
                <c:pt idx="364">
                  <c:v>42186</c:v>
                </c:pt>
                <c:pt idx="365">
                  <c:v>42187</c:v>
                </c:pt>
                <c:pt idx="366">
                  <c:v>42188</c:v>
                </c:pt>
                <c:pt idx="367">
                  <c:v>42191</c:v>
                </c:pt>
                <c:pt idx="368">
                  <c:v>42192</c:v>
                </c:pt>
                <c:pt idx="369">
                  <c:v>42193</c:v>
                </c:pt>
                <c:pt idx="370">
                  <c:v>42194</c:v>
                </c:pt>
                <c:pt idx="371">
                  <c:v>42195</c:v>
                </c:pt>
                <c:pt idx="372">
                  <c:v>42198</c:v>
                </c:pt>
                <c:pt idx="373">
                  <c:v>42199</c:v>
                </c:pt>
                <c:pt idx="374">
                  <c:v>42200</c:v>
                </c:pt>
                <c:pt idx="375">
                  <c:v>42201</c:v>
                </c:pt>
                <c:pt idx="376">
                  <c:v>42202</c:v>
                </c:pt>
                <c:pt idx="377">
                  <c:v>42205</c:v>
                </c:pt>
                <c:pt idx="378">
                  <c:v>42206</c:v>
                </c:pt>
                <c:pt idx="379">
                  <c:v>42207</c:v>
                </c:pt>
                <c:pt idx="380">
                  <c:v>42208</c:v>
                </c:pt>
                <c:pt idx="381">
                  <c:v>42209</c:v>
                </c:pt>
                <c:pt idx="382">
                  <c:v>42212</c:v>
                </c:pt>
                <c:pt idx="383">
                  <c:v>42213</c:v>
                </c:pt>
                <c:pt idx="384">
                  <c:v>42214</c:v>
                </c:pt>
                <c:pt idx="385">
                  <c:v>42215</c:v>
                </c:pt>
                <c:pt idx="386">
                  <c:v>42216</c:v>
                </c:pt>
                <c:pt idx="387">
                  <c:v>42219</c:v>
                </c:pt>
                <c:pt idx="388">
                  <c:v>42220</c:v>
                </c:pt>
                <c:pt idx="389">
                  <c:v>42221</c:v>
                </c:pt>
                <c:pt idx="390">
                  <c:v>42222</c:v>
                </c:pt>
                <c:pt idx="391">
                  <c:v>42223</c:v>
                </c:pt>
                <c:pt idx="392">
                  <c:v>42226</c:v>
                </c:pt>
                <c:pt idx="393">
                  <c:v>42227</c:v>
                </c:pt>
                <c:pt idx="394">
                  <c:v>42228</c:v>
                </c:pt>
                <c:pt idx="395">
                  <c:v>42229</c:v>
                </c:pt>
                <c:pt idx="396">
                  <c:v>42230</c:v>
                </c:pt>
                <c:pt idx="397">
                  <c:v>42233</c:v>
                </c:pt>
                <c:pt idx="398">
                  <c:v>42234</c:v>
                </c:pt>
                <c:pt idx="399">
                  <c:v>42235</c:v>
                </c:pt>
                <c:pt idx="400">
                  <c:v>42236</c:v>
                </c:pt>
                <c:pt idx="401">
                  <c:v>42237</c:v>
                </c:pt>
                <c:pt idx="402">
                  <c:v>42240</c:v>
                </c:pt>
                <c:pt idx="403">
                  <c:v>42241</c:v>
                </c:pt>
                <c:pt idx="404">
                  <c:v>42242</c:v>
                </c:pt>
                <c:pt idx="405">
                  <c:v>42243</c:v>
                </c:pt>
                <c:pt idx="406">
                  <c:v>42244</c:v>
                </c:pt>
                <c:pt idx="407">
                  <c:v>42247</c:v>
                </c:pt>
                <c:pt idx="408">
                  <c:v>42248</c:v>
                </c:pt>
                <c:pt idx="409">
                  <c:v>42249</c:v>
                </c:pt>
                <c:pt idx="410">
                  <c:v>42254</c:v>
                </c:pt>
                <c:pt idx="411">
                  <c:v>42255</c:v>
                </c:pt>
                <c:pt idx="412">
                  <c:v>42256</c:v>
                </c:pt>
                <c:pt idx="413">
                  <c:v>42257</c:v>
                </c:pt>
                <c:pt idx="414">
                  <c:v>42258</c:v>
                </c:pt>
                <c:pt idx="415">
                  <c:v>42261</c:v>
                </c:pt>
                <c:pt idx="416">
                  <c:v>42262</c:v>
                </c:pt>
                <c:pt idx="417">
                  <c:v>42263</c:v>
                </c:pt>
                <c:pt idx="418">
                  <c:v>42264</c:v>
                </c:pt>
                <c:pt idx="419">
                  <c:v>42265</c:v>
                </c:pt>
                <c:pt idx="420">
                  <c:v>42268</c:v>
                </c:pt>
                <c:pt idx="421">
                  <c:v>42269</c:v>
                </c:pt>
                <c:pt idx="422">
                  <c:v>42270</c:v>
                </c:pt>
                <c:pt idx="423">
                  <c:v>42271</c:v>
                </c:pt>
                <c:pt idx="424">
                  <c:v>42272</c:v>
                </c:pt>
                <c:pt idx="425">
                  <c:v>42275</c:v>
                </c:pt>
                <c:pt idx="426">
                  <c:v>42276</c:v>
                </c:pt>
                <c:pt idx="427">
                  <c:v>42277</c:v>
                </c:pt>
                <c:pt idx="428">
                  <c:v>42285</c:v>
                </c:pt>
                <c:pt idx="429">
                  <c:v>42286</c:v>
                </c:pt>
                <c:pt idx="430">
                  <c:v>42289</c:v>
                </c:pt>
                <c:pt idx="431">
                  <c:v>42290</c:v>
                </c:pt>
                <c:pt idx="432">
                  <c:v>42291</c:v>
                </c:pt>
                <c:pt idx="433">
                  <c:v>42292</c:v>
                </c:pt>
                <c:pt idx="434">
                  <c:v>42293</c:v>
                </c:pt>
                <c:pt idx="435">
                  <c:v>42296</c:v>
                </c:pt>
                <c:pt idx="436">
                  <c:v>42297</c:v>
                </c:pt>
                <c:pt idx="437">
                  <c:v>42298</c:v>
                </c:pt>
                <c:pt idx="438">
                  <c:v>42299</c:v>
                </c:pt>
                <c:pt idx="439">
                  <c:v>42300</c:v>
                </c:pt>
                <c:pt idx="440">
                  <c:v>42303</c:v>
                </c:pt>
                <c:pt idx="441">
                  <c:v>42304</c:v>
                </c:pt>
                <c:pt idx="442">
                  <c:v>42305</c:v>
                </c:pt>
                <c:pt idx="443">
                  <c:v>42306</c:v>
                </c:pt>
                <c:pt idx="444">
                  <c:v>42307</c:v>
                </c:pt>
                <c:pt idx="445">
                  <c:v>42310</c:v>
                </c:pt>
                <c:pt idx="446">
                  <c:v>42311</c:v>
                </c:pt>
                <c:pt idx="447">
                  <c:v>42312</c:v>
                </c:pt>
                <c:pt idx="448">
                  <c:v>42313</c:v>
                </c:pt>
                <c:pt idx="449">
                  <c:v>42314</c:v>
                </c:pt>
                <c:pt idx="450">
                  <c:v>42317</c:v>
                </c:pt>
                <c:pt idx="451">
                  <c:v>42318</c:v>
                </c:pt>
                <c:pt idx="452">
                  <c:v>42319</c:v>
                </c:pt>
                <c:pt idx="453">
                  <c:v>42320</c:v>
                </c:pt>
                <c:pt idx="454">
                  <c:v>42321</c:v>
                </c:pt>
                <c:pt idx="455">
                  <c:v>42324</c:v>
                </c:pt>
                <c:pt idx="456">
                  <c:v>42325</c:v>
                </c:pt>
                <c:pt idx="457">
                  <c:v>42326</c:v>
                </c:pt>
                <c:pt idx="458">
                  <c:v>42327</c:v>
                </c:pt>
                <c:pt idx="459">
                  <c:v>42328</c:v>
                </c:pt>
                <c:pt idx="460">
                  <c:v>42331</c:v>
                </c:pt>
                <c:pt idx="461">
                  <c:v>42332</c:v>
                </c:pt>
                <c:pt idx="462">
                  <c:v>42333</c:v>
                </c:pt>
                <c:pt idx="463">
                  <c:v>42334</c:v>
                </c:pt>
                <c:pt idx="464">
                  <c:v>42335</c:v>
                </c:pt>
                <c:pt idx="465">
                  <c:v>42338</c:v>
                </c:pt>
                <c:pt idx="466">
                  <c:v>42339</c:v>
                </c:pt>
                <c:pt idx="467">
                  <c:v>42340</c:v>
                </c:pt>
                <c:pt idx="468">
                  <c:v>42341</c:v>
                </c:pt>
                <c:pt idx="469">
                  <c:v>42342</c:v>
                </c:pt>
                <c:pt idx="470">
                  <c:v>42345</c:v>
                </c:pt>
                <c:pt idx="471">
                  <c:v>42346</c:v>
                </c:pt>
                <c:pt idx="472">
                  <c:v>42347</c:v>
                </c:pt>
                <c:pt idx="473">
                  <c:v>42348</c:v>
                </c:pt>
                <c:pt idx="474">
                  <c:v>42349</c:v>
                </c:pt>
                <c:pt idx="475">
                  <c:v>42352</c:v>
                </c:pt>
                <c:pt idx="476">
                  <c:v>42353</c:v>
                </c:pt>
                <c:pt idx="477">
                  <c:v>42354</c:v>
                </c:pt>
                <c:pt idx="478">
                  <c:v>42355</c:v>
                </c:pt>
                <c:pt idx="479">
                  <c:v>42356</c:v>
                </c:pt>
                <c:pt idx="480">
                  <c:v>42359</c:v>
                </c:pt>
                <c:pt idx="481">
                  <c:v>42360</c:v>
                </c:pt>
                <c:pt idx="482">
                  <c:v>42361</c:v>
                </c:pt>
                <c:pt idx="483">
                  <c:v>42362</c:v>
                </c:pt>
                <c:pt idx="484">
                  <c:v>42363</c:v>
                </c:pt>
                <c:pt idx="485">
                  <c:v>42366</c:v>
                </c:pt>
                <c:pt idx="486">
                  <c:v>42367</c:v>
                </c:pt>
                <c:pt idx="487">
                  <c:v>42368</c:v>
                </c:pt>
                <c:pt idx="488">
                  <c:v>42369</c:v>
                </c:pt>
                <c:pt idx="489">
                  <c:v>42373</c:v>
                </c:pt>
                <c:pt idx="490">
                  <c:v>42374</c:v>
                </c:pt>
                <c:pt idx="491">
                  <c:v>42375</c:v>
                </c:pt>
                <c:pt idx="492">
                  <c:v>42376</c:v>
                </c:pt>
                <c:pt idx="493">
                  <c:v>42377</c:v>
                </c:pt>
                <c:pt idx="494">
                  <c:v>42380</c:v>
                </c:pt>
                <c:pt idx="495">
                  <c:v>42381</c:v>
                </c:pt>
                <c:pt idx="496">
                  <c:v>42382</c:v>
                </c:pt>
                <c:pt idx="497">
                  <c:v>42383</c:v>
                </c:pt>
                <c:pt idx="498">
                  <c:v>42384</c:v>
                </c:pt>
                <c:pt idx="499">
                  <c:v>42387</c:v>
                </c:pt>
                <c:pt idx="500">
                  <c:v>42388</c:v>
                </c:pt>
                <c:pt idx="501">
                  <c:v>42389</c:v>
                </c:pt>
                <c:pt idx="502">
                  <c:v>42390</c:v>
                </c:pt>
                <c:pt idx="503">
                  <c:v>42391</c:v>
                </c:pt>
                <c:pt idx="504">
                  <c:v>42394</c:v>
                </c:pt>
                <c:pt idx="505">
                  <c:v>42395</c:v>
                </c:pt>
                <c:pt idx="506">
                  <c:v>42396</c:v>
                </c:pt>
                <c:pt idx="507">
                  <c:v>42397</c:v>
                </c:pt>
                <c:pt idx="508">
                  <c:v>42398</c:v>
                </c:pt>
                <c:pt idx="509">
                  <c:v>42401</c:v>
                </c:pt>
                <c:pt idx="510">
                  <c:v>42402</c:v>
                </c:pt>
                <c:pt idx="511">
                  <c:v>42403</c:v>
                </c:pt>
                <c:pt idx="512">
                  <c:v>42404</c:v>
                </c:pt>
                <c:pt idx="513">
                  <c:v>42405</c:v>
                </c:pt>
                <c:pt idx="514">
                  <c:v>42415</c:v>
                </c:pt>
                <c:pt idx="515">
                  <c:v>42416</c:v>
                </c:pt>
                <c:pt idx="516">
                  <c:v>42417</c:v>
                </c:pt>
                <c:pt idx="517">
                  <c:v>42418</c:v>
                </c:pt>
                <c:pt idx="518">
                  <c:v>42419</c:v>
                </c:pt>
                <c:pt idx="519">
                  <c:v>42422</c:v>
                </c:pt>
                <c:pt idx="520">
                  <c:v>42423</c:v>
                </c:pt>
                <c:pt idx="521">
                  <c:v>42424</c:v>
                </c:pt>
                <c:pt idx="522">
                  <c:v>42425</c:v>
                </c:pt>
                <c:pt idx="523">
                  <c:v>42426</c:v>
                </c:pt>
                <c:pt idx="524">
                  <c:v>42429</c:v>
                </c:pt>
                <c:pt idx="525">
                  <c:v>42430</c:v>
                </c:pt>
                <c:pt idx="526">
                  <c:v>42431</c:v>
                </c:pt>
                <c:pt idx="527">
                  <c:v>42432</c:v>
                </c:pt>
                <c:pt idx="528">
                  <c:v>42433</c:v>
                </c:pt>
                <c:pt idx="529">
                  <c:v>42436</c:v>
                </c:pt>
                <c:pt idx="530">
                  <c:v>42437</c:v>
                </c:pt>
                <c:pt idx="531">
                  <c:v>42438</c:v>
                </c:pt>
                <c:pt idx="532">
                  <c:v>42439</c:v>
                </c:pt>
                <c:pt idx="533">
                  <c:v>42440</c:v>
                </c:pt>
                <c:pt idx="534">
                  <c:v>42443</c:v>
                </c:pt>
                <c:pt idx="535">
                  <c:v>42444</c:v>
                </c:pt>
                <c:pt idx="536">
                  <c:v>42445</c:v>
                </c:pt>
                <c:pt idx="537">
                  <c:v>42446</c:v>
                </c:pt>
                <c:pt idx="538">
                  <c:v>42447</c:v>
                </c:pt>
                <c:pt idx="539">
                  <c:v>42450</c:v>
                </c:pt>
                <c:pt idx="540">
                  <c:v>42451</c:v>
                </c:pt>
                <c:pt idx="541">
                  <c:v>42452</c:v>
                </c:pt>
                <c:pt idx="542">
                  <c:v>42453</c:v>
                </c:pt>
                <c:pt idx="543">
                  <c:v>42454</c:v>
                </c:pt>
                <c:pt idx="544">
                  <c:v>42457</c:v>
                </c:pt>
                <c:pt idx="545">
                  <c:v>42458</c:v>
                </c:pt>
                <c:pt idx="546">
                  <c:v>42459</c:v>
                </c:pt>
                <c:pt idx="547">
                  <c:v>42460</c:v>
                </c:pt>
                <c:pt idx="548">
                  <c:v>42461</c:v>
                </c:pt>
                <c:pt idx="549">
                  <c:v>42465</c:v>
                </c:pt>
                <c:pt idx="550">
                  <c:v>42466</c:v>
                </c:pt>
                <c:pt idx="551">
                  <c:v>42467</c:v>
                </c:pt>
                <c:pt idx="552">
                  <c:v>42468</c:v>
                </c:pt>
                <c:pt idx="553">
                  <c:v>42471</c:v>
                </c:pt>
                <c:pt idx="554">
                  <c:v>42472</c:v>
                </c:pt>
                <c:pt idx="555">
                  <c:v>42473</c:v>
                </c:pt>
                <c:pt idx="556">
                  <c:v>42474</c:v>
                </c:pt>
                <c:pt idx="557">
                  <c:v>42475</c:v>
                </c:pt>
                <c:pt idx="558">
                  <c:v>42478</c:v>
                </c:pt>
                <c:pt idx="559">
                  <c:v>42479</c:v>
                </c:pt>
                <c:pt idx="560">
                  <c:v>42480</c:v>
                </c:pt>
                <c:pt idx="561">
                  <c:v>42481</c:v>
                </c:pt>
                <c:pt idx="562">
                  <c:v>42482</c:v>
                </c:pt>
                <c:pt idx="563">
                  <c:v>42485</c:v>
                </c:pt>
                <c:pt idx="564">
                  <c:v>42486</c:v>
                </c:pt>
                <c:pt idx="565">
                  <c:v>42487</c:v>
                </c:pt>
                <c:pt idx="566">
                  <c:v>42488</c:v>
                </c:pt>
                <c:pt idx="567">
                  <c:v>42489</c:v>
                </c:pt>
                <c:pt idx="568">
                  <c:v>42493</c:v>
                </c:pt>
                <c:pt idx="569">
                  <c:v>42494</c:v>
                </c:pt>
                <c:pt idx="570">
                  <c:v>42495</c:v>
                </c:pt>
                <c:pt idx="571">
                  <c:v>42496</c:v>
                </c:pt>
                <c:pt idx="572">
                  <c:v>42499</c:v>
                </c:pt>
                <c:pt idx="573">
                  <c:v>42500</c:v>
                </c:pt>
                <c:pt idx="574">
                  <c:v>42501</c:v>
                </c:pt>
                <c:pt idx="575">
                  <c:v>42502</c:v>
                </c:pt>
                <c:pt idx="576">
                  <c:v>42503</c:v>
                </c:pt>
                <c:pt idx="577">
                  <c:v>42506</c:v>
                </c:pt>
                <c:pt idx="578">
                  <c:v>42507</c:v>
                </c:pt>
                <c:pt idx="579">
                  <c:v>42508</c:v>
                </c:pt>
                <c:pt idx="580">
                  <c:v>42509</c:v>
                </c:pt>
                <c:pt idx="581">
                  <c:v>42510</c:v>
                </c:pt>
                <c:pt idx="582">
                  <c:v>42513</c:v>
                </c:pt>
                <c:pt idx="583">
                  <c:v>42514</c:v>
                </c:pt>
                <c:pt idx="584">
                  <c:v>42515</c:v>
                </c:pt>
                <c:pt idx="585">
                  <c:v>42516</c:v>
                </c:pt>
                <c:pt idx="586">
                  <c:v>42517</c:v>
                </c:pt>
                <c:pt idx="587">
                  <c:v>42520</c:v>
                </c:pt>
                <c:pt idx="588">
                  <c:v>42521</c:v>
                </c:pt>
                <c:pt idx="589">
                  <c:v>42522</c:v>
                </c:pt>
                <c:pt idx="590">
                  <c:v>42523</c:v>
                </c:pt>
                <c:pt idx="591">
                  <c:v>42524</c:v>
                </c:pt>
                <c:pt idx="592">
                  <c:v>42527</c:v>
                </c:pt>
                <c:pt idx="593">
                  <c:v>42528</c:v>
                </c:pt>
                <c:pt idx="594">
                  <c:v>42529</c:v>
                </c:pt>
                <c:pt idx="595">
                  <c:v>42534</c:v>
                </c:pt>
                <c:pt idx="596">
                  <c:v>42535</c:v>
                </c:pt>
                <c:pt idx="597">
                  <c:v>42536</c:v>
                </c:pt>
                <c:pt idx="598">
                  <c:v>42537</c:v>
                </c:pt>
                <c:pt idx="599">
                  <c:v>42538</c:v>
                </c:pt>
                <c:pt idx="600">
                  <c:v>42541</c:v>
                </c:pt>
                <c:pt idx="601">
                  <c:v>42542</c:v>
                </c:pt>
                <c:pt idx="602">
                  <c:v>42543</c:v>
                </c:pt>
                <c:pt idx="603">
                  <c:v>42544</c:v>
                </c:pt>
                <c:pt idx="604">
                  <c:v>42545</c:v>
                </c:pt>
                <c:pt idx="605">
                  <c:v>42548</c:v>
                </c:pt>
                <c:pt idx="606">
                  <c:v>42549</c:v>
                </c:pt>
                <c:pt idx="607">
                  <c:v>42550</c:v>
                </c:pt>
                <c:pt idx="608">
                  <c:v>42551</c:v>
                </c:pt>
                <c:pt idx="609">
                  <c:v>42552</c:v>
                </c:pt>
                <c:pt idx="610">
                  <c:v>42555</c:v>
                </c:pt>
                <c:pt idx="611">
                  <c:v>42556</c:v>
                </c:pt>
                <c:pt idx="612">
                  <c:v>42557</c:v>
                </c:pt>
                <c:pt idx="613">
                  <c:v>42558</c:v>
                </c:pt>
                <c:pt idx="614">
                  <c:v>42559</c:v>
                </c:pt>
                <c:pt idx="615">
                  <c:v>42562</c:v>
                </c:pt>
                <c:pt idx="616">
                  <c:v>42563</c:v>
                </c:pt>
                <c:pt idx="617">
                  <c:v>42564</c:v>
                </c:pt>
                <c:pt idx="618">
                  <c:v>42565</c:v>
                </c:pt>
                <c:pt idx="619">
                  <c:v>42566</c:v>
                </c:pt>
                <c:pt idx="620">
                  <c:v>42569</c:v>
                </c:pt>
                <c:pt idx="621">
                  <c:v>42570</c:v>
                </c:pt>
                <c:pt idx="622">
                  <c:v>42571</c:v>
                </c:pt>
                <c:pt idx="623">
                  <c:v>42572</c:v>
                </c:pt>
                <c:pt idx="624">
                  <c:v>42573</c:v>
                </c:pt>
                <c:pt idx="625">
                  <c:v>42576</c:v>
                </c:pt>
                <c:pt idx="626">
                  <c:v>42577</c:v>
                </c:pt>
                <c:pt idx="627">
                  <c:v>42578</c:v>
                </c:pt>
                <c:pt idx="628">
                  <c:v>42579</c:v>
                </c:pt>
                <c:pt idx="629">
                  <c:v>42580</c:v>
                </c:pt>
                <c:pt idx="630">
                  <c:v>42583</c:v>
                </c:pt>
                <c:pt idx="631">
                  <c:v>42584</c:v>
                </c:pt>
                <c:pt idx="632">
                  <c:v>42585</c:v>
                </c:pt>
                <c:pt idx="633">
                  <c:v>42586</c:v>
                </c:pt>
                <c:pt idx="634">
                  <c:v>42587</c:v>
                </c:pt>
                <c:pt idx="635">
                  <c:v>42590</c:v>
                </c:pt>
                <c:pt idx="636">
                  <c:v>42591</c:v>
                </c:pt>
                <c:pt idx="637">
                  <c:v>42592</c:v>
                </c:pt>
                <c:pt idx="638">
                  <c:v>42593</c:v>
                </c:pt>
                <c:pt idx="639">
                  <c:v>42594</c:v>
                </c:pt>
                <c:pt idx="640">
                  <c:v>42597</c:v>
                </c:pt>
                <c:pt idx="641">
                  <c:v>42598</c:v>
                </c:pt>
                <c:pt idx="642">
                  <c:v>42599</c:v>
                </c:pt>
                <c:pt idx="643">
                  <c:v>42600</c:v>
                </c:pt>
                <c:pt idx="644">
                  <c:v>42601</c:v>
                </c:pt>
                <c:pt idx="645">
                  <c:v>42604</c:v>
                </c:pt>
                <c:pt idx="646">
                  <c:v>42605</c:v>
                </c:pt>
                <c:pt idx="647">
                  <c:v>42606</c:v>
                </c:pt>
                <c:pt idx="648">
                  <c:v>42607</c:v>
                </c:pt>
                <c:pt idx="649">
                  <c:v>42608</c:v>
                </c:pt>
                <c:pt idx="650">
                  <c:v>42611</c:v>
                </c:pt>
                <c:pt idx="651">
                  <c:v>42612</c:v>
                </c:pt>
                <c:pt idx="652">
                  <c:v>42613</c:v>
                </c:pt>
                <c:pt idx="653">
                  <c:v>42614</c:v>
                </c:pt>
                <c:pt idx="654">
                  <c:v>42615</c:v>
                </c:pt>
                <c:pt idx="655">
                  <c:v>42618</c:v>
                </c:pt>
                <c:pt idx="656">
                  <c:v>42619</c:v>
                </c:pt>
                <c:pt idx="657">
                  <c:v>42620</c:v>
                </c:pt>
                <c:pt idx="658">
                  <c:v>42621</c:v>
                </c:pt>
                <c:pt idx="659">
                  <c:v>42622</c:v>
                </c:pt>
                <c:pt idx="660">
                  <c:v>42625</c:v>
                </c:pt>
                <c:pt idx="661">
                  <c:v>42626</c:v>
                </c:pt>
                <c:pt idx="662">
                  <c:v>42627</c:v>
                </c:pt>
                <c:pt idx="663">
                  <c:v>42632</c:v>
                </c:pt>
                <c:pt idx="664">
                  <c:v>42633</c:v>
                </c:pt>
                <c:pt idx="665">
                  <c:v>42634</c:v>
                </c:pt>
                <c:pt idx="666">
                  <c:v>42635</c:v>
                </c:pt>
                <c:pt idx="667">
                  <c:v>42636</c:v>
                </c:pt>
                <c:pt idx="668">
                  <c:v>42639</c:v>
                </c:pt>
                <c:pt idx="669">
                  <c:v>42640</c:v>
                </c:pt>
                <c:pt idx="670">
                  <c:v>42641</c:v>
                </c:pt>
                <c:pt idx="671">
                  <c:v>42642</c:v>
                </c:pt>
                <c:pt idx="672">
                  <c:v>42643</c:v>
                </c:pt>
                <c:pt idx="673">
                  <c:v>42653</c:v>
                </c:pt>
                <c:pt idx="674">
                  <c:v>42654</c:v>
                </c:pt>
                <c:pt idx="675">
                  <c:v>42655</c:v>
                </c:pt>
                <c:pt idx="676">
                  <c:v>42656</c:v>
                </c:pt>
                <c:pt idx="677">
                  <c:v>42657</c:v>
                </c:pt>
                <c:pt idx="678">
                  <c:v>42660</c:v>
                </c:pt>
                <c:pt idx="679">
                  <c:v>42661</c:v>
                </c:pt>
                <c:pt idx="680">
                  <c:v>42662</c:v>
                </c:pt>
                <c:pt idx="681">
                  <c:v>42663</c:v>
                </c:pt>
                <c:pt idx="682">
                  <c:v>42664</c:v>
                </c:pt>
                <c:pt idx="683">
                  <c:v>42667</c:v>
                </c:pt>
                <c:pt idx="684">
                  <c:v>42668</c:v>
                </c:pt>
                <c:pt idx="685">
                  <c:v>42669</c:v>
                </c:pt>
                <c:pt idx="686">
                  <c:v>42670</c:v>
                </c:pt>
                <c:pt idx="687">
                  <c:v>42671</c:v>
                </c:pt>
                <c:pt idx="688">
                  <c:v>42674</c:v>
                </c:pt>
                <c:pt idx="689">
                  <c:v>42675</c:v>
                </c:pt>
                <c:pt idx="690">
                  <c:v>42676</c:v>
                </c:pt>
                <c:pt idx="691">
                  <c:v>42677</c:v>
                </c:pt>
                <c:pt idx="692">
                  <c:v>42678</c:v>
                </c:pt>
                <c:pt idx="693">
                  <c:v>42681</c:v>
                </c:pt>
                <c:pt idx="694">
                  <c:v>42682</c:v>
                </c:pt>
                <c:pt idx="695">
                  <c:v>42683</c:v>
                </c:pt>
                <c:pt idx="696">
                  <c:v>42684</c:v>
                </c:pt>
                <c:pt idx="697">
                  <c:v>42685</c:v>
                </c:pt>
                <c:pt idx="698">
                  <c:v>42688</c:v>
                </c:pt>
                <c:pt idx="699">
                  <c:v>42689</c:v>
                </c:pt>
                <c:pt idx="700">
                  <c:v>42690</c:v>
                </c:pt>
                <c:pt idx="701">
                  <c:v>42691</c:v>
                </c:pt>
                <c:pt idx="702">
                  <c:v>42692</c:v>
                </c:pt>
                <c:pt idx="703">
                  <c:v>42695</c:v>
                </c:pt>
                <c:pt idx="704">
                  <c:v>42696</c:v>
                </c:pt>
                <c:pt idx="705">
                  <c:v>42697</c:v>
                </c:pt>
                <c:pt idx="706">
                  <c:v>42698</c:v>
                </c:pt>
                <c:pt idx="707">
                  <c:v>42699</c:v>
                </c:pt>
                <c:pt idx="708">
                  <c:v>42702</c:v>
                </c:pt>
                <c:pt idx="709">
                  <c:v>42703</c:v>
                </c:pt>
                <c:pt idx="710">
                  <c:v>42704</c:v>
                </c:pt>
                <c:pt idx="711">
                  <c:v>42705</c:v>
                </c:pt>
                <c:pt idx="712">
                  <c:v>42706</c:v>
                </c:pt>
                <c:pt idx="713">
                  <c:v>42709</c:v>
                </c:pt>
                <c:pt idx="714">
                  <c:v>42710</c:v>
                </c:pt>
                <c:pt idx="715">
                  <c:v>42711</c:v>
                </c:pt>
                <c:pt idx="716">
                  <c:v>42712</c:v>
                </c:pt>
                <c:pt idx="717">
                  <c:v>42713</c:v>
                </c:pt>
                <c:pt idx="718">
                  <c:v>42716</c:v>
                </c:pt>
                <c:pt idx="719">
                  <c:v>42717</c:v>
                </c:pt>
                <c:pt idx="720">
                  <c:v>42718</c:v>
                </c:pt>
                <c:pt idx="721">
                  <c:v>42719</c:v>
                </c:pt>
                <c:pt idx="722">
                  <c:v>42720</c:v>
                </c:pt>
                <c:pt idx="723">
                  <c:v>42723</c:v>
                </c:pt>
                <c:pt idx="724">
                  <c:v>42724</c:v>
                </c:pt>
                <c:pt idx="725">
                  <c:v>42725</c:v>
                </c:pt>
                <c:pt idx="726">
                  <c:v>42726</c:v>
                </c:pt>
                <c:pt idx="727">
                  <c:v>42727</c:v>
                </c:pt>
                <c:pt idx="728">
                  <c:v>42730</c:v>
                </c:pt>
                <c:pt idx="729">
                  <c:v>42731</c:v>
                </c:pt>
                <c:pt idx="730">
                  <c:v>42732</c:v>
                </c:pt>
                <c:pt idx="731">
                  <c:v>42733</c:v>
                </c:pt>
                <c:pt idx="732">
                  <c:v>42734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42744</c:v>
                </c:pt>
                <c:pt idx="738">
                  <c:v>42745</c:v>
                </c:pt>
                <c:pt idx="739">
                  <c:v>42746</c:v>
                </c:pt>
                <c:pt idx="740">
                  <c:v>42747</c:v>
                </c:pt>
                <c:pt idx="741">
                  <c:v>42748</c:v>
                </c:pt>
                <c:pt idx="742">
                  <c:v>42751</c:v>
                </c:pt>
                <c:pt idx="743">
                  <c:v>42752</c:v>
                </c:pt>
                <c:pt idx="744">
                  <c:v>42753</c:v>
                </c:pt>
                <c:pt idx="745">
                  <c:v>42754</c:v>
                </c:pt>
                <c:pt idx="746">
                  <c:v>42755</c:v>
                </c:pt>
                <c:pt idx="747">
                  <c:v>42758</c:v>
                </c:pt>
                <c:pt idx="748">
                  <c:v>42759</c:v>
                </c:pt>
                <c:pt idx="749">
                  <c:v>42760</c:v>
                </c:pt>
                <c:pt idx="750">
                  <c:v>42761</c:v>
                </c:pt>
                <c:pt idx="751">
                  <c:v>42769</c:v>
                </c:pt>
                <c:pt idx="752">
                  <c:v>42772</c:v>
                </c:pt>
                <c:pt idx="753">
                  <c:v>42773</c:v>
                </c:pt>
                <c:pt idx="754">
                  <c:v>42774</c:v>
                </c:pt>
                <c:pt idx="755">
                  <c:v>42775</c:v>
                </c:pt>
                <c:pt idx="756">
                  <c:v>42776</c:v>
                </c:pt>
                <c:pt idx="757">
                  <c:v>42779</c:v>
                </c:pt>
                <c:pt idx="758">
                  <c:v>42780</c:v>
                </c:pt>
                <c:pt idx="759">
                  <c:v>42781</c:v>
                </c:pt>
                <c:pt idx="760">
                  <c:v>42782</c:v>
                </c:pt>
                <c:pt idx="761">
                  <c:v>42783</c:v>
                </c:pt>
                <c:pt idx="762">
                  <c:v>42786</c:v>
                </c:pt>
                <c:pt idx="763">
                  <c:v>42787</c:v>
                </c:pt>
                <c:pt idx="764">
                  <c:v>42788</c:v>
                </c:pt>
                <c:pt idx="765">
                  <c:v>42789</c:v>
                </c:pt>
                <c:pt idx="766">
                  <c:v>42790</c:v>
                </c:pt>
                <c:pt idx="767">
                  <c:v>42793</c:v>
                </c:pt>
                <c:pt idx="768">
                  <c:v>42794</c:v>
                </c:pt>
                <c:pt idx="769">
                  <c:v>42795</c:v>
                </c:pt>
                <c:pt idx="770">
                  <c:v>42796</c:v>
                </c:pt>
                <c:pt idx="771">
                  <c:v>42797</c:v>
                </c:pt>
                <c:pt idx="772">
                  <c:v>42800</c:v>
                </c:pt>
                <c:pt idx="773">
                  <c:v>42801</c:v>
                </c:pt>
                <c:pt idx="774">
                  <c:v>42802</c:v>
                </c:pt>
                <c:pt idx="775">
                  <c:v>42803</c:v>
                </c:pt>
                <c:pt idx="776">
                  <c:v>42804</c:v>
                </c:pt>
                <c:pt idx="777">
                  <c:v>42807</c:v>
                </c:pt>
                <c:pt idx="778">
                  <c:v>42808</c:v>
                </c:pt>
                <c:pt idx="779">
                  <c:v>42809</c:v>
                </c:pt>
                <c:pt idx="780">
                  <c:v>42810</c:v>
                </c:pt>
                <c:pt idx="781">
                  <c:v>42811</c:v>
                </c:pt>
                <c:pt idx="782">
                  <c:v>42814</c:v>
                </c:pt>
                <c:pt idx="783">
                  <c:v>42815</c:v>
                </c:pt>
                <c:pt idx="784">
                  <c:v>42816</c:v>
                </c:pt>
                <c:pt idx="785">
                  <c:v>42817</c:v>
                </c:pt>
                <c:pt idx="786">
                  <c:v>42818</c:v>
                </c:pt>
                <c:pt idx="787">
                  <c:v>42821</c:v>
                </c:pt>
                <c:pt idx="788">
                  <c:v>42822</c:v>
                </c:pt>
                <c:pt idx="789">
                  <c:v>42823</c:v>
                </c:pt>
                <c:pt idx="790">
                  <c:v>42824</c:v>
                </c:pt>
                <c:pt idx="791">
                  <c:v>42825</c:v>
                </c:pt>
                <c:pt idx="792">
                  <c:v>42830</c:v>
                </c:pt>
                <c:pt idx="793">
                  <c:v>42831</c:v>
                </c:pt>
                <c:pt idx="794">
                  <c:v>42832</c:v>
                </c:pt>
                <c:pt idx="795">
                  <c:v>42835</c:v>
                </c:pt>
                <c:pt idx="796">
                  <c:v>42836</c:v>
                </c:pt>
                <c:pt idx="797">
                  <c:v>42837</c:v>
                </c:pt>
                <c:pt idx="798">
                  <c:v>42838</c:v>
                </c:pt>
                <c:pt idx="799">
                  <c:v>42839</c:v>
                </c:pt>
                <c:pt idx="800">
                  <c:v>42842</c:v>
                </c:pt>
                <c:pt idx="801">
                  <c:v>42843</c:v>
                </c:pt>
                <c:pt idx="802">
                  <c:v>42844</c:v>
                </c:pt>
                <c:pt idx="803">
                  <c:v>42845</c:v>
                </c:pt>
                <c:pt idx="804">
                  <c:v>42846</c:v>
                </c:pt>
                <c:pt idx="805">
                  <c:v>42849</c:v>
                </c:pt>
                <c:pt idx="806">
                  <c:v>42850</c:v>
                </c:pt>
                <c:pt idx="807">
                  <c:v>42851</c:v>
                </c:pt>
                <c:pt idx="808">
                  <c:v>42852</c:v>
                </c:pt>
                <c:pt idx="809">
                  <c:v>42853</c:v>
                </c:pt>
                <c:pt idx="810">
                  <c:v>42857</c:v>
                </c:pt>
                <c:pt idx="811">
                  <c:v>42858</c:v>
                </c:pt>
                <c:pt idx="812">
                  <c:v>42859</c:v>
                </c:pt>
                <c:pt idx="813">
                  <c:v>42860</c:v>
                </c:pt>
                <c:pt idx="814">
                  <c:v>42863</c:v>
                </c:pt>
                <c:pt idx="815">
                  <c:v>42864</c:v>
                </c:pt>
                <c:pt idx="816">
                  <c:v>42865</c:v>
                </c:pt>
                <c:pt idx="817">
                  <c:v>42866</c:v>
                </c:pt>
                <c:pt idx="818">
                  <c:v>42867</c:v>
                </c:pt>
                <c:pt idx="819">
                  <c:v>42870</c:v>
                </c:pt>
                <c:pt idx="820">
                  <c:v>42871</c:v>
                </c:pt>
                <c:pt idx="821">
                  <c:v>42872</c:v>
                </c:pt>
                <c:pt idx="822">
                  <c:v>42873</c:v>
                </c:pt>
                <c:pt idx="823">
                  <c:v>42874</c:v>
                </c:pt>
                <c:pt idx="824">
                  <c:v>42877</c:v>
                </c:pt>
                <c:pt idx="825">
                  <c:v>42878</c:v>
                </c:pt>
                <c:pt idx="826">
                  <c:v>42879</c:v>
                </c:pt>
                <c:pt idx="827">
                  <c:v>42880</c:v>
                </c:pt>
                <c:pt idx="828">
                  <c:v>42881</c:v>
                </c:pt>
                <c:pt idx="829">
                  <c:v>42886</c:v>
                </c:pt>
                <c:pt idx="830">
                  <c:v>42887</c:v>
                </c:pt>
                <c:pt idx="831">
                  <c:v>42888</c:v>
                </c:pt>
                <c:pt idx="832">
                  <c:v>42891</c:v>
                </c:pt>
                <c:pt idx="833">
                  <c:v>42892</c:v>
                </c:pt>
                <c:pt idx="834">
                  <c:v>42893</c:v>
                </c:pt>
                <c:pt idx="835">
                  <c:v>42894</c:v>
                </c:pt>
                <c:pt idx="836">
                  <c:v>42895</c:v>
                </c:pt>
                <c:pt idx="837">
                  <c:v>42898</c:v>
                </c:pt>
                <c:pt idx="838">
                  <c:v>42899</c:v>
                </c:pt>
                <c:pt idx="839">
                  <c:v>42900</c:v>
                </c:pt>
                <c:pt idx="840">
                  <c:v>42901</c:v>
                </c:pt>
                <c:pt idx="841">
                  <c:v>42902</c:v>
                </c:pt>
                <c:pt idx="842">
                  <c:v>42905</c:v>
                </c:pt>
                <c:pt idx="843">
                  <c:v>42906</c:v>
                </c:pt>
                <c:pt idx="844">
                  <c:v>42907</c:v>
                </c:pt>
                <c:pt idx="845">
                  <c:v>42908</c:v>
                </c:pt>
                <c:pt idx="846">
                  <c:v>42909</c:v>
                </c:pt>
                <c:pt idx="847">
                  <c:v>42912</c:v>
                </c:pt>
                <c:pt idx="848">
                  <c:v>42913</c:v>
                </c:pt>
                <c:pt idx="849">
                  <c:v>42914</c:v>
                </c:pt>
                <c:pt idx="850">
                  <c:v>42915</c:v>
                </c:pt>
                <c:pt idx="851">
                  <c:v>42916</c:v>
                </c:pt>
                <c:pt idx="852">
                  <c:v>42919</c:v>
                </c:pt>
                <c:pt idx="853">
                  <c:v>42920</c:v>
                </c:pt>
                <c:pt idx="854">
                  <c:v>42921</c:v>
                </c:pt>
                <c:pt idx="855">
                  <c:v>42922</c:v>
                </c:pt>
                <c:pt idx="856">
                  <c:v>42923</c:v>
                </c:pt>
                <c:pt idx="857">
                  <c:v>42926</c:v>
                </c:pt>
                <c:pt idx="858">
                  <c:v>42927</c:v>
                </c:pt>
                <c:pt idx="859">
                  <c:v>42928</c:v>
                </c:pt>
                <c:pt idx="860">
                  <c:v>42929</c:v>
                </c:pt>
                <c:pt idx="861">
                  <c:v>42930</c:v>
                </c:pt>
                <c:pt idx="862">
                  <c:v>42933</c:v>
                </c:pt>
                <c:pt idx="863">
                  <c:v>42934</c:v>
                </c:pt>
                <c:pt idx="864">
                  <c:v>42935</c:v>
                </c:pt>
                <c:pt idx="865">
                  <c:v>42936</c:v>
                </c:pt>
                <c:pt idx="866">
                  <c:v>42937</c:v>
                </c:pt>
                <c:pt idx="867">
                  <c:v>42940</c:v>
                </c:pt>
                <c:pt idx="868">
                  <c:v>42941</c:v>
                </c:pt>
                <c:pt idx="869">
                  <c:v>42942</c:v>
                </c:pt>
                <c:pt idx="870">
                  <c:v>42943</c:v>
                </c:pt>
                <c:pt idx="871">
                  <c:v>42944</c:v>
                </c:pt>
                <c:pt idx="872">
                  <c:v>42947</c:v>
                </c:pt>
                <c:pt idx="873">
                  <c:v>42948</c:v>
                </c:pt>
                <c:pt idx="874">
                  <c:v>42949</c:v>
                </c:pt>
                <c:pt idx="875">
                  <c:v>42950</c:v>
                </c:pt>
                <c:pt idx="876">
                  <c:v>42951</c:v>
                </c:pt>
                <c:pt idx="877">
                  <c:v>42954</c:v>
                </c:pt>
                <c:pt idx="878">
                  <c:v>42955</c:v>
                </c:pt>
                <c:pt idx="879">
                  <c:v>42956</c:v>
                </c:pt>
                <c:pt idx="880">
                  <c:v>42957</c:v>
                </c:pt>
                <c:pt idx="881">
                  <c:v>42958</c:v>
                </c:pt>
                <c:pt idx="882">
                  <c:v>42961</c:v>
                </c:pt>
                <c:pt idx="883">
                  <c:v>42962</c:v>
                </c:pt>
                <c:pt idx="884">
                  <c:v>42963</c:v>
                </c:pt>
                <c:pt idx="885">
                  <c:v>42964</c:v>
                </c:pt>
                <c:pt idx="886">
                  <c:v>42965</c:v>
                </c:pt>
                <c:pt idx="887">
                  <c:v>42968</c:v>
                </c:pt>
                <c:pt idx="888">
                  <c:v>42969</c:v>
                </c:pt>
                <c:pt idx="889">
                  <c:v>42970</c:v>
                </c:pt>
                <c:pt idx="890">
                  <c:v>42971</c:v>
                </c:pt>
                <c:pt idx="891">
                  <c:v>42972</c:v>
                </c:pt>
                <c:pt idx="892">
                  <c:v>42975</c:v>
                </c:pt>
                <c:pt idx="893">
                  <c:v>42976</c:v>
                </c:pt>
                <c:pt idx="894">
                  <c:v>42977</c:v>
                </c:pt>
                <c:pt idx="895">
                  <c:v>42978</c:v>
                </c:pt>
                <c:pt idx="896">
                  <c:v>42979</c:v>
                </c:pt>
                <c:pt idx="897">
                  <c:v>42982</c:v>
                </c:pt>
                <c:pt idx="898">
                  <c:v>42983</c:v>
                </c:pt>
                <c:pt idx="899">
                  <c:v>42984</c:v>
                </c:pt>
                <c:pt idx="900">
                  <c:v>42985</c:v>
                </c:pt>
                <c:pt idx="901">
                  <c:v>42986</c:v>
                </c:pt>
              </c:numCache>
            </c:numRef>
          </c:cat>
          <c:val>
            <c:numRef>
              <c:f>CC!$I$799:$I$1700</c:f>
              <c:numCache>
                <c:formatCode>0.00</c:formatCode>
                <c:ptCount val="902"/>
                <c:pt idx="0">
                  <c:v>3.7422794699999997</c:v>
                </c:pt>
                <c:pt idx="1">
                  <c:v>3.5849710799999999</c:v>
                </c:pt>
                <c:pt idx="2">
                  <c:v>3.3591117700000002</c:v>
                </c:pt>
                <c:pt idx="3">
                  <c:v>3.3094205699999999</c:v>
                </c:pt>
                <c:pt idx="4">
                  <c:v>3.9536090799999997</c:v>
                </c:pt>
                <c:pt idx="5">
                  <c:v>3.7153529499999998</c:v>
                </c:pt>
                <c:pt idx="6">
                  <c:v>3.8420306799999997</c:v>
                </c:pt>
                <c:pt idx="7">
                  <c:v>3.1996154299999997</c:v>
                </c:pt>
                <c:pt idx="8">
                  <c:v>3.6640601999999998</c:v>
                </c:pt>
                <c:pt idx="9">
                  <c:v>3.46817178</c:v>
                </c:pt>
                <c:pt idx="10">
                  <c:v>4.4004876099999999</c:v>
                </c:pt>
                <c:pt idx="11">
                  <c:v>3.76117466</c:v>
                </c:pt>
                <c:pt idx="12">
                  <c:v>3.0476173900000001</c:v>
                </c:pt>
                <c:pt idx="13">
                  <c:v>4.0065987000000005</c:v>
                </c:pt>
                <c:pt idx="14">
                  <c:v>7.4269362999999995</c:v>
                </c:pt>
                <c:pt idx="15">
                  <c:v>5.2200266199999996</c:v>
                </c:pt>
                <c:pt idx="16">
                  <c:v>5.3685464700000001</c:v>
                </c:pt>
                <c:pt idx="17">
                  <c:v>4.5270877599999997</c:v>
                </c:pt>
                <c:pt idx="18">
                  <c:v>3.5575492700000004</c:v>
                </c:pt>
                <c:pt idx="19">
                  <c:v>2.9757651699999998</c:v>
                </c:pt>
                <c:pt idx="20">
                  <c:v>3.4339055200000002</c:v>
                </c:pt>
                <c:pt idx="21">
                  <c:v>3.9053812899999998</c:v>
                </c:pt>
                <c:pt idx="22">
                  <c:v>6.3492138899999997</c:v>
                </c:pt>
                <c:pt idx="23">
                  <c:v>5.9736988200000001</c:v>
                </c:pt>
                <c:pt idx="24">
                  <c:v>4.4306990700000002</c:v>
                </c:pt>
                <c:pt idx="25">
                  <c:v>4.9882219000000001</c:v>
                </c:pt>
                <c:pt idx="26">
                  <c:v>4.0167052400000003</c:v>
                </c:pt>
                <c:pt idx="27">
                  <c:v>5.2883957000000006</c:v>
                </c:pt>
                <c:pt idx="28">
                  <c:v>4.20392308</c:v>
                </c:pt>
                <c:pt idx="29">
                  <c:v>6.5055513999999999</c:v>
                </c:pt>
                <c:pt idx="30">
                  <c:v>6.2855408600000002</c:v>
                </c:pt>
                <c:pt idx="31">
                  <c:v>4.5562209500000002</c:v>
                </c:pt>
                <c:pt idx="32">
                  <c:v>4.8206660600000006</c:v>
                </c:pt>
                <c:pt idx="33">
                  <c:v>4.9058312900000001</c:v>
                </c:pt>
                <c:pt idx="34">
                  <c:v>6.0571131300000003</c:v>
                </c:pt>
                <c:pt idx="35">
                  <c:v>4.4972899599999998</c:v>
                </c:pt>
                <c:pt idx="36">
                  <c:v>5.7577920899999997</c:v>
                </c:pt>
                <c:pt idx="37">
                  <c:v>3.9547960500000001</c:v>
                </c:pt>
                <c:pt idx="38">
                  <c:v>3.25542124</c:v>
                </c:pt>
                <c:pt idx="39">
                  <c:v>2.60433279</c:v>
                </c:pt>
                <c:pt idx="40">
                  <c:v>3.8439966500000002</c:v>
                </c:pt>
                <c:pt idx="41">
                  <c:v>2.8726718199999999</c:v>
                </c:pt>
                <c:pt idx="42">
                  <c:v>3.64383028</c:v>
                </c:pt>
                <c:pt idx="43">
                  <c:v>2.7975295399999998</c:v>
                </c:pt>
                <c:pt idx="44">
                  <c:v>3.3310218599999999</c:v>
                </c:pt>
                <c:pt idx="45">
                  <c:v>3.2529911600000001</c:v>
                </c:pt>
                <c:pt idx="46">
                  <c:v>2.1787078099999997</c:v>
                </c:pt>
                <c:pt idx="47">
                  <c:v>2.3368876899999997</c:v>
                </c:pt>
                <c:pt idx="48">
                  <c:v>2.2344304199999998</c:v>
                </c:pt>
                <c:pt idx="49">
                  <c:v>3.1017317499999999</c:v>
                </c:pt>
                <c:pt idx="50">
                  <c:v>3.77452831</c:v>
                </c:pt>
                <c:pt idx="51">
                  <c:v>7.5443669500000006</c:v>
                </c:pt>
                <c:pt idx="52">
                  <c:v>6.4131064799999997</c:v>
                </c:pt>
                <c:pt idx="53">
                  <c:v>4.0562249900000005</c:v>
                </c:pt>
                <c:pt idx="54">
                  <c:v>3.1845351600000003</c:v>
                </c:pt>
                <c:pt idx="55">
                  <c:v>4.8720780000000001</c:v>
                </c:pt>
                <c:pt idx="56">
                  <c:v>3.8688192199999998</c:v>
                </c:pt>
                <c:pt idx="57">
                  <c:v>2.7388892199999999</c:v>
                </c:pt>
                <c:pt idx="58">
                  <c:v>3.1346702899999999</c:v>
                </c:pt>
                <c:pt idx="59">
                  <c:v>3.7371011899999997</c:v>
                </c:pt>
                <c:pt idx="60">
                  <c:v>3.7383430600000001</c:v>
                </c:pt>
                <c:pt idx="61">
                  <c:v>3.1180585599999997</c:v>
                </c:pt>
                <c:pt idx="62">
                  <c:v>7.1657221699999996</c:v>
                </c:pt>
                <c:pt idx="63">
                  <c:v>4.9102769799999999</c:v>
                </c:pt>
                <c:pt idx="64">
                  <c:v>7.8341288100000002</c:v>
                </c:pt>
                <c:pt idx="65">
                  <c:v>5.6625134400000006</c:v>
                </c:pt>
                <c:pt idx="66">
                  <c:v>3.42146083</c:v>
                </c:pt>
                <c:pt idx="67">
                  <c:v>5.0050075999999999</c:v>
                </c:pt>
                <c:pt idx="68">
                  <c:v>3.61423709</c:v>
                </c:pt>
                <c:pt idx="69">
                  <c:v>2.72457349</c:v>
                </c:pt>
                <c:pt idx="70">
                  <c:v>3.32800568</c:v>
                </c:pt>
                <c:pt idx="71">
                  <c:v>4.45077488</c:v>
                </c:pt>
                <c:pt idx="72">
                  <c:v>4.7611007000000001</c:v>
                </c:pt>
                <c:pt idx="73">
                  <c:v>2.98644512</c:v>
                </c:pt>
                <c:pt idx="74">
                  <c:v>4.2673663099999999</c:v>
                </c:pt>
                <c:pt idx="75">
                  <c:v>3.9375328000000001</c:v>
                </c:pt>
                <c:pt idx="76">
                  <c:v>4.4081256299999998</c:v>
                </c:pt>
                <c:pt idx="77">
                  <c:v>4.0850220500000001</c:v>
                </c:pt>
                <c:pt idx="78">
                  <c:v>2.8235479400000001</c:v>
                </c:pt>
                <c:pt idx="79">
                  <c:v>3.5872500899999999</c:v>
                </c:pt>
                <c:pt idx="80">
                  <c:v>3.5046051500000002</c:v>
                </c:pt>
                <c:pt idx="81">
                  <c:v>2.9881558899999998</c:v>
                </c:pt>
                <c:pt idx="82">
                  <c:v>4.4690587299999995</c:v>
                </c:pt>
                <c:pt idx="83">
                  <c:v>3.5280094899999996</c:v>
                </c:pt>
                <c:pt idx="84">
                  <c:v>7.9646956399999995</c:v>
                </c:pt>
                <c:pt idx="85">
                  <c:v>4.8572927699999999</c:v>
                </c:pt>
                <c:pt idx="86">
                  <c:v>3.9198936300000002</c:v>
                </c:pt>
                <c:pt idx="87">
                  <c:v>4.9028350299999994</c:v>
                </c:pt>
                <c:pt idx="88">
                  <c:v>4.1581712199999998</c:v>
                </c:pt>
                <c:pt idx="89">
                  <c:v>4.7510479399999994</c:v>
                </c:pt>
                <c:pt idx="90">
                  <c:v>4.9036933100000004</c:v>
                </c:pt>
                <c:pt idx="91">
                  <c:v>5.6905281900000002</c:v>
                </c:pt>
                <c:pt idx="92">
                  <c:v>6.7038937900000004</c:v>
                </c:pt>
                <c:pt idx="93">
                  <c:v>4.52331371</c:v>
                </c:pt>
                <c:pt idx="94">
                  <c:v>5.1987701600000005</c:v>
                </c:pt>
                <c:pt idx="95">
                  <c:v>3.8760324399999999</c:v>
                </c:pt>
                <c:pt idx="96">
                  <c:v>6.2206028599999996</c:v>
                </c:pt>
                <c:pt idx="97">
                  <c:v>5.1118226099999999</c:v>
                </c:pt>
                <c:pt idx="98">
                  <c:v>3.7339587000000001</c:v>
                </c:pt>
                <c:pt idx="99">
                  <c:v>4.1079162199999999</c:v>
                </c:pt>
                <c:pt idx="100">
                  <c:v>4.76898863</c:v>
                </c:pt>
                <c:pt idx="101">
                  <c:v>4.3283448600000005</c:v>
                </c:pt>
                <c:pt idx="102">
                  <c:v>4.2268490200000004</c:v>
                </c:pt>
                <c:pt idx="103">
                  <c:v>4.2041304400000001</c:v>
                </c:pt>
                <c:pt idx="104">
                  <c:v>7.0483470600000002</c:v>
                </c:pt>
                <c:pt idx="105">
                  <c:v>4.6998637300000006</c:v>
                </c:pt>
                <c:pt idx="106">
                  <c:v>3.5700235899999999</c:v>
                </c:pt>
                <c:pt idx="107">
                  <c:v>7.1339614100000004</c:v>
                </c:pt>
                <c:pt idx="108">
                  <c:v>6.33757196</c:v>
                </c:pt>
                <c:pt idx="109">
                  <c:v>4.2633910400000001</c:v>
                </c:pt>
                <c:pt idx="110">
                  <c:v>3.4202572200000003</c:v>
                </c:pt>
                <c:pt idx="111">
                  <c:v>5.4057698700000003</c:v>
                </c:pt>
                <c:pt idx="112">
                  <c:v>3.9512315900000003</c:v>
                </c:pt>
                <c:pt idx="113">
                  <c:v>3.24010891</c:v>
                </c:pt>
                <c:pt idx="114">
                  <c:v>3.0708343499999997</c:v>
                </c:pt>
                <c:pt idx="115">
                  <c:v>2.5941503400000001</c:v>
                </c:pt>
                <c:pt idx="116">
                  <c:v>4.4199481800000004</c:v>
                </c:pt>
                <c:pt idx="117">
                  <c:v>4.17539076</c:v>
                </c:pt>
                <c:pt idx="118">
                  <c:v>4.2280535100000005</c:v>
                </c:pt>
                <c:pt idx="119">
                  <c:v>3.6370788900000002</c:v>
                </c:pt>
                <c:pt idx="120">
                  <c:v>4.1849032299999998</c:v>
                </c:pt>
                <c:pt idx="121">
                  <c:v>4.5119179999999997</c:v>
                </c:pt>
                <c:pt idx="122">
                  <c:v>3.1783204500000002</c:v>
                </c:pt>
                <c:pt idx="123">
                  <c:v>3.1375590099999999</c:v>
                </c:pt>
                <c:pt idx="124">
                  <c:v>3.3039871700000005</c:v>
                </c:pt>
                <c:pt idx="125">
                  <c:v>4.5052793900000001</c:v>
                </c:pt>
                <c:pt idx="126">
                  <c:v>3.30761693</c:v>
                </c:pt>
                <c:pt idx="127">
                  <c:v>2.9782095900000001</c:v>
                </c:pt>
                <c:pt idx="128">
                  <c:v>4.0426584000000005</c:v>
                </c:pt>
                <c:pt idx="129">
                  <c:v>3.4542526200000001</c:v>
                </c:pt>
                <c:pt idx="130">
                  <c:v>3.2544648700000001</c:v>
                </c:pt>
                <c:pt idx="131">
                  <c:v>3.5233839800000002</c:v>
                </c:pt>
                <c:pt idx="132">
                  <c:v>3.9839306400000001</c:v>
                </c:pt>
                <c:pt idx="133">
                  <c:v>2.6334152799999999</c:v>
                </c:pt>
                <c:pt idx="134">
                  <c:v>6.4082772400000003</c:v>
                </c:pt>
                <c:pt idx="135">
                  <c:v>5.1351470200000007</c:v>
                </c:pt>
                <c:pt idx="136">
                  <c:v>8.9111106800000002</c:v>
                </c:pt>
                <c:pt idx="137">
                  <c:v>7.1236039</c:v>
                </c:pt>
                <c:pt idx="138">
                  <c:v>13.14151895</c:v>
                </c:pt>
                <c:pt idx="139">
                  <c:v>11.99154006</c:v>
                </c:pt>
                <c:pt idx="140">
                  <c:v>10.44015325</c:v>
                </c:pt>
                <c:pt idx="141">
                  <c:v>11.018055530000002</c:v>
                </c:pt>
                <c:pt idx="142">
                  <c:v>20.240397990000002</c:v>
                </c:pt>
                <c:pt idx="143">
                  <c:v>19.45842481</c:v>
                </c:pt>
                <c:pt idx="144">
                  <c:v>23.356953669999999</c:v>
                </c:pt>
                <c:pt idx="145">
                  <c:v>24.427122750000002</c:v>
                </c:pt>
                <c:pt idx="146">
                  <c:v>20.677773420000001</c:v>
                </c:pt>
                <c:pt idx="147">
                  <c:v>17.867653489999999</c:v>
                </c:pt>
                <c:pt idx="148">
                  <c:v>20.9907182</c:v>
                </c:pt>
                <c:pt idx="149">
                  <c:v>13.153276459999999</c:v>
                </c:pt>
                <c:pt idx="150">
                  <c:v>16.70535834</c:v>
                </c:pt>
                <c:pt idx="151">
                  <c:v>13.908340880000001</c:v>
                </c:pt>
                <c:pt idx="152">
                  <c:v>13.725895499999998</c:v>
                </c:pt>
                <c:pt idx="153">
                  <c:v>12.97519937</c:v>
                </c:pt>
                <c:pt idx="154">
                  <c:v>12.72635358</c:v>
                </c:pt>
                <c:pt idx="155">
                  <c:v>8.3141514500000007</c:v>
                </c:pt>
                <c:pt idx="156">
                  <c:v>10.83148578</c:v>
                </c:pt>
                <c:pt idx="157">
                  <c:v>10.48085921</c:v>
                </c:pt>
                <c:pt idx="158">
                  <c:v>9.1711195600000011</c:v>
                </c:pt>
                <c:pt idx="159">
                  <c:v>8.4791465600000002</c:v>
                </c:pt>
                <c:pt idx="160">
                  <c:v>5.8485644999999993</c:v>
                </c:pt>
                <c:pt idx="161">
                  <c:v>6.6793792300000003</c:v>
                </c:pt>
                <c:pt idx="162">
                  <c:v>6.9908824299999992</c:v>
                </c:pt>
                <c:pt idx="163">
                  <c:v>9.4377584400000014</c:v>
                </c:pt>
                <c:pt idx="164">
                  <c:v>20.905221059999999</c:v>
                </c:pt>
                <c:pt idx="165">
                  <c:v>21.831285269999999</c:v>
                </c:pt>
                <c:pt idx="166">
                  <c:v>17.74369145</c:v>
                </c:pt>
                <c:pt idx="167">
                  <c:v>19.292810240000001</c:v>
                </c:pt>
                <c:pt idx="168">
                  <c:v>13.933717720000001</c:v>
                </c:pt>
                <c:pt idx="169">
                  <c:v>10.82334281</c:v>
                </c:pt>
                <c:pt idx="170">
                  <c:v>17.170788209999998</c:v>
                </c:pt>
                <c:pt idx="171">
                  <c:v>12.125932460000001</c:v>
                </c:pt>
                <c:pt idx="172">
                  <c:v>11.22797815</c:v>
                </c:pt>
                <c:pt idx="173">
                  <c:v>16.27213712</c:v>
                </c:pt>
                <c:pt idx="174">
                  <c:v>9.0130315200000002</c:v>
                </c:pt>
                <c:pt idx="175">
                  <c:v>10.203872749999999</c:v>
                </c:pt>
                <c:pt idx="176">
                  <c:v>9.7960169500000003</c:v>
                </c:pt>
                <c:pt idx="177">
                  <c:v>10.21352862</c:v>
                </c:pt>
                <c:pt idx="178">
                  <c:v>10.06956493</c:v>
                </c:pt>
                <c:pt idx="179">
                  <c:v>17.382908439999998</c:v>
                </c:pt>
                <c:pt idx="180">
                  <c:v>14.895187839999998</c:v>
                </c:pt>
                <c:pt idx="181">
                  <c:v>8.2064328500000006</c:v>
                </c:pt>
                <c:pt idx="182">
                  <c:v>11.412249039999999</c:v>
                </c:pt>
                <c:pt idx="183">
                  <c:v>9.8973664699999997</c:v>
                </c:pt>
                <c:pt idx="184">
                  <c:v>13.791159930000001</c:v>
                </c:pt>
                <c:pt idx="185">
                  <c:v>14.40004708</c:v>
                </c:pt>
                <c:pt idx="186">
                  <c:v>11.04741537</c:v>
                </c:pt>
                <c:pt idx="187">
                  <c:v>9.3881302099999999</c:v>
                </c:pt>
                <c:pt idx="188">
                  <c:v>11.91229687</c:v>
                </c:pt>
                <c:pt idx="189">
                  <c:v>15.856237669999999</c:v>
                </c:pt>
                <c:pt idx="190">
                  <c:v>17.177381520000001</c:v>
                </c:pt>
                <c:pt idx="191">
                  <c:v>15.43648964</c:v>
                </c:pt>
                <c:pt idx="192">
                  <c:v>11.536454540000001</c:v>
                </c:pt>
                <c:pt idx="193">
                  <c:v>11.866342339999999</c:v>
                </c:pt>
                <c:pt idx="194">
                  <c:v>10.99165481</c:v>
                </c:pt>
                <c:pt idx="195">
                  <c:v>9.7670386100000002</c:v>
                </c:pt>
                <c:pt idx="196">
                  <c:v>7.9210827799999999</c:v>
                </c:pt>
                <c:pt idx="197">
                  <c:v>8.7800930900000012</c:v>
                </c:pt>
                <c:pt idx="198">
                  <c:v>12.266178230000001</c:v>
                </c:pt>
                <c:pt idx="199">
                  <c:v>20.171780529999999</c:v>
                </c:pt>
                <c:pt idx="200">
                  <c:v>14.326030230000001</c:v>
                </c:pt>
                <c:pt idx="201">
                  <c:v>21.323662240000001</c:v>
                </c:pt>
                <c:pt idx="202">
                  <c:v>16.51957938</c:v>
                </c:pt>
                <c:pt idx="203">
                  <c:v>11.197189290000001</c:v>
                </c:pt>
                <c:pt idx="204">
                  <c:v>11.067343619999999</c:v>
                </c:pt>
                <c:pt idx="205">
                  <c:v>10.257488460000001</c:v>
                </c:pt>
                <c:pt idx="206">
                  <c:v>21.837608369999998</c:v>
                </c:pt>
                <c:pt idx="207">
                  <c:v>20.586459680000001</c:v>
                </c:pt>
                <c:pt idx="208">
                  <c:v>27.270616799999999</c:v>
                </c:pt>
                <c:pt idx="209">
                  <c:v>16.52524579</c:v>
                </c:pt>
                <c:pt idx="210">
                  <c:v>21.285224710000001</c:v>
                </c:pt>
                <c:pt idx="211">
                  <c:v>15.3657989</c:v>
                </c:pt>
                <c:pt idx="212">
                  <c:v>15.359922020000001</c:v>
                </c:pt>
                <c:pt idx="213">
                  <c:v>10.91897983</c:v>
                </c:pt>
                <c:pt idx="214">
                  <c:v>10.368636090000001</c:v>
                </c:pt>
                <c:pt idx="215">
                  <c:v>8.5287964000000009</c:v>
                </c:pt>
                <c:pt idx="216">
                  <c:v>18.83181991</c:v>
                </c:pt>
                <c:pt idx="217">
                  <c:v>38.008993199999999</c:v>
                </c:pt>
                <c:pt idx="218">
                  <c:v>36.044693129999999</c:v>
                </c:pt>
                <c:pt idx="219">
                  <c:v>30.801212190000001</c:v>
                </c:pt>
                <c:pt idx="220">
                  <c:v>41.532550270000002</c:v>
                </c:pt>
                <c:pt idx="221">
                  <c:v>43.719054290000003</c:v>
                </c:pt>
                <c:pt idx="222">
                  <c:v>58.859664509999995</c:v>
                </c:pt>
                <c:pt idx="223">
                  <c:v>66.835711419999996</c:v>
                </c:pt>
                <c:pt idx="224">
                  <c:v>103.57535175</c:v>
                </c:pt>
                <c:pt idx="225">
                  <c:v>102.83641743</c:v>
                </c:pt>
                <c:pt idx="226">
                  <c:v>147.43756188</c:v>
                </c:pt>
                <c:pt idx="227">
                  <c:v>117.47434399999999</c:v>
                </c:pt>
                <c:pt idx="228">
                  <c:v>122.95026951999999</c:v>
                </c:pt>
                <c:pt idx="229">
                  <c:v>120.4273535</c:v>
                </c:pt>
                <c:pt idx="230">
                  <c:v>122.78703964</c:v>
                </c:pt>
                <c:pt idx="231">
                  <c:v>110.52170345</c:v>
                </c:pt>
                <c:pt idx="232">
                  <c:v>83.067001269999992</c:v>
                </c:pt>
                <c:pt idx="233">
                  <c:v>99.713380090000001</c:v>
                </c:pt>
                <c:pt idx="234">
                  <c:v>114.58031828</c:v>
                </c:pt>
                <c:pt idx="235">
                  <c:v>107.31744728999999</c:v>
                </c:pt>
                <c:pt idx="236">
                  <c:v>90.729962379999989</c:v>
                </c:pt>
                <c:pt idx="237">
                  <c:v>77.310374569999993</c:v>
                </c:pt>
                <c:pt idx="238">
                  <c:v>61.480084380000001</c:v>
                </c:pt>
                <c:pt idx="239">
                  <c:v>61.308770119999998</c:v>
                </c:pt>
                <c:pt idx="240">
                  <c:v>56.961866189999995</c:v>
                </c:pt>
                <c:pt idx="241">
                  <c:v>79.247508929999995</c:v>
                </c:pt>
                <c:pt idx="242">
                  <c:v>92.506635669999994</c:v>
                </c:pt>
                <c:pt idx="243">
                  <c:v>71.351739159999994</c:v>
                </c:pt>
                <c:pt idx="244">
                  <c:v>73.962571609999998</c:v>
                </c:pt>
                <c:pt idx="245">
                  <c:v>101.17374508</c:v>
                </c:pt>
                <c:pt idx="246">
                  <c:v>105.68204058999999</c:v>
                </c:pt>
                <c:pt idx="247">
                  <c:v>97.262473220000004</c:v>
                </c:pt>
                <c:pt idx="248">
                  <c:v>76.645271160000007</c:v>
                </c:pt>
                <c:pt idx="249">
                  <c:v>93.328326090000004</c:v>
                </c:pt>
                <c:pt idx="250">
                  <c:v>63.168407299999998</c:v>
                </c:pt>
                <c:pt idx="251">
                  <c:v>43.810155699999996</c:v>
                </c:pt>
                <c:pt idx="252">
                  <c:v>40.010444450000001</c:v>
                </c:pt>
                <c:pt idx="253">
                  <c:v>49.741072770000002</c:v>
                </c:pt>
                <c:pt idx="254">
                  <c:v>60.709460129999997</c:v>
                </c:pt>
                <c:pt idx="255">
                  <c:v>54.887735179999993</c:v>
                </c:pt>
                <c:pt idx="256">
                  <c:v>70.744855870000009</c:v>
                </c:pt>
                <c:pt idx="257">
                  <c:v>81.101164670000003</c:v>
                </c:pt>
                <c:pt idx="258">
                  <c:v>79.46301326999999</c:v>
                </c:pt>
                <c:pt idx="259">
                  <c:v>73.617746289999999</c:v>
                </c:pt>
                <c:pt idx="260">
                  <c:v>51.083011970000001</c:v>
                </c:pt>
                <c:pt idx="261">
                  <c:v>58.9429473</c:v>
                </c:pt>
                <c:pt idx="262">
                  <c:v>43.146286709999998</c:v>
                </c:pt>
                <c:pt idx="263">
                  <c:v>37.942232009999998</c:v>
                </c:pt>
                <c:pt idx="264">
                  <c:v>36.30960288</c:v>
                </c:pt>
                <c:pt idx="265">
                  <c:v>31.75010807</c:v>
                </c:pt>
                <c:pt idx="266">
                  <c:v>43.642386009999996</c:v>
                </c:pt>
                <c:pt idx="267">
                  <c:v>42.322069040000002</c:v>
                </c:pt>
                <c:pt idx="268">
                  <c:v>51.582961680000004</c:v>
                </c:pt>
                <c:pt idx="269">
                  <c:v>40.820048399999997</c:v>
                </c:pt>
                <c:pt idx="270">
                  <c:v>42.385223750000002</c:v>
                </c:pt>
                <c:pt idx="271">
                  <c:v>35.743062369999997</c:v>
                </c:pt>
                <c:pt idx="272">
                  <c:v>28.840646789999997</c:v>
                </c:pt>
                <c:pt idx="273">
                  <c:v>24.98295018</c:v>
                </c:pt>
                <c:pt idx="274">
                  <c:v>42.301457120000002</c:v>
                </c:pt>
                <c:pt idx="275">
                  <c:v>36.658000900000005</c:v>
                </c:pt>
                <c:pt idx="276">
                  <c:v>39.785919839999998</c:v>
                </c:pt>
                <c:pt idx="277">
                  <c:v>35.442320109999997</c:v>
                </c:pt>
                <c:pt idx="278">
                  <c:v>55.44072731</c:v>
                </c:pt>
                <c:pt idx="279">
                  <c:v>53.812213580000005</c:v>
                </c:pt>
                <c:pt idx="280">
                  <c:v>63.940184459999998</c:v>
                </c:pt>
                <c:pt idx="281">
                  <c:v>71.945995120000006</c:v>
                </c:pt>
                <c:pt idx="282">
                  <c:v>52.494796259999994</c:v>
                </c:pt>
                <c:pt idx="283">
                  <c:v>53.004986369999997</c:v>
                </c:pt>
                <c:pt idx="284">
                  <c:v>43.306563270000005</c:v>
                </c:pt>
                <c:pt idx="285">
                  <c:v>48.490371379999999</c:v>
                </c:pt>
                <c:pt idx="286">
                  <c:v>38.32320833</c:v>
                </c:pt>
                <c:pt idx="287">
                  <c:v>34.472354490000001</c:v>
                </c:pt>
                <c:pt idx="288">
                  <c:v>47.082006400000004</c:v>
                </c:pt>
                <c:pt idx="289">
                  <c:v>49.894882900000006</c:v>
                </c:pt>
                <c:pt idx="290">
                  <c:v>67.968781449999994</c:v>
                </c:pt>
                <c:pt idx="291">
                  <c:v>90.612729119999997</c:v>
                </c:pt>
                <c:pt idx="292">
                  <c:v>81.37401435999999</c:v>
                </c:pt>
                <c:pt idx="293">
                  <c:v>72.826039300000005</c:v>
                </c:pt>
                <c:pt idx="294">
                  <c:v>101.71964135</c:v>
                </c:pt>
                <c:pt idx="295">
                  <c:v>110.49021383</c:v>
                </c:pt>
                <c:pt idx="296">
                  <c:v>125.540791</c:v>
                </c:pt>
                <c:pt idx="297">
                  <c:v>96.907844240000003</c:v>
                </c:pt>
                <c:pt idx="298">
                  <c:v>97.60082826</c:v>
                </c:pt>
                <c:pt idx="299">
                  <c:v>88.26232358</c:v>
                </c:pt>
                <c:pt idx="300">
                  <c:v>116.42904566999999</c:v>
                </c:pt>
                <c:pt idx="301">
                  <c:v>149.03343866999998</c:v>
                </c:pt>
                <c:pt idx="302">
                  <c:v>108.1491814</c:v>
                </c:pt>
                <c:pt idx="303">
                  <c:v>108.98075666</c:v>
                </c:pt>
                <c:pt idx="304">
                  <c:v>118.35508478999999</c:v>
                </c:pt>
                <c:pt idx="305">
                  <c:v>140.69271454</c:v>
                </c:pt>
                <c:pt idx="306">
                  <c:v>174.14627175000001</c:v>
                </c:pt>
                <c:pt idx="307">
                  <c:v>201.49717652000001</c:v>
                </c:pt>
                <c:pt idx="308">
                  <c:v>157.49907578</c:v>
                </c:pt>
                <c:pt idx="309">
                  <c:v>155.01579278</c:v>
                </c:pt>
                <c:pt idx="310">
                  <c:v>140.92534542000001</c:v>
                </c:pt>
                <c:pt idx="311">
                  <c:v>103.63533214</c:v>
                </c:pt>
                <c:pt idx="312">
                  <c:v>106.92500874999999</c:v>
                </c:pt>
                <c:pt idx="313">
                  <c:v>140.50652945000002</c:v>
                </c:pt>
                <c:pt idx="314">
                  <c:v>148.83001984000001</c:v>
                </c:pt>
                <c:pt idx="315">
                  <c:v>130.22346557</c:v>
                </c:pt>
                <c:pt idx="316">
                  <c:v>173.30506663</c:v>
                </c:pt>
                <c:pt idx="317">
                  <c:v>185.85478777999998</c:v>
                </c:pt>
                <c:pt idx="318">
                  <c:v>164.10284154000001</c:v>
                </c:pt>
                <c:pt idx="319">
                  <c:v>151.99657387000002</c:v>
                </c:pt>
                <c:pt idx="320">
                  <c:v>151.69698015999998</c:v>
                </c:pt>
                <c:pt idx="321">
                  <c:v>114.79382908000001</c:v>
                </c:pt>
                <c:pt idx="322">
                  <c:v>122.68464357000001</c:v>
                </c:pt>
                <c:pt idx="323">
                  <c:v>109.67106034</c:v>
                </c:pt>
                <c:pt idx="324">
                  <c:v>134.64154687000001</c:v>
                </c:pt>
                <c:pt idx="325">
                  <c:v>117.38854248</c:v>
                </c:pt>
                <c:pt idx="326">
                  <c:v>94.578898549999991</c:v>
                </c:pt>
                <c:pt idx="327">
                  <c:v>108.53809606999999</c:v>
                </c:pt>
                <c:pt idx="328">
                  <c:v>150.01792254999998</c:v>
                </c:pt>
                <c:pt idx="329">
                  <c:v>182.55290294000002</c:v>
                </c:pt>
                <c:pt idx="330">
                  <c:v>167.95272005000001</c:v>
                </c:pt>
                <c:pt idx="331">
                  <c:v>137.46254795999999</c:v>
                </c:pt>
                <c:pt idx="332">
                  <c:v>136.73188603999998</c:v>
                </c:pt>
                <c:pt idx="333">
                  <c:v>122.77873791</c:v>
                </c:pt>
                <c:pt idx="334">
                  <c:v>172.30325160000001</c:v>
                </c:pt>
                <c:pt idx="335">
                  <c:v>173.93715344</c:v>
                </c:pt>
                <c:pt idx="336">
                  <c:v>130.60460932000001</c:v>
                </c:pt>
                <c:pt idx="337">
                  <c:v>179.97506923</c:v>
                </c:pt>
                <c:pt idx="338">
                  <c:v>218.59669860999998</c:v>
                </c:pt>
                <c:pt idx="339">
                  <c:v>233.07094016999997</c:v>
                </c:pt>
                <c:pt idx="340">
                  <c:v>279.12516782999995</c:v>
                </c:pt>
                <c:pt idx="341">
                  <c:v>342.25288977000002</c:v>
                </c:pt>
                <c:pt idx="342">
                  <c:v>277.58493026000002</c:v>
                </c:pt>
                <c:pt idx="343">
                  <c:v>273.42800359</c:v>
                </c:pt>
                <c:pt idx="344">
                  <c:v>255.53580159000001</c:v>
                </c:pt>
                <c:pt idx="345">
                  <c:v>238.21902554000002</c:v>
                </c:pt>
                <c:pt idx="346">
                  <c:v>257.71715643000005</c:v>
                </c:pt>
                <c:pt idx="347">
                  <c:v>294.67326099999997</c:v>
                </c:pt>
                <c:pt idx="348">
                  <c:v>372.04906251</c:v>
                </c:pt>
                <c:pt idx="349">
                  <c:v>333.29964004000004</c:v>
                </c:pt>
                <c:pt idx="350">
                  <c:v>261.63306872999999</c:v>
                </c:pt>
                <c:pt idx="351">
                  <c:v>206.81175534000002</c:v>
                </c:pt>
                <c:pt idx="352">
                  <c:v>245.45186082999999</c:v>
                </c:pt>
                <c:pt idx="353">
                  <c:v>229.16763832000001</c:v>
                </c:pt>
                <c:pt idx="354">
                  <c:v>199.96859956</c:v>
                </c:pt>
                <c:pt idx="355">
                  <c:v>193.52614111</c:v>
                </c:pt>
                <c:pt idx="356">
                  <c:v>167.91002405</c:v>
                </c:pt>
                <c:pt idx="357">
                  <c:v>164.51912002999998</c:v>
                </c:pt>
                <c:pt idx="358">
                  <c:v>177.93794484</c:v>
                </c:pt>
                <c:pt idx="359">
                  <c:v>200.99776122</c:v>
                </c:pt>
                <c:pt idx="360">
                  <c:v>197.84824694</c:v>
                </c:pt>
                <c:pt idx="361">
                  <c:v>190.53354411999999</c:v>
                </c:pt>
                <c:pt idx="362">
                  <c:v>217.88945935000001</c:v>
                </c:pt>
                <c:pt idx="363">
                  <c:v>238.79820570999999</c:v>
                </c:pt>
                <c:pt idx="364">
                  <c:v>231.97525917000002</c:v>
                </c:pt>
                <c:pt idx="365">
                  <c:v>218.85923941000001</c:v>
                </c:pt>
                <c:pt idx="366">
                  <c:v>187.01335243</c:v>
                </c:pt>
                <c:pt idx="367">
                  <c:v>246.05157276</c:v>
                </c:pt>
                <c:pt idx="368">
                  <c:v>139.22184282000001</c:v>
                </c:pt>
                <c:pt idx="369">
                  <c:v>47.846137030000001</c:v>
                </c:pt>
                <c:pt idx="370">
                  <c:v>337.00861259999999</c:v>
                </c:pt>
                <c:pt idx="371">
                  <c:v>342.23623380999999</c:v>
                </c:pt>
                <c:pt idx="372">
                  <c:v>276.50868528999996</c:v>
                </c:pt>
                <c:pt idx="373">
                  <c:v>225.50998005</c:v>
                </c:pt>
                <c:pt idx="374">
                  <c:v>119.43343288</c:v>
                </c:pt>
                <c:pt idx="375">
                  <c:v>156.99733509000001</c:v>
                </c:pt>
                <c:pt idx="376">
                  <c:v>138.69683467999999</c:v>
                </c:pt>
                <c:pt idx="377">
                  <c:v>150.04974957000002</c:v>
                </c:pt>
                <c:pt idx="378">
                  <c:v>128.82331794000001</c:v>
                </c:pt>
                <c:pt idx="379">
                  <c:v>128.45503977000001</c:v>
                </c:pt>
                <c:pt idx="380">
                  <c:v>156.40570869000001</c:v>
                </c:pt>
                <c:pt idx="381">
                  <c:v>188.83107254000001</c:v>
                </c:pt>
                <c:pt idx="382">
                  <c:v>154.45640003</c:v>
                </c:pt>
                <c:pt idx="383">
                  <c:v>149.20498387000001</c:v>
                </c:pt>
                <c:pt idx="384">
                  <c:v>150.71265443999999</c:v>
                </c:pt>
                <c:pt idx="385">
                  <c:v>146.27841510000002</c:v>
                </c:pt>
                <c:pt idx="386">
                  <c:v>109.70154669999999</c:v>
                </c:pt>
                <c:pt idx="387">
                  <c:v>70.400143220000004</c:v>
                </c:pt>
                <c:pt idx="388">
                  <c:v>105.43073156999999</c:v>
                </c:pt>
                <c:pt idx="389">
                  <c:v>120.28619485</c:v>
                </c:pt>
                <c:pt idx="390">
                  <c:v>75.039099109999995</c:v>
                </c:pt>
                <c:pt idx="391">
                  <c:v>87.673399199999992</c:v>
                </c:pt>
                <c:pt idx="392">
                  <c:v>102.23772554999999</c:v>
                </c:pt>
                <c:pt idx="393">
                  <c:v>156.7869207</c:v>
                </c:pt>
                <c:pt idx="394">
                  <c:v>134.61651542000001</c:v>
                </c:pt>
                <c:pt idx="395">
                  <c:v>122.75799687999999</c:v>
                </c:pt>
                <c:pt idx="396">
                  <c:v>126.12787019</c:v>
                </c:pt>
                <c:pt idx="397">
                  <c:v>103.81906112</c:v>
                </c:pt>
                <c:pt idx="398">
                  <c:v>112.02881751999999</c:v>
                </c:pt>
                <c:pt idx="399">
                  <c:v>98.442518969999995</c:v>
                </c:pt>
                <c:pt idx="400">
                  <c:v>69.22475326</c:v>
                </c:pt>
                <c:pt idx="401">
                  <c:v>78.07950206000001</c:v>
                </c:pt>
                <c:pt idx="402">
                  <c:v>31.75728518</c:v>
                </c:pt>
                <c:pt idx="403">
                  <c:v>11.950453999999999</c:v>
                </c:pt>
                <c:pt idx="404">
                  <c:v>47.989696729999999</c:v>
                </c:pt>
                <c:pt idx="405">
                  <c:v>46.951858569999999</c:v>
                </c:pt>
                <c:pt idx="406">
                  <c:v>64.902466939999996</c:v>
                </c:pt>
                <c:pt idx="407">
                  <c:v>63.703443039999996</c:v>
                </c:pt>
                <c:pt idx="408">
                  <c:v>44.538798159999999</c:v>
                </c:pt>
                <c:pt idx="409">
                  <c:v>53.316097759999998</c:v>
                </c:pt>
                <c:pt idx="410">
                  <c:v>45.653018540000005</c:v>
                </c:pt>
                <c:pt idx="411">
                  <c:v>40.27897325</c:v>
                </c:pt>
                <c:pt idx="412">
                  <c:v>60.860529650000004</c:v>
                </c:pt>
                <c:pt idx="413">
                  <c:v>43.376964770000001</c:v>
                </c:pt>
                <c:pt idx="414">
                  <c:v>33.600353339999998</c:v>
                </c:pt>
                <c:pt idx="415">
                  <c:v>34.921105450000006</c:v>
                </c:pt>
                <c:pt idx="416">
                  <c:v>23.679759730000001</c:v>
                </c:pt>
                <c:pt idx="417">
                  <c:v>37.272712519999999</c:v>
                </c:pt>
                <c:pt idx="418">
                  <c:v>42.028555690000005</c:v>
                </c:pt>
                <c:pt idx="419">
                  <c:v>28.831986690000001</c:v>
                </c:pt>
                <c:pt idx="420">
                  <c:v>39.338482880000001</c:v>
                </c:pt>
                <c:pt idx="421">
                  <c:v>45.419315340000004</c:v>
                </c:pt>
                <c:pt idx="422">
                  <c:v>34.880905910000003</c:v>
                </c:pt>
                <c:pt idx="423">
                  <c:v>33.911765150000001</c:v>
                </c:pt>
                <c:pt idx="424">
                  <c:v>33.267075849999998</c:v>
                </c:pt>
                <c:pt idx="425">
                  <c:v>29.266664939999998</c:v>
                </c:pt>
                <c:pt idx="426">
                  <c:v>24.497168760000001</c:v>
                </c:pt>
                <c:pt idx="427">
                  <c:v>26.01329964</c:v>
                </c:pt>
                <c:pt idx="428">
                  <c:v>40.072245289999998</c:v>
                </c:pt>
                <c:pt idx="429">
                  <c:v>38.75459129</c:v>
                </c:pt>
                <c:pt idx="430">
                  <c:v>50.831602119999999</c:v>
                </c:pt>
                <c:pt idx="431">
                  <c:v>46.01136099</c:v>
                </c:pt>
                <c:pt idx="432">
                  <c:v>47.971843739999997</c:v>
                </c:pt>
                <c:pt idx="433">
                  <c:v>55.625529650000004</c:v>
                </c:pt>
                <c:pt idx="434">
                  <c:v>72.520544340000001</c:v>
                </c:pt>
                <c:pt idx="435">
                  <c:v>65.999550159999998</c:v>
                </c:pt>
                <c:pt idx="436">
                  <c:v>58.664053269999997</c:v>
                </c:pt>
                <c:pt idx="437">
                  <c:v>69.611728960000008</c:v>
                </c:pt>
                <c:pt idx="438">
                  <c:v>63.343209170000002</c:v>
                </c:pt>
                <c:pt idx="439">
                  <c:v>70.176059640000005</c:v>
                </c:pt>
                <c:pt idx="440">
                  <c:v>71.631613439999995</c:v>
                </c:pt>
                <c:pt idx="441">
                  <c:v>70.723968749999997</c:v>
                </c:pt>
                <c:pt idx="442">
                  <c:v>58.637858620000003</c:v>
                </c:pt>
                <c:pt idx="443">
                  <c:v>48.817790700000003</c:v>
                </c:pt>
                <c:pt idx="444">
                  <c:v>47.305347499999996</c:v>
                </c:pt>
                <c:pt idx="445">
                  <c:v>42.00123439</c:v>
                </c:pt>
                <c:pt idx="446">
                  <c:v>33.436504620000001</c:v>
                </c:pt>
                <c:pt idx="447">
                  <c:v>63.214700549999996</c:v>
                </c:pt>
                <c:pt idx="448">
                  <c:v>89.380928530000006</c:v>
                </c:pt>
                <c:pt idx="449">
                  <c:v>96.728289540000006</c:v>
                </c:pt>
                <c:pt idx="450">
                  <c:v>111.86835556999999</c:v>
                </c:pt>
                <c:pt idx="451">
                  <c:v>103.94635647</c:v>
                </c:pt>
                <c:pt idx="452">
                  <c:v>84.902222609999995</c:v>
                </c:pt>
                <c:pt idx="453">
                  <c:v>83.258276100000003</c:v>
                </c:pt>
                <c:pt idx="454">
                  <c:v>71.410187980000003</c:v>
                </c:pt>
                <c:pt idx="455">
                  <c:v>60.738221019999997</c:v>
                </c:pt>
                <c:pt idx="456">
                  <c:v>100.69882961</c:v>
                </c:pt>
                <c:pt idx="457">
                  <c:v>69.02920014</c:v>
                </c:pt>
                <c:pt idx="458">
                  <c:v>61.140024120000007</c:v>
                </c:pt>
                <c:pt idx="459">
                  <c:v>68.113556439999996</c:v>
                </c:pt>
                <c:pt idx="460">
                  <c:v>60.589493750000003</c:v>
                </c:pt>
                <c:pt idx="461">
                  <c:v>50.70395869</c:v>
                </c:pt>
                <c:pt idx="462">
                  <c:v>67.547150180000003</c:v>
                </c:pt>
                <c:pt idx="463">
                  <c:v>72.157401769999993</c:v>
                </c:pt>
                <c:pt idx="464">
                  <c:v>76.884030109999998</c:v>
                </c:pt>
                <c:pt idx="465">
                  <c:v>71.975937450000004</c:v>
                </c:pt>
                <c:pt idx="466">
                  <c:v>50.602062439999997</c:v>
                </c:pt>
                <c:pt idx="467">
                  <c:v>64.590325649999997</c:v>
                </c:pt>
                <c:pt idx="468">
                  <c:v>64.327902399999999</c:v>
                </c:pt>
                <c:pt idx="469">
                  <c:v>49.932483679999997</c:v>
                </c:pt>
                <c:pt idx="470">
                  <c:v>41.245088709999997</c:v>
                </c:pt>
                <c:pt idx="471">
                  <c:v>40.813878240000001</c:v>
                </c:pt>
                <c:pt idx="472">
                  <c:v>37.110491950000004</c:v>
                </c:pt>
                <c:pt idx="473">
                  <c:v>43.920159820000002</c:v>
                </c:pt>
                <c:pt idx="474">
                  <c:v>35.86795008</c:v>
                </c:pt>
                <c:pt idx="475">
                  <c:v>51.0800628</c:v>
                </c:pt>
                <c:pt idx="476">
                  <c:v>53.034012300000001</c:v>
                </c:pt>
                <c:pt idx="477">
                  <c:v>40.948809279999999</c:v>
                </c:pt>
                <c:pt idx="478">
                  <c:v>57.780146100000003</c:v>
                </c:pt>
                <c:pt idx="479">
                  <c:v>48.842205469999996</c:v>
                </c:pt>
                <c:pt idx="480">
                  <c:v>56.248549300000001</c:v>
                </c:pt>
                <c:pt idx="481">
                  <c:v>51.218905910000004</c:v>
                </c:pt>
                <c:pt idx="482">
                  <c:v>67.462751049999994</c:v>
                </c:pt>
                <c:pt idx="483">
                  <c:v>49.49067737</c:v>
                </c:pt>
                <c:pt idx="484">
                  <c:v>33.07478948</c:v>
                </c:pt>
                <c:pt idx="485">
                  <c:v>47.500772660000003</c:v>
                </c:pt>
                <c:pt idx="486">
                  <c:v>32.72819612</c:v>
                </c:pt>
                <c:pt idx="487">
                  <c:v>32.668302679999996</c:v>
                </c:pt>
                <c:pt idx="488">
                  <c:v>29.609913949999999</c:v>
                </c:pt>
                <c:pt idx="489">
                  <c:v>34.380093459999998</c:v>
                </c:pt>
                <c:pt idx="490">
                  <c:v>53.532485360000003</c:v>
                </c:pt>
                <c:pt idx="491">
                  <c:v>46.386707000000001</c:v>
                </c:pt>
                <c:pt idx="492">
                  <c:v>10.876400029999999</c:v>
                </c:pt>
                <c:pt idx="493">
                  <c:v>59.828976879999999</c:v>
                </c:pt>
                <c:pt idx="494">
                  <c:v>34.462326770000004</c:v>
                </c:pt>
                <c:pt idx="495">
                  <c:v>41.888828439999997</c:v>
                </c:pt>
                <c:pt idx="496">
                  <c:v>35.154492650000002</c:v>
                </c:pt>
                <c:pt idx="497">
                  <c:v>42.446675640000002</c:v>
                </c:pt>
                <c:pt idx="498">
                  <c:v>39.543877340000002</c:v>
                </c:pt>
                <c:pt idx="499">
                  <c:v>33.735105499999996</c:v>
                </c:pt>
                <c:pt idx="500">
                  <c:v>41.87050868</c:v>
                </c:pt>
                <c:pt idx="501">
                  <c:v>42.319109769999997</c:v>
                </c:pt>
                <c:pt idx="502">
                  <c:v>36.380621429999998</c:v>
                </c:pt>
                <c:pt idx="503">
                  <c:v>30.139894459999997</c:v>
                </c:pt>
                <c:pt idx="504">
                  <c:v>24.305248540000001</c:v>
                </c:pt>
                <c:pt idx="505">
                  <c:v>29.617532179999998</c:v>
                </c:pt>
                <c:pt idx="506">
                  <c:v>38.378583929999998</c:v>
                </c:pt>
                <c:pt idx="507">
                  <c:v>26.241257939999997</c:v>
                </c:pt>
                <c:pt idx="508">
                  <c:v>33.988666649999999</c:v>
                </c:pt>
                <c:pt idx="509">
                  <c:v>23.894559440000002</c:v>
                </c:pt>
                <c:pt idx="510">
                  <c:v>29.013029599999996</c:v>
                </c:pt>
                <c:pt idx="511">
                  <c:v>27.424645460000001</c:v>
                </c:pt>
                <c:pt idx="512">
                  <c:v>32.383702879999994</c:v>
                </c:pt>
                <c:pt idx="513">
                  <c:v>25.812521780000001</c:v>
                </c:pt>
                <c:pt idx="514">
                  <c:v>23.283771250000001</c:v>
                </c:pt>
                <c:pt idx="515">
                  <c:v>33.399685849999997</c:v>
                </c:pt>
                <c:pt idx="516">
                  <c:v>38.22956782</c:v>
                </c:pt>
                <c:pt idx="517">
                  <c:v>35.682216439999998</c:v>
                </c:pt>
                <c:pt idx="518">
                  <c:v>29.46681066</c:v>
                </c:pt>
                <c:pt idx="519">
                  <c:v>40.025404220000006</c:v>
                </c:pt>
                <c:pt idx="520">
                  <c:v>35.13635463</c:v>
                </c:pt>
                <c:pt idx="521">
                  <c:v>37.281715490000003</c:v>
                </c:pt>
                <c:pt idx="522">
                  <c:v>40.64598221</c:v>
                </c:pt>
                <c:pt idx="523">
                  <c:v>37.595683170000001</c:v>
                </c:pt>
                <c:pt idx="524">
                  <c:v>26.327804539999999</c:v>
                </c:pt>
                <c:pt idx="525">
                  <c:v>41.606500679999996</c:v>
                </c:pt>
                <c:pt idx="526">
                  <c:v>50.000538980000002</c:v>
                </c:pt>
                <c:pt idx="527">
                  <c:v>53.873469839999998</c:v>
                </c:pt>
                <c:pt idx="528">
                  <c:v>53.491883790000003</c:v>
                </c:pt>
                <c:pt idx="529">
                  <c:v>40.241329450000002</c:v>
                </c:pt>
                <c:pt idx="530">
                  <c:v>43.929296170000001</c:v>
                </c:pt>
                <c:pt idx="531">
                  <c:v>31.337827909999998</c:v>
                </c:pt>
                <c:pt idx="532">
                  <c:v>27.781122450000002</c:v>
                </c:pt>
                <c:pt idx="533">
                  <c:v>24.752806500000002</c:v>
                </c:pt>
                <c:pt idx="534">
                  <c:v>42.539656380000004</c:v>
                </c:pt>
                <c:pt idx="535">
                  <c:v>33.708343079999999</c:v>
                </c:pt>
                <c:pt idx="536">
                  <c:v>32.18950873</c:v>
                </c:pt>
                <c:pt idx="537">
                  <c:v>47.095175559999994</c:v>
                </c:pt>
                <c:pt idx="538">
                  <c:v>61.617820389999999</c:v>
                </c:pt>
                <c:pt idx="539">
                  <c:v>66.945178780000006</c:v>
                </c:pt>
                <c:pt idx="540">
                  <c:v>76.231602969999997</c:v>
                </c:pt>
                <c:pt idx="541">
                  <c:v>67.935123789999992</c:v>
                </c:pt>
                <c:pt idx="542">
                  <c:v>72.549124939999999</c:v>
                </c:pt>
                <c:pt idx="543">
                  <c:v>47.997689510000001</c:v>
                </c:pt>
                <c:pt idx="544">
                  <c:v>56.288349069999995</c:v>
                </c:pt>
                <c:pt idx="545">
                  <c:v>52.350947009999999</c:v>
                </c:pt>
                <c:pt idx="546">
                  <c:v>69.074864349999999</c:v>
                </c:pt>
                <c:pt idx="547">
                  <c:v>73.69674449</c:v>
                </c:pt>
                <c:pt idx="548">
                  <c:v>59.566380180000003</c:v>
                </c:pt>
                <c:pt idx="549">
                  <c:v>75.309544009999996</c:v>
                </c:pt>
                <c:pt idx="550">
                  <c:v>64.720960829999996</c:v>
                </c:pt>
                <c:pt idx="551">
                  <c:v>60.570991310000004</c:v>
                </c:pt>
                <c:pt idx="552">
                  <c:v>48.80139398</c:v>
                </c:pt>
                <c:pt idx="553">
                  <c:v>64.328429549999996</c:v>
                </c:pt>
                <c:pt idx="554">
                  <c:v>45.181684149999995</c:v>
                </c:pt>
                <c:pt idx="555">
                  <c:v>82.346306799999994</c:v>
                </c:pt>
                <c:pt idx="556">
                  <c:v>57.206096039999998</c:v>
                </c:pt>
                <c:pt idx="557">
                  <c:v>49.374546690000003</c:v>
                </c:pt>
                <c:pt idx="558">
                  <c:v>47.653539380000005</c:v>
                </c:pt>
                <c:pt idx="559">
                  <c:v>41.371141250000001</c:v>
                </c:pt>
                <c:pt idx="560">
                  <c:v>71.585830810000004</c:v>
                </c:pt>
                <c:pt idx="561">
                  <c:v>48.271117019999998</c:v>
                </c:pt>
                <c:pt idx="562">
                  <c:v>39.307500439999998</c:v>
                </c:pt>
                <c:pt idx="563">
                  <c:v>31.504643489999999</c:v>
                </c:pt>
                <c:pt idx="564">
                  <c:v>34.523443199999996</c:v>
                </c:pt>
                <c:pt idx="565">
                  <c:v>33.037240949999997</c:v>
                </c:pt>
                <c:pt idx="566">
                  <c:v>34.370567739999998</c:v>
                </c:pt>
                <c:pt idx="567">
                  <c:v>26.316780900000001</c:v>
                </c:pt>
                <c:pt idx="568">
                  <c:v>50.561745350000002</c:v>
                </c:pt>
                <c:pt idx="569">
                  <c:v>40.034260160000002</c:v>
                </c:pt>
                <c:pt idx="570">
                  <c:v>32.536121610000002</c:v>
                </c:pt>
                <c:pt idx="571">
                  <c:v>52.208531260000001</c:v>
                </c:pt>
                <c:pt idx="572">
                  <c:v>41.762536499999996</c:v>
                </c:pt>
                <c:pt idx="573">
                  <c:v>27.734382530000001</c:v>
                </c:pt>
                <c:pt idx="574">
                  <c:v>31.456076280000001</c:v>
                </c:pt>
                <c:pt idx="575">
                  <c:v>33.449822380000001</c:v>
                </c:pt>
                <c:pt idx="576">
                  <c:v>27.169246759999996</c:v>
                </c:pt>
                <c:pt idx="577">
                  <c:v>27.33334254</c:v>
                </c:pt>
                <c:pt idx="578">
                  <c:v>34.823167900000001</c:v>
                </c:pt>
                <c:pt idx="579">
                  <c:v>32.081511739999996</c:v>
                </c:pt>
                <c:pt idx="580">
                  <c:v>28.857431800000004</c:v>
                </c:pt>
                <c:pt idx="581">
                  <c:v>30.056233600000002</c:v>
                </c:pt>
                <c:pt idx="582">
                  <c:v>31.923511129999998</c:v>
                </c:pt>
                <c:pt idx="583">
                  <c:v>23.630491339999999</c:v>
                </c:pt>
                <c:pt idx="584">
                  <c:v>28.575976429999997</c:v>
                </c:pt>
                <c:pt idx="585">
                  <c:v>30.06948332</c:v>
                </c:pt>
                <c:pt idx="586">
                  <c:v>24.83761269</c:v>
                </c:pt>
                <c:pt idx="587">
                  <c:v>21.260130140000001</c:v>
                </c:pt>
                <c:pt idx="588">
                  <c:v>53.85252053</c:v>
                </c:pt>
                <c:pt idx="589">
                  <c:v>63.084740850000003</c:v>
                </c:pt>
                <c:pt idx="590">
                  <c:v>43.064031650000004</c:v>
                </c:pt>
                <c:pt idx="591">
                  <c:v>57.593027190000008</c:v>
                </c:pt>
                <c:pt idx="592">
                  <c:v>37.798325869999999</c:v>
                </c:pt>
                <c:pt idx="593">
                  <c:v>31.377374939999996</c:v>
                </c:pt>
                <c:pt idx="594">
                  <c:v>39.32280858</c:v>
                </c:pt>
                <c:pt idx="595">
                  <c:v>47.11784342</c:v>
                </c:pt>
                <c:pt idx="596">
                  <c:v>33.182133929999999</c:v>
                </c:pt>
                <c:pt idx="597">
                  <c:v>47.241624379999998</c:v>
                </c:pt>
                <c:pt idx="598">
                  <c:v>35.655390580000002</c:v>
                </c:pt>
                <c:pt idx="599">
                  <c:v>36.756541439999999</c:v>
                </c:pt>
                <c:pt idx="600">
                  <c:v>26.782714689999999</c:v>
                </c:pt>
                <c:pt idx="601">
                  <c:v>47.886840419999999</c:v>
                </c:pt>
                <c:pt idx="602">
                  <c:v>37.246778089999999</c:v>
                </c:pt>
                <c:pt idx="603">
                  <c:v>36.163123110000001</c:v>
                </c:pt>
                <c:pt idx="604">
                  <c:v>51.084257710000003</c:v>
                </c:pt>
                <c:pt idx="605">
                  <c:v>52.328799920000002</c:v>
                </c:pt>
                <c:pt idx="606">
                  <c:v>55.5733557</c:v>
                </c:pt>
                <c:pt idx="607">
                  <c:v>50.698073149999999</c:v>
                </c:pt>
                <c:pt idx="608">
                  <c:v>39.758235479999996</c:v>
                </c:pt>
                <c:pt idx="609">
                  <c:v>41.81581817</c:v>
                </c:pt>
                <c:pt idx="610">
                  <c:v>66.625488540000006</c:v>
                </c:pt>
                <c:pt idx="611">
                  <c:v>69.423385459999992</c:v>
                </c:pt>
                <c:pt idx="612">
                  <c:v>55.679244409999995</c:v>
                </c:pt>
                <c:pt idx="613">
                  <c:v>57.46136808</c:v>
                </c:pt>
                <c:pt idx="614">
                  <c:v>55.78108735</c:v>
                </c:pt>
                <c:pt idx="615">
                  <c:v>70.894982450000001</c:v>
                </c:pt>
                <c:pt idx="616">
                  <c:v>83.25507798999999</c:v>
                </c:pt>
                <c:pt idx="617">
                  <c:v>92.012668850000011</c:v>
                </c:pt>
                <c:pt idx="618">
                  <c:v>56.013430429999993</c:v>
                </c:pt>
                <c:pt idx="619">
                  <c:v>54.416010970000002</c:v>
                </c:pt>
                <c:pt idx="620">
                  <c:v>52.7748676</c:v>
                </c:pt>
                <c:pt idx="621">
                  <c:v>46.463574729999998</c:v>
                </c:pt>
                <c:pt idx="622">
                  <c:v>39.043329550000003</c:v>
                </c:pt>
                <c:pt idx="623">
                  <c:v>49.49678471</c:v>
                </c:pt>
                <c:pt idx="624">
                  <c:v>47.491017849999999</c:v>
                </c:pt>
                <c:pt idx="625">
                  <c:v>33.318074530000004</c:v>
                </c:pt>
                <c:pt idx="626">
                  <c:v>42.694958679999999</c:v>
                </c:pt>
                <c:pt idx="627">
                  <c:v>83.883647859999996</c:v>
                </c:pt>
                <c:pt idx="628">
                  <c:v>54.611411439999998</c:v>
                </c:pt>
                <c:pt idx="629">
                  <c:v>38.453451110000003</c:v>
                </c:pt>
                <c:pt idx="630">
                  <c:v>39.853176560000001</c:v>
                </c:pt>
                <c:pt idx="631">
                  <c:v>27.800341169999999</c:v>
                </c:pt>
                <c:pt idx="632">
                  <c:v>29.427925209999998</c:v>
                </c:pt>
                <c:pt idx="633">
                  <c:v>30.098044809999998</c:v>
                </c:pt>
                <c:pt idx="634">
                  <c:v>31.596920649999998</c:v>
                </c:pt>
                <c:pt idx="635">
                  <c:v>40.547908669999998</c:v>
                </c:pt>
                <c:pt idx="636">
                  <c:v>38.038149869999998</c:v>
                </c:pt>
                <c:pt idx="637">
                  <c:v>36.54486953</c:v>
                </c:pt>
                <c:pt idx="638">
                  <c:v>40.656171210000004</c:v>
                </c:pt>
                <c:pt idx="639">
                  <c:v>42.081583639999998</c:v>
                </c:pt>
                <c:pt idx="640">
                  <c:v>92.82536927999999</c:v>
                </c:pt>
                <c:pt idx="641">
                  <c:v>75.554194819999992</c:v>
                </c:pt>
                <c:pt idx="642">
                  <c:v>65.726062299999995</c:v>
                </c:pt>
                <c:pt idx="643">
                  <c:v>56.109888989999995</c:v>
                </c:pt>
                <c:pt idx="644">
                  <c:v>43.179372520000001</c:v>
                </c:pt>
                <c:pt idx="645">
                  <c:v>39.728859319999998</c:v>
                </c:pt>
                <c:pt idx="646">
                  <c:v>35.580531469999997</c:v>
                </c:pt>
                <c:pt idx="647">
                  <c:v>34.554117769999998</c:v>
                </c:pt>
                <c:pt idx="648">
                  <c:v>39.785126760000004</c:v>
                </c:pt>
                <c:pt idx="649">
                  <c:v>34.056031910000002</c:v>
                </c:pt>
                <c:pt idx="650">
                  <c:v>27.256539840000002</c:v>
                </c:pt>
                <c:pt idx="651">
                  <c:v>35.837181649999998</c:v>
                </c:pt>
                <c:pt idx="652">
                  <c:v>34.2432309</c:v>
                </c:pt>
                <c:pt idx="653">
                  <c:v>33.101383049999995</c:v>
                </c:pt>
                <c:pt idx="654">
                  <c:v>33.297421069999999</c:v>
                </c:pt>
                <c:pt idx="655">
                  <c:v>30.154965700000002</c:v>
                </c:pt>
                <c:pt idx="656">
                  <c:v>45.078183379999999</c:v>
                </c:pt>
                <c:pt idx="657">
                  <c:v>37.666102789999997</c:v>
                </c:pt>
                <c:pt idx="658">
                  <c:v>25.910546499999999</c:v>
                </c:pt>
                <c:pt idx="659">
                  <c:v>32.540507309999995</c:v>
                </c:pt>
                <c:pt idx="660">
                  <c:v>49.513321590000004</c:v>
                </c:pt>
                <c:pt idx="661">
                  <c:v>24.502785939999999</c:v>
                </c:pt>
                <c:pt idx="662">
                  <c:v>22.448651389999998</c:v>
                </c:pt>
                <c:pt idx="663">
                  <c:v>19.051699729999999</c:v>
                </c:pt>
                <c:pt idx="664">
                  <c:v>15.665783619999999</c:v>
                </c:pt>
                <c:pt idx="665">
                  <c:v>20.27684288</c:v>
                </c:pt>
                <c:pt idx="666">
                  <c:v>23.758286050000002</c:v>
                </c:pt>
                <c:pt idx="667">
                  <c:v>17.869749129999999</c:v>
                </c:pt>
                <c:pt idx="668">
                  <c:v>27.092043270000001</c:v>
                </c:pt>
                <c:pt idx="669">
                  <c:v>22.576073790000002</c:v>
                </c:pt>
                <c:pt idx="670">
                  <c:v>14.97731834</c:v>
                </c:pt>
                <c:pt idx="671">
                  <c:v>19.36272039</c:v>
                </c:pt>
                <c:pt idx="672">
                  <c:v>15.380189430000001</c:v>
                </c:pt>
                <c:pt idx="673">
                  <c:v>30.77807662</c:v>
                </c:pt>
                <c:pt idx="674">
                  <c:v>24.91868298</c:v>
                </c:pt>
                <c:pt idx="675">
                  <c:v>18.74022824</c:v>
                </c:pt>
                <c:pt idx="676">
                  <c:v>18.444594439999999</c:v>
                </c:pt>
                <c:pt idx="677">
                  <c:v>19.56888541</c:v>
                </c:pt>
                <c:pt idx="678">
                  <c:v>22.79116398</c:v>
                </c:pt>
                <c:pt idx="679">
                  <c:v>30.240085650000001</c:v>
                </c:pt>
                <c:pt idx="680">
                  <c:v>27.570592180000002</c:v>
                </c:pt>
                <c:pt idx="681">
                  <c:v>19.714510359999998</c:v>
                </c:pt>
                <c:pt idx="682">
                  <c:v>29.746888630000001</c:v>
                </c:pt>
                <c:pt idx="683">
                  <c:v>45.451032079999997</c:v>
                </c:pt>
                <c:pt idx="684">
                  <c:v>29.42065659</c:v>
                </c:pt>
                <c:pt idx="685">
                  <c:v>29.949812819999998</c:v>
                </c:pt>
                <c:pt idx="686">
                  <c:v>28.117699770000002</c:v>
                </c:pt>
                <c:pt idx="687">
                  <c:v>39.873966680000002</c:v>
                </c:pt>
                <c:pt idx="688">
                  <c:v>24.775152609999999</c:v>
                </c:pt>
                <c:pt idx="689">
                  <c:v>27.726776520000001</c:v>
                </c:pt>
                <c:pt idx="690">
                  <c:v>28.531187020000001</c:v>
                </c:pt>
                <c:pt idx="691">
                  <c:v>47.291568040000001</c:v>
                </c:pt>
                <c:pt idx="692">
                  <c:v>32.245898090000004</c:v>
                </c:pt>
                <c:pt idx="693">
                  <c:v>26.34481345</c:v>
                </c:pt>
                <c:pt idx="694">
                  <c:v>30.433995779999997</c:v>
                </c:pt>
                <c:pt idx="695">
                  <c:v>42.131583419999998</c:v>
                </c:pt>
                <c:pt idx="696">
                  <c:v>39.544245779999997</c:v>
                </c:pt>
                <c:pt idx="697">
                  <c:v>66.51633249999999</c:v>
                </c:pt>
                <c:pt idx="698">
                  <c:v>77.009479639999995</c:v>
                </c:pt>
                <c:pt idx="699">
                  <c:v>52.37517124</c:v>
                </c:pt>
                <c:pt idx="700">
                  <c:v>46.979173119999999</c:v>
                </c:pt>
                <c:pt idx="701">
                  <c:v>40.16947365</c:v>
                </c:pt>
                <c:pt idx="702">
                  <c:v>35.166216009999999</c:v>
                </c:pt>
                <c:pt idx="703">
                  <c:v>39.079333720000001</c:v>
                </c:pt>
                <c:pt idx="704">
                  <c:v>48.592622169999999</c:v>
                </c:pt>
                <c:pt idx="705">
                  <c:v>53.12199305</c:v>
                </c:pt>
                <c:pt idx="706">
                  <c:v>46.810531279999999</c:v>
                </c:pt>
                <c:pt idx="707">
                  <c:v>46.256120979999999</c:v>
                </c:pt>
                <c:pt idx="708">
                  <c:v>47.63252653</c:v>
                </c:pt>
                <c:pt idx="709">
                  <c:v>56.977207039999996</c:v>
                </c:pt>
                <c:pt idx="710">
                  <c:v>47.661176640000001</c:v>
                </c:pt>
                <c:pt idx="711">
                  <c:v>38.439475180000002</c:v>
                </c:pt>
                <c:pt idx="712">
                  <c:v>38.17295507</c:v>
                </c:pt>
                <c:pt idx="713">
                  <c:v>39.76408678</c:v>
                </c:pt>
                <c:pt idx="714">
                  <c:v>29.53145782</c:v>
                </c:pt>
                <c:pt idx="715">
                  <c:v>29.043316249999997</c:v>
                </c:pt>
                <c:pt idx="716">
                  <c:v>24.627058730000002</c:v>
                </c:pt>
                <c:pt idx="717">
                  <c:v>26.946386859999997</c:v>
                </c:pt>
                <c:pt idx="718">
                  <c:v>47.439541869999999</c:v>
                </c:pt>
                <c:pt idx="719">
                  <c:v>31.39047806</c:v>
                </c:pt>
                <c:pt idx="720">
                  <c:v>29.226752250000001</c:v>
                </c:pt>
                <c:pt idx="721">
                  <c:v>33.304727230000005</c:v>
                </c:pt>
                <c:pt idx="722">
                  <c:v>21.280608830000002</c:v>
                </c:pt>
                <c:pt idx="723">
                  <c:v>17.708236420000002</c:v>
                </c:pt>
                <c:pt idx="724">
                  <c:v>20.246821570000002</c:v>
                </c:pt>
                <c:pt idx="725">
                  <c:v>23.343958009999998</c:v>
                </c:pt>
                <c:pt idx="726">
                  <c:v>17.105361569999999</c:v>
                </c:pt>
                <c:pt idx="727">
                  <c:v>18.492792510000001</c:v>
                </c:pt>
                <c:pt idx="728">
                  <c:v>21.962755869999999</c:v>
                </c:pt>
                <c:pt idx="729">
                  <c:v>15.22472131</c:v>
                </c:pt>
                <c:pt idx="730">
                  <c:v>14.039860130000001</c:v>
                </c:pt>
                <c:pt idx="731">
                  <c:v>16.283802299999998</c:v>
                </c:pt>
                <c:pt idx="732">
                  <c:v>16.017693120000001</c:v>
                </c:pt>
                <c:pt idx="733">
                  <c:v>21.117691699999998</c:v>
                </c:pt>
                <c:pt idx="734">
                  <c:v>23.02952312</c:v>
                </c:pt>
                <c:pt idx="735">
                  <c:v>20.85727193</c:v>
                </c:pt>
                <c:pt idx="736">
                  <c:v>23.77615883</c:v>
                </c:pt>
                <c:pt idx="737">
                  <c:v>25.620614739999997</c:v>
                </c:pt>
                <c:pt idx="738">
                  <c:v>23.834526839999999</c:v>
                </c:pt>
                <c:pt idx="739">
                  <c:v>21.723269139999999</c:v>
                </c:pt>
                <c:pt idx="740">
                  <c:v>21.20844168</c:v>
                </c:pt>
                <c:pt idx="741">
                  <c:v>26.04370612999999</c:v>
                </c:pt>
                <c:pt idx="742">
                  <c:v>34.912672510000007</c:v>
                </c:pt>
                <c:pt idx="743">
                  <c:v>27.124301089999999</c:v>
                </c:pt>
                <c:pt idx="744">
                  <c:v>19.558813709999992</c:v>
                </c:pt>
                <c:pt idx="745">
                  <c:v>14.930714379999996</c:v>
                </c:pt>
                <c:pt idx="746">
                  <c:v>21.191380049999996</c:v>
                </c:pt>
                <c:pt idx="747">
                  <c:v>18.856682130000006</c:v>
                </c:pt>
                <c:pt idx="748">
                  <c:v>13.963157380000002</c:v>
                </c:pt>
                <c:pt idx="749">
                  <c:v>13.246464480000004</c:v>
                </c:pt>
                <c:pt idx="750">
                  <c:v>15.346860129999998</c:v>
                </c:pt>
                <c:pt idx="751">
                  <c:v>14.998344239999996</c:v>
                </c:pt>
                <c:pt idx="752">
                  <c:v>16.8987914</c:v>
                </c:pt>
                <c:pt idx="753">
                  <c:v>17.709257699999995</c:v>
                </c:pt>
                <c:pt idx="754">
                  <c:v>26.239362389999989</c:v>
                </c:pt>
                <c:pt idx="755">
                  <c:v>25.981212599999989</c:v>
                </c:pt>
                <c:pt idx="756">
                  <c:v>25.940067280000005</c:v>
                </c:pt>
                <c:pt idx="757">
                  <c:v>26.804477969999997</c:v>
                </c:pt>
                <c:pt idx="758">
                  <c:v>18.710705029999996</c:v>
                </c:pt>
                <c:pt idx="759">
                  <c:v>24.689744980000004</c:v>
                </c:pt>
                <c:pt idx="760">
                  <c:v>21.638473200000004</c:v>
                </c:pt>
                <c:pt idx="761">
                  <c:v>30.556746639999986</c:v>
                </c:pt>
                <c:pt idx="762">
                  <c:v>26.132583500000006</c:v>
                </c:pt>
                <c:pt idx="763">
                  <c:v>26.798129850000009</c:v>
                </c:pt>
                <c:pt idx="764">
                  <c:v>20.78037994000001</c:v>
                </c:pt>
                <c:pt idx="765">
                  <c:v>23.797296970000009</c:v>
                </c:pt>
                <c:pt idx="766">
                  <c:v>21.59813862999999</c:v>
                </c:pt>
                <c:pt idx="767">
                  <c:v>20.203914340000008</c:v>
                </c:pt>
                <c:pt idx="768">
                  <c:v>14.873904999999999</c:v>
                </c:pt>
                <c:pt idx="769">
                  <c:v>19.326929350000004</c:v>
                </c:pt>
                <c:pt idx="770">
                  <c:v>18.772538779999998</c:v>
                </c:pt>
                <c:pt idx="771">
                  <c:v>20.855827690000016</c:v>
                </c:pt>
                <c:pt idx="772">
                  <c:v>22.495613310000003</c:v>
                </c:pt>
                <c:pt idx="773">
                  <c:v>19.626357410000001</c:v>
                </c:pt>
                <c:pt idx="774">
                  <c:v>17.971418539999991</c:v>
                </c:pt>
                <c:pt idx="775">
                  <c:v>19.241515989999996</c:v>
                </c:pt>
                <c:pt idx="776">
                  <c:v>12.784588140000002</c:v>
                </c:pt>
                <c:pt idx="777">
                  <c:v>19.961194379999988</c:v>
                </c:pt>
                <c:pt idx="778">
                  <c:v>15.448574489999999</c:v>
                </c:pt>
                <c:pt idx="779">
                  <c:v>13.509075159999993</c:v>
                </c:pt>
                <c:pt idx="780">
                  <c:v>22.40791869000001</c:v>
                </c:pt>
                <c:pt idx="781">
                  <c:v>23.256044190000004</c:v>
                </c:pt>
                <c:pt idx="782">
                  <c:v>19.850272510000003</c:v>
                </c:pt>
                <c:pt idx="783">
                  <c:v>18.280226299999999</c:v>
                </c:pt>
                <c:pt idx="784">
                  <c:v>20.951945030000001</c:v>
                </c:pt>
                <c:pt idx="785">
                  <c:v>19.706326240000013</c:v>
                </c:pt>
                <c:pt idx="786">
                  <c:v>22.06000212</c:v>
                </c:pt>
                <c:pt idx="787">
                  <c:v>17.919013890000006</c:v>
                </c:pt>
                <c:pt idx="788">
                  <c:v>13.564570459999993</c:v>
                </c:pt>
                <c:pt idx="789">
                  <c:v>18.63591474</c:v>
                </c:pt>
                <c:pt idx="790">
                  <c:v>20.33793502</c:v>
                </c:pt>
                <c:pt idx="791">
                  <c:v>15.794923540000001</c:v>
                </c:pt>
                <c:pt idx="792">
                  <c:v>23.740587430000012</c:v>
                </c:pt>
                <c:pt idx="793">
                  <c:v>18.960888680000007</c:v>
                </c:pt>
                <c:pt idx="794">
                  <c:v>21.226040279999992</c:v>
                </c:pt>
                <c:pt idx="795">
                  <c:v>18.67882543000001</c:v>
                </c:pt>
                <c:pt idx="796">
                  <c:v>37.531699049999972</c:v>
                </c:pt>
                <c:pt idx="797">
                  <c:v>30.009460250000014</c:v>
                </c:pt>
                <c:pt idx="798">
                  <c:v>17.649910759999997</c:v>
                </c:pt>
                <c:pt idx="799">
                  <c:v>21.334100879999994</c:v>
                </c:pt>
                <c:pt idx="800">
                  <c:v>18.955815670000007</c:v>
                </c:pt>
                <c:pt idx="801">
                  <c:v>16.67557759000001</c:v>
                </c:pt>
                <c:pt idx="802">
                  <c:v>21.850547710000001</c:v>
                </c:pt>
                <c:pt idx="803">
                  <c:v>20.185030680000011</c:v>
                </c:pt>
                <c:pt idx="804">
                  <c:v>15.863839759999998</c:v>
                </c:pt>
                <c:pt idx="805">
                  <c:v>18.76843504</c:v>
                </c:pt>
                <c:pt idx="806">
                  <c:v>17.64117276</c:v>
                </c:pt>
                <c:pt idx="807">
                  <c:v>18.30931635999999</c:v>
                </c:pt>
                <c:pt idx="808">
                  <c:v>30.902863249999999</c:v>
                </c:pt>
                <c:pt idx="809">
                  <c:v>17.575637</c:v>
                </c:pt>
                <c:pt idx="810">
                  <c:v>9.3143951300000065</c:v>
                </c:pt>
                <c:pt idx="811">
                  <c:v>8.3684887300000028</c:v>
                </c:pt>
                <c:pt idx="812">
                  <c:v>10.739851490000001</c:v>
                </c:pt>
                <c:pt idx="813">
                  <c:v>15.531667839999997</c:v>
                </c:pt>
                <c:pt idx="814">
                  <c:v>13.138337739999999</c:v>
                </c:pt>
                <c:pt idx="815">
                  <c:v>9.4443478399999972</c:v>
                </c:pt>
                <c:pt idx="816">
                  <c:v>9.7361056799999979</c:v>
                </c:pt>
                <c:pt idx="817">
                  <c:v>15.146416110000001</c:v>
                </c:pt>
                <c:pt idx="818">
                  <c:v>9.5593297199999974</c:v>
                </c:pt>
                <c:pt idx="819">
                  <c:v>7.5065088599999976</c:v>
                </c:pt>
                <c:pt idx="820">
                  <c:v>9.9724260999999963</c:v>
                </c:pt>
                <c:pt idx="821">
                  <c:v>7.9809886300000015</c:v>
                </c:pt>
                <c:pt idx="822">
                  <c:v>6.1930047799999972</c:v>
                </c:pt>
                <c:pt idx="823">
                  <c:v>4.3167084100000004</c:v>
                </c:pt>
                <c:pt idx="824">
                  <c:v>6.7063762599999954</c:v>
                </c:pt>
                <c:pt idx="825">
                  <c:v>8.388909190000005</c:v>
                </c:pt>
                <c:pt idx="826">
                  <c:v>7.478416389999996</c:v>
                </c:pt>
                <c:pt idx="827">
                  <c:v>12.578069369999991</c:v>
                </c:pt>
                <c:pt idx="828">
                  <c:v>7.9439229199999977</c:v>
                </c:pt>
                <c:pt idx="829">
                  <c:v>8.6058921299999973</c:v>
                </c:pt>
                <c:pt idx="830">
                  <c:v>7.1733160799999984</c:v>
                </c:pt>
                <c:pt idx="831">
                  <c:v>7.5914806799999965</c:v>
                </c:pt>
                <c:pt idx="832">
                  <c:v>5.7446258400000003</c:v>
                </c:pt>
                <c:pt idx="833">
                  <c:v>5.9008177699999989</c:v>
                </c:pt>
                <c:pt idx="834">
                  <c:v>10.072744329999994</c:v>
                </c:pt>
                <c:pt idx="835">
                  <c:v>7.9286165900000078</c:v>
                </c:pt>
                <c:pt idx="836">
                  <c:v>7.7848712799999937</c:v>
                </c:pt>
                <c:pt idx="837">
                  <c:v>7.5024981000000004</c:v>
                </c:pt>
                <c:pt idx="838">
                  <c:v>7.2297852499999982</c:v>
                </c:pt>
                <c:pt idx="839">
                  <c:v>6.1733713899999989</c:v>
                </c:pt>
                <c:pt idx="840">
                  <c:v>8.4381135900000022</c:v>
                </c:pt>
                <c:pt idx="841">
                  <c:v>6.3459461800000021</c:v>
                </c:pt>
                <c:pt idx="842">
                  <c:v>8.6298157100000044</c:v>
                </c:pt>
                <c:pt idx="843">
                  <c:v>6.7806460100000008</c:v>
                </c:pt>
                <c:pt idx="844">
                  <c:v>8.9688240799999992</c:v>
                </c:pt>
                <c:pt idx="845">
                  <c:v>12.472360620000005</c:v>
                </c:pt>
                <c:pt idx="846">
                  <c:v>9.2991100300000031</c:v>
                </c:pt>
                <c:pt idx="847">
                  <c:v>10.655875269999997</c:v>
                </c:pt>
                <c:pt idx="848">
                  <c:v>8.254768219999999</c:v>
                </c:pt>
                <c:pt idx="849">
                  <c:v>6.3451387600000002</c:v>
                </c:pt>
                <c:pt idx="850">
                  <c:v>6.2209565599999976</c:v>
                </c:pt>
                <c:pt idx="851">
                  <c:v>5.3886259500000033</c:v>
                </c:pt>
                <c:pt idx="852">
                  <c:v>5.7193818999999975</c:v>
                </c:pt>
                <c:pt idx="853">
                  <c:v>6.3490235100000021</c:v>
                </c:pt>
                <c:pt idx="854">
                  <c:v>7.3970063299999982</c:v>
                </c:pt>
                <c:pt idx="855">
                  <c:v>7.5797384800000014</c:v>
                </c:pt>
                <c:pt idx="856">
                  <c:v>7.7288194499999952</c:v>
                </c:pt>
                <c:pt idx="857">
                  <c:v>10.262705460000003</c:v>
                </c:pt>
                <c:pt idx="858">
                  <c:v>11.1912357</c:v>
                </c:pt>
                <c:pt idx="859">
                  <c:v>10.016892619999998</c:v>
                </c:pt>
                <c:pt idx="860">
                  <c:v>9.6852505799999964</c:v>
                </c:pt>
                <c:pt idx="861">
                  <c:v>7.9461130900000008</c:v>
                </c:pt>
                <c:pt idx="862">
                  <c:v>12.641861210000002</c:v>
                </c:pt>
                <c:pt idx="863">
                  <c:v>11.277107440000004</c:v>
                </c:pt>
                <c:pt idx="864">
                  <c:v>16.415311669999994</c:v>
                </c:pt>
                <c:pt idx="865">
                  <c:v>13.078092850000004</c:v>
                </c:pt>
                <c:pt idx="866">
                  <c:v>9.1186151499999983</c:v>
                </c:pt>
                <c:pt idx="867">
                  <c:v>9.684210699999996</c:v>
                </c:pt>
                <c:pt idx="868">
                  <c:v>8.2854676100000013</c:v>
                </c:pt>
                <c:pt idx="869">
                  <c:v>8.012867960000003</c:v>
                </c:pt>
                <c:pt idx="870">
                  <c:v>10.610721310000002</c:v>
                </c:pt>
                <c:pt idx="871">
                  <c:v>7.8022825800000009</c:v>
                </c:pt>
                <c:pt idx="872">
                  <c:v>9.3582583899999907</c:v>
                </c:pt>
                <c:pt idx="873">
                  <c:v>10.72693265</c:v>
                </c:pt>
                <c:pt idx="874">
                  <c:v>12.97826787</c:v>
                </c:pt>
                <c:pt idx="875">
                  <c:v>10.582609809999997</c:v>
                </c:pt>
                <c:pt idx="876">
                  <c:v>13.768945009999999</c:v>
                </c:pt>
                <c:pt idx="877">
                  <c:v>9.634840570000005</c:v>
                </c:pt>
                <c:pt idx="878">
                  <c:v>11.933456289999999</c:v>
                </c:pt>
                <c:pt idx="879">
                  <c:v>9.5669668499999929</c:v>
                </c:pt>
                <c:pt idx="880">
                  <c:v>10.393981530000007</c:v>
                </c:pt>
                <c:pt idx="881">
                  <c:v>11.65996035</c:v>
                </c:pt>
                <c:pt idx="882">
                  <c:v>9.2138584499999983</c:v>
                </c:pt>
                <c:pt idx="883">
                  <c:v>7.5070037600000052</c:v>
                </c:pt>
                <c:pt idx="884">
                  <c:v>8.3580500799999982</c:v>
                </c:pt>
                <c:pt idx="885">
                  <c:v>8.9719022899999974</c:v>
                </c:pt>
                <c:pt idx="886">
                  <c:v>6.9631504199999981</c:v>
                </c:pt>
                <c:pt idx="887">
                  <c:v>5.9709554699999989</c:v>
                </c:pt>
                <c:pt idx="888">
                  <c:v>8.3032448500000005</c:v>
                </c:pt>
                <c:pt idx="889">
                  <c:v>9.2745978299999994</c:v>
                </c:pt>
                <c:pt idx="890">
                  <c:v>6.7878761899999995</c:v>
                </c:pt>
                <c:pt idx="891">
                  <c:v>11.303576180000007</c:v>
                </c:pt>
                <c:pt idx="892">
                  <c:v>19.69401113</c:v>
                </c:pt>
                <c:pt idx="893">
                  <c:v>12.19349221</c:v>
                </c:pt>
                <c:pt idx="894">
                  <c:v>12.02248672</c:v>
                </c:pt>
                <c:pt idx="895">
                  <c:v>10.241267310000005</c:v>
                </c:pt>
                <c:pt idx="896">
                  <c:v>11.982978689999994</c:v>
                </c:pt>
                <c:pt idx="897">
                  <c:v>11.78909734</c:v>
                </c:pt>
                <c:pt idx="898">
                  <c:v>9.4336692400000022</c:v>
                </c:pt>
                <c:pt idx="899">
                  <c:v>10.684332009999997</c:v>
                </c:pt>
                <c:pt idx="900">
                  <c:v>10.491621249999998</c:v>
                </c:pt>
                <c:pt idx="901">
                  <c:v>9.4018207800000031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66-4B7B-8C59-E14A70792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11386880"/>
        <c:axId val="808789696"/>
      </c:barChart>
      <c:lineChart>
        <c:grouping val="standard"/>
        <c:varyColors val="0"/>
        <c:ser>
          <c:idx val="0"/>
          <c:order val="0"/>
          <c:tx>
            <c:strRef>
              <c:f>CC!$G$2</c:f>
              <c:strCache>
                <c:ptCount val="1"/>
                <c:pt idx="0">
                  <c:v>A份额（亿份）</c:v>
                </c:pt>
              </c:strCache>
            </c:strRef>
          </c:tx>
          <c:spPr>
            <a:ln w="28575" cap="rnd">
              <a:solidFill>
                <a:srgbClr val="AA091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numRef>
              <c:f>CC!$B$799:$B$1665</c:f>
              <c:numCache>
                <c:formatCode>yyyy\-mm\-dd</c:formatCode>
                <c:ptCount val="867"/>
                <c:pt idx="0">
                  <c:v>41641</c:v>
                </c:pt>
                <c:pt idx="1">
                  <c:v>41642</c:v>
                </c:pt>
                <c:pt idx="2">
                  <c:v>41645</c:v>
                </c:pt>
                <c:pt idx="3">
                  <c:v>41646</c:v>
                </c:pt>
                <c:pt idx="4">
                  <c:v>41647</c:v>
                </c:pt>
                <c:pt idx="5">
                  <c:v>41648</c:v>
                </c:pt>
                <c:pt idx="6">
                  <c:v>41649</c:v>
                </c:pt>
                <c:pt idx="7">
                  <c:v>41652</c:v>
                </c:pt>
                <c:pt idx="8">
                  <c:v>41653</c:v>
                </c:pt>
                <c:pt idx="9">
                  <c:v>41654</c:v>
                </c:pt>
                <c:pt idx="10">
                  <c:v>41655</c:v>
                </c:pt>
                <c:pt idx="11">
                  <c:v>41656</c:v>
                </c:pt>
                <c:pt idx="12">
                  <c:v>41659</c:v>
                </c:pt>
                <c:pt idx="13">
                  <c:v>41660</c:v>
                </c:pt>
                <c:pt idx="14">
                  <c:v>41661</c:v>
                </c:pt>
                <c:pt idx="15">
                  <c:v>41662</c:v>
                </c:pt>
                <c:pt idx="16">
                  <c:v>41663</c:v>
                </c:pt>
                <c:pt idx="17">
                  <c:v>41666</c:v>
                </c:pt>
                <c:pt idx="18">
                  <c:v>41667</c:v>
                </c:pt>
                <c:pt idx="19">
                  <c:v>41668</c:v>
                </c:pt>
                <c:pt idx="20">
                  <c:v>41669</c:v>
                </c:pt>
                <c:pt idx="21">
                  <c:v>41677</c:v>
                </c:pt>
                <c:pt idx="22">
                  <c:v>41680</c:v>
                </c:pt>
                <c:pt idx="23">
                  <c:v>41681</c:v>
                </c:pt>
                <c:pt idx="24">
                  <c:v>41682</c:v>
                </c:pt>
                <c:pt idx="25">
                  <c:v>41683</c:v>
                </c:pt>
                <c:pt idx="26">
                  <c:v>41684</c:v>
                </c:pt>
                <c:pt idx="27">
                  <c:v>41687</c:v>
                </c:pt>
                <c:pt idx="28">
                  <c:v>41688</c:v>
                </c:pt>
                <c:pt idx="29">
                  <c:v>41689</c:v>
                </c:pt>
                <c:pt idx="30">
                  <c:v>41690</c:v>
                </c:pt>
                <c:pt idx="31">
                  <c:v>41691</c:v>
                </c:pt>
                <c:pt idx="32">
                  <c:v>41694</c:v>
                </c:pt>
                <c:pt idx="33">
                  <c:v>41695</c:v>
                </c:pt>
                <c:pt idx="34">
                  <c:v>41696</c:v>
                </c:pt>
                <c:pt idx="35">
                  <c:v>41697</c:v>
                </c:pt>
                <c:pt idx="36">
                  <c:v>41698</c:v>
                </c:pt>
                <c:pt idx="37">
                  <c:v>41701</c:v>
                </c:pt>
                <c:pt idx="38">
                  <c:v>41702</c:v>
                </c:pt>
                <c:pt idx="39">
                  <c:v>41703</c:v>
                </c:pt>
                <c:pt idx="40">
                  <c:v>41704</c:v>
                </c:pt>
                <c:pt idx="41">
                  <c:v>41705</c:v>
                </c:pt>
                <c:pt idx="42">
                  <c:v>41708</c:v>
                </c:pt>
                <c:pt idx="43">
                  <c:v>41709</c:v>
                </c:pt>
                <c:pt idx="44">
                  <c:v>41710</c:v>
                </c:pt>
                <c:pt idx="45">
                  <c:v>41711</c:v>
                </c:pt>
                <c:pt idx="46">
                  <c:v>41712</c:v>
                </c:pt>
                <c:pt idx="47">
                  <c:v>41715</c:v>
                </c:pt>
                <c:pt idx="48">
                  <c:v>41716</c:v>
                </c:pt>
                <c:pt idx="49">
                  <c:v>41717</c:v>
                </c:pt>
                <c:pt idx="50">
                  <c:v>41718</c:v>
                </c:pt>
                <c:pt idx="51">
                  <c:v>41719</c:v>
                </c:pt>
                <c:pt idx="52">
                  <c:v>41722</c:v>
                </c:pt>
                <c:pt idx="53">
                  <c:v>41723</c:v>
                </c:pt>
                <c:pt idx="54">
                  <c:v>41724</c:v>
                </c:pt>
                <c:pt idx="55">
                  <c:v>41725</c:v>
                </c:pt>
                <c:pt idx="56">
                  <c:v>41726</c:v>
                </c:pt>
                <c:pt idx="57">
                  <c:v>41729</c:v>
                </c:pt>
                <c:pt idx="58">
                  <c:v>41730</c:v>
                </c:pt>
                <c:pt idx="59">
                  <c:v>41731</c:v>
                </c:pt>
                <c:pt idx="60">
                  <c:v>41732</c:v>
                </c:pt>
                <c:pt idx="61">
                  <c:v>41733</c:v>
                </c:pt>
                <c:pt idx="62">
                  <c:v>41737</c:v>
                </c:pt>
                <c:pt idx="63">
                  <c:v>41738</c:v>
                </c:pt>
                <c:pt idx="64">
                  <c:v>41739</c:v>
                </c:pt>
                <c:pt idx="65">
                  <c:v>41740</c:v>
                </c:pt>
                <c:pt idx="66">
                  <c:v>41743</c:v>
                </c:pt>
                <c:pt idx="67">
                  <c:v>41744</c:v>
                </c:pt>
                <c:pt idx="68">
                  <c:v>41745</c:v>
                </c:pt>
                <c:pt idx="69">
                  <c:v>41746</c:v>
                </c:pt>
                <c:pt idx="70">
                  <c:v>41747</c:v>
                </c:pt>
                <c:pt idx="71">
                  <c:v>41750</c:v>
                </c:pt>
                <c:pt idx="72">
                  <c:v>41751</c:v>
                </c:pt>
                <c:pt idx="73">
                  <c:v>41752</c:v>
                </c:pt>
                <c:pt idx="74">
                  <c:v>41753</c:v>
                </c:pt>
                <c:pt idx="75">
                  <c:v>41754</c:v>
                </c:pt>
                <c:pt idx="76">
                  <c:v>41757</c:v>
                </c:pt>
                <c:pt idx="77">
                  <c:v>41758</c:v>
                </c:pt>
                <c:pt idx="78">
                  <c:v>41759</c:v>
                </c:pt>
                <c:pt idx="79">
                  <c:v>41764</c:v>
                </c:pt>
                <c:pt idx="80">
                  <c:v>41765</c:v>
                </c:pt>
                <c:pt idx="81">
                  <c:v>41766</c:v>
                </c:pt>
                <c:pt idx="82">
                  <c:v>41767</c:v>
                </c:pt>
                <c:pt idx="83">
                  <c:v>41768</c:v>
                </c:pt>
                <c:pt idx="84">
                  <c:v>41771</c:v>
                </c:pt>
                <c:pt idx="85">
                  <c:v>41772</c:v>
                </c:pt>
                <c:pt idx="86">
                  <c:v>41773</c:v>
                </c:pt>
                <c:pt idx="87">
                  <c:v>41774</c:v>
                </c:pt>
                <c:pt idx="88">
                  <c:v>41775</c:v>
                </c:pt>
                <c:pt idx="89">
                  <c:v>41778</c:v>
                </c:pt>
                <c:pt idx="90">
                  <c:v>41779</c:v>
                </c:pt>
                <c:pt idx="91">
                  <c:v>41780</c:v>
                </c:pt>
                <c:pt idx="92">
                  <c:v>41781</c:v>
                </c:pt>
                <c:pt idx="93">
                  <c:v>41782</c:v>
                </c:pt>
                <c:pt idx="94">
                  <c:v>41785</c:v>
                </c:pt>
                <c:pt idx="95">
                  <c:v>41786</c:v>
                </c:pt>
                <c:pt idx="96">
                  <c:v>41787</c:v>
                </c:pt>
                <c:pt idx="97">
                  <c:v>41788</c:v>
                </c:pt>
                <c:pt idx="98">
                  <c:v>41789</c:v>
                </c:pt>
                <c:pt idx="99">
                  <c:v>41793</c:v>
                </c:pt>
                <c:pt idx="100">
                  <c:v>41794</c:v>
                </c:pt>
                <c:pt idx="101">
                  <c:v>41795</c:v>
                </c:pt>
                <c:pt idx="102">
                  <c:v>41796</c:v>
                </c:pt>
                <c:pt idx="103">
                  <c:v>41799</c:v>
                </c:pt>
                <c:pt idx="104">
                  <c:v>41800</c:v>
                </c:pt>
                <c:pt idx="105">
                  <c:v>41801</c:v>
                </c:pt>
                <c:pt idx="106">
                  <c:v>41802</c:v>
                </c:pt>
                <c:pt idx="107">
                  <c:v>41803</c:v>
                </c:pt>
                <c:pt idx="108">
                  <c:v>41806</c:v>
                </c:pt>
                <c:pt idx="109">
                  <c:v>41807</c:v>
                </c:pt>
                <c:pt idx="110">
                  <c:v>41808</c:v>
                </c:pt>
                <c:pt idx="111">
                  <c:v>41809</c:v>
                </c:pt>
                <c:pt idx="112">
                  <c:v>41810</c:v>
                </c:pt>
                <c:pt idx="113">
                  <c:v>41813</c:v>
                </c:pt>
                <c:pt idx="114">
                  <c:v>41814</c:v>
                </c:pt>
                <c:pt idx="115">
                  <c:v>41815</c:v>
                </c:pt>
                <c:pt idx="116">
                  <c:v>41816</c:v>
                </c:pt>
                <c:pt idx="117">
                  <c:v>41817</c:v>
                </c:pt>
                <c:pt idx="118">
                  <c:v>41820</c:v>
                </c:pt>
                <c:pt idx="119">
                  <c:v>41821</c:v>
                </c:pt>
                <c:pt idx="120">
                  <c:v>41822</c:v>
                </c:pt>
                <c:pt idx="121">
                  <c:v>41823</c:v>
                </c:pt>
                <c:pt idx="122">
                  <c:v>41824</c:v>
                </c:pt>
                <c:pt idx="123">
                  <c:v>41827</c:v>
                </c:pt>
                <c:pt idx="124">
                  <c:v>41828</c:v>
                </c:pt>
                <c:pt idx="125">
                  <c:v>41829</c:v>
                </c:pt>
                <c:pt idx="126">
                  <c:v>41830</c:v>
                </c:pt>
                <c:pt idx="127">
                  <c:v>41831</c:v>
                </c:pt>
                <c:pt idx="128">
                  <c:v>41834</c:v>
                </c:pt>
                <c:pt idx="129">
                  <c:v>41835</c:v>
                </c:pt>
                <c:pt idx="130">
                  <c:v>41836</c:v>
                </c:pt>
                <c:pt idx="131">
                  <c:v>41837</c:v>
                </c:pt>
                <c:pt idx="132">
                  <c:v>41838</c:v>
                </c:pt>
                <c:pt idx="133">
                  <c:v>41841</c:v>
                </c:pt>
                <c:pt idx="134">
                  <c:v>41842</c:v>
                </c:pt>
                <c:pt idx="135">
                  <c:v>41843</c:v>
                </c:pt>
                <c:pt idx="136">
                  <c:v>41844</c:v>
                </c:pt>
                <c:pt idx="137">
                  <c:v>41845</c:v>
                </c:pt>
                <c:pt idx="138">
                  <c:v>41848</c:v>
                </c:pt>
                <c:pt idx="139">
                  <c:v>41849</c:v>
                </c:pt>
                <c:pt idx="140">
                  <c:v>41850</c:v>
                </c:pt>
                <c:pt idx="141">
                  <c:v>41851</c:v>
                </c:pt>
                <c:pt idx="142">
                  <c:v>41852</c:v>
                </c:pt>
                <c:pt idx="143">
                  <c:v>41855</c:v>
                </c:pt>
                <c:pt idx="144">
                  <c:v>41856</c:v>
                </c:pt>
                <c:pt idx="145">
                  <c:v>41857</c:v>
                </c:pt>
                <c:pt idx="146">
                  <c:v>41858</c:v>
                </c:pt>
                <c:pt idx="147">
                  <c:v>41859</c:v>
                </c:pt>
                <c:pt idx="148">
                  <c:v>41862</c:v>
                </c:pt>
                <c:pt idx="149">
                  <c:v>41863</c:v>
                </c:pt>
                <c:pt idx="150">
                  <c:v>41864</c:v>
                </c:pt>
                <c:pt idx="151">
                  <c:v>41865</c:v>
                </c:pt>
                <c:pt idx="152">
                  <c:v>41866</c:v>
                </c:pt>
                <c:pt idx="153">
                  <c:v>41869</c:v>
                </c:pt>
                <c:pt idx="154">
                  <c:v>41870</c:v>
                </c:pt>
                <c:pt idx="155">
                  <c:v>41871</c:v>
                </c:pt>
                <c:pt idx="156">
                  <c:v>41872</c:v>
                </c:pt>
                <c:pt idx="157">
                  <c:v>41873</c:v>
                </c:pt>
                <c:pt idx="158">
                  <c:v>41876</c:v>
                </c:pt>
                <c:pt idx="159">
                  <c:v>41877</c:v>
                </c:pt>
                <c:pt idx="160">
                  <c:v>41878</c:v>
                </c:pt>
                <c:pt idx="161">
                  <c:v>41879</c:v>
                </c:pt>
                <c:pt idx="162">
                  <c:v>41880</c:v>
                </c:pt>
                <c:pt idx="163">
                  <c:v>41883</c:v>
                </c:pt>
                <c:pt idx="164">
                  <c:v>41884</c:v>
                </c:pt>
                <c:pt idx="165">
                  <c:v>41885</c:v>
                </c:pt>
                <c:pt idx="166">
                  <c:v>41886</c:v>
                </c:pt>
                <c:pt idx="167">
                  <c:v>41887</c:v>
                </c:pt>
                <c:pt idx="168">
                  <c:v>41891</c:v>
                </c:pt>
                <c:pt idx="169">
                  <c:v>41892</c:v>
                </c:pt>
                <c:pt idx="170">
                  <c:v>41893</c:v>
                </c:pt>
                <c:pt idx="171">
                  <c:v>41894</c:v>
                </c:pt>
                <c:pt idx="172">
                  <c:v>41897</c:v>
                </c:pt>
                <c:pt idx="173">
                  <c:v>41898</c:v>
                </c:pt>
                <c:pt idx="174">
                  <c:v>41899</c:v>
                </c:pt>
                <c:pt idx="175">
                  <c:v>41900</c:v>
                </c:pt>
                <c:pt idx="176">
                  <c:v>41901</c:v>
                </c:pt>
                <c:pt idx="177">
                  <c:v>41904</c:v>
                </c:pt>
                <c:pt idx="178">
                  <c:v>41905</c:v>
                </c:pt>
                <c:pt idx="179">
                  <c:v>41906</c:v>
                </c:pt>
                <c:pt idx="180">
                  <c:v>41907</c:v>
                </c:pt>
                <c:pt idx="181">
                  <c:v>41908</c:v>
                </c:pt>
                <c:pt idx="182">
                  <c:v>41911</c:v>
                </c:pt>
                <c:pt idx="183">
                  <c:v>41912</c:v>
                </c:pt>
                <c:pt idx="184">
                  <c:v>41920</c:v>
                </c:pt>
                <c:pt idx="185">
                  <c:v>41921</c:v>
                </c:pt>
                <c:pt idx="186">
                  <c:v>41922</c:v>
                </c:pt>
                <c:pt idx="187">
                  <c:v>41925</c:v>
                </c:pt>
                <c:pt idx="188">
                  <c:v>41926</c:v>
                </c:pt>
                <c:pt idx="189">
                  <c:v>41927</c:v>
                </c:pt>
                <c:pt idx="190">
                  <c:v>41928</c:v>
                </c:pt>
                <c:pt idx="191">
                  <c:v>41929</c:v>
                </c:pt>
                <c:pt idx="192">
                  <c:v>41932</c:v>
                </c:pt>
                <c:pt idx="193">
                  <c:v>41933</c:v>
                </c:pt>
                <c:pt idx="194">
                  <c:v>41934</c:v>
                </c:pt>
                <c:pt idx="195">
                  <c:v>41935</c:v>
                </c:pt>
                <c:pt idx="196">
                  <c:v>41936</c:v>
                </c:pt>
                <c:pt idx="197">
                  <c:v>41939</c:v>
                </c:pt>
                <c:pt idx="198">
                  <c:v>41940</c:v>
                </c:pt>
                <c:pt idx="199">
                  <c:v>41941</c:v>
                </c:pt>
                <c:pt idx="200">
                  <c:v>41942</c:v>
                </c:pt>
                <c:pt idx="201">
                  <c:v>41943</c:v>
                </c:pt>
                <c:pt idx="202">
                  <c:v>41946</c:v>
                </c:pt>
                <c:pt idx="203">
                  <c:v>41947</c:v>
                </c:pt>
                <c:pt idx="204">
                  <c:v>41948</c:v>
                </c:pt>
                <c:pt idx="205">
                  <c:v>41949</c:v>
                </c:pt>
                <c:pt idx="206">
                  <c:v>41950</c:v>
                </c:pt>
                <c:pt idx="207">
                  <c:v>41953</c:v>
                </c:pt>
                <c:pt idx="208">
                  <c:v>41954</c:v>
                </c:pt>
                <c:pt idx="209">
                  <c:v>41955</c:v>
                </c:pt>
                <c:pt idx="210">
                  <c:v>41956</c:v>
                </c:pt>
                <c:pt idx="211">
                  <c:v>41957</c:v>
                </c:pt>
                <c:pt idx="212">
                  <c:v>41960</c:v>
                </c:pt>
                <c:pt idx="213">
                  <c:v>41961</c:v>
                </c:pt>
                <c:pt idx="214">
                  <c:v>41962</c:v>
                </c:pt>
                <c:pt idx="215">
                  <c:v>41963</c:v>
                </c:pt>
                <c:pt idx="216">
                  <c:v>41964</c:v>
                </c:pt>
                <c:pt idx="217">
                  <c:v>41967</c:v>
                </c:pt>
                <c:pt idx="218">
                  <c:v>41968</c:v>
                </c:pt>
                <c:pt idx="219">
                  <c:v>41969</c:v>
                </c:pt>
                <c:pt idx="220">
                  <c:v>41970</c:v>
                </c:pt>
                <c:pt idx="221">
                  <c:v>41971</c:v>
                </c:pt>
                <c:pt idx="222">
                  <c:v>41974</c:v>
                </c:pt>
                <c:pt idx="223">
                  <c:v>41975</c:v>
                </c:pt>
                <c:pt idx="224">
                  <c:v>41976</c:v>
                </c:pt>
                <c:pt idx="225">
                  <c:v>41977</c:v>
                </c:pt>
                <c:pt idx="226">
                  <c:v>41978</c:v>
                </c:pt>
                <c:pt idx="227">
                  <c:v>41981</c:v>
                </c:pt>
                <c:pt idx="228">
                  <c:v>41982</c:v>
                </c:pt>
                <c:pt idx="229">
                  <c:v>41983</c:v>
                </c:pt>
                <c:pt idx="230">
                  <c:v>41984</c:v>
                </c:pt>
                <c:pt idx="231">
                  <c:v>41985</c:v>
                </c:pt>
                <c:pt idx="232">
                  <c:v>41988</c:v>
                </c:pt>
                <c:pt idx="233">
                  <c:v>41989</c:v>
                </c:pt>
                <c:pt idx="234">
                  <c:v>41990</c:v>
                </c:pt>
                <c:pt idx="235">
                  <c:v>41991</c:v>
                </c:pt>
                <c:pt idx="236">
                  <c:v>41992</c:v>
                </c:pt>
                <c:pt idx="237">
                  <c:v>41995</c:v>
                </c:pt>
                <c:pt idx="238">
                  <c:v>41996</c:v>
                </c:pt>
                <c:pt idx="239">
                  <c:v>41997</c:v>
                </c:pt>
                <c:pt idx="240">
                  <c:v>41998</c:v>
                </c:pt>
                <c:pt idx="241">
                  <c:v>41999</c:v>
                </c:pt>
                <c:pt idx="242">
                  <c:v>42002</c:v>
                </c:pt>
                <c:pt idx="243">
                  <c:v>42003</c:v>
                </c:pt>
                <c:pt idx="244">
                  <c:v>42004</c:v>
                </c:pt>
                <c:pt idx="245">
                  <c:v>42009</c:v>
                </c:pt>
                <c:pt idx="246">
                  <c:v>42010</c:v>
                </c:pt>
                <c:pt idx="247">
                  <c:v>42011</c:v>
                </c:pt>
                <c:pt idx="248">
                  <c:v>42012</c:v>
                </c:pt>
                <c:pt idx="249">
                  <c:v>42013</c:v>
                </c:pt>
                <c:pt idx="250">
                  <c:v>42016</c:v>
                </c:pt>
                <c:pt idx="251">
                  <c:v>42017</c:v>
                </c:pt>
                <c:pt idx="252">
                  <c:v>42018</c:v>
                </c:pt>
                <c:pt idx="253">
                  <c:v>42019</c:v>
                </c:pt>
                <c:pt idx="254">
                  <c:v>42020</c:v>
                </c:pt>
                <c:pt idx="255">
                  <c:v>42023</c:v>
                </c:pt>
                <c:pt idx="256">
                  <c:v>42024</c:v>
                </c:pt>
                <c:pt idx="257">
                  <c:v>42025</c:v>
                </c:pt>
                <c:pt idx="258">
                  <c:v>42026</c:v>
                </c:pt>
                <c:pt idx="259">
                  <c:v>42027</c:v>
                </c:pt>
                <c:pt idx="260">
                  <c:v>42030</c:v>
                </c:pt>
                <c:pt idx="261">
                  <c:v>42031</c:v>
                </c:pt>
                <c:pt idx="262">
                  <c:v>42032</c:v>
                </c:pt>
                <c:pt idx="263">
                  <c:v>42033</c:v>
                </c:pt>
                <c:pt idx="264">
                  <c:v>42034</c:v>
                </c:pt>
                <c:pt idx="265">
                  <c:v>42037</c:v>
                </c:pt>
                <c:pt idx="266">
                  <c:v>42038</c:v>
                </c:pt>
                <c:pt idx="267">
                  <c:v>42039</c:v>
                </c:pt>
                <c:pt idx="268">
                  <c:v>42040</c:v>
                </c:pt>
                <c:pt idx="269">
                  <c:v>42041</c:v>
                </c:pt>
                <c:pt idx="270">
                  <c:v>42044</c:v>
                </c:pt>
                <c:pt idx="271">
                  <c:v>42045</c:v>
                </c:pt>
                <c:pt idx="272">
                  <c:v>42046</c:v>
                </c:pt>
                <c:pt idx="273">
                  <c:v>42047</c:v>
                </c:pt>
                <c:pt idx="274">
                  <c:v>42048</c:v>
                </c:pt>
                <c:pt idx="275">
                  <c:v>42051</c:v>
                </c:pt>
                <c:pt idx="276">
                  <c:v>42052</c:v>
                </c:pt>
                <c:pt idx="277">
                  <c:v>42060</c:v>
                </c:pt>
                <c:pt idx="278">
                  <c:v>42061</c:v>
                </c:pt>
                <c:pt idx="279">
                  <c:v>42062</c:v>
                </c:pt>
                <c:pt idx="280">
                  <c:v>42065</c:v>
                </c:pt>
                <c:pt idx="281">
                  <c:v>42066</c:v>
                </c:pt>
                <c:pt idx="282">
                  <c:v>42067</c:v>
                </c:pt>
                <c:pt idx="283">
                  <c:v>42068</c:v>
                </c:pt>
                <c:pt idx="284">
                  <c:v>42069</c:v>
                </c:pt>
                <c:pt idx="285">
                  <c:v>42072</c:v>
                </c:pt>
                <c:pt idx="286">
                  <c:v>42073</c:v>
                </c:pt>
                <c:pt idx="287">
                  <c:v>42074</c:v>
                </c:pt>
                <c:pt idx="288">
                  <c:v>42075</c:v>
                </c:pt>
                <c:pt idx="289">
                  <c:v>42076</c:v>
                </c:pt>
                <c:pt idx="290">
                  <c:v>42079</c:v>
                </c:pt>
                <c:pt idx="291">
                  <c:v>42080</c:v>
                </c:pt>
                <c:pt idx="292">
                  <c:v>42081</c:v>
                </c:pt>
                <c:pt idx="293">
                  <c:v>42082</c:v>
                </c:pt>
                <c:pt idx="294">
                  <c:v>42083</c:v>
                </c:pt>
                <c:pt idx="295">
                  <c:v>42086</c:v>
                </c:pt>
                <c:pt idx="296">
                  <c:v>42087</c:v>
                </c:pt>
                <c:pt idx="297">
                  <c:v>42088</c:v>
                </c:pt>
                <c:pt idx="298">
                  <c:v>42089</c:v>
                </c:pt>
                <c:pt idx="299">
                  <c:v>42090</c:v>
                </c:pt>
                <c:pt idx="300">
                  <c:v>42093</c:v>
                </c:pt>
                <c:pt idx="301">
                  <c:v>42094</c:v>
                </c:pt>
                <c:pt idx="302">
                  <c:v>42095</c:v>
                </c:pt>
                <c:pt idx="303">
                  <c:v>42096</c:v>
                </c:pt>
                <c:pt idx="304">
                  <c:v>42097</c:v>
                </c:pt>
                <c:pt idx="305">
                  <c:v>42101</c:v>
                </c:pt>
                <c:pt idx="306">
                  <c:v>42102</c:v>
                </c:pt>
                <c:pt idx="307">
                  <c:v>42103</c:v>
                </c:pt>
                <c:pt idx="308">
                  <c:v>42104</c:v>
                </c:pt>
                <c:pt idx="309">
                  <c:v>42107</c:v>
                </c:pt>
                <c:pt idx="310">
                  <c:v>42108</c:v>
                </c:pt>
                <c:pt idx="311">
                  <c:v>42109</c:v>
                </c:pt>
                <c:pt idx="312">
                  <c:v>42110</c:v>
                </c:pt>
                <c:pt idx="313">
                  <c:v>42111</c:v>
                </c:pt>
                <c:pt idx="314">
                  <c:v>42114</c:v>
                </c:pt>
                <c:pt idx="315">
                  <c:v>42115</c:v>
                </c:pt>
                <c:pt idx="316">
                  <c:v>42116</c:v>
                </c:pt>
                <c:pt idx="317">
                  <c:v>42117</c:v>
                </c:pt>
                <c:pt idx="318">
                  <c:v>42118</c:v>
                </c:pt>
                <c:pt idx="319">
                  <c:v>42121</c:v>
                </c:pt>
                <c:pt idx="320">
                  <c:v>42122</c:v>
                </c:pt>
                <c:pt idx="321">
                  <c:v>42123</c:v>
                </c:pt>
                <c:pt idx="322">
                  <c:v>42124</c:v>
                </c:pt>
                <c:pt idx="323">
                  <c:v>42128</c:v>
                </c:pt>
                <c:pt idx="324">
                  <c:v>42129</c:v>
                </c:pt>
                <c:pt idx="325">
                  <c:v>42130</c:v>
                </c:pt>
                <c:pt idx="326">
                  <c:v>42131</c:v>
                </c:pt>
                <c:pt idx="327">
                  <c:v>42132</c:v>
                </c:pt>
                <c:pt idx="328">
                  <c:v>42135</c:v>
                </c:pt>
                <c:pt idx="329">
                  <c:v>42136</c:v>
                </c:pt>
                <c:pt idx="330">
                  <c:v>42137</c:v>
                </c:pt>
                <c:pt idx="331">
                  <c:v>42138</c:v>
                </c:pt>
                <c:pt idx="332">
                  <c:v>42139</c:v>
                </c:pt>
                <c:pt idx="333">
                  <c:v>42142</c:v>
                </c:pt>
                <c:pt idx="334">
                  <c:v>42143</c:v>
                </c:pt>
                <c:pt idx="335">
                  <c:v>42144</c:v>
                </c:pt>
                <c:pt idx="336">
                  <c:v>42145</c:v>
                </c:pt>
                <c:pt idx="337">
                  <c:v>42146</c:v>
                </c:pt>
                <c:pt idx="338">
                  <c:v>42149</c:v>
                </c:pt>
                <c:pt idx="339">
                  <c:v>42150</c:v>
                </c:pt>
                <c:pt idx="340">
                  <c:v>42151</c:v>
                </c:pt>
                <c:pt idx="341">
                  <c:v>42152</c:v>
                </c:pt>
                <c:pt idx="342">
                  <c:v>42153</c:v>
                </c:pt>
                <c:pt idx="343">
                  <c:v>42156</c:v>
                </c:pt>
                <c:pt idx="344">
                  <c:v>42157</c:v>
                </c:pt>
                <c:pt idx="345">
                  <c:v>42158</c:v>
                </c:pt>
                <c:pt idx="346">
                  <c:v>42159</c:v>
                </c:pt>
                <c:pt idx="347">
                  <c:v>42160</c:v>
                </c:pt>
                <c:pt idx="348">
                  <c:v>42163</c:v>
                </c:pt>
                <c:pt idx="349">
                  <c:v>42164</c:v>
                </c:pt>
                <c:pt idx="350">
                  <c:v>42165</c:v>
                </c:pt>
                <c:pt idx="351">
                  <c:v>42166</c:v>
                </c:pt>
                <c:pt idx="352">
                  <c:v>42167</c:v>
                </c:pt>
                <c:pt idx="353">
                  <c:v>42170</c:v>
                </c:pt>
                <c:pt idx="354">
                  <c:v>42171</c:v>
                </c:pt>
                <c:pt idx="355">
                  <c:v>42172</c:v>
                </c:pt>
                <c:pt idx="356">
                  <c:v>42173</c:v>
                </c:pt>
                <c:pt idx="357">
                  <c:v>42174</c:v>
                </c:pt>
                <c:pt idx="358">
                  <c:v>42178</c:v>
                </c:pt>
                <c:pt idx="359">
                  <c:v>42179</c:v>
                </c:pt>
                <c:pt idx="360">
                  <c:v>42180</c:v>
                </c:pt>
                <c:pt idx="361">
                  <c:v>42181</c:v>
                </c:pt>
                <c:pt idx="362">
                  <c:v>42184</c:v>
                </c:pt>
                <c:pt idx="363">
                  <c:v>42185</c:v>
                </c:pt>
                <c:pt idx="364">
                  <c:v>42186</c:v>
                </c:pt>
                <c:pt idx="365">
                  <c:v>42187</c:v>
                </c:pt>
                <c:pt idx="366">
                  <c:v>42188</c:v>
                </c:pt>
                <c:pt idx="367">
                  <c:v>42191</c:v>
                </c:pt>
                <c:pt idx="368">
                  <c:v>42192</c:v>
                </c:pt>
                <c:pt idx="369">
                  <c:v>42193</c:v>
                </c:pt>
                <c:pt idx="370">
                  <c:v>42194</c:v>
                </c:pt>
                <c:pt idx="371">
                  <c:v>42195</c:v>
                </c:pt>
                <c:pt idx="372">
                  <c:v>42198</c:v>
                </c:pt>
                <c:pt idx="373">
                  <c:v>42199</c:v>
                </c:pt>
                <c:pt idx="374">
                  <c:v>42200</c:v>
                </c:pt>
                <c:pt idx="375">
                  <c:v>42201</c:v>
                </c:pt>
                <c:pt idx="376">
                  <c:v>42202</c:v>
                </c:pt>
                <c:pt idx="377">
                  <c:v>42205</c:v>
                </c:pt>
                <c:pt idx="378">
                  <c:v>42206</c:v>
                </c:pt>
                <c:pt idx="379">
                  <c:v>42207</c:v>
                </c:pt>
                <c:pt idx="380">
                  <c:v>42208</c:v>
                </c:pt>
                <c:pt idx="381">
                  <c:v>42209</c:v>
                </c:pt>
                <c:pt idx="382">
                  <c:v>42212</c:v>
                </c:pt>
                <c:pt idx="383">
                  <c:v>42213</c:v>
                </c:pt>
                <c:pt idx="384">
                  <c:v>42214</c:v>
                </c:pt>
                <c:pt idx="385">
                  <c:v>42215</c:v>
                </c:pt>
                <c:pt idx="386">
                  <c:v>42216</c:v>
                </c:pt>
                <c:pt idx="387">
                  <c:v>42219</c:v>
                </c:pt>
                <c:pt idx="388">
                  <c:v>42220</c:v>
                </c:pt>
                <c:pt idx="389">
                  <c:v>42221</c:v>
                </c:pt>
                <c:pt idx="390">
                  <c:v>42222</c:v>
                </c:pt>
                <c:pt idx="391">
                  <c:v>42223</c:v>
                </c:pt>
                <c:pt idx="392">
                  <c:v>42226</c:v>
                </c:pt>
                <c:pt idx="393">
                  <c:v>42227</c:v>
                </c:pt>
                <c:pt idx="394">
                  <c:v>42228</c:v>
                </c:pt>
                <c:pt idx="395">
                  <c:v>42229</c:v>
                </c:pt>
                <c:pt idx="396">
                  <c:v>42230</c:v>
                </c:pt>
                <c:pt idx="397">
                  <c:v>42233</c:v>
                </c:pt>
                <c:pt idx="398">
                  <c:v>42234</c:v>
                </c:pt>
                <c:pt idx="399">
                  <c:v>42235</c:v>
                </c:pt>
                <c:pt idx="400">
                  <c:v>42236</c:v>
                </c:pt>
                <c:pt idx="401">
                  <c:v>42237</c:v>
                </c:pt>
                <c:pt idx="402">
                  <c:v>42240</c:v>
                </c:pt>
                <c:pt idx="403">
                  <c:v>42241</c:v>
                </c:pt>
                <c:pt idx="404">
                  <c:v>42242</c:v>
                </c:pt>
                <c:pt idx="405">
                  <c:v>42243</c:v>
                </c:pt>
                <c:pt idx="406">
                  <c:v>42244</c:v>
                </c:pt>
                <c:pt idx="407">
                  <c:v>42247</c:v>
                </c:pt>
                <c:pt idx="408">
                  <c:v>42248</c:v>
                </c:pt>
                <c:pt idx="409">
                  <c:v>42249</c:v>
                </c:pt>
                <c:pt idx="410">
                  <c:v>42254</c:v>
                </c:pt>
                <c:pt idx="411">
                  <c:v>42255</c:v>
                </c:pt>
                <c:pt idx="412">
                  <c:v>42256</c:v>
                </c:pt>
                <c:pt idx="413">
                  <c:v>42257</c:v>
                </c:pt>
                <c:pt idx="414">
                  <c:v>42258</c:v>
                </c:pt>
                <c:pt idx="415">
                  <c:v>42261</c:v>
                </c:pt>
                <c:pt idx="416">
                  <c:v>42262</c:v>
                </c:pt>
                <c:pt idx="417">
                  <c:v>42263</c:v>
                </c:pt>
                <c:pt idx="418">
                  <c:v>42264</c:v>
                </c:pt>
                <c:pt idx="419">
                  <c:v>42265</c:v>
                </c:pt>
                <c:pt idx="420">
                  <c:v>42268</c:v>
                </c:pt>
                <c:pt idx="421">
                  <c:v>42269</c:v>
                </c:pt>
                <c:pt idx="422">
                  <c:v>42270</c:v>
                </c:pt>
                <c:pt idx="423">
                  <c:v>42271</c:v>
                </c:pt>
                <c:pt idx="424">
                  <c:v>42272</c:v>
                </c:pt>
                <c:pt idx="425">
                  <c:v>42275</c:v>
                </c:pt>
                <c:pt idx="426">
                  <c:v>42276</c:v>
                </c:pt>
                <c:pt idx="427">
                  <c:v>42277</c:v>
                </c:pt>
                <c:pt idx="428">
                  <c:v>42285</c:v>
                </c:pt>
                <c:pt idx="429">
                  <c:v>42286</c:v>
                </c:pt>
                <c:pt idx="430">
                  <c:v>42289</c:v>
                </c:pt>
                <c:pt idx="431">
                  <c:v>42290</c:v>
                </c:pt>
                <c:pt idx="432">
                  <c:v>42291</c:v>
                </c:pt>
                <c:pt idx="433">
                  <c:v>42292</c:v>
                </c:pt>
                <c:pt idx="434">
                  <c:v>42293</c:v>
                </c:pt>
                <c:pt idx="435">
                  <c:v>42296</c:v>
                </c:pt>
                <c:pt idx="436">
                  <c:v>42297</c:v>
                </c:pt>
                <c:pt idx="437">
                  <c:v>42298</c:v>
                </c:pt>
                <c:pt idx="438">
                  <c:v>42299</c:v>
                </c:pt>
                <c:pt idx="439">
                  <c:v>42300</c:v>
                </c:pt>
                <c:pt idx="440">
                  <c:v>42303</c:v>
                </c:pt>
                <c:pt idx="441">
                  <c:v>42304</c:v>
                </c:pt>
                <c:pt idx="442">
                  <c:v>42305</c:v>
                </c:pt>
                <c:pt idx="443">
                  <c:v>42306</c:v>
                </c:pt>
                <c:pt idx="444">
                  <c:v>42307</c:v>
                </c:pt>
                <c:pt idx="445">
                  <c:v>42310</c:v>
                </c:pt>
                <c:pt idx="446">
                  <c:v>42311</c:v>
                </c:pt>
                <c:pt idx="447">
                  <c:v>42312</c:v>
                </c:pt>
                <c:pt idx="448">
                  <c:v>42313</c:v>
                </c:pt>
                <c:pt idx="449">
                  <c:v>42314</c:v>
                </c:pt>
                <c:pt idx="450">
                  <c:v>42317</c:v>
                </c:pt>
                <c:pt idx="451">
                  <c:v>42318</c:v>
                </c:pt>
                <c:pt idx="452">
                  <c:v>42319</c:v>
                </c:pt>
                <c:pt idx="453">
                  <c:v>42320</c:v>
                </c:pt>
                <c:pt idx="454">
                  <c:v>42321</c:v>
                </c:pt>
                <c:pt idx="455">
                  <c:v>42324</c:v>
                </c:pt>
                <c:pt idx="456">
                  <c:v>42325</c:v>
                </c:pt>
                <c:pt idx="457">
                  <c:v>42326</c:v>
                </c:pt>
                <c:pt idx="458">
                  <c:v>42327</c:v>
                </c:pt>
                <c:pt idx="459">
                  <c:v>42328</c:v>
                </c:pt>
                <c:pt idx="460">
                  <c:v>42331</c:v>
                </c:pt>
                <c:pt idx="461">
                  <c:v>42332</c:v>
                </c:pt>
                <c:pt idx="462">
                  <c:v>42333</c:v>
                </c:pt>
                <c:pt idx="463">
                  <c:v>42334</c:v>
                </c:pt>
                <c:pt idx="464">
                  <c:v>42335</c:v>
                </c:pt>
                <c:pt idx="465">
                  <c:v>42338</c:v>
                </c:pt>
                <c:pt idx="466">
                  <c:v>42339</c:v>
                </c:pt>
                <c:pt idx="467">
                  <c:v>42340</c:v>
                </c:pt>
                <c:pt idx="468">
                  <c:v>42341</c:v>
                </c:pt>
                <c:pt idx="469">
                  <c:v>42342</c:v>
                </c:pt>
                <c:pt idx="470">
                  <c:v>42345</c:v>
                </c:pt>
                <c:pt idx="471">
                  <c:v>42346</c:v>
                </c:pt>
                <c:pt idx="472">
                  <c:v>42347</c:v>
                </c:pt>
                <c:pt idx="473">
                  <c:v>42348</c:v>
                </c:pt>
                <c:pt idx="474">
                  <c:v>42349</c:v>
                </c:pt>
                <c:pt idx="475">
                  <c:v>42352</c:v>
                </c:pt>
                <c:pt idx="476">
                  <c:v>42353</c:v>
                </c:pt>
                <c:pt idx="477">
                  <c:v>42354</c:v>
                </c:pt>
                <c:pt idx="478">
                  <c:v>42355</c:v>
                </c:pt>
                <c:pt idx="479">
                  <c:v>42356</c:v>
                </c:pt>
                <c:pt idx="480">
                  <c:v>42359</c:v>
                </c:pt>
                <c:pt idx="481">
                  <c:v>42360</c:v>
                </c:pt>
                <c:pt idx="482">
                  <c:v>42361</c:v>
                </c:pt>
                <c:pt idx="483">
                  <c:v>42362</c:v>
                </c:pt>
                <c:pt idx="484">
                  <c:v>42363</c:v>
                </c:pt>
                <c:pt idx="485">
                  <c:v>42366</c:v>
                </c:pt>
                <c:pt idx="486">
                  <c:v>42367</c:v>
                </c:pt>
                <c:pt idx="487">
                  <c:v>42368</c:v>
                </c:pt>
                <c:pt idx="488">
                  <c:v>42369</c:v>
                </c:pt>
                <c:pt idx="489">
                  <c:v>42373</c:v>
                </c:pt>
                <c:pt idx="490">
                  <c:v>42374</c:v>
                </c:pt>
                <c:pt idx="491">
                  <c:v>42375</c:v>
                </c:pt>
                <c:pt idx="492">
                  <c:v>42376</c:v>
                </c:pt>
                <c:pt idx="493">
                  <c:v>42377</c:v>
                </c:pt>
                <c:pt idx="494">
                  <c:v>42380</c:v>
                </c:pt>
                <c:pt idx="495">
                  <c:v>42381</c:v>
                </c:pt>
                <c:pt idx="496">
                  <c:v>42382</c:v>
                </c:pt>
                <c:pt idx="497">
                  <c:v>42383</c:v>
                </c:pt>
                <c:pt idx="498">
                  <c:v>42384</c:v>
                </c:pt>
                <c:pt idx="499">
                  <c:v>42387</c:v>
                </c:pt>
                <c:pt idx="500">
                  <c:v>42388</c:v>
                </c:pt>
                <c:pt idx="501">
                  <c:v>42389</c:v>
                </c:pt>
                <c:pt idx="502">
                  <c:v>42390</c:v>
                </c:pt>
                <c:pt idx="503">
                  <c:v>42391</c:v>
                </c:pt>
                <c:pt idx="504">
                  <c:v>42394</c:v>
                </c:pt>
                <c:pt idx="505">
                  <c:v>42395</c:v>
                </c:pt>
                <c:pt idx="506">
                  <c:v>42396</c:v>
                </c:pt>
                <c:pt idx="507">
                  <c:v>42397</c:v>
                </c:pt>
                <c:pt idx="508">
                  <c:v>42398</c:v>
                </c:pt>
                <c:pt idx="509">
                  <c:v>42401</c:v>
                </c:pt>
                <c:pt idx="510">
                  <c:v>42402</c:v>
                </c:pt>
                <c:pt idx="511">
                  <c:v>42403</c:v>
                </c:pt>
                <c:pt idx="512">
                  <c:v>42404</c:v>
                </c:pt>
                <c:pt idx="513">
                  <c:v>42405</c:v>
                </c:pt>
                <c:pt idx="514">
                  <c:v>42415</c:v>
                </c:pt>
                <c:pt idx="515">
                  <c:v>42416</c:v>
                </c:pt>
                <c:pt idx="516">
                  <c:v>42417</c:v>
                </c:pt>
                <c:pt idx="517">
                  <c:v>42418</c:v>
                </c:pt>
                <c:pt idx="518">
                  <c:v>42419</c:v>
                </c:pt>
                <c:pt idx="519">
                  <c:v>42422</c:v>
                </c:pt>
                <c:pt idx="520">
                  <c:v>42423</c:v>
                </c:pt>
                <c:pt idx="521">
                  <c:v>42424</c:v>
                </c:pt>
                <c:pt idx="522">
                  <c:v>42425</c:v>
                </c:pt>
                <c:pt idx="523">
                  <c:v>42426</c:v>
                </c:pt>
                <c:pt idx="524">
                  <c:v>42429</c:v>
                </c:pt>
                <c:pt idx="525">
                  <c:v>42430</c:v>
                </c:pt>
                <c:pt idx="526">
                  <c:v>42431</c:v>
                </c:pt>
                <c:pt idx="527">
                  <c:v>42432</c:v>
                </c:pt>
                <c:pt idx="528">
                  <c:v>42433</c:v>
                </c:pt>
                <c:pt idx="529">
                  <c:v>42436</c:v>
                </c:pt>
                <c:pt idx="530">
                  <c:v>42437</c:v>
                </c:pt>
                <c:pt idx="531">
                  <c:v>42438</c:v>
                </c:pt>
                <c:pt idx="532">
                  <c:v>42439</c:v>
                </c:pt>
                <c:pt idx="533">
                  <c:v>42440</c:v>
                </c:pt>
                <c:pt idx="534">
                  <c:v>42443</c:v>
                </c:pt>
                <c:pt idx="535">
                  <c:v>42444</c:v>
                </c:pt>
                <c:pt idx="536">
                  <c:v>42445</c:v>
                </c:pt>
                <c:pt idx="537">
                  <c:v>42446</c:v>
                </c:pt>
                <c:pt idx="538">
                  <c:v>42447</c:v>
                </c:pt>
                <c:pt idx="539">
                  <c:v>42450</c:v>
                </c:pt>
                <c:pt idx="540">
                  <c:v>42451</c:v>
                </c:pt>
                <c:pt idx="541">
                  <c:v>42452</c:v>
                </c:pt>
                <c:pt idx="542">
                  <c:v>42453</c:v>
                </c:pt>
                <c:pt idx="543">
                  <c:v>42454</c:v>
                </c:pt>
                <c:pt idx="544">
                  <c:v>42457</c:v>
                </c:pt>
                <c:pt idx="545">
                  <c:v>42458</c:v>
                </c:pt>
                <c:pt idx="546">
                  <c:v>42459</c:v>
                </c:pt>
                <c:pt idx="547">
                  <c:v>42460</c:v>
                </c:pt>
                <c:pt idx="548">
                  <c:v>42461</c:v>
                </c:pt>
                <c:pt idx="549">
                  <c:v>42465</c:v>
                </c:pt>
                <c:pt idx="550">
                  <c:v>42466</c:v>
                </c:pt>
                <c:pt idx="551">
                  <c:v>42467</c:v>
                </c:pt>
                <c:pt idx="552">
                  <c:v>42468</c:v>
                </c:pt>
                <c:pt idx="553">
                  <c:v>42471</c:v>
                </c:pt>
                <c:pt idx="554">
                  <c:v>42472</c:v>
                </c:pt>
                <c:pt idx="555">
                  <c:v>42473</c:v>
                </c:pt>
                <c:pt idx="556">
                  <c:v>42474</c:v>
                </c:pt>
                <c:pt idx="557">
                  <c:v>42475</c:v>
                </c:pt>
                <c:pt idx="558">
                  <c:v>42478</c:v>
                </c:pt>
                <c:pt idx="559">
                  <c:v>42479</c:v>
                </c:pt>
                <c:pt idx="560">
                  <c:v>42480</c:v>
                </c:pt>
                <c:pt idx="561">
                  <c:v>42481</c:v>
                </c:pt>
                <c:pt idx="562">
                  <c:v>42482</c:v>
                </c:pt>
                <c:pt idx="563">
                  <c:v>42485</c:v>
                </c:pt>
                <c:pt idx="564">
                  <c:v>42486</c:v>
                </c:pt>
                <c:pt idx="565">
                  <c:v>42487</c:v>
                </c:pt>
                <c:pt idx="566">
                  <c:v>42488</c:v>
                </c:pt>
                <c:pt idx="567">
                  <c:v>42489</c:v>
                </c:pt>
                <c:pt idx="568">
                  <c:v>42493</c:v>
                </c:pt>
                <c:pt idx="569">
                  <c:v>42494</c:v>
                </c:pt>
                <c:pt idx="570">
                  <c:v>42495</c:v>
                </c:pt>
                <c:pt idx="571">
                  <c:v>42496</c:v>
                </c:pt>
                <c:pt idx="572">
                  <c:v>42499</c:v>
                </c:pt>
                <c:pt idx="573">
                  <c:v>42500</c:v>
                </c:pt>
                <c:pt idx="574">
                  <c:v>42501</c:v>
                </c:pt>
                <c:pt idx="575">
                  <c:v>42502</c:v>
                </c:pt>
                <c:pt idx="576">
                  <c:v>42503</c:v>
                </c:pt>
                <c:pt idx="577">
                  <c:v>42506</c:v>
                </c:pt>
                <c:pt idx="578">
                  <c:v>42507</c:v>
                </c:pt>
                <c:pt idx="579">
                  <c:v>42508</c:v>
                </c:pt>
                <c:pt idx="580">
                  <c:v>42509</c:v>
                </c:pt>
                <c:pt idx="581">
                  <c:v>42510</c:v>
                </c:pt>
                <c:pt idx="582">
                  <c:v>42513</c:v>
                </c:pt>
                <c:pt idx="583">
                  <c:v>42514</c:v>
                </c:pt>
                <c:pt idx="584">
                  <c:v>42515</c:v>
                </c:pt>
                <c:pt idx="585">
                  <c:v>42516</c:v>
                </c:pt>
                <c:pt idx="586">
                  <c:v>42517</c:v>
                </c:pt>
                <c:pt idx="587">
                  <c:v>42520</c:v>
                </c:pt>
                <c:pt idx="588">
                  <c:v>42521</c:v>
                </c:pt>
                <c:pt idx="589">
                  <c:v>42522</c:v>
                </c:pt>
                <c:pt idx="590">
                  <c:v>42523</c:v>
                </c:pt>
                <c:pt idx="591">
                  <c:v>42524</c:v>
                </c:pt>
                <c:pt idx="592">
                  <c:v>42527</c:v>
                </c:pt>
                <c:pt idx="593">
                  <c:v>42528</c:v>
                </c:pt>
                <c:pt idx="594">
                  <c:v>42529</c:v>
                </c:pt>
                <c:pt idx="595">
                  <c:v>42534</c:v>
                </c:pt>
                <c:pt idx="596">
                  <c:v>42535</c:v>
                </c:pt>
                <c:pt idx="597">
                  <c:v>42536</c:v>
                </c:pt>
                <c:pt idx="598">
                  <c:v>42537</c:v>
                </c:pt>
                <c:pt idx="599">
                  <c:v>42538</c:v>
                </c:pt>
                <c:pt idx="600">
                  <c:v>42541</c:v>
                </c:pt>
                <c:pt idx="601">
                  <c:v>42542</c:v>
                </c:pt>
                <c:pt idx="602">
                  <c:v>42543</c:v>
                </c:pt>
                <c:pt idx="603">
                  <c:v>42544</c:v>
                </c:pt>
                <c:pt idx="604">
                  <c:v>42545</c:v>
                </c:pt>
                <c:pt idx="605">
                  <c:v>42548</c:v>
                </c:pt>
                <c:pt idx="606">
                  <c:v>42549</c:v>
                </c:pt>
                <c:pt idx="607">
                  <c:v>42550</c:v>
                </c:pt>
                <c:pt idx="608">
                  <c:v>42551</c:v>
                </c:pt>
                <c:pt idx="609">
                  <c:v>42552</c:v>
                </c:pt>
                <c:pt idx="610">
                  <c:v>42555</c:v>
                </c:pt>
                <c:pt idx="611">
                  <c:v>42556</c:v>
                </c:pt>
                <c:pt idx="612">
                  <c:v>42557</c:v>
                </c:pt>
                <c:pt idx="613">
                  <c:v>42558</c:v>
                </c:pt>
                <c:pt idx="614">
                  <c:v>42559</c:v>
                </c:pt>
                <c:pt idx="615">
                  <c:v>42562</c:v>
                </c:pt>
                <c:pt idx="616">
                  <c:v>42563</c:v>
                </c:pt>
                <c:pt idx="617">
                  <c:v>42564</c:v>
                </c:pt>
                <c:pt idx="618">
                  <c:v>42565</c:v>
                </c:pt>
                <c:pt idx="619">
                  <c:v>42566</c:v>
                </c:pt>
                <c:pt idx="620">
                  <c:v>42569</c:v>
                </c:pt>
                <c:pt idx="621">
                  <c:v>42570</c:v>
                </c:pt>
                <c:pt idx="622">
                  <c:v>42571</c:v>
                </c:pt>
                <c:pt idx="623">
                  <c:v>42572</c:v>
                </c:pt>
                <c:pt idx="624">
                  <c:v>42573</c:v>
                </c:pt>
                <c:pt idx="625">
                  <c:v>42576</c:v>
                </c:pt>
                <c:pt idx="626">
                  <c:v>42577</c:v>
                </c:pt>
                <c:pt idx="627">
                  <c:v>42578</c:v>
                </c:pt>
                <c:pt idx="628">
                  <c:v>42579</c:v>
                </c:pt>
                <c:pt idx="629">
                  <c:v>42580</c:v>
                </c:pt>
                <c:pt idx="630">
                  <c:v>42583</c:v>
                </c:pt>
                <c:pt idx="631">
                  <c:v>42584</c:v>
                </c:pt>
                <c:pt idx="632">
                  <c:v>42585</c:v>
                </c:pt>
                <c:pt idx="633">
                  <c:v>42586</c:v>
                </c:pt>
                <c:pt idx="634">
                  <c:v>42587</c:v>
                </c:pt>
                <c:pt idx="635">
                  <c:v>42590</c:v>
                </c:pt>
                <c:pt idx="636">
                  <c:v>42591</c:v>
                </c:pt>
                <c:pt idx="637">
                  <c:v>42592</c:v>
                </c:pt>
                <c:pt idx="638">
                  <c:v>42593</c:v>
                </c:pt>
                <c:pt idx="639">
                  <c:v>42594</c:v>
                </c:pt>
                <c:pt idx="640">
                  <c:v>42597</c:v>
                </c:pt>
                <c:pt idx="641">
                  <c:v>42598</c:v>
                </c:pt>
                <c:pt idx="642">
                  <c:v>42599</c:v>
                </c:pt>
                <c:pt idx="643">
                  <c:v>42600</c:v>
                </c:pt>
                <c:pt idx="644">
                  <c:v>42601</c:v>
                </c:pt>
                <c:pt idx="645">
                  <c:v>42604</c:v>
                </c:pt>
                <c:pt idx="646">
                  <c:v>42605</c:v>
                </c:pt>
                <c:pt idx="647">
                  <c:v>42606</c:v>
                </c:pt>
                <c:pt idx="648">
                  <c:v>42607</c:v>
                </c:pt>
                <c:pt idx="649">
                  <c:v>42608</c:v>
                </c:pt>
                <c:pt idx="650">
                  <c:v>42611</c:v>
                </c:pt>
                <c:pt idx="651">
                  <c:v>42612</c:v>
                </c:pt>
                <c:pt idx="652">
                  <c:v>42613</c:v>
                </c:pt>
                <c:pt idx="653">
                  <c:v>42614</c:v>
                </c:pt>
                <c:pt idx="654">
                  <c:v>42615</c:v>
                </c:pt>
                <c:pt idx="655">
                  <c:v>42618</c:v>
                </c:pt>
                <c:pt idx="656">
                  <c:v>42619</c:v>
                </c:pt>
                <c:pt idx="657">
                  <c:v>42620</c:v>
                </c:pt>
                <c:pt idx="658">
                  <c:v>42621</c:v>
                </c:pt>
                <c:pt idx="659">
                  <c:v>42622</c:v>
                </c:pt>
                <c:pt idx="660">
                  <c:v>42625</c:v>
                </c:pt>
                <c:pt idx="661">
                  <c:v>42626</c:v>
                </c:pt>
                <c:pt idx="662">
                  <c:v>42627</c:v>
                </c:pt>
                <c:pt idx="663">
                  <c:v>42632</c:v>
                </c:pt>
                <c:pt idx="664">
                  <c:v>42633</c:v>
                </c:pt>
                <c:pt idx="665">
                  <c:v>42634</c:v>
                </c:pt>
                <c:pt idx="666">
                  <c:v>42635</c:v>
                </c:pt>
                <c:pt idx="667">
                  <c:v>42636</c:v>
                </c:pt>
                <c:pt idx="668">
                  <c:v>42639</c:v>
                </c:pt>
                <c:pt idx="669">
                  <c:v>42640</c:v>
                </c:pt>
                <c:pt idx="670">
                  <c:v>42641</c:v>
                </c:pt>
                <c:pt idx="671">
                  <c:v>42642</c:v>
                </c:pt>
                <c:pt idx="672">
                  <c:v>42643</c:v>
                </c:pt>
                <c:pt idx="673">
                  <c:v>42653</c:v>
                </c:pt>
                <c:pt idx="674">
                  <c:v>42654</c:v>
                </c:pt>
                <c:pt idx="675">
                  <c:v>42655</c:v>
                </c:pt>
                <c:pt idx="676">
                  <c:v>42656</c:v>
                </c:pt>
                <c:pt idx="677">
                  <c:v>42657</c:v>
                </c:pt>
                <c:pt idx="678">
                  <c:v>42660</c:v>
                </c:pt>
                <c:pt idx="679">
                  <c:v>42661</c:v>
                </c:pt>
                <c:pt idx="680">
                  <c:v>42662</c:v>
                </c:pt>
                <c:pt idx="681">
                  <c:v>42663</c:v>
                </c:pt>
                <c:pt idx="682">
                  <c:v>42664</c:v>
                </c:pt>
                <c:pt idx="683">
                  <c:v>42667</c:v>
                </c:pt>
                <c:pt idx="684">
                  <c:v>42668</c:v>
                </c:pt>
                <c:pt idx="685">
                  <c:v>42669</c:v>
                </c:pt>
                <c:pt idx="686">
                  <c:v>42670</c:v>
                </c:pt>
                <c:pt idx="687">
                  <c:v>42671</c:v>
                </c:pt>
                <c:pt idx="688">
                  <c:v>42674</c:v>
                </c:pt>
                <c:pt idx="689">
                  <c:v>42675</c:v>
                </c:pt>
                <c:pt idx="690">
                  <c:v>42676</c:v>
                </c:pt>
                <c:pt idx="691">
                  <c:v>42677</c:v>
                </c:pt>
                <c:pt idx="692">
                  <c:v>42678</c:v>
                </c:pt>
                <c:pt idx="693">
                  <c:v>42681</c:v>
                </c:pt>
                <c:pt idx="694">
                  <c:v>42682</c:v>
                </c:pt>
                <c:pt idx="695">
                  <c:v>42683</c:v>
                </c:pt>
                <c:pt idx="696">
                  <c:v>42684</c:v>
                </c:pt>
                <c:pt idx="697">
                  <c:v>42685</c:v>
                </c:pt>
                <c:pt idx="698">
                  <c:v>42688</c:v>
                </c:pt>
                <c:pt idx="699">
                  <c:v>42689</c:v>
                </c:pt>
                <c:pt idx="700">
                  <c:v>42690</c:v>
                </c:pt>
                <c:pt idx="701">
                  <c:v>42691</c:v>
                </c:pt>
                <c:pt idx="702">
                  <c:v>42692</c:v>
                </c:pt>
                <c:pt idx="703">
                  <c:v>42695</c:v>
                </c:pt>
                <c:pt idx="704">
                  <c:v>42696</c:v>
                </c:pt>
                <c:pt idx="705">
                  <c:v>42697</c:v>
                </c:pt>
                <c:pt idx="706">
                  <c:v>42698</c:v>
                </c:pt>
                <c:pt idx="707">
                  <c:v>42699</c:v>
                </c:pt>
                <c:pt idx="708">
                  <c:v>42702</c:v>
                </c:pt>
                <c:pt idx="709">
                  <c:v>42703</c:v>
                </c:pt>
                <c:pt idx="710">
                  <c:v>42704</c:v>
                </c:pt>
                <c:pt idx="711">
                  <c:v>42705</c:v>
                </c:pt>
                <c:pt idx="712">
                  <c:v>42706</c:v>
                </c:pt>
                <c:pt idx="713">
                  <c:v>42709</c:v>
                </c:pt>
                <c:pt idx="714">
                  <c:v>42710</c:v>
                </c:pt>
                <c:pt idx="715">
                  <c:v>42711</c:v>
                </c:pt>
                <c:pt idx="716">
                  <c:v>42712</c:v>
                </c:pt>
                <c:pt idx="717">
                  <c:v>42713</c:v>
                </c:pt>
                <c:pt idx="718">
                  <c:v>42716</c:v>
                </c:pt>
                <c:pt idx="719">
                  <c:v>42717</c:v>
                </c:pt>
                <c:pt idx="720">
                  <c:v>42718</c:v>
                </c:pt>
                <c:pt idx="721">
                  <c:v>42719</c:v>
                </c:pt>
                <c:pt idx="722">
                  <c:v>42720</c:v>
                </c:pt>
                <c:pt idx="723">
                  <c:v>42723</c:v>
                </c:pt>
                <c:pt idx="724">
                  <c:v>42724</c:v>
                </c:pt>
                <c:pt idx="725">
                  <c:v>42725</c:v>
                </c:pt>
                <c:pt idx="726">
                  <c:v>42726</c:v>
                </c:pt>
                <c:pt idx="727">
                  <c:v>42727</c:v>
                </c:pt>
                <c:pt idx="728">
                  <c:v>42730</c:v>
                </c:pt>
                <c:pt idx="729">
                  <c:v>42731</c:v>
                </c:pt>
                <c:pt idx="730">
                  <c:v>42732</c:v>
                </c:pt>
                <c:pt idx="731">
                  <c:v>42733</c:v>
                </c:pt>
                <c:pt idx="732">
                  <c:v>42734</c:v>
                </c:pt>
                <c:pt idx="733">
                  <c:v>42738</c:v>
                </c:pt>
                <c:pt idx="734">
                  <c:v>42739</c:v>
                </c:pt>
                <c:pt idx="735">
                  <c:v>42740</c:v>
                </c:pt>
                <c:pt idx="736">
                  <c:v>42741</c:v>
                </c:pt>
                <c:pt idx="737">
                  <c:v>42744</c:v>
                </c:pt>
                <c:pt idx="738">
                  <c:v>42745</c:v>
                </c:pt>
                <c:pt idx="739">
                  <c:v>42746</c:v>
                </c:pt>
                <c:pt idx="740">
                  <c:v>42747</c:v>
                </c:pt>
                <c:pt idx="741">
                  <c:v>42748</c:v>
                </c:pt>
                <c:pt idx="742">
                  <c:v>42751</c:v>
                </c:pt>
                <c:pt idx="743">
                  <c:v>42752</c:v>
                </c:pt>
                <c:pt idx="744">
                  <c:v>42753</c:v>
                </c:pt>
                <c:pt idx="745">
                  <c:v>42754</c:v>
                </c:pt>
                <c:pt idx="746">
                  <c:v>42755</c:v>
                </c:pt>
                <c:pt idx="747">
                  <c:v>42758</c:v>
                </c:pt>
                <c:pt idx="748">
                  <c:v>42759</c:v>
                </c:pt>
                <c:pt idx="749">
                  <c:v>42760</c:v>
                </c:pt>
                <c:pt idx="750">
                  <c:v>42761</c:v>
                </c:pt>
                <c:pt idx="751">
                  <c:v>42769</c:v>
                </c:pt>
                <c:pt idx="752">
                  <c:v>42772</c:v>
                </c:pt>
                <c:pt idx="753">
                  <c:v>42773</c:v>
                </c:pt>
                <c:pt idx="754">
                  <c:v>42774</c:v>
                </c:pt>
                <c:pt idx="755">
                  <c:v>42775</c:v>
                </c:pt>
                <c:pt idx="756">
                  <c:v>42776</c:v>
                </c:pt>
                <c:pt idx="757">
                  <c:v>42779</c:v>
                </c:pt>
                <c:pt idx="758">
                  <c:v>42780</c:v>
                </c:pt>
                <c:pt idx="759">
                  <c:v>42781</c:v>
                </c:pt>
                <c:pt idx="760">
                  <c:v>42782</c:v>
                </c:pt>
                <c:pt idx="761">
                  <c:v>42783</c:v>
                </c:pt>
                <c:pt idx="762">
                  <c:v>42786</c:v>
                </c:pt>
                <c:pt idx="763">
                  <c:v>42787</c:v>
                </c:pt>
                <c:pt idx="764">
                  <c:v>42788</c:v>
                </c:pt>
                <c:pt idx="765">
                  <c:v>42789</c:v>
                </c:pt>
                <c:pt idx="766">
                  <c:v>42790</c:v>
                </c:pt>
                <c:pt idx="767">
                  <c:v>42793</c:v>
                </c:pt>
                <c:pt idx="768">
                  <c:v>42794</c:v>
                </c:pt>
                <c:pt idx="769">
                  <c:v>42795</c:v>
                </c:pt>
                <c:pt idx="770">
                  <c:v>42796</c:v>
                </c:pt>
                <c:pt idx="771">
                  <c:v>42797</c:v>
                </c:pt>
                <c:pt idx="772">
                  <c:v>42800</c:v>
                </c:pt>
                <c:pt idx="773">
                  <c:v>42801</c:v>
                </c:pt>
                <c:pt idx="774">
                  <c:v>42802</c:v>
                </c:pt>
                <c:pt idx="775">
                  <c:v>42803</c:v>
                </c:pt>
                <c:pt idx="776">
                  <c:v>42804</c:v>
                </c:pt>
                <c:pt idx="777">
                  <c:v>42807</c:v>
                </c:pt>
                <c:pt idx="778">
                  <c:v>42808</c:v>
                </c:pt>
                <c:pt idx="779">
                  <c:v>42809</c:v>
                </c:pt>
                <c:pt idx="780">
                  <c:v>42810</c:v>
                </c:pt>
                <c:pt idx="781">
                  <c:v>42811</c:v>
                </c:pt>
                <c:pt idx="782">
                  <c:v>42814</c:v>
                </c:pt>
                <c:pt idx="783">
                  <c:v>42815</c:v>
                </c:pt>
                <c:pt idx="784">
                  <c:v>42816</c:v>
                </c:pt>
                <c:pt idx="785">
                  <c:v>42817</c:v>
                </c:pt>
                <c:pt idx="786">
                  <c:v>42818</c:v>
                </c:pt>
                <c:pt idx="787">
                  <c:v>42821</c:v>
                </c:pt>
                <c:pt idx="788">
                  <c:v>42822</c:v>
                </c:pt>
                <c:pt idx="789">
                  <c:v>42823</c:v>
                </c:pt>
                <c:pt idx="790">
                  <c:v>42824</c:v>
                </c:pt>
                <c:pt idx="791">
                  <c:v>42825</c:v>
                </c:pt>
                <c:pt idx="792">
                  <c:v>42830</c:v>
                </c:pt>
                <c:pt idx="793">
                  <c:v>42831</c:v>
                </c:pt>
                <c:pt idx="794">
                  <c:v>42832</c:v>
                </c:pt>
                <c:pt idx="795">
                  <c:v>42835</c:v>
                </c:pt>
                <c:pt idx="796">
                  <c:v>42836</c:v>
                </c:pt>
                <c:pt idx="797">
                  <c:v>42837</c:v>
                </c:pt>
                <c:pt idx="798">
                  <c:v>42838</c:v>
                </c:pt>
                <c:pt idx="799">
                  <c:v>42839</c:v>
                </c:pt>
                <c:pt idx="800">
                  <c:v>42842</c:v>
                </c:pt>
                <c:pt idx="801">
                  <c:v>42843</c:v>
                </c:pt>
                <c:pt idx="802">
                  <c:v>42844</c:v>
                </c:pt>
                <c:pt idx="803">
                  <c:v>42845</c:v>
                </c:pt>
                <c:pt idx="804">
                  <c:v>42846</c:v>
                </c:pt>
                <c:pt idx="805">
                  <c:v>42849</c:v>
                </c:pt>
                <c:pt idx="806">
                  <c:v>42850</c:v>
                </c:pt>
                <c:pt idx="807">
                  <c:v>42851</c:v>
                </c:pt>
                <c:pt idx="808">
                  <c:v>42852</c:v>
                </c:pt>
                <c:pt idx="809">
                  <c:v>42853</c:v>
                </c:pt>
                <c:pt idx="810">
                  <c:v>42857</c:v>
                </c:pt>
                <c:pt idx="811">
                  <c:v>42858</c:v>
                </c:pt>
                <c:pt idx="812">
                  <c:v>42859</c:v>
                </c:pt>
                <c:pt idx="813">
                  <c:v>42860</c:v>
                </c:pt>
                <c:pt idx="814">
                  <c:v>42863</c:v>
                </c:pt>
                <c:pt idx="815">
                  <c:v>42864</c:v>
                </c:pt>
                <c:pt idx="816">
                  <c:v>42865</c:v>
                </c:pt>
                <c:pt idx="817">
                  <c:v>42866</c:v>
                </c:pt>
                <c:pt idx="818">
                  <c:v>42867</c:v>
                </c:pt>
                <c:pt idx="819">
                  <c:v>42870</c:v>
                </c:pt>
                <c:pt idx="820">
                  <c:v>42871</c:v>
                </c:pt>
                <c:pt idx="821">
                  <c:v>42872</c:v>
                </c:pt>
                <c:pt idx="822">
                  <c:v>42873</c:v>
                </c:pt>
                <c:pt idx="823">
                  <c:v>42874</c:v>
                </c:pt>
                <c:pt idx="824">
                  <c:v>42877</c:v>
                </c:pt>
                <c:pt idx="825">
                  <c:v>42878</c:v>
                </c:pt>
                <c:pt idx="826">
                  <c:v>42879</c:v>
                </c:pt>
                <c:pt idx="827">
                  <c:v>42880</c:v>
                </c:pt>
                <c:pt idx="828">
                  <c:v>42881</c:v>
                </c:pt>
                <c:pt idx="829">
                  <c:v>42886</c:v>
                </c:pt>
                <c:pt idx="830">
                  <c:v>42887</c:v>
                </c:pt>
                <c:pt idx="831">
                  <c:v>42888</c:v>
                </c:pt>
                <c:pt idx="832">
                  <c:v>42891</c:v>
                </c:pt>
                <c:pt idx="833">
                  <c:v>42892</c:v>
                </c:pt>
                <c:pt idx="834">
                  <c:v>42893</c:v>
                </c:pt>
                <c:pt idx="835">
                  <c:v>42894</c:v>
                </c:pt>
                <c:pt idx="836">
                  <c:v>42895</c:v>
                </c:pt>
                <c:pt idx="837">
                  <c:v>42898</c:v>
                </c:pt>
                <c:pt idx="838">
                  <c:v>42899</c:v>
                </c:pt>
                <c:pt idx="839">
                  <c:v>42900</c:v>
                </c:pt>
                <c:pt idx="840">
                  <c:v>42901</c:v>
                </c:pt>
                <c:pt idx="841">
                  <c:v>42902</c:v>
                </c:pt>
                <c:pt idx="842">
                  <c:v>42905</c:v>
                </c:pt>
                <c:pt idx="843">
                  <c:v>42906</c:v>
                </c:pt>
                <c:pt idx="844">
                  <c:v>42907</c:v>
                </c:pt>
                <c:pt idx="845">
                  <c:v>42908</c:v>
                </c:pt>
                <c:pt idx="846">
                  <c:v>42909</c:v>
                </c:pt>
                <c:pt idx="847">
                  <c:v>42912</c:v>
                </c:pt>
                <c:pt idx="848">
                  <c:v>42913</c:v>
                </c:pt>
                <c:pt idx="849">
                  <c:v>42914</c:v>
                </c:pt>
                <c:pt idx="850">
                  <c:v>42915</c:v>
                </c:pt>
                <c:pt idx="851">
                  <c:v>42916</c:v>
                </c:pt>
                <c:pt idx="852">
                  <c:v>42919</c:v>
                </c:pt>
                <c:pt idx="853">
                  <c:v>42920</c:v>
                </c:pt>
                <c:pt idx="854">
                  <c:v>42921</c:v>
                </c:pt>
                <c:pt idx="855">
                  <c:v>42922</c:v>
                </c:pt>
                <c:pt idx="856">
                  <c:v>42923</c:v>
                </c:pt>
                <c:pt idx="857">
                  <c:v>42926</c:v>
                </c:pt>
                <c:pt idx="858">
                  <c:v>42927</c:v>
                </c:pt>
                <c:pt idx="859">
                  <c:v>42928</c:v>
                </c:pt>
                <c:pt idx="860">
                  <c:v>42929</c:v>
                </c:pt>
                <c:pt idx="861">
                  <c:v>42930</c:v>
                </c:pt>
                <c:pt idx="862">
                  <c:v>42933</c:v>
                </c:pt>
                <c:pt idx="863">
                  <c:v>42934</c:v>
                </c:pt>
                <c:pt idx="864">
                  <c:v>42935</c:v>
                </c:pt>
                <c:pt idx="865">
                  <c:v>42936</c:v>
                </c:pt>
                <c:pt idx="866">
                  <c:v>42937</c:v>
                </c:pt>
              </c:numCache>
            </c:numRef>
          </c:cat>
          <c:val>
            <c:numRef>
              <c:f>CC!$G$799:$G$1700</c:f>
              <c:numCache>
                <c:formatCode>0.00</c:formatCode>
                <c:ptCount val="902"/>
                <c:pt idx="0">
                  <c:v>149.23008379999999</c:v>
                </c:pt>
                <c:pt idx="1">
                  <c:v>149.28861391000001</c:v>
                </c:pt>
                <c:pt idx="2">
                  <c:v>151.18521595000001</c:v>
                </c:pt>
                <c:pt idx="3">
                  <c:v>151.45077098000002</c:v>
                </c:pt>
                <c:pt idx="4">
                  <c:v>151.52837686999999</c:v>
                </c:pt>
                <c:pt idx="5">
                  <c:v>151.86924173999998</c:v>
                </c:pt>
                <c:pt idx="6">
                  <c:v>152.06027825000001</c:v>
                </c:pt>
                <c:pt idx="7">
                  <c:v>152.88666302000001</c:v>
                </c:pt>
                <c:pt idx="8">
                  <c:v>153.08928965000001</c:v>
                </c:pt>
                <c:pt idx="9">
                  <c:v>154.3769408</c:v>
                </c:pt>
                <c:pt idx="10">
                  <c:v>154.75536894000001</c:v>
                </c:pt>
                <c:pt idx="11">
                  <c:v>155.52187806000001</c:v>
                </c:pt>
                <c:pt idx="12">
                  <c:v>156.25826301000001</c:v>
                </c:pt>
                <c:pt idx="13">
                  <c:v>156.90492562</c:v>
                </c:pt>
                <c:pt idx="14">
                  <c:v>157.27163652999999</c:v>
                </c:pt>
                <c:pt idx="15">
                  <c:v>157.27164882</c:v>
                </c:pt>
                <c:pt idx="16">
                  <c:v>156.93838666000002</c:v>
                </c:pt>
                <c:pt idx="17">
                  <c:v>156.30012342999999</c:v>
                </c:pt>
                <c:pt idx="18">
                  <c:v>155.78006340000002</c:v>
                </c:pt>
                <c:pt idx="19">
                  <c:v>155.79739302000002</c:v>
                </c:pt>
                <c:pt idx="20">
                  <c:v>155.79245692000001</c:v>
                </c:pt>
                <c:pt idx="21">
                  <c:v>156.00100651</c:v>
                </c:pt>
                <c:pt idx="22">
                  <c:v>155.74942399</c:v>
                </c:pt>
                <c:pt idx="23">
                  <c:v>154.89528552000002</c:v>
                </c:pt>
                <c:pt idx="24">
                  <c:v>153.0847551</c:v>
                </c:pt>
                <c:pt idx="25">
                  <c:v>150.94157885000001</c:v>
                </c:pt>
                <c:pt idx="26">
                  <c:v>148.25312213000001</c:v>
                </c:pt>
                <c:pt idx="27">
                  <c:v>147.22115285000001</c:v>
                </c:pt>
                <c:pt idx="28">
                  <c:v>145.19796699</c:v>
                </c:pt>
                <c:pt idx="29">
                  <c:v>142.33777899</c:v>
                </c:pt>
                <c:pt idx="30">
                  <c:v>139.40015650999999</c:v>
                </c:pt>
                <c:pt idx="31">
                  <c:v>137.34384559</c:v>
                </c:pt>
                <c:pt idx="32">
                  <c:v>134.72778276</c:v>
                </c:pt>
                <c:pt idx="33">
                  <c:v>133.52750458</c:v>
                </c:pt>
                <c:pt idx="34">
                  <c:v>134.32369782000001</c:v>
                </c:pt>
                <c:pt idx="35">
                  <c:v>134.77163888999999</c:v>
                </c:pt>
                <c:pt idx="36">
                  <c:v>140.89083038000001</c:v>
                </c:pt>
                <c:pt idx="37">
                  <c:v>141.93080849999998</c:v>
                </c:pt>
                <c:pt idx="38">
                  <c:v>140.88073018</c:v>
                </c:pt>
                <c:pt idx="39">
                  <c:v>140.54213793</c:v>
                </c:pt>
                <c:pt idx="40">
                  <c:v>140.66620843000001</c:v>
                </c:pt>
                <c:pt idx="41">
                  <c:v>140.58556123</c:v>
                </c:pt>
                <c:pt idx="42">
                  <c:v>140.46778298999999</c:v>
                </c:pt>
                <c:pt idx="43">
                  <c:v>140.96671777999998</c:v>
                </c:pt>
                <c:pt idx="44">
                  <c:v>141.88536790000001</c:v>
                </c:pt>
                <c:pt idx="45">
                  <c:v>143.73204508000001</c:v>
                </c:pt>
                <c:pt idx="46">
                  <c:v>143.83724506000001</c:v>
                </c:pt>
                <c:pt idx="47">
                  <c:v>143.78865726999999</c:v>
                </c:pt>
                <c:pt idx="48">
                  <c:v>143.62665504</c:v>
                </c:pt>
                <c:pt idx="49">
                  <c:v>143.32821250000001</c:v>
                </c:pt>
                <c:pt idx="50">
                  <c:v>143.95380981</c:v>
                </c:pt>
                <c:pt idx="51">
                  <c:v>143.93269738000001</c:v>
                </c:pt>
                <c:pt idx="52">
                  <c:v>144.73264512</c:v>
                </c:pt>
                <c:pt idx="53">
                  <c:v>144.49103714</c:v>
                </c:pt>
                <c:pt idx="54">
                  <c:v>144.31776934999999</c:v>
                </c:pt>
                <c:pt idx="55">
                  <c:v>143.41485173999999</c:v>
                </c:pt>
                <c:pt idx="56">
                  <c:v>144.06729055000002</c:v>
                </c:pt>
                <c:pt idx="57">
                  <c:v>144.38531287000001</c:v>
                </c:pt>
                <c:pt idx="58">
                  <c:v>144.69838766000001</c:v>
                </c:pt>
                <c:pt idx="59">
                  <c:v>143.64761783</c:v>
                </c:pt>
                <c:pt idx="60">
                  <c:v>142.54572234</c:v>
                </c:pt>
                <c:pt idx="61">
                  <c:v>142.13935791</c:v>
                </c:pt>
                <c:pt idx="62">
                  <c:v>141.23275382</c:v>
                </c:pt>
                <c:pt idx="63">
                  <c:v>140.35718935</c:v>
                </c:pt>
                <c:pt idx="64">
                  <c:v>140.00754215000001</c:v>
                </c:pt>
                <c:pt idx="65">
                  <c:v>140.93359436</c:v>
                </c:pt>
                <c:pt idx="66">
                  <c:v>142.18147590000001</c:v>
                </c:pt>
                <c:pt idx="67">
                  <c:v>142.09318286999999</c:v>
                </c:pt>
                <c:pt idx="68">
                  <c:v>142.49760899</c:v>
                </c:pt>
                <c:pt idx="69">
                  <c:v>142.60884280000002</c:v>
                </c:pt>
                <c:pt idx="70">
                  <c:v>143.27883426</c:v>
                </c:pt>
                <c:pt idx="71">
                  <c:v>143.55154954</c:v>
                </c:pt>
                <c:pt idx="72">
                  <c:v>143.92375778000002</c:v>
                </c:pt>
                <c:pt idx="73">
                  <c:v>144.84238211000002</c:v>
                </c:pt>
                <c:pt idx="74">
                  <c:v>148.34712919</c:v>
                </c:pt>
                <c:pt idx="75">
                  <c:v>148.34712919</c:v>
                </c:pt>
                <c:pt idx="76">
                  <c:v>148.56388474000002</c:v>
                </c:pt>
                <c:pt idx="77">
                  <c:v>148.93741542000001</c:v>
                </c:pt>
                <c:pt idx="78">
                  <c:v>150.53283485</c:v>
                </c:pt>
                <c:pt idx="79">
                  <c:v>152.41204080999998</c:v>
                </c:pt>
                <c:pt idx="80">
                  <c:v>153.25660053000001</c:v>
                </c:pt>
                <c:pt idx="81">
                  <c:v>153.61330598999999</c:v>
                </c:pt>
                <c:pt idx="82">
                  <c:v>154.9982067</c:v>
                </c:pt>
                <c:pt idx="83">
                  <c:v>155.19857035000001</c:v>
                </c:pt>
                <c:pt idx="84">
                  <c:v>157.48237505999998</c:v>
                </c:pt>
                <c:pt idx="85">
                  <c:v>159.08808060999999</c:v>
                </c:pt>
                <c:pt idx="86">
                  <c:v>159.97738717000001</c:v>
                </c:pt>
                <c:pt idx="87">
                  <c:v>160.15653351</c:v>
                </c:pt>
                <c:pt idx="88">
                  <c:v>160.91685630999999</c:v>
                </c:pt>
                <c:pt idx="89">
                  <c:v>161.39004098000001</c:v>
                </c:pt>
                <c:pt idx="90">
                  <c:v>165.36994322999999</c:v>
                </c:pt>
                <c:pt idx="91">
                  <c:v>166.61068149000002</c:v>
                </c:pt>
                <c:pt idx="92">
                  <c:v>167.52823443</c:v>
                </c:pt>
                <c:pt idx="93">
                  <c:v>167.84867373</c:v>
                </c:pt>
                <c:pt idx="94">
                  <c:v>166.80769088</c:v>
                </c:pt>
                <c:pt idx="95">
                  <c:v>164.62694629000001</c:v>
                </c:pt>
                <c:pt idx="96">
                  <c:v>162.67659645000001</c:v>
                </c:pt>
                <c:pt idx="97">
                  <c:v>159.10831544999999</c:v>
                </c:pt>
                <c:pt idx="98">
                  <c:v>158.17360152000001</c:v>
                </c:pt>
                <c:pt idx="99">
                  <c:v>158.05295346</c:v>
                </c:pt>
                <c:pt idx="100">
                  <c:v>157.99168326999998</c:v>
                </c:pt>
                <c:pt idx="101">
                  <c:v>160.17515398</c:v>
                </c:pt>
                <c:pt idx="102">
                  <c:v>159.12646680999998</c:v>
                </c:pt>
                <c:pt idx="103">
                  <c:v>159.65197218</c:v>
                </c:pt>
                <c:pt idx="104">
                  <c:v>159.73484232999999</c:v>
                </c:pt>
                <c:pt idx="105">
                  <c:v>158.14225822</c:v>
                </c:pt>
                <c:pt idx="106">
                  <c:v>155.78463464999999</c:v>
                </c:pt>
                <c:pt idx="107">
                  <c:v>155.12898883</c:v>
                </c:pt>
                <c:pt idx="108">
                  <c:v>153.83220753000001</c:v>
                </c:pt>
                <c:pt idx="109">
                  <c:v>151.85425589000002</c:v>
                </c:pt>
                <c:pt idx="110">
                  <c:v>151.60038666</c:v>
                </c:pt>
                <c:pt idx="111">
                  <c:v>151.60325655</c:v>
                </c:pt>
                <c:pt idx="112">
                  <c:v>153.61286067999998</c:v>
                </c:pt>
                <c:pt idx="113">
                  <c:v>154.15067221999999</c:v>
                </c:pt>
                <c:pt idx="114">
                  <c:v>155.12870103</c:v>
                </c:pt>
                <c:pt idx="115">
                  <c:v>154.43380947</c:v>
                </c:pt>
                <c:pt idx="116">
                  <c:v>154.97903714999998</c:v>
                </c:pt>
                <c:pt idx="117">
                  <c:v>153.94781793999999</c:v>
                </c:pt>
                <c:pt idx="118">
                  <c:v>153.12505984000001</c:v>
                </c:pt>
                <c:pt idx="119">
                  <c:v>152.38674543000002</c:v>
                </c:pt>
                <c:pt idx="120">
                  <c:v>151.23490602999999</c:v>
                </c:pt>
                <c:pt idx="121">
                  <c:v>150.72460466000001</c:v>
                </c:pt>
                <c:pt idx="122">
                  <c:v>149.05782721</c:v>
                </c:pt>
                <c:pt idx="123">
                  <c:v>148.49741782000001</c:v>
                </c:pt>
                <c:pt idx="124">
                  <c:v>147.74007671999999</c:v>
                </c:pt>
                <c:pt idx="125">
                  <c:v>147.32039867</c:v>
                </c:pt>
                <c:pt idx="126">
                  <c:v>148.36988402</c:v>
                </c:pt>
                <c:pt idx="127">
                  <c:v>148.62644807999999</c:v>
                </c:pt>
                <c:pt idx="128">
                  <c:v>149.33797981000001</c:v>
                </c:pt>
                <c:pt idx="129">
                  <c:v>150.44145119000001</c:v>
                </c:pt>
                <c:pt idx="130">
                  <c:v>150.70446975999999</c:v>
                </c:pt>
                <c:pt idx="131">
                  <c:v>150.79718550000001</c:v>
                </c:pt>
                <c:pt idx="132">
                  <c:v>151.98967550999998</c:v>
                </c:pt>
                <c:pt idx="133">
                  <c:v>152.63956694000001</c:v>
                </c:pt>
                <c:pt idx="134">
                  <c:v>153.33115287999999</c:v>
                </c:pt>
                <c:pt idx="135">
                  <c:v>151.50508640999999</c:v>
                </c:pt>
                <c:pt idx="136">
                  <c:v>149.61057276</c:v>
                </c:pt>
                <c:pt idx="137">
                  <c:v>148.08145565999999</c:v>
                </c:pt>
                <c:pt idx="138">
                  <c:v>146.97761216000001</c:v>
                </c:pt>
                <c:pt idx="139">
                  <c:v>147.5587802</c:v>
                </c:pt>
                <c:pt idx="140">
                  <c:v>147.94552554999999</c:v>
                </c:pt>
                <c:pt idx="141">
                  <c:v>148.79146220999999</c:v>
                </c:pt>
                <c:pt idx="142">
                  <c:v>150.91706275999999</c:v>
                </c:pt>
                <c:pt idx="143">
                  <c:v>153.05687766</c:v>
                </c:pt>
                <c:pt idx="144">
                  <c:v>155.00980478999998</c:v>
                </c:pt>
                <c:pt idx="145">
                  <c:v>160.52862256</c:v>
                </c:pt>
                <c:pt idx="146">
                  <c:v>164.98896525000001</c:v>
                </c:pt>
                <c:pt idx="147">
                  <c:v>170.36500742999999</c:v>
                </c:pt>
                <c:pt idx="148">
                  <c:v>176.00931307000002</c:v>
                </c:pt>
                <c:pt idx="149">
                  <c:v>178.48802556000001</c:v>
                </c:pt>
                <c:pt idx="150">
                  <c:v>181.34440974</c:v>
                </c:pt>
                <c:pt idx="151">
                  <c:v>185.21111565000001</c:v>
                </c:pt>
                <c:pt idx="152">
                  <c:v>186.47892945000001</c:v>
                </c:pt>
                <c:pt idx="153">
                  <c:v>187.32533759</c:v>
                </c:pt>
                <c:pt idx="154">
                  <c:v>186.32621660000001</c:v>
                </c:pt>
                <c:pt idx="155">
                  <c:v>184.55220618000001</c:v>
                </c:pt>
                <c:pt idx="156">
                  <c:v>183.52677341</c:v>
                </c:pt>
                <c:pt idx="157">
                  <c:v>181.81729442</c:v>
                </c:pt>
                <c:pt idx="158">
                  <c:v>179.45611632999999</c:v>
                </c:pt>
                <c:pt idx="159">
                  <c:v>178.59715493000002</c:v>
                </c:pt>
                <c:pt idx="160">
                  <c:v>179.67592768</c:v>
                </c:pt>
                <c:pt idx="161">
                  <c:v>179.13378269</c:v>
                </c:pt>
                <c:pt idx="162">
                  <c:v>180.02615313999999</c:v>
                </c:pt>
                <c:pt idx="163">
                  <c:v>179.99786308</c:v>
                </c:pt>
                <c:pt idx="164">
                  <c:v>180.4324148</c:v>
                </c:pt>
                <c:pt idx="165">
                  <c:v>182.38704863000001</c:v>
                </c:pt>
                <c:pt idx="166">
                  <c:v>183.51669262999999</c:v>
                </c:pt>
                <c:pt idx="167">
                  <c:v>186.69705306</c:v>
                </c:pt>
                <c:pt idx="168">
                  <c:v>188.5588468</c:v>
                </c:pt>
                <c:pt idx="169">
                  <c:v>186.09105062</c:v>
                </c:pt>
                <c:pt idx="170">
                  <c:v>183.88518714999998</c:v>
                </c:pt>
                <c:pt idx="171">
                  <c:v>184.72802283000001</c:v>
                </c:pt>
                <c:pt idx="172">
                  <c:v>183.75230622000001</c:v>
                </c:pt>
                <c:pt idx="173">
                  <c:v>182.05681528</c:v>
                </c:pt>
                <c:pt idx="174">
                  <c:v>182.07080793</c:v>
                </c:pt>
                <c:pt idx="175">
                  <c:v>181.58673472000001</c:v>
                </c:pt>
                <c:pt idx="176">
                  <c:v>180.87058123</c:v>
                </c:pt>
                <c:pt idx="177">
                  <c:v>180.26204043000001</c:v>
                </c:pt>
                <c:pt idx="178">
                  <c:v>181.01440196999999</c:v>
                </c:pt>
                <c:pt idx="179">
                  <c:v>180.55395774000002</c:v>
                </c:pt>
                <c:pt idx="180">
                  <c:v>180.07056585999999</c:v>
                </c:pt>
                <c:pt idx="181">
                  <c:v>179.48253685</c:v>
                </c:pt>
                <c:pt idx="182">
                  <c:v>179.11410667000001</c:v>
                </c:pt>
                <c:pt idx="183">
                  <c:v>178.88085978999999</c:v>
                </c:pt>
                <c:pt idx="184">
                  <c:v>178.52047482</c:v>
                </c:pt>
                <c:pt idx="185">
                  <c:v>176.95221463999999</c:v>
                </c:pt>
                <c:pt idx="186">
                  <c:v>175.91219228999998</c:v>
                </c:pt>
                <c:pt idx="187">
                  <c:v>173.85689811</c:v>
                </c:pt>
                <c:pt idx="188">
                  <c:v>173.78015567</c:v>
                </c:pt>
                <c:pt idx="189">
                  <c:v>172.98110622000002</c:v>
                </c:pt>
                <c:pt idx="190">
                  <c:v>173.91045654999999</c:v>
                </c:pt>
                <c:pt idx="191">
                  <c:v>179.07030051999999</c:v>
                </c:pt>
                <c:pt idx="192">
                  <c:v>181.76340984000001</c:v>
                </c:pt>
                <c:pt idx="193">
                  <c:v>182.21105686999999</c:v>
                </c:pt>
                <c:pt idx="194">
                  <c:v>183.15060484</c:v>
                </c:pt>
                <c:pt idx="195">
                  <c:v>184.29067516000001</c:v>
                </c:pt>
                <c:pt idx="196">
                  <c:v>186.25780180999999</c:v>
                </c:pt>
                <c:pt idx="197">
                  <c:v>187.99357044999999</c:v>
                </c:pt>
                <c:pt idx="198">
                  <c:v>189.48268504000001</c:v>
                </c:pt>
                <c:pt idx="199">
                  <c:v>191.09564935999998</c:v>
                </c:pt>
                <c:pt idx="200">
                  <c:v>192.26060568</c:v>
                </c:pt>
                <c:pt idx="201">
                  <c:v>192.50125016000001</c:v>
                </c:pt>
                <c:pt idx="202">
                  <c:v>193.12317505000001</c:v>
                </c:pt>
                <c:pt idx="203">
                  <c:v>193.01746204</c:v>
                </c:pt>
                <c:pt idx="204">
                  <c:v>192.52189217999998</c:v>
                </c:pt>
                <c:pt idx="205">
                  <c:v>192.98251087</c:v>
                </c:pt>
                <c:pt idx="206">
                  <c:v>192.45411629999998</c:v>
                </c:pt>
                <c:pt idx="207">
                  <c:v>192.04430101</c:v>
                </c:pt>
                <c:pt idx="208">
                  <c:v>191.86703064</c:v>
                </c:pt>
                <c:pt idx="209">
                  <c:v>193.69771402000001</c:v>
                </c:pt>
                <c:pt idx="210">
                  <c:v>194.81711941</c:v>
                </c:pt>
                <c:pt idx="211">
                  <c:v>196.64455824999999</c:v>
                </c:pt>
                <c:pt idx="212">
                  <c:v>198.04160329000001</c:v>
                </c:pt>
                <c:pt idx="213">
                  <c:v>199.00958542999999</c:v>
                </c:pt>
                <c:pt idx="214">
                  <c:v>198.91381021000001</c:v>
                </c:pt>
                <c:pt idx="215">
                  <c:v>198.24250802</c:v>
                </c:pt>
                <c:pt idx="216">
                  <c:v>198.80945543999999</c:v>
                </c:pt>
                <c:pt idx="217">
                  <c:v>198.95892072999999</c:v>
                </c:pt>
                <c:pt idx="218">
                  <c:v>199.24870784000001</c:v>
                </c:pt>
                <c:pt idx="219">
                  <c:v>199.40398902000001</c:v>
                </c:pt>
                <c:pt idx="220">
                  <c:v>201.76628946</c:v>
                </c:pt>
                <c:pt idx="221">
                  <c:v>208.85945884</c:v>
                </c:pt>
                <c:pt idx="222">
                  <c:v>214.68222647000002</c:v>
                </c:pt>
                <c:pt idx="223">
                  <c:v>220.58920259999999</c:v>
                </c:pt>
                <c:pt idx="224">
                  <c:v>226.94764774000001</c:v>
                </c:pt>
                <c:pt idx="225">
                  <c:v>235.66460866999998</c:v>
                </c:pt>
                <c:pt idx="226">
                  <c:v>248.35563198000003</c:v>
                </c:pt>
                <c:pt idx="227">
                  <c:v>264.66686623999999</c:v>
                </c:pt>
                <c:pt idx="228">
                  <c:v>291.73533481999999</c:v>
                </c:pt>
                <c:pt idx="229">
                  <c:v>326.16004953999999</c:v>
                </c:pt>
                <c:pt idx="230">
                  <c:v>371.33537576000003</c:v>
                </c:pt>
                <c:pt idx="231">
                  <c:v>396.24744966999998</c:v>
                </c:pt>
                <c:pt idx="232">
                  <c:v>402.42441058000003</c:v>
                </c:pt>
                <c:pt idx="233">
                  <c:v>404.58756679999999</c:v>
                </c:pt>
                <c:pt idx="234">
                  <c:v>406.96417237999998</c:v>
                </c:pt>
                <c:pt idx="235">
                  <c:v>412.26877938000001</c:v>
                </c:pt>
                <c:pt idx="236">
                  <c:v>411.69408694999998</c:v>
                </c:pt>
                <c:pt idx="237">
                  <c:v>410.24716225000003</c:v>
                </c:pt>
                <c:pt idx="238">
                  <c:v>410.66420090999998</c:v>
                </c:pt>
                <c:pt idx="239">
                  <c:v>409.49104765999999</c:v>
                </c:pt>
                <c:pt idx="240">
                  <c:v>413.13298177000001</c:v>
                </c:pt>
                <c:pt idx="241">
                  <c:v>416.39112618000001</c:v>
                </c:pt>
                <c:pt idx="242">
                  <c:v>417.98003574000001</c:v>
                </c:pt>
                <c:pt idx="243">
                  <c:v>420.85809647000002</c:v>
                </c:pt>
                <c:pt idx="244">
                  <c:v>441.57672976999999</c:v>
                </c:pt>
                <c:pt idx="245">
                  <c:v>442.13810510999997</c:v>
                </c:pt>
                <c:pt idx="246">
                  <c:v>444.30638684999997</c:v>
                </c:pt>
                <c:pt idx="247">
                  <c:v>456.00549462000004</c:v>
                </c:pt>
                <c:pt idx="248">
                  <c:v>463.95621213999993</c:v>
                </c:pt>
                <c:pt idx="249">
                  <c:v>477.15383778</c:v>
                </c:pt>
                <c:pt idx="250">
                  <c:v>487.73412377000005</c:v>
                </c:pt>
                <c:pt idx="251">
                  <c:v>489.54099274000004</c:v>
                </c:pt>
                <c:pt idx="252">
                  <c:v>489.84058257999999</c:v>
                </c:pt>
                <c:pt idx="253">
                  <c:v>489.34925832000005</c:v>
                </c:pt>
                <c:pt idx="254">
                  <c:v>487.89473146</c:v>
                </c:pt>
                <c:pt idx="255">
                  <c:v>487.83066956000005</c:v>
                </c:pt>
                <c:pt idx="256">
                  <c:v>489.48492878000002</c:v>
                </c:pt>
                <c:pt idx="257">
                  <c:v>491.23931286000004</c:v>
                </c:pt>
                <c:pt idx="258">
                  <c:v>501.18309274000006</c:v>
                </c:pt>
                <c:pt idx="259">
                  <c:v>506.89666271999999</c:v>
                </c:pt>
                <c:pt idx="260">
                  <c:v>506.17200971</c:v>
                </c:pt>
                <c:pt idx="261">
                  <c:v>501.50681136999998</c:v>
                </c:pt>
                <c:pt idx="262">
                  <c:v>502.14047750000003</c:v>
                </c:pt>
                <c:pt idx="263">
                  <c:v>505.70606810999999</c:v>
                </c:pt>
                <c:pt idx="264">
                  <c:v>504.57797518999996</c:v>
                </c:pt>
                <c:pt idx="265">
                  <c:v>507.65863274999998</c:v>
                </c:pt>
                <c:pt idx="266">
                  <c:v>512.30408194000006</c:v>
                </c:pt>
                <c:pt idx="267">
                  <c:v>515.04247780000003</c:v>
                </c:pt>
                <c:pt idx="268">
                  <c:v>515.84655219000001</c:v>
                </c:pt>
                <c:pt idx="269">
                  <c:v>512.95588740999995</c:v>
                </c:pt>
                <c:pt idx="270">
                  <c:v>513.40408809999997</c:v>
                </c:pt>
                <c:pt idx="271">
                  <c:v>510.15857659</c:v>
                </c:pt>
                <c:pt idx="272">
                  <c:v>508.78054965000001</c:v>
                </c:pt>
                <c:pt idx="273">
                  <c:v>503.33436734999998</c:v>
                </c:pt>
                <c:pt idx="274">
                  <c:v>500.35972714000002</c:v>
                </c:pt>
                <c:pt idx="275">
                  <c:v>500.90657430999994</c:v>
                </c:pt>
                <c:pt idx="276">
                  <c:v>499.98692533999997</c:v>
                </c:pt>
                <c:pt idx="277">
                  <c:v>499.07549779000004</c:v>
                </c:pt>
                <c:pt idx="278">
                  <c:v>499.01094389000002</c:v>
                </c:pt>
                <c:pt idx="279">
                  <c:v>496.99142616</c:v>
                </c:pt>
                <c:pt idx="280">
                  <c:v>494.03862778000001</c:v>
                </c:pt>
                <c:pt idx="281">
                  <c:v>492.50233980000002</c:v>
                </c:pt>
                <c:pt idx="282">
                  <c:v>498.62879826</c:v>
                </c:pt>
                <c:pt idx="283">
                  <c:v>495.57887959000004</c:v>
                </c:pt>
                <c:pt idx="284">
                  <c:v>494.70345780999997</c:v>
                </c:pt>
                <c:pt idx="285">
                  <c:v>493.47219420999994</c:v>
                </c:pt>
                <c:pt idx="286">
                  <c:v>494.20218268999997</c:v>
                </c:pt>
                <c:pt idx="287">
                  <c:v>498.43965036000003</c:v>
                </c:pt>
                <c:pt idx="288">
                  <c:v>497.77044252000002</c:v>
                </c:pt>
                <c:pt idx="289">
                  <c:v>495.63445300000001</c:v>
                </c:pt>
                <c:pt idx="290">
                  <c:v>492.26041991</c:v>
                </c:pt>
                <c:pt idx="291">
                  <c:v>493.38844654999997</c:v>
                </c:pt>
                <c:pt idx="292">
                  <c:v>495.77095629000002</c:v>
                </c:pt>
                <c:pt idx="293">
                  <c:v>499.32752322000005</c:v>
                </c:pt>
                <c:pt idx="294">
                  <c:v>502.39389625000001</c:v>
                </c:pt>
                <c:pt idx="295">
                  <c:v>504.97491095000004</c:v>
                </c:pt>
                <c:pt idx="296">
                  <c:v>512.50527030000001</c:v>
                </c:pt>
                <c:pt idx="297">
                  <c:v>518.64429359999997</c:v>
                </c:pt>
                <c:pt idx="298">
                  <c:v>526.17316403999996</c:v>
                </c:pt>
                <c:pt idx="299">
                  <c:v>551.47087098999998</c:v>
                </c:pt>
                <c:pt idx="300">
                  <c:v>570.40258921999998</c:v>
                </c:pt>
                <c:pt idx="301">
                  <c:v>584.13190906</c:v>
                </c:pt>
                <c:pt idx="302">
                  <c:v>594.45822226999996</c:v>
                </c:pt>
                <c:pt idx="303">
                  <c:v>596.89575123999998</c:v>
                </c:pt>
                <c:pt idx="304">
                  <c:v>601.99880499000005</c:v>
                </c:pt>
                <c:pt idx="305">
                  <c:v>605.41705661000003</c:v>
                </c:pt>
                <c:pt idx="306">
                  <c:v>610.69883011999991</c:v>
                </c:pt>
                <c:pt idx="307">
                  <c:v>617.48239551999995</c:v>
                </c:pt>
                <c:pt idx="308">
                  <c:v>643.85203037999997</c:v>
                </c:pt>
                <c:pt idx="309">
                  <c:v>659.08919700000001</c:v>
                </c:pt>
                <c:pt idx="310">
                  <c:v>672.31104006999999</c:v>
                </c:pt>
                <c:pt idx="311">
                  <c:v>677.89044562999993</c:v>
                </c:pt>
                <c:pt idx="312">
                  <c:v>683.39439485000003</c:v>
                </c:pt>
                <c:pt idx="313">
                  <c:v>693.09071237000001</c:v>
                </c:pt>
                <c:pt idx="314">
                  <c:v>697.28730400999996</c:v>
                </c:pt>
                <c:pt idx="315">
                  <c:v>709.29665253999997</c:v>
                </c:pt>
                <c:pt idx="316">
                  <c:v>731.34757554999999</c:v>
                </c:pt>
                <c:pt idx="317">
                  <c:v>743.47766595999997</c:v>
                </c:pt>
                <c:pt idx="318">
                  <c:v>750.4781448</c:v>
                </c:pt>
                <c:pt idx="319">
                  <c:v>763.69048332</c:v>
                </c:pt>
                <c:pt idx="320">
                  <c:v>782.85842207000007</c:v>
                </c:pt>
                <c:pt idx="321">
                  <c:v>804.39387608000004</c:v>
                </c:pt>
                <c:pt idx="322">
                  <c:v>818.73859989000005</c:v>
                </c:pt>
                <c:pt idx="323">
                  <c:v>829.37520997000001</c:v>
                </c:pt>
                <c:pt idx="324">
                  <c:v>835.36939523000001</c:v>
                </c:pt>
                <c:pt idx="325">
                  <c:v>839.58560380000006</c:v>
                </c:pt>
                <c:pt idx="326">
                  <c:v>848.09081140000001</c:v>
                </c:pt>
                <c:pt idx="327">
                  <c:v>857.52535363999993</c:v>
                </c:pt>
                <c:pt idx="328">
                  <c:v>870.71675423000011</c:v>
                </c:pt>
                <c:pt idx="329">
                  <c:v>889.53408860000002</c:v>
                </c:pt>
                <c:pt idx="330">
                  <c:v>890.9503688100001</c:v>
                </c:pt>
                <c:pt idx="331">
                  <c:v>905.37082228999998</c:v>
                </c:pt>
                <c:pt idx="332">
                  <c:v>918.56956730000002</c:v>
                </c:pt>
                <c:pt idx="333">
                  <c:v>943.57366745000002</c:v>
                </c:pt>
                <c:pt idx="334">
                  <c:v>959.31995502000007</c:v>
                </c:pt>
                <c:pt idx="335">
                  <c:v>964.08954101999996</c:v>
                </c:pt>
                <c:pt idx="336">
                  <c:v>962.53242042999989</c:v>
                </c:pt>
                <c:pt idx="337">
                  <c:v>965.38539387999992</c:v>
                </c:pt>
                <c:pt idx="338">
                  <c:v>972.70552285999986</c:v>
                </c:pt>
                <c:pt idx="339">
                  <c:v>986.47239573000002</c:v>
                </c:pt>
                <c:pt idx="340">
                  <c:v>1018.18462626</c:v>
                </c:pt>
                <c:pt idx="341">
                  <c:v>1067.47817906</c:v>
                </c:pt>
                <c:pt idx="342">
                  <c:v>1126.5072434199999</c:v>
                </c:pt>
                <c:pt idx="343">
                  <c:v>1182.1522980900002</c:v>
                </c:pt>
                <c:pt idx="344">
                  <c:v>1242.41733963</c:v>
                </c:pt>
                <c:pt idx="345">
                  <c:v>1278.2927827799999</c:v>
                </c:pt>
                <c:pt idx="346">
                  <c:v>1283.35880406</c:v>
                </c:pt>
                <c:pt idx="347">
                  <c:v>1290.0339239499999</c:v>
                </c:pt>
                <c:pt idx="348">
                  <c:v>1317.91439203</c:v>
                </c:pt>
                <c:pt idx="349">
                  <c:v>1363.8344694499999</c:v>
                </c:pt>
                <c:pt idx="350">
                  <c:v>1433.67510707</c:v>
                </c:pt>
                <c:pt idx="351">
                  <c:v>1472.2203891300001</c:v>
                </c:pt>
                <c:pt idx="352">
                  <c:v>1500.04490618</c:v>
                </c:pt>
                <c:pt idx="353">
                  <c:v>1506.3249026200001</c:v>
                </c:pt>
                <c:pt idx="354">
                  <c:v>1513.6812578900001</c:v>
                </c:pt>
                <c:pt idx="355">
                  <c:v>1517.07174844</c:v>
                </c:pt>
                <c:pt idx="356">
                  <c:v>1529.38181235</c:v>
                </c:pt>
                <c:pt idx="357">
                  <c:v>1544.1453921</c:v>
                </c:pt>
                <c:pt idx="358">
                  <c:v>1556.8532717099999</c:v>
                </c:pt>
                <c:pt idx="359">
                  <c:v>1587.05775292</c:v>
                </c:pt>
                <c:pt idx="360">
                  <c:v>1609.59388287</c:v>
                </c:pt>
                <c:pt idx="361">
                  <c:v>1632.2381837600001</c:v>
                </c:pt>
                <c:pt idx="362">
                  <c:v>1653.39831841</c:v>
                </c:pt>
                <c:pt idx="363">
                  <c:v>1666.9349526599999</c:v>
                </c:pt>
                <c:pt idx="364">
                  <c:v>1685.5752806200001</c:v>
                </c:pt>
                <c:pt idx="365">
                  <c:v>1731.3338554699999</c:v>
                </c:pt>
                <c:pt idx="366">
                  <c:v>1749.0932446600002</c:v>
                </c:pt>
                <c:pt idx="367">
                  <c:v>1759.9033224699999</c:v>
                </c:pt>
                <c:pt idx="368">
                  <c:v>1756.5195953000002</c:v>
                </c:pt>
                <c:pt idx="369">
                  <c:v>1725.2171312100002</c:v>
                </c:pt>
                <c:pt idx="370">
                  <c:v>1603.22353716</c:v>
                </c:pt>
                <c:pt idx="371">
                  <c:v>1523.1936282299998</c:v>
                </c:pt>
                <c:pt idx="372">
                  <c:v>1380.0988471599999</c:v>
                </c:pt>
                <c:pt idx="373">
                  <c:v>1351.2586938699999</c:v>
                </c:pt>
                <c:pt idx="374">
                  <c:v>1305.05512563</c:v>
                </c:pt>
                <c:pt idx="375">
                  <c:v>1260.0071788499999</c:v>
                </c:pt>
                <c:pt idx="376">
                  <c:v>1185.8545619000001</c:v>
                </c:pt>
                <c:pt idx="377">
                  <c:v>1109.86538316</c:v>
                </c:pt>
                <c:pt idx="378">
                  <c:v>1051.01298589</c:v>
                </c:pt>
                <c:pt idx="379">
                  <c:v>1023.9589340199999</c:v>
                </c:pt>
                <c:pt idx="380">
                  <c:v>1018.2128301999999</c:v>
                </c:pt>
                <c:pt idx="381">
                  <c:v>1022.55185121</c:v>
                </c:pt>
                <c:pt idx="382">
                  <c:v>1052.06614786</c:v>
                </c:pt>
                <c:pt idx="383">
                  <c:v>1096.6543727199999</c:v>
                </c:pt>
                <c:pt idx="384">
                  <c:v>1094.7673643200001</c:v>
                </c:pt>
                <c:pt idx="385">
                  <c:v>1096.61576545</c:v>
                </c:pt>
                <c:pt idx="386">
                  <c:v>1059.5318849300002</c:v>
                </c:pt>
                <c:pt idx="387">
                  <c:v>1038.53132807</c:v>
                </c:pt>
                <c:pt idx="388">
                  <c:v>1000.3926979800001</c:v>
                </c:pt>
                <c:pt idx="389">
                  <c:v>983.7749220899999</c:v>
                </c:pt>
                <c:pt idx="390">
                  <c:v>987.37385548999998</c:v>
                </c:pt>
                <c:pt idx="391">
                  <c:v>968.65801898999996</c:v>
                </c:pt>
                <c:pt idx="392">
                  <c:v>960.18463658000007</c:v>
                </c:pt>
                <c:pt idx="393">
                  <c:v>963.07829112000002</c:v>
                </c:pt>
                <c:pt idx="394">
                  <c:v>980.68494313999997</c:v>
                </c:pt>
                <c:pt idx="395">
                  <c:v>979.26199915999996</c:v>
                </c:pt>
                <c:pt idx="396">
                  <c:v>985.15457584000001</c:v>
                </c:pt>
                <c:pt idx="397">
                  <c:v>990.23774800000001</c:v>
                </c:pt>
                <c:pt idx="398">
                  <c:v>972.93869623000012</c:v>
                </c:pt>
                <c:pt idx="399">
                  <c:v>965.48702474000004</c:v>
                </c:pt>
                <c:pt idx="400">
                  <c:v>968.54339430999994</c:v>
                </c:pt>
                <c:pt idx="401">
                  <c:v>979.16691403999994</c:v>
                </c:pt>
                <c:pt idx="402">
                  <c:v>985.69311466000011</c:v>
                </c:pt>
                <c:pt idx="403">
                  <c:v>980.55098856000006</c:v>
                </c:pt>
                <c:pt idx="404">
                  <c:v>931.13051588999997</c:v>
                </c:pt>
                <c:pt idx="405">
                  <c:v>801.9416880199999</c:v>
                </c:pt>
                <c:pt idx="406">
                  <c:v>671.24752285</c:v>
                </c:pt>
                <c:pt idx="407">
                  <c:v>556.89968923000004</c:v>
                </c:pt>
                <c:pt idx="408">
                  <c:v>572.17281142999991</c:v>
                </c:pt>
                <c:pt idx="409">
                  <c:v>551.04554044000008</c:v>
                </c:pt>
                <c:pt idx="410">
                  <c:v>522.02537932000007</c:v>
                </c:pt>
                <c:pt idx="411">
                  <c:v>508.14094960000006</c:v>
                </c:pt>
                <c:pt idx="412">
                  <c:v>492.89458789999998</c:v>
                </c:pt>
                <c:pt idx="413">
                  <c:v>482.53951841000003</c:v>
                </c:pt>
                <c:pt idx="414">
                  <c:v>477.93750697999997</c:v>
                </c:pt>
                <c:pt idx="415">
                  <c:v>473.17310459999999</c:v>
                </c:pt>
                <c:pt idx="416">
                  <c:v>469.14186708000005</c:v>
                </c:pt>
                <c:pt idx="417">
                  <c:v>466.26601178999999</c:v>
                </c:pt>
                <c:pt idx="418">
                  <c:v>442.58103254000002</c:v>
                </c:pt>
                <c:pt idx="419">
                  <c:v>444.40128371999998</c:v>
                </c:pt>
                <c:pt idx="420">
                  <c:v>437.56247867000002</c:v>
                </c:pt>
                <c:pt idx="421">
                  <c:v>433.90136544000006</c:v>
                </c:pt>
                <c:pt idx="422">
                  <c:v>430.67375582</c:v>
                </c:pt>
                <c:pt idx="423">
                  <c:v>433.85426259000002</c:v>
                </c:pt>
                <c:pt idx="424">
                  <c:v>436.01682604000001</c:v>
                </c:pt>
                <c:pt idx="425">
                  <c:v>440.40396847</c:v>
                </c:pt>
                <c:pt idx="426">
                  <c:v>442.1457944</c:v>
                </c:pt>
                <c:pt idx="427">
                  <c:v>442.99624016000007</c:v>
                </c:pt>
                <c:pt idx="428">
                  <c:v>441.65123145000001</c:v>
                </c:pt>
                <c:pt idx="429">
                  <c:v>439.94056969999997</c:v>
                </c:pt>
                <c:pt idx="430">
                  <c:v>439.47950056999997</c:v>
                </c:pt>
                <c:pt idx="431">
                  <c:v>441.73096237000004</c:v>
                </c:pt>
                <c:pt idx="432">
                  <c:v>448.83492923</c:v>
                </c:pt>
                <c:pt idx="433">
                  <c:v>450.98579204000004</c:v>
                </c:pt>
                <c:pt idx="434">
                  <c:v>455.59223515999997</c:v>
                </c:pt>
                <c:pt idx="435">
                  <c:v>460.84088198999996</c:v>
                </c:pt>
                <c:pt idx="436">
                  <c:v>467.47361229999996</c:v>
                </c:pt>
                <c:pt idx="437">
                  <c:v>466.72615245000003</c:v>
                </c:pt>
                <c:pt idx="438">
                  <c:v>469.73591531999995</c:v>
                </c:pt>
                <c:pt idx="439">
                  <c:v>472.51712379000003</c:v>
                </c:pt>
                <c:pt idx="440">
                  <c:v>471.56516572999999</c:v>
                </c:pt>
                <c:pt idx="441">
                  <c:v>479.29703364000005</c:v>
                </c:pt>
                <c:pt idx="442">
                  <c:v>484.19660886000003</c:v>
                </c:pt>
                <c:pt idx="443">
                  <c:v>482.58670267000002</c:v>
                </c:pt>
                <c:pt idx="444">
                  <c:v>483.85632810000004</c:v>
                </c:pt>
                <c:pt idx="445">
                  <c:v>483.0946194</c:v>
                </c:pt>
                <c:pt idx="446">
                  <c:v>480.77857337999995</c:v>
                </c:pt>
                <c:pt idx="447">
                  <c:v>479.81055069000001</c:v>
                </c:pt>
                <c:pt idx="448">
                  <c:v>481.01312426000004</c:v>
                </c:pt>
                <c:pt idx="449">
                  <c:v>487.21595742</c:v>
                </c:pt>
                <c:pt idx="450">
                  <c:v>494.12677463</c:v>
                </c:pt>
                <c:pt idx="451">
                  <c:v>509.47134754000001</c:v>
                </c:pt>
                <c:pt idx="452">
                  <c:v>533.39421427999991</c:v>
                </c:pt>
                <c:pt idx="453">
                  <c:v>535.07233645999997</c:v>
                </c:pt>
                <c:pt idx="454">
                  <c:v>530.33603230999995</c:v>
                </c:pt>
                <c:pt idx="455">
                  <c:v>526.42108632999998</c:v>
                </c:pt>
                <c:pt idx="456">
                  <c:v>528.74197851999998</c:v>
                </c:pt>
                <c:pt idx="457">
                  <c:v>534.80950800999994</c:v>
                </c:pt>
                <c:pt idx="458">
                  <c:v>537.46989853000002</c:v>
                </c:pt>
                <c:pt idx="459">
                  <c:v>539.60463005999998</c:v>
                </c:pt>
                <c:pt idx="460">
                  <c:v>542.48032061000004</c:v>
                </c:pt>
                <c:pt idx="461">
                  <c:v>541.31791383999996</c:v>
                </c:pt>
                <c:pt idx="462">
                  <c:v>542.12113909999994</c:v>
                </c:pt>
                <c:pt idx="463">
                  <c:v>545.09305325000003</c:v>
                </c:pt>
                <c:pt idx="464">
                  <c:v>547.39881363000006</c:v>
                </c:pt>
                <c:pt idx="465">
                  <c:v>554.75943727000003</c:v>
                </c:pt>
                <c:pt idx="466">
                  <c:v>561.51193548000003</c:v>
                </c:pt>
                <c:pt idx="467">
                  <c:v>570.82291809000003</c:v>
                </c:pt>
                <c:pt idx="468">
                  <c:v>571.44250185999999</c:v>
                </c:pt>
                <c:pt idx="469">
                  <c:v>570.48108898999999</c:v>
                </c:pt>
                <c:pt idx="470">
                  <c:v>568.48293938999996</c:v>
                </c:pt>
                <c:pt idx="471">
                  <c:v>564.61559487</c:v>
                </c:pt>
                <c:pt idx="472">
                  <c:v>563.00134732000004</c:v>
                </c:pt>
                <c:pt idx="473">
                  <c:v>564.52548076999994</c:v>
                </c:pt>
                <c:pt idx="474">
                  <c:v>562.69310542000005</c:v>
                </c:pt>
                <c:pt idx="475">
                  <c:v>561.14135319000002</c:v>
                </c:pt>
                <c:pt idx="476">
                  <c:v>548.78779976999999</c:v>
                </c:pt>
                <c:pt idx="477">
                  <c:v>546.47955000000002</c:v>
                </c:pt>
                <c:pt idx="478">
                  <c:v>543.97554328000001</c:v>
                </c:pt>
                <c:pt idx="479">
                  <c:v>543.07467479000002</c:v>
                </c:pt>
                <c:pt idx="480">
                  <c:v>539.65236004999997</c:v>
                </c:pt>
                <c:pt idx="481">
                  <c:v>536.41284329000007</c:v>
                </c:pt>
                <c:pt idx="482">
                  <c:v>535.70345044999999</c:v>
                </c:pt>
                <c:pt idx="483">
                  <c:v>536.77874462</c:v>
                </c:pt>
                <c:pt idx="484">
                  <c:v>540.26393113000006</c:v>
                </c:pt>
                <c:pt idx="485">
                  <c:v>541.07509722999998</c:v>
                </c:pt>
                <c:pt idx="486">
                  <c:v>543.42589324000005</c:v>
                </c:pt>
                <c:pt idx="487">
                  <c:v>548.07069508999996</c:v>
                </c:pt>
                <c:pt idx="488">
                  <c:v>548.16038320000007</c:v>
                </c:pt>
                <c:pt idx="489">
                  <c:v>542.63817641000003</c:v>
                </c:pt>
                <c:pt idx="490">
                  <c:v>549.33265790999997</c:v>
                </c:pt>
                <c:pt idx="491">
                  <c:v>551.35164209000004</c:v>
                </c:pt>
                <c:pt idx="492">
                  <c:v>547.66941549000001</c:v>
                </c:pt>
                <c:pt idx="493">
                  <c:v>555.58811317999994</c:v>
                </c:pt>
                <c:pt idx="494">
                  <c:v>555.41203492</c:v>
                </c:pt>
                <c:pt idx="495">
                  <c:v>526.44673432000002</c:v>
                </c:pt>
                <c:pt idx="496">
                  <c:v>522.78857544000005</c:v>
                </c:pt>
                <c:pt idx="497">
                  <c:v>512.54293684000004</c:v>
                </c:pt>
                <c:pt idx="498">
                  <c:v>508.06201589</c:v>
                </c:pt>
                <c:pt idx="499">
                  <c:v>510.12150235000001</c:v>
                </c:pt>
                <c:pt idx="500">
                  <c:v>507.38540519000003</c:v>
                </c:pt>
                <c:pt idx="501">
                  <c:v>506.21202390999997</c:v>
                </c:pt>
                <c:pt idx="502">
                  <c:v>506.17998470999999</c:v>
                </c:pt>
                <c:pt idx="503">
                  <c:v>513.47627646000001</c:v>
                </c:pt>
                <c:pt idx="504">
                  <c:v>516.00858844999993</c:v>
                </c:pt>
                <c:pt idx="505">
                  <c:v>519.30276260000005</c:v>
                </c:pt>
                <c:pt idx="506">
                  <c:v>523.31272056</c:v>
                </c:pt>
                <c:pt idx="507">
                  <c:v>520.81183520000002</c:v>
                </c:pt>
                <c:pt idx="508">
                  <c:v>519.34676163999995</c:v>
                </c:pt>
                <c:pt idx="509">
                  <c:v>509.23179962</c:v>
                </c:pt>
                <c:pt idx="510">
                  <c:v>430.75196891000002</c:v>
                </c:pt>
                <c:pt idx="511">
                  <c:v>434.62279053999998</c:v>
                </c:pt>
                <c:pt idx="512">
                  <c:v>433.57300201000004</c:v>
                </c:pt>
                <c:pt idx="513">
                  <c:v>431.67605598</c:v>
                </c:pt>
                <c:pt idx="514">
                  <c:v>431.77773908</c:v>
                </c:pt>
                <c:pt idx="515">
                  <c:v>430.74721320999998</c:v>
                </c:pt>
                <c:pt idx="516">
                  <c:v>433.89642624000004</c:v>
                </c:pt>
                <c:pt idx="517">
                  <c:v>434.34087825999995</c:v>
                </c:pt>
                <c:pt idx="518">
                  <c:v>434.73152329999999</c:v>
                </c:pt>
                <c:pt idx="519">
                  <c:v>438.39190568000004</c:v>
                </c:pt>
                <c:pt idx="520">
                  <c:v>441.22627276999998</c:v>
                </c:pt>
                <c:pt idx="521">
                  <c:v>444.85445998999995</c:v>
                </c:pt>
                <c:pt idx="522">
                  <c:v>447.23654895999999</c:v>
                </c:pt>
                <c:pt idx="523">
                  <c:v>454.78734121000002</c:v>
                </c:pt>
                <c:pt idx="524">
                  <c:v>453.97057225000003</c:v>
                </c:pt>
                <c:pt idx="525">
                  <c:v>462.90036975999993</c:v>
                </c:pt>
                <c:pt idx="526">
                  <c:v>465.84585133999997</c:v>
                </c:pt>
                <c:pt idx="527">
                  <c:v>461.66378623999998</c:v>
                </c:pt>
                <c:pt idx="528">
                  <c:v>465.00487655999996</c:v>
                </c:pt>
                <c:pt idx="529">
                  <c:v>461.32845895999998</c:v>
                </c:pt>
                <c:pt idx="530">
                  <c:v>461.54645405999997</c:v>
                </c:pt>
                <c:pt idx="531">
                  <c:v>462.91080756000002</c:v>
                </c:pt>
                <c:pt idx="532">
                  <c:v>461.68878501000006</c:v>
                </c:pt>
                <c:pt idx="533">
                  <c:v>462.19687895999999</c:v>
                </c:pt>
                <c:pt idx="534">
                  <c:v>464.38538622000004</c:v>
                </c:pt>
                <c:pt idx="535">
                  <c:v>466.28410557000007</c:v>
                </c:pt>
                <c:pt idx="536">
                  <c:v>465.50694304000001</c:v>
                </c:pt>
                <c:pt idx="537">
                  <c:v>464.26304341999997</c:v>
                </c:pt>
                <c:pt idx="538">
                  <c:v>464.96112562999997</c:v>
                </c:pt>
                <c:pt idx="539">
                  <c:v>463.95121142999994</c:v>
                </c:pt>
                <c:pt idx="540">
                  <c:v>469.23513984000004</c:v>
                </c:pt>
                <c:pt idx="541">
                  <c:v>477.86065329000002</c:v>
                </c:pt>
                <c:pt idx="542">
                  <c:v>483.10303129000005</c:v>
                </c:pt>
                <c:pt idx="543">
                  <c:v>491.35375722999999</c:v>
                </c:pt>
                <c:pt idx="544">
                  <c:v>496.88695736</c:v>
                </c:pt>
                <c:pt idx="545">
                  <c:v>500.81032688999994</c:v>
                </c:pt>
                <c:pt idx="546">
                  <c:v>503.32988305999999</c:v>
                </c:pt>
                <c:pt idx="547">
                  <c:v>509.68884378000007</c:v>
                </c:pt>
                <c:pt idx="548">
                  <c:v>519.61679598000001</c:v>
                </c:pt>
                <c:pt idx="549">
                  <c:v>527.01960173999998</c:v>
                </c:pt>
                <c:pt idx="550">
                  <c:v>532.79569923999998</c:v>
                </c:pt>
                <c:pt idx="551">
                  <c:v>542.20812437000006</c:v>
                </c:pt>
                <c:pt idx="552">
                  <c:v>544.79900241999997</c:v>
                </c:pt>
                <c:pt idx="553">
                  <c:v>547.14238334000004</c:v>
                </c:pt>
                <c:pt idx="554">
                  <c:v>546.89103818000001</c:v>
                </c:pt>
                <c:pt idx="555">
                  <c:v>546.48369941999999</c:v>
                </c:pt>
                <c:pt idx="556">
                  <c:v>545.63004417000002</c:v>
                </c:pt>
                <c:pt idx="557">
                  <c:v>546.27580303999991</c:v>
                </c:pt>
                <c:pt idx="558">
                  <c:v>546.87491317999991</c:v>
                </c:pt>
                <c:pt idx="559">
                  <c:v>547.61251961000005</c:v>
                </c:pt>
                <c:pt idx="560">
                  <c:v>547.28440422000006</c:v>
                </c:pt>
                <c:pt idx="561">
                  <c:v>547.66164544000003</c:v>
                </c:pt>
                <c:pt idx="562">
                  <c:v>544.37768942000002</c:v>
                </c:pt>
                <c:pt idx="563">
                  <c:v>544.83185623999998</c:v>
                </c:pt>
                <c:pt idx="564">
                  <c:v>545.21886912000002</c:v>
                </c:pt>
                <c:pt idx="565">
                  <c:v>544.35299408999992</c:v>
                </c:pt>
                <c:pt idx="566">
                  <c:v>542.59255842000005</c:v>
                </c:pt>
                <c:pt idx="567">
                  <c:v>542.38388190000001</c:v>
                </c:pt>
                <c:pt idx="568">
                  <c:v>542.34219700999995</c:v>
                </c:pt>
                <c:pt idx="569">
                  <c:v>540.65763459999994</c:v>
                </c:pt>
                <c:pt idx="570">
                  <c:v>538.13411565000001</c:v>
                </c:pt>
                <c:pt idx="571">
                  <c:v>536.18029189999993</c:v>
                </c:pt>
                <c:pt idx="572">
                  <c:v>540.00732259999995</c:v>
                </c:pt>
                <c:pt idx="573">
                  <c:v>544.22710555999993</c:v>
                </c:pt>
                <c:pt idx="574">
                  <c:v>550.17660188000002</c:v>
                </c:pt>
                <c:pt idx="575">
                  <c:v>557.3160977</c:v>
                </c:pt>
                <c:pt idx="576">
                  <c:v>558.09782573999996</c:v>
                </c:pt>
                <c:pt idx="577">
                  <c:v>557.08255798000005</c:v>
                </c:pt>
                <c:pt idx="578">
                  <c:v>556.66355844999998</c:v>
                </c:pt>
                <c:pt idx="579">
                  <c:v>555.26163622000001</c:v>
                </c:pt>
                <c:pt idx="580">
                  <c:v>554.73273828000004</c:v>
                </c:pt>
                <c:pt idx="581">
                  <c:v>554.59825315000001</c:v>
                </c:pt>
                <c:pt idx="582">
                  <c:v>553.32336639999994</c:v>
                </c:pt>
                <c:pt idx="583">
                  <c:v>550.16627202000006</c:v>
                </c:pt>
                <c:pt idx="584">
                  <c:v>549.75229502000002</c:v>
                </c:pt>
                <c:pt idx="585">
                  <c:v>550.37696295000001</c:v>
                </c:pt>
                <c:pt idx="586">
                  <c:v>551.88777994999998</c:v>
                </c:pt>
                <c:pt idx="587">
                  <c:v>554.69011129</c:v>
                </c:pt>
                <c:pt idx="588">
                  <c:v>554.82419232999996</c:v>
                </c:pt>
                <c:pt idx="589">
                  <c:v>553.85349306000001</c:v>
                </c:pt>
                <c:pt idx="590">
                  <c:v>550.74489783000001</c:v>
                </c:pt>
                <c:pt idx="591">
                  <c:v>546.76549233000003</c:v>
                </c:pt>
                <c:pt idx="592">
                  <c:v>542.43759440999997</c:v>
                </c:pt>
                <c:pt idx="593">
                  <c:v>534.96738195</c:v>
                </c:pt>
                <c:pt idx="594">
                  <c:v>532.85313113999996</c:v>
                </c:pt>
                <c:pt idx="595">
                  <c:v>533.69726750999996</c:v>
                </c:pt>
                <c:pt idx="596">
                  <c:v>536.41692283999998</c:v>
                </c:pt>
                <c:pt idx="597">
                  <c:v>540.56842838</c:v>
                </c:pt>
                <c:pt idx="598">
                  <c:v>543.56629133000001</c:v>
                </c:pt>
                <c:pt idx="599">
                  <c:v>543.85515423999993</c:v>
                </c:pt>
                <c:pt idx="600">
                  <c:v>543.11178974999996</c:v>
                </c:pt>
                <c:pt idx="601">
                  <c:v>541.96466750999991</c:v>
                </c:pt>
                <c:pt idx="602">
                  <c:v>542.71466826999995</c:v>
                </c:pt>
                <c:pt idx="603">
                  <c:v>544.89666505000002</c:v>
                </c:pt>
                <c:pt idx="604">
                  <c:v>543.07329857000002</c:v>
                </c:pt>
                <c:pt idx="605">
                  <c:v>544.73051627999996</c:v>
                </c:pt>
                <c:pt idx="606">
                  <c:v>546.78446256999996</c:v>
                </c:pt>
                <c:pt idx="607">
                  <c:v>544.05120814999998</c:v>
                </c:pt>
                <c:pt idx="608">
                  <c:v>546.02554127999997</c:v>
                </c:pt>
                <c:pt idx="609">
                  <c:v>547.87754446999998</c:v>
                </c:pt>
                <c:pt idx="610">
                  <c:v>553.13765593999995</c:v>
                </c:pt>
                <c:pt idx="611">
                  <c:v>557.53966664000006</c:v>
                </c:pt>
                <c:pt idx="612">
                  <c:v>562.73611652</c:v>
                </c:pt>
                <c:pt idx="613">
                  <c:v>568.19983234000006</c:v>
                </c:pt>
                <c:pt idx="614">
                  <c:v>572.82701552000003</c:v>
                </c:pt>
                <c:pt idx="615">
                  <c:v>578.73192518999997</c:v>
                </c:pt>
                <c:pt idx="616">
                  <c:v>584.37284148000003</c:v>
                </c:pt>
                <c:pt idx="617">
                  <c:v>591.66133447000004</c:v>
                </c:pt>
                <c:pt idx="618">
                  <c:v>602.78324877</c:v>
                </c:pt>
                <c:pt idx="619">
                  <c:v>612.47917954000002</c:v>
                </c:pt>
                <c:pt idx="620">
                  <c:v>616.88507493999998</c:v>
                </c:pt>
                <c:pt idx="621">
                  <c:v>618.06135255000004</c:v>
                </c:pt>
                <c:pt idx="622">
                  <c:v>623.7461285899999</c:v>
                </c:pt>
                <c:pt idx="623">
                  <c:v>628.87748126999998</c:v>
                </c:pt>
                <c:pt idx="624">
                  <c:v>633.00341413000001</c:v>
                </c:pt>
                <c:pt idx="625">
                  <c:v>637.40057886</c:v>
                </c:pt>
                <c:pt idx="626">
                  <c:v>644.35480552000001</c:v>
                </c:pt>
                <c:pt idx="627">
                  <c:v>647.32304296000007</c:v>
                </c:pt>
                <c:pt idx="628">
                  <c:v>649.83571308</c:v>
                </c:pt>
                <c:pt idx="629">
                  <c:v>655.75558685999999</c:v>
                </c:pt>
                <c:pt idx="630">
                  <c:v>660.66711068000006</c:v>
                </c:pt>
                <c:pt idx="631">
                  <c:v>665.18551979000006</c:v>
                </c:pt>
                <c:pt idx="632">
                  <c:v>670.42616399999997</c:v>
                </c:pt>
                <c:pt idx="633">
                  <c:v>672.17142762000003</c:v>
                </c:pt>
                <c:pt idx="634">
                  <c:v>672.07210080000004</c:v>
                </c:pt>
                <c:pt idx="635">
                  <c:v>672.30576556000005</c:v>
                </c:pt>
                <c:pt idx="636">
                  <c:v>674.10734335000006</c:v>
                </c:pt>
                <c:pt idx="637">
                  <c:v>673.04832281999995</c:v>
                </c:pt>
                <c:pt idx="638">
                  <c:v>673.62629827000001</c:v>
                </c:pt>
                <c:pt idx="639">
                  <c:v>676.57548323999993</c:v>
                </c:pt>
                <c:pt idx="640">
                  <c:v>682.58932912</c:v>
                </c:pt>
                <c:pt idx="641">
                  <c:v>686.37023893000003</c:v>
                </c:pt>
                <c:pt idx="642">
                  <c:v>694.51288638000005</c:v>
                </c:pt>
                <c:pt idx="643">
                  <c:v>700.47913391000009</c:v>
                </c:pt>
                <c:pt idx="644">
                  <c:v>704.90822232999994</c:v>
                </c:pt>
                <c:pt idx="645">
                  <c:v>709.00643371000001</c:v>
                </c:pt>
                <c:pt idx="646">
                  <c:v>711.81313238000007</c:v>
                </c:pt>
                <c:pt idx="647">
                  <c:v>713.38088722999998</c:v>
                </c:pt>
                <c:pt idx="648">
                  <c:v>711.22763569000006</c:v>
                </c:pt>
                <c:pt idx="649">
                  <c:v>712.57739128000003</c:v>
                </c:pt>
                <c:pt idx="650">
                  <c:v>713.57970752999995</c:v>
                </c:pt>
                <c:pt idx="651">
                  <c:v>714.66514361999998</c:v>
                </c:pt>
                <c:pt idx="652">
                  <c:v>714.19479461000003</c:v>
                </c:pt>
                <c:pt idx="653">
                  <c:v>716.11348794000003</c:v>
                </c:pt>
                <c:pt idx="654">
                  <c:v>718.0525611600001</c:v>
                </c:pt>
                <c:pt idx="655">
                  <c:v>719.28666942999996</c:v>
                </c:pt>
                <c:pt idx="656">
                  <c:v>720.24231636000002</c:v>
                </c:pt>
                <c:pt idx="657">
                  <c:v>719.20981778999999</c:v>
                </c:pt>
                <c:pt idx="658">
                  <c:v>716.76717788999997</c:v>
                </c:pt>
                <c:pt idx="659">
                  <c:v>716.04317889000004</c:v>
                </c:pt>
                <c:pt idx="660">
                  <c:v>715.94229468000003</c:v>
                </c:pt>
                <c:pt idx="661">
                  <c:v>717.49044115000004</c:v>
                </c:pt>
                <c:pt idx="662">
                  <c:v>717.31091780000008</c:v>
                </c:pt>
                <c:pt idx="663">
                  <c:v>716.47268683000004</c:v>
                </c:pt>
                <c:pt idx="664">
                  <c:v>714.43377285999998</c:v>
                </c:pt>
                <c:pt idx="665">
                  <c:v>713.72811086000002</c:v>
                </c:pt>
                <c:pt idx="666">
                  <c:v>712.96993414999997</c:v>
                </c:pt>
                <c:pt idx="667">
                  <c:v>712.32976727999994</c:v>
                </c:pt>
                <c:pt idx="668">
                  <c:v>712.05715855000005</c:v>
                </c:pt>
                <c:pt idx="669">
                  <c:v>713.45317923999994</c:v>
                </c:pt>
                <c:pt idx="670">
                  <c:v>714.61739220000004</c:v>
                </c:pt>
                <c:pt idx="671">
                  <c:v>716.53702437000004</c:v>
                </c:pt>
                <c:pt idx="672">
                  <c:v>717.07447814</c:v>
                </c:pt>
                <c:pt idx="673">
                  <c:v>717.13048757000001</c:v>
                </c:pt>
                <c:pt idx="674">
                  <c:v>717.38887847000001</c:v>
                </c:pt>
                <c:pt idx="675">
                  <c:v>719.81986999000003</c:v>
                </c:pt>
                <c:pt idx="676">
                  <c:v>720.97488909000003</c:v>
                </c:pt>
                <c:pt idx="677">
                  <c:v>722.49725469999998</c:v>
                </c:pt>
                <c:pt idx="678">
                  <c:v>723.79053548000002</c:v>
                </c:pt>
                <c:pt idx="679">
                  <c:v>724.43226134999998</c:v>
                </c:pt>
                <c:pt idx="680">
                  <c:v>725.68580442999996</c:v>
                </c:pt>
                <c:pt idx="681">
                  <c:v>725.37476484000001</c:v>
                </c:pt>
                <c:pt idx="682">
                  <c:v>725.53937588999997</c:v>
                </c:pt>
                <c:pt idx="683">
                  <c:v>728.36022271000002</c:v>
                </c:pt>
                <c:pt idx="684">
                  <c:v>731.00800313000002</c:v>
                </c:pt>
                <c:pt idx="685">
                  <c:v>734.36632187999999</c:v>
                </c:pt>
                <c:pt idx="686">
                  <c:v>735.31668199000001</c:v>
                </c:pt>
                <c:pt idx="687">
                  <c:v>732.07588294000004</c:v>
                </c:pt>
                <c:pt idx="688">
                  <c:v>732.31238108000002</c:v>
                </c:pt>
                <c:pt idx="689">
                  <c:v>730.42222122999999</c:v>
                </c:pt>
                <c:pt idx="690">
                  <c:v>727.81649738999999</c:v>
                </c:pt>
                <c:pt idx="691">
                  <c:v>727.12101917999996</c:v>
                </c:pt>
                <c:pt idx="692">
                  <c:v>727.52410541000006</c:v>
                </c:pt>
                <c:pt idx="693">
                  <c:v>726.99701010999991</c:v>
                </c:pt>
                <c:pt idx="694">
                  <c:v>724.89524038000002</c:v>
                </c:pt>
                <c:pt idx="695">
                  <c:v>724.64648505000002</c:v>
                </c:pt>
                <c:pt idx="696">
                  <c:v>724.31300795000004</c:v>
                </c:pt>
                <c:pt idx="697">
                  <c:v>719.54966947000003</c:v>
                </c:pt>
                <c:pt idx="698">
                  <c:v>715.02007130000004</c:v>
                </c:pt>
                <c:pt idx="699">
                  <c:v>710.77456194000001</c:v>
                </c:pt>
                <c:pt idx="700">
                  <c:v>706.88569603999997</c:v>
                </c:pt>
                <c:pt idx="701">
                  <c:v>709.64853614000003</c:v>
                </c:pt>
                <c:pt idx="702">
                  <c:v>709.88125004000005</c:v>
                </c:pt>
                <c:pt idx="703">
                  <c:v>707.85355488000005</c:v>
                </c:pt>
                <c:pt idx="704">
                  <c:v>706.96237556999995</c:v>
                </c:pt>
                <c:pt idx="705">
                  <c:v>707.41129669999998</c:v>
                </c:pt>
                <c:pt idx="706">
                  <c:v>709.97228842000004</c:v>
                </c:pt>
                <c:pt idx="707">
                  <c:v>710.55477904000008</c:v>
                </c:pt>
                <c:pt idx="708">
                  <c:v>711.01715174000003</c:v>
                </c:pt>
                <c:pt idx="709">
                  <c:v>710.87319086999992</c:v>
                </c:pt>
                <c:pt idx="710">
                  <c:v>706.01674981000008</c:v>
                </c:pt>
                <c:pt idx="711">
                  <c:v>698.07500210000001</c:v>
                </c:pt>
                <c:pt idx="712">
                  <c:v>691.45994982000002</c:v>
                </c:pt>
                <c:pt idx="713">
                  <c:v>691.62752926999997</c:v>
                </c:pt>
                <c:pt idx="714">
                  <c:v>689.25416552000002</c:v>
                </c:pt>
                <c:pt idx="715">
                  <c:v>679.34297687000003</c:v>
                </c:pt>
                <c:pt idx="716">
                  <c:v>670.75685278000003</c:v>
                </c:pt>
                <c:pt idx="717">
                  <c:v>670.96188011999993</c:v>
                </c:pt>
                <c:pt idx="718">
                  <c:v>670.67918356999996</c:v>
                </c:pt>
                <c:pt idx="719">
                  <c:v>670.77737729</c:v>
                </c:pt>
                <c:pt idx="720">
                  <c:v>669.47048361999998</c:v>
                </c:pt>
                <c:pt idx="721">
                  <c:v>668.56441743000005</c:v>
                </c:pt>
                <c:pt idx="722">
                  <c:v>662.58058125000002</c:v>
                </c:pt>
                <c:pt idx="723">
                  <c:v>658.97903507000001</c:v>
                </c:pt>
                <c:pt idx="724">
                  <c:v>655.00208415999998</c:v>
                </c:pt>
                <c:pt idx="725">
                  <c:v>652.43651651999994</c:v>
                </c:pt>
                <c:pt idx="726">
                  <c:v>650.30690511</c:v>
                </c:pt>
                <c:pt idx="727">
                  <c:v>650.18004314999996</c:v>
                </c:pt>
                <c:pt idx="728">
                  <c:v>642.15745157000003</c:v>
                </c:pt>
                <c:pt idx="729">
                  <c:v>639.81018496000002</c:v>
                </c:pt>
                <c:pt idx="730">
                  <c:v>642.77928276</c:v>
                </c:pt>
                <c:pt idx="731">
                  <c:v>644.35189210999999</c:v>
                </c:pt>
                <c:pt idx="732">
                  <c:v>646.23052164000001</c:v>
                </c:pt>
                <c:pt idx="733">
                  <c:v>650.19488196999998</c:v>
                </c:pt>
                <c:pt idx="734">
                  <c:v>651.50950054999998</c:v>
                </c:pt>
                <c:pt idx="735">
                  <c:v>650.25827027000003</c:v>
                </c:pt>
                <c:pt idx="736">
                  <c:v>649.97703739999997</c:v>
                </c:pt>
                <c:pt idx="737">
                  <c:v>652.55540465000001</c:v>
                </c:pt>
                <c:pt idx="738">
                  <c:v>658.55781405999994</c:v>
                </c:pt>
                <c:pt idx="739">
                  <c:v>665.06609539999999</c:v>
                </c:pt>
                <c:pt idx="740">
                  <c:v>670.18679639000004</c:v>
                </c:pt>
                <c:pt idx="741">
                  <c:v>657.8894563099999</c:v>
                </c:pt>
                <c:pt idx="742">
                  <c:v>658.6769786800005</c:v>
                </c:pt>
                <c:pt idx="743">
                  <c:v>656.00018799999998</c:v>
                </c:pt>
                <c:pt idx="744">
                  <c:v>656.24123217999977</c:v>
                </c:pt>
                <c:pt idx="745">
                  <c:v>655.95220952000011</c:v>
                </c:pt>
                <c:pt idx="746">
                  <c:v>655.88982250999993</c:v>
                </c:pt>
                <c:pt idx="747">
                  <c:v>655.34618850999959</c:v>
                </c:pt>
                <c:pt idx="748">
                  <c:v>654.80608449999977</c:v>
                </c:pt>
                <c:pt idx="749">
                  <c:v>655.93826374999946</c:v>
                </c:pt>
                <c:pt idx="750">
                  <c:v>652.79414799999995</c:v>
                </c:pt>
                <c:pt idx="751">
                  <c:v>649.90546862999986</c:v>
                </c:pt>
                <c:pt idx="752">
                  <c:v>646.59081298000069</c:v>
                </c:pt>
                <c:pt idx="753">
                  <c:v>643.05066324000029</c:v>
                </c:pt>
                <c:pt idx="754">
                  <c:v>641.32498050000061</c:v>
                </c:pt>
                <c:pt idx="755">
                  <c:v>638.4385061199996</c:v>
                </c:pt>
                <c:pt idx="756">
                  <c:v>635.00148249999984</c:v>
                </c:pt>
                <c:pt idx="757">
                  <c:v>633.23722797999983</c:v>
                </c:pt>
                <c:pt idx="758">
                  <c:v>631.69142867999983</c:v>
                </c:pt>
                <c:pt idx="759">
                  <c:v>630.69024154999977</c:v>
                </c:pt>
                <c:pt idx="760">
                  <c:v>630.19634720999966</c:v>
                </c:pt>
                <c:pt idx="761">
                  <c:v>629.89035876999981</c:v>
                </c:pt>
                <c:pt idx="762">
                  <c:v>629.69304210999951</c:v>
                </c:pt>
                <c:pt idx="763">
                  <c:v>629.44226348000029</c:v>
                </c:pt>
                <c:pt idx="764">
                  <c:v>628.0675771399998</c:v>
                </c:pt>
                <c:pt idx="765">
                  <c:v>626.4499855900001</c:v>
                </c:pt>
                <c:pt idx="766">
                  <c:v>626.63653336000016</c:v>
                </c:pt>
                <c:pt idx="767">
                  <c:v>626.92878941000015</c:v>
                </c:pt>
                <c:pt idx="768">
                  <c:v>626.92135053000027</c:v>
                </c:pt>
                <c:pt idx="769">
                  <c:v>627.25302195000029</c:v>
                </c:pt>
                <c:pt idx="770">
                  <c:v>625.41812533999985</c:v>
                </c:pt>
                <c:pt idx="771">
                  <c:v>624.90710997000031</c:v>
                </c:pt>
                <c:pt idx="772">
                  <c:v>621.92787910000038</c:v>
                </c:pt>
                <c:pt idx="773">
                  <c:v>618.93009694</c:v>
                </c:pt>
                <c:pt idx="774">
                  <c:v>615.16862757000013</c:v>
                </c:pt>
                <c:pt idx="775">
                  <c:v>612.86903833000019</c:v>
                </c:pt>
                <c:pt idx="776">
                  <c:v>611.70297102999984</c:v>
                </c:pt>
                <c:pt idx="777">
                  <c:v>612.04711813999961</c:v>
                </c:pt>
                <c:pt idx="778">
                  <c:v>609.0835363799996</c:v>
                </c:pt>
                <c:pt idx="779">
                  <c:v>607.88447409999992</c:v>
                </c:pt>
                <c:pt idx="780">
                  <c:v>607.94203520000008</c:v>
                </c:pt>
                <c:pt idx="781">
                  <c:v>606.33724549999977</c:v>
                </c:pt>
                <c:pt idx="782">
                  <c:v>605.67190090999998</c:v>
                </c:pt>
                <c:pt idx="783">
                  <c:v>604.03403354999978</c:v>
                </c:pt>
                <c:pt idx="784">
                  <c:v>600.86977838000041</c:v>
                </c:pt>
                <c:pt idx="785">
                  <c:v>600.14526795999973</c:v>
                </c:pt>
                <c:pt idx="786">
                  <c:v>601.69870407000008</c:v>
                </c:pt>
                <c:pt idx="787">
                  <c:v>601.18921922999994</c:v>
                </c:pt>
                <c:pt idx="788">
                  <c:v>601.79888567</c:v>
                </c:pt>
                <c:pt idx="789">
                  <c:v>602.57905849999952</c:v>
                </c:pt>
                <c:pt idx="790">
                  <c:v>602.83293891000017</c:v>
                </c:pt>
                <c:pt idx="791">
                  <c:v>605.74018184999977</c:v>
                </c:pt>
                <c:pt idx="792">
                  <c:v>605.91483449999998</c:v>
                </c:pt>
                <c:pt idx="793">
                  <c:v>603.50165573999993</c:v>
                </c:pt>
                <c:pt idx="794">
                  <c:v>602.90321278999966</c:v>
                </c:pt>
                <c:pt idx="795">
                  <c:v>599.92351299999939</c:v>
                </c:pt>
                <c:pt idx="796">
                  <c:v>598.9779145599997</c:v>
                </c:pt>
                <c:pt idx="797">
                  <c:v>596.68447814999979</c:v>
                </c:pt>
                <c:pt idx="798">
                  <c:v>595.78380506999997</c:v>
                </c:pt>
                <c:pt idx="799">
                  <c:v>596.0502113900003</c:v>
                </c:pt>
                <c:pt idx="800">
                  <c:v>598.18982887000004</c:v>
                </c:pt>
                <c:pt idx="801">
                  <c:v>601.76328254999987</c:v>
                </c:pt>
                <c:pt idx="802">
                  <c:v>603.15904066999985</c:v>
                </c:pt>
                <c:pt idx="803">
                  <c:v>604.18005450999999</c:v>
                </c:pt>
                <c:pt idx="804">
                  <c:v>602.03689186999986</c:v>
                </c:pt>
                <c:pt idx="805">
                  <c:v>599.14768459999982</c:v>
                </c:pt>
                <c:pt idx="806">
                  <c:v>598.55862569999977</c:v>
                </c:pt>
                <c:pt idx="807">
                  <c:v>599.16764932000024</c:v>
                </c:pt>
                <c:pt idx="808">
                  <c:v>592.49250616999984</c:v>
                </c:pt>
                <c:pt idx="809">
                  <c:v>583.04510168999957</c:v>
                </c:pt>
                <c:pt idx="810">
                  <c:v>576.42741178000017</c:v>
                </c:pt>
                <c:pt idx="811">
                  <c:v>569.55856608000011</c:v>
                </c:pt>
                <c:pt idx="812">
                  <c:v>564.20547765000026</c:v>
                </c:pt>
                <c:pt idx="813">
                  <c:v>556.84623056999965</c:v>
                </c:pt>
                <c:pt idx="814">
                  <c:v>554.2076222799999</c:v>
                </c:pt>
                <c:pt idx="815">
                  <c:v>542.33345787000007</c:v>
                </c:pt>
                <c:pt idx="816">
                  <c:v>536.16618865999976</c:v>
                </c:pt>
                <c:pt idx="817">
                  <c:v>495.49491196999986</c:v>
                </c:pt>
                <c:pt idx="818">
                  <c:v>490.06253980999969</c:v>
                </c:pt>
                <c:pt idx="819">
                  <c:v>480.07058890999997</c:v>
                </c:pt>
                <c:pt idx="820">
                  <c:v>460.07025073000011</c:v>
                </c:pt>
                <c:pt idx="821">
                  <c:v>459.26145667999992</c:v>
                </c:pt>
                <c:pt idx="822">
                  <c:v>457.85404117999991</c:v>
                </c:pt>
                <c:pt idx="823">
                  <c:v>457.33304530999987</c:v>
                </c:pt>
                <c:pt idx="824">
                  <c:v>456.81451843000002</c:v>
                </c:pt>
                <c:pt idx="825">
                  <c:v>455.9757554599999</c:v>
                </c:pt>
                <c:pt idx="826">
                  <c:v>453.89725980999998</c:v>
                </c:pt>
                <c:pt idx="827">
                  <c:v>451.42174942000003</c:v>
                </c:pt>
                <c:pt idx="828">
                  <c:v>446.75249391999984</c:v>
                </c:pt>
                <c:pt idx="829">
                  <c:v>444.44089981000002</c:v>
                </c:pt>
                <c:pt idx="830">
                  <c:v>442.86153055999995</c:v>
                </c:pt>
                <c:pt idx="831">
                  <c:v>440.64170417999981</c:v>
                </c:pt>
                <c:pt idx="832">
                  <c:v>440.16572314000001</c:v>
                </c:pt>
                <c:pt idx="833">
                  <c:v>439.94972047999977</c:v>
                </c:pt>
                <c:pt idx="834">
                  <c:v>438.57807828999995</c:v>
                </c:pt>
                <c:pt idx="835">
                  <c:v>439.21058702999994</c:v>
                </c:pt>
                <c:pt idx="836">
                  <c:v>438.07193471000022</c:v>
                </c:pt>
                <c:pt idx="837">
                  <c:v>436.34448475000011</c:v>
                </c:pt>
                <c:pt idx="838">
                  <c:v>433.6008943500002</c:v>
                </c:pt>
                <c:pt idx="839">
                  <c:v>431.95847665999975</c:v>
                </c:pt>
                <c:pt idx="840">
                  <c:v>430.87576421999984</c:v>
                </c:pt>
                <c:pt idx="841">
                  <c:v>428.72846205000008</c:v>
                </c:pt>
                <c:pt idx="842">
                  <c:v>427.42734721999983</c:v>
                </c:pt>
                <c:pt idx="843">
                  <c:v>424.05580211999961</c:v>
                </c:pt>
                <c:pt idx="844">
                  <c:v>421.71209706999986</c:v>
                </c:pt>
                <c:pt idx="845">
                  <c:v>418.74589322999987</c:v>
                </c:pt>
                <c:pt idx="846">
                  <c:v>414.80463624999993</c:v>
                </c:pt>
                <c:pt idx="847">
                  <c:v>412.73213140000001</c:v>
                </c:pt>
                <c:pt idx="848">
                  <c:v>409.56448940999979</c:v>
                </c:pt>
                <c:pt idx="849">
                  <c:v>407.78270459999999</c:v>
                </c:pt>
                <c:pt idx="850">
                  <c:v>407.16090807999967</c:v>
                </c:pt>
                <c:pt idx="851">
                  <c:v>406.28500596849995</c:v>
                </c:pt>
                <c:pt idx="852">
                  <c:v>405.84383655999977</c:v>
                </c:pt>
                <c:pt idx="853">
                  <c:v>404.86337307000002</c:v>
                </c:pt>
                <c:pt idx="854">
                  <c:v>403.38559162000007</c:v>
                </c:pt>
                <c:pt idx="855">
                  <c:v>402.50538906000003</c:v>
                </c:pt>
                <c:pt idx="856">
                  <c:v>401.20658689999982</c:v>
                </c:pt>
                <c:pt idx="857">
                  <c:v>399.84950580000014</c:v>
                </c:pt>
                <c:pt idx="858">
                  <c:v>396.02402372000023</c:v>
                </c:pt>
                <c:pt idx="859">
                  <c:v>392.65116910999996</c:v>
                </c:pt>
                <c:pt idx="860">
                  <c:v>390.27237311999994</c:v>
                </c:pt>
                <c:pt idx="861">
                  <c:v>387.19625267999987</c:v>
                </c:pt>
                <c:pt idx="862">
                  <c:v>386.05166328000013</c:v>
                </c:pt>
                <c:pt idx="863">
                  <c:v>386.56139717000002</c:v>
                </c:pt>
                <c:pt idx="864">
                  <c:v>384.11511435000017</c:v>
                </c:pt>
                <c:pt idx="865">
                  <c:v>377.56421548999992</c:v>
                </c:pt>
                <c:pt idx="866">
                  <c:v>370.55414807000011</c:v>
                </c:pt>
                <c:pt idx="867">
                  <c:v>367.28823259999996</c:v>
                </c:pt>
                <c:pt idx="868">
                  <c:v>365.26485594000019</c:v>
                </c:pt>
                <c:pt idx="869">
                  <c:v>363.57634352999992</c:v>
                </c:pt>
                <c:pt idx="870">
                  <c:v>363.11918926999982</c:v>
                </c:pt>
                <c:pt idx="871">
                  <c:v>361.71820961999998</c:v>
                </c:pt>
                <c:pt idx="872">
                  <c:v>360.74709669000009</c:v>
                </c:pt>
                <c:pt idx="873">
                  <c:v>360.06868609000026</c:v>
                </c:pt>
                <c:pt idx="874">
                  <c:v>358.21825323999997</c:v>
                </c:pt>
                <c:pt idx="875">
                  <c:v>357.37422528999997</c:v>
                </c:pt>
                <c:pt idx="876">
                  <c:v>356.14742228</c:v>
                </c:pt>
                <c:pt idx="877">
                  <c:v>353.52232391000001</c:v>
                </c:pt>
                <c:pt idx="878">
                  <c:v>352.43524508000002</c:v>
                </c:pt>
                <c:pt idx="879">
                  <c:v>350.49091397999996</c:v>
                </c:pt>
                <c:pt idx="880">
                  <c:v>348.8987637300001</c:v>
                </c:pt>
                <c:pt idx="881">
                  <c:v>348.31215293000014</c:v>
                </c:pt>
                <c:pt idx="882">
                  <c:v>347.75034928000008</c:v>
                </c:pt>
                <c:pt idx="883">
                  <c:v>346.29733379999999</c:v>
                </c:pt>
                <c:pt idx="884">
                  <c:v>345.74016609000017</c:v>
                </c:pt>
                <c:pt idx="885">
                  <c:v>344.92419072000024</c:v>
                </c:pt>
                <c:pt idx="886">
                  <c:v>343.8206512500002</c:v>
                </c:pt>
                <c:pt idx="887">
                  <c:v>343.81147496000006</c:v>
                </c:pt>
                <c:pt idx="888">
                  <c:v>345.24458645999999</c:v>
                </c:pt>
                <c:pt idx="889">
                  <c:v>344.36489485999994</c:v>
                </c:pt>
                <c:pt idx="890">
                  <c:v>343.69380729999989</c:v>
                </c:pt>
                <c:pt idx="891">
                  <c:v>343.69726179999986</c:v>
                </c:pt>
                <c:pt idx="892">
                  <c:v>342.62227516999997</c:v>
                </c:pt>
                <c:pt idx="893">
                  <c:v>338.05671642000027</c:v>
                </c:pt>
                <c:pt idx="894">
                  <c:v>336.20499775000002</c:v>
                </c:pt>
                <c:pt idx="895">
                  <c:v>335.36848540000022</c:v>
                </c:pt>
                <c:pt idx="896">
                  <c:v>335.41027598999977</c:v>
                </c:pt>
                <c:pt idx="897">
                  <c:v>335.87323465999998</c:v>
                </c:pt>
                <c:pt idx="898">
                  <c:v>336.19255872000014</c:v>
                </c:pt>
                <c:pt idx="899">
                  <c:v>335.51907043999989</c:v>
                </c:pt>
                <c:pt idx="900">
                  <c:v>333.39653512000012</c:v>
                </c:pt>
                <c:pt idx="901">
                  <c:v>332.85299452999993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966-4B7B-8C59-E14A70792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1388416"/>
        <c:axId val="808790272"/>
      </c:lineChart>
      <c:catAx>
        <c:axId val="811386880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8789696"/>
        <c:crosses val="autoZero"/>
        <c:auto val="0"/>
        <c:lblAlgn val="ctr"/>
        <c:lblOffset val="100"/>
        <c:tickLblSkip val="255"/>
        <c:tickMarkSkip val="1"/>
        <c:noMultiLvlLbl val="0"/>
      </c:catAx>
      <c:valAx>
        <c:axId val="808789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成交额（亿元）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386880"/>
        <c:crosses val="autoZero"/>
        <c:crossBetween val="between"/>
      </c:valAx>
      <c:valAx>
        <c:axId val="808790272"/>
        <c:scaling>
          <c:orientation val="minMax"/>
          <c:max val="1800"/>
        </c:scaling>
        <c:delete val="0"/>
        <c:axPos val="r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/>
                  <a:t>份额（亿份）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388416"/>
        <c:crosses val="max"/>
        <c:crossBetween val="between"/>
        <c:majorUnit val="300"/>
      </c:valAx>
      <c:dateAx>
        <c:axId val="81138841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808790272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zh-CN" altLang="en-US" sz="10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zh-CN" altLang="en-US" sz="105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隐含收益率与整体折溢价率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zh-CN" altLang="en-US" sz="105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7.228143983454248E-2"/>
          <c:y val="0.14705256839846687"/>
          <c:w val="0.87597025539000217"/>
          <c:h val="0.61845669678559356"/>
        </c:manualLayout>
      </c:layout>
      <c:barChart>
        <c:barDir val="col"/>
        <c:grouping val="clustered"/>
        <c:varyColors val="0"/>
        <c:ser>
          <c:idx val="3"/>
          <c:order val="3"/>
          <c:tx>
            <c:strRef>
              <c:f>CC!$J$2</c:f>
              <c:strCache>
                <c:ptCount val="1"/>
                <c:pt idx="0">
                  <c:v>整体折溢价率</c:v>
                </c:pt>
              </c:strCache>
            </c:strRef>
          </c:tx>
          <c:spPr>
            <a:solidFill>
              <a:srgbClr val="796A4F"/>
            </a:solidFill>
            <a:ln>
              <a:noFill/>
            </a:ln>
            <a:effectLst/>
          </c:spPr>
          <c:invertIfNegative val="0"/>
          <c:cat>
            <c:numRef>
              <c:f>CC!$B$1044:$B$1700</c:f>
              <c:numCache>
                <c:formatCode>yyyy\-mm\-dd</c:formatCode>
                <c:ptCount val="657"/>
                <c:pt idx="0">
                  <c:v>42009</c:v>
                </c:pt>
                <c:pt idx="1">
                  <c:v>42010</c:v>
                </c:pt>
                <c:pt idx="2">
                  <c:v>42011</c:v>
                </c:pt>
                <c:pt idx="3">
                  <c:v>42012</c:v>
                </c:pt>
                <c:pt idx="4">
                  <c:v>42013</c:v>
                </c:pt>
                <c:pt idx="5">
                  <c:v>42016</c:v>
                </c:pt>
                <c:pt idx="6">
                  <c:v>42017</c:v>
                </c:pt>
                <c:pt idx="7">
                  <c:v>42018</c:v>
                </c:pt>
                <c:pt idx="8">
                  <c:v>42019</c:v>
                </c:pt>
                <c:pt idx="9">
                  <c:v>42020</c:v>
                </c:pt>
                <c:pt idx="10">
                  <c:v>42023</c:v>
                </c:pt>
                <c:pt idx="11">
                  <c:v>42024</c:v>
                </c:pt>
                <c:pt idx="12">
                  <c:v>42025</c:v>
                </c:pt>
                <c:pt idx="13">
                  <c:v>42026</c:v>
                </c:pt>
                <c:pt idx="14">
                  <c:v>42027</c:v>
                </c:pt>
                <c:pt idx="15">
                  <c:v>42030</c:v>
                </c:pt>
                <c:pt idx="16">
                  <c:v>42031</c:v>
                </c:pt>
                <c:pt idx="17">
                  <c:v>42032</c:v>
                </c:pt>
                <c:pt idx="18">
                  <c:v>42033</c:v>
                </c:pt>
                <c:pt idx="19">
                  <c:v>42034</c:v>
                </c:pt>
                <c:pt idx="20">
                  <c:v>42037</c:v>
                </c:pt>
                <c:pt idx="21">
                  <c:v>42038</c:v>
                </c:pt>
                <c:pt idx="22">
                  <c:v>42039</c:v>
                </c:pt>
                <c:pt idx="23">
                  <c:v>42040</c:v>
                </c:pt>
                <c:pt idx="24">
                  <c:v>42041</c:v>
                </c:pt>
                <c:pt idx="25">
                  <c:v>42044</c:v>
                </c:pt>
                <c:pt idx="26">
                  <c:v>42045</c:v>
                </c:pt>
                <c:pt idx="27">
                  <c:v>42046</c:v>
                </c:pt>
                <c:pt idx="28">
                  <c:v>42047</c:v>
                </c:pt>
                <c:pt idx="29">
                  <c:v>42048</c:v>
                </c:pt>
                <c:pt idx="30">
                  <c:v>42051</c:v>
                </c:pt>
                <c:pt idx="31">
                  <c:v>42052</c:v>
                </c:pt>
                <c:pt idx="32">
                  <c:v>42060</c:v>
                </c:pt>
                <c:pt idx="33">
                  <c:v>42061</c:v>
                </c:pt>
                <c:pt idx="34">
                  <c:v>42062</c:v>
                </c:pt>
                <c:pt idx="35">
                  <c:v>42065</c:v>
                </c:pt>
                <c:pt idx="36">
                  <c:v>42066</c:v>
                </c:pt>
                <c:pt idx="37">
                  <c:v>42067</c:v>
                </c:pt>
                <c:pt idx="38">
                  <c:v>42068</c:v>
                </c:pt>
                <c:pt idx="39">
                  <c:v>42069</c:v>
                </c:pt>
                <c:pt idx="40">
                  <c:v>42072</c:v>
                </c:pt>
                <c:pt idx="41">
                  <c:v>42073</c:v>
                </c:pt>
                <c:pt idx="42">
                  <c:v>42074</c:v>
                </c:pt>
                <c:pt idx="43">
                  <c:v>42075</c:v>
                </c:pt>
                <c:pt idx="44">
                  <c:v>42076</c:v>
                </c:pt>
                <c:pt idx="45">
                  <c:v>42079</c:v>
                </c:pt>
                <c:pt idx="46">
                  <c:v>42080</c:v>
                </c:pt>
                <c:pt idx="47">
                  <c:v>42081</c:v>
                </c:pt>
                <c:pt idx="48">
                  <c:v>42082</c:v>
                </c:pt>
                <c:pt idx="49">
                  <c:v>42083</c:v>
                </c:pt>
                <c:pt idx="50">
                  <c:v>42086</c:v>
                </c:pt>
                <c:pt idx="51">
                  <c:v>42087</c:v>
                </c:pt>
                <c:pt idx="52">
                  <c:v>42088</c:v>
                </c:pt>
                <c:pt idx="53">
                  <c:v>42089</c:v>
                </c:pt>
                <c:pt idx="54">
                  <c:v>42090</c:v>
                </c:pt>
                <c:pt idx="55">
                  <c:v>42093</c:v>
                </c:pt>
                <c:pt idx="56">
                  <c:v>42094</c:v>
                </c:pt>
                <c:pt idx="57">
                  <c:v>42095</c:v>
                </c:pt>
                <c:pt idx="58">
                  <c:v>42096</c:v>
                </c:pt>
                <c:pt idx="59">
                  <c:v>42097</c:v>
                </c:pt>
                <c:pt idx="60">
                  <c:v>42101</c:v>
                </c:pt>
                <c:pt idx="61">
                  <c:v>42102</c:v>
                </c:pt>
                <c:pt idx="62">
                  <c:v>42103</c:v>
                </c:pt>
                <c:pt idx="63">
                  <c:v>42104</c:v>
                </c:pt>
                <c:pt idx="64">
                  <c:v>42107</c:v>
                </c:pt>
                <c:pt idx="65">
                  <c:v>42108</c:v>
                </c:pt>
                <c:pt idx="66">
                  <c:v>42109</c:v>
                </c:pt>
                <c:pt idx="67">
                  <c:v>42110</c:v>
                </c:pt>
                <c:pt idx="68">
                  <c:v>42111</c:v>
                </c:pt>
                <c:pt idx="69">
                  <c:v>42114</c:v>
                </c:pt>
                <c:pt idx="70">
                  <c:v>42115</c:v>
                </c:pt>
                <c:pt idx="71">
                  <c:v>42116</c:v>
                </c:pt>
                <c:pt idx="72">
                  <c:v>42117</c:v>
                </c:pt>
                <c:pt idx="73">
                  <c:v>42118</c:v>
                </c:pt>
                <c:pt idx="74">
                  <c:v>42121</c:v>
                </c:pt>
                <c:pt idx="75">
                  <c:v>42122</c:v>
                </c:pt>
                <c:pt idx="76">
                  <c:v>42123</c:v>
                </c:pt>
                <c:pt idx="77">
                  <c:v>42124</c:v>
                </c:pt>
                <c:pt idx="78">
                  <c:v>42128</c:v>
                </c:pt>
                <c:pt idx="79">
                  <c:v>42129</c:v>
                </c:pt>
                <c:pt idx="80">
                  <c:v>42130</c:v>
                </c:pt>
                <c:pt idx="81">
                  <c:v>42131</c:v>
                </c:pt>
                <c:pt idx="82">
                  <c:v>42132</c:v>
                </c:pt>
                <c:pt idx="83">
                  <c:v>42135</c:v>
                </c:pt>
                <c:pt idx="84">
                  <c:v>42136</c:v>
                </c:pt>
                <c:pt idx="85">
                  <c:v>42137</c:v>
                </c:pt>
                <c:pt idx="86">
                  <c:v>42138</c:v>
                </c:pt>
                <c:pt idx="87">
                  <c:v>42139</c:v>
                </c:pt>
                <c:pt idx="88">
                  <c:v>42142</c:v>
                </c:pt>
                <c:pt idx="89">
                  <c:v>42143</c:v>
                </c:pt>
                <c:pt idx="90">
                  <c:v>42144</c:v>
                </c:pt>
                <c:pt idx="91">
                  <c:v>42145</c:v>
                </c:pt>
                <c:pt idx="92">
                  <c:v>42146</c:v>
                </c:pt>
                <c:pt idx="93">
                  <c:v>42149</c:v>
                </c:pt>
                <c:pt idx="94">
                  <c:v>42150</c:v>
                </c:pt>
                <c:pt idx="95">
                  <c:v>42151</c:v>
                </c:pt>
                <c:pt idx="96">
                  <c:v>42152</c:v>
                </c:pt>
                <c:pt idx="97">
                  <c:v>42153</c:v>
                </c:pt>
                <c:pt idx="98">
                  <c:v>42156</c:v>
                </c:pt>
                <c:pt idx="99">
                  <c:v>42157</c:v>
                </c:pt>
                <c:pt idx="100">
                  <c:v>42158</c:v>
                </c:pt>
                <c:pt idx="101">
                  <c:v>42159</c:v>
                </c:pt>
                <c:pt idx="102">
                  <c:v>42160</c:v>
                </c:pt>
                <c:pt idx="103">
                  <c:v>42163</c:v>
                </c:pt>
                <c:pt idx="104">
                  <c:v>42164</c:v>
                </c:pt>
                <c:pt idx="105">
                  <c:v>42165</c:v>
                </c:pt>
                <c:pt idx="106">
                  <c:v>42166</c:v>
                </c:pt>
                <c:pt idx="107">
                  <c:v>42167</c:v>
                </c:pt>
                <c:pt idx="108">
                  <c:v>42170</c:v>
                </c:pt>
                <c:pt idx="109">
                  <c:v>42171</c:v>
                </c:pt>
                <c:pt idx="110">
                  <c:v>42172</c:v>
                </c:pt>
                <c:pt idx="111">
                  <c:v>42173</c:v>
                </c:pt>
                <c:pt idx="112">
                  <c:v>42174</c:v>
                </c:pt>
                <c:pt idx="113">
                  <c:v>42178</c:v>
                </c:pt>
                <c:pt idx="114">
                  <c:v>42179</c:v>
                </c:pt>
                <c:pt idx="115">
                  <c:v>42180</c:v>
                </c:pt>
                <c:pt idx="116">
                  <c:v>42181</c:v>
                </c:pt>
                <c:pt idx="117">
                  <c:v>42184</c:v>
                </c:pt>
                <c:pt idx="118">
                  <c:v>42185</c:v>
                </c:pt>
                <c:pt idx="119">
                  <c:v>42186</c:v>
                </c:pt>
                <c:pt idx="120">
                  <c:v>42187</c:v>
                </c:pt>
                <c:pt idx="121">
                  <c:v>42188</c:v>
                </c:pt>
                <c:pt idx="122">
                  <c:v>42191</c:v>
                </c:pt>
                <c:pt idx="123">
                  <c:v>42192</c:v>
                </c:pt>
                <c:pt idx="124">
                  <c:v>42193</c:v>
                </c:pt>
                <c:pt idx="125">
                  <c:v>42194</c:v>
                </c:pt>
                <c:pt idx="126">
                  <c:v>42195</c:v>
                </c:pt>
                <c:pt idx="127">
                  <c:v>42198</c:v>
                </c:pt>
                <c:pt idx="128">
                  <c:v>42199</c:v>
                </c:pt>
                <c:pt idx="129">
                  <c:v>42200</c:v>
                </c:pt>
                <c:pt idx="130">
                  <c:v>42201</c:v>
                </c:pt>
                <c:pt idx="131">
                  <c:v>42202</c:v>
                </c:pt>
                <c:pt idx="132">
                  <c:v>42205</c:v>
                </c:pt>
                <c:pt idx="133">
                  <c:v>42206</c:v>
                </c:pt>
                <c:pt idx="134">
                  <c:v>42207</c:v>
                </c:pt>
                <c:pt idx="135">
                  <c:v>42208</c:v>
                </c:pt>
                <c:pt idx="136">
                  <c:v>42209</c:v>
                </c:pt>
                <c:pt idx="137">
                  <c:v>42212</c:v>
                </c:pt>
                <c:pt idx="138">
                  <c:v>42213</c:v>
                </c:pt>
                <c:pt idx="139">
                  <c:v>42214</c:v>
                </c:pt>
                <c:pt idx="140">
                  <c:v>42215</c:v>
                </c:pt>
                <c:pt idx="141">
                  <c:v>42216</c:v>
                </c:pt>
                <c:pt idx="142">
                  <c:v>42219</c:v>
                </c:pt>
                <c:pt idx="143">
                  <c:v>42220</c:v>
                </c:pt>
                <c:pt idx="144">
                  <c:v>42221</c:v>
                </c:pt>
                <c:pt idx="145">
                  <c:v>42222</c:v>
                </c:pt>
                <c:pt idx="146">
                  <c:v>42223</c:v>
                </c:pt>
                <c:pt idx="147">
                  <c:v>42226</c:v>
                </c:pt>
                <c:pt idx="148">
                  <c:v>42227</c:v>
                </c:pt>
                <c:pt idx="149">
                  <c:v>42228</c:v>
                </c:pt>
                <c:pt idx="150">
                  <c:v>42229</c:v>
                </c:pt>
                <c:pt idx="151">
                  <c:v>42230</c:v>
                </c:pt>
                <c:pt idx="152">
                  <c:v>42233</c:v>
                </c:pt>
                <c:pt idx="153">
                  <c:v>42234</c:v>
                </c:pt>
                <c:pt idx="154">
                  <c:v>42235</c:v>
                </c:pt>
                <c:pt idx="155">
                  <c:v>42236</c:v>
                </c:pt>
                <c:pt idx="156">
                  <c:v>42237</c:v>
                </c:pt>
                <c:pt idx="157">
                  <c:v>42240</c:v>
                </c:pt>
                <c:pt idx="158">
                  <c:v>42241</c:v>
                </c:pt>
                <c:pt idx="159">
                  <c:v>42242</c:v>
                </c:pt>
                <c:pt idx="160">
                  <c:v>42243</c:v>
                </c:pt>
                <c:pt idx="161">
                  <c:v>42244</c:v>
                </c:pt>
                <c:pt idx="162">
                  <c:v>42247</c:v>
                </c:pt>
                <c:pt idx="163">
                  <c:v>42248</c:v>
                </c:pt>
                <c:pt idx="164">
                  <c:v>42249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42285</c:v>
                </c:pt>
                <c:pt idx="184">
                  <c:v>42286</c:v>
                </c:pt>
                <c:pt idx="185">
                  <c:v>42289</c:v>
                </c:pt>
                <c:pt idx="186">
                  <c:v>42290</c:v>
                </c:pt>
                <c:pt idx="187">
                  <c:v>42291</c:v>
                </c:pt>
                <c:pt idx="188">
                  <c:v>42292</c:v>
                </c:pt>
                <c:pt idx="189">
                  <c:v>42293</c:v>
                </c:pt>
                <c:pt idx="190">
                  <c:v>42296</c:v>
                </c:pt>
                <c:pt idx="191">
                  <c:v>42297</c:v>
                </c:pt>
                <c:pt idx="192">
                  <c:v>42298</c:v>
                </c:pt>
                <c:pt idx="193">
                  <c:v>42299</c:v>
                </c:pt>
                <c:pt idx="194">
                  <c:v>42300</c:v>
                </c:pt>
                <c:pt idx="195">
                  <c:v>42303</c:v>
                </c:pt>
                <c:pt idx="196">
                  <c:v>42304</c:v>
                </c:pt>
                <c:pt idx="197">
                  <c:v>42305</c:v>
                </c:pt>
                <c:pt idx="198">
                  <c:v>42306</c:v>
                </c:pt>
                <c:pt idx="199">
                  <c:v>42307</c:v>
                </c:pt>
                <c:pt idx="200">
                  <c:v>42310</c:v>
                </c:pt>
                <c:pt idx="201">
                  <c:v>42311</c:v>
                </c:pt>
                <c:pt idx="202">
                  <c:v>42312</c:v>
                </c:pt>
                <c:pt idx="203">
                  <c:v>42313</c:v>
                </c:pt>
                <c:pt idx="204">
                  <c:v>42314</c:v>
                </c:pt>
                <c:pt idx="205">
                  <c:v>42317</c:v>
                </c:pt>
                <c:pt idx="206">
                  <c:v>42318</c:v>
                </c:pt>
                <c:pt idx="207">
                  <c:v>42319</c:v>
                </c:pt>
                <c:pt idx="208">
                  <c:v>42320</c:v>
                </c:pt>
                <c:pt idx="209">
                  <c:v>42321</c:v>
                </c:pt>
                <c:pt idx="210">
                  <c:v>42324</c:v>
                </c:pt>
                <c:pt idx="211">
                  <c:v>42325</c:v>
                </c:pt>
                <c:pt idx="212">
                  <c:v>42326</c:v>
                </c:pt>
                <c:pt idx="213">
                  <c:v>42327</c:v>
                </c:pt>
                <c:pt idx="214">
                  <c:v>42328</c:v>
                </c:pt>
                <c:pt idx="215">
                  <c:v>42331</c:v>
                </c:pt>
                <c:pt idx="216">
                  <c:v>42332</c:v>
                </c:pt>
                <c:pt idx="217">
                  <c:v>42333</c:v>
                </c:pt>
                <c:pt idx="218">
                  <c:v>42334</c:v>
                </c:pt>
                <c:pt idx="219">
                  <c:v>42335</c:v>
                </c:pt>
                <c:pt idx="220">
                  <c:v>42338</c:v>
                </c:pt>
                <c:pt idx="221">
                  <c:v>42339</c:v>
                </c:pt>
                <c:pt idx="222">
                  <c:v>42340</c:v>
                </c:pt>
                <c:pt idx="223">
                  <c:v>42341</c:v>
                </c:pt>
                <c:pt idx="224">
                  <c:v>42342</c:v>
                </c:pt>
                <c:pt idx="225">
                  <c:v>42345</c:v>
                </c:pt>
                <c:pt idx="226">
                  <c:v>42346</c:v>
                </c:pt>
                <c:pt idx="227">
                  <c:v>42347</c:v>
                </c:pt>
                <c:pt idx="228">
                  <c:v>42348</c:v>
                </c:pt>
                <c:pt idx="229">
                  <c:v>42349</c:v>
                </c:pt>
                <c:pt idx="230">
                  <c:v>42352</c:v>
                </c:pt>
                <c:pt idx="231">
                  <c:v>42353</c:v>
                </c:pt>
                <c:pt idx="232">
                  <c:v>42354</c:v>
                </c:pt>
                <c:pt idx="233">
                  <c:v>42355</c:v>
                </c:pt>
                <c:pt idx="234">
                  <c:v>42356</c:v>
                </c:pt>
                <c:pt idx="235">
                  <c:v>42359</c:v>
                </c:pt>
                <c:pt idx="236">
                  <c:v>42360</c:v>
                </c:pt>
                <c:pt idx="237">
                  <c:v>42361</c:v>
                </c:pt>
                <c:pt idx="238">
                  <c:v>42362</c:v>
                </c:pt>
                <c:pt idx="239">
                  <c:v>42363</c:v>
                </c:pt>
                <c:pt idx="240">
                  <c:v>42366</c:v>
                </c:pt>
                <c:pt idx="241">
                  <c:v>42367</c:v>
                </c:pt>
                <c:pt idx="242">
                  <c:v>42368</c:v>
                </c:pt>
                <c:pt idx="243">
                  <c:v>42369</c:v>
                </c:pt>
                <c:pt idx="244">
                  <c:v>42373</c:v>
                </c:pt>
                <c:pt idx="245">
                  <c:v>42374</c:v>
                </c:pt>
                <c:pt idx="246">
                  <c:v>42375</c:v>
                </c:pt>
                <c:pt idx="247">
                  <c:v>42376</c:v>
                </c:pt>
                <c:pt idx="248">
                  <c:v>42377</c:v>
                </c:pt>
                <c:pt idx="249">
                  <c:v>42380</c:v>
                </c:pt>
                <c:pt idx="250">
                  <c:v>42381</c:v>
                </c:pt>
                <c:pt idx="251">
                  <c:v>42382</c:v>
                </c:pt>
                <c:pt idx="252">
                  <c:v>42383</c:v>
                </c:pt>
                <c:pt idx="253">
                  <c:v>42384</c:v>
                </c:pt>
                <c:pt idx="254">
                  <c:v>42387</c:v>
                </c:pt>
                <c:pt idx="255">
                  <c:v>42388</c:v>
                </c:pt>
                <c:pt idx="256">
                  <c:v>42389</c:v>
                </c:pt>
                <c:pt idx="257">
                  <c:v>42390</c:v>
                </c:pt>
                <c:pt idx="258">
                  <c:v>42391</c:v>
                </c:pt>
                <c:pt idx="259">
                  <c:v>42394</c:v>
                </c:pt>
                <c:pt idx="260">
                  <c:v>42395</c:v>
                </c:pt>
                <c:pt idx="261">
                  <c:v>42396</c:v>
                </c:pt>
                <c:pt idx="262">
                  <c:v>42397</c:v>
                </c:pt>
                <c:pt idx="263">
                  <c:v>42398</c:v>
                </c:pt>
                <c:pt idx="264">
                  <c:v>42401</c:v>
                </c:pt>
                <c:pt idx="265">
                  <c:v>42402</c:v>
                </c:pt>
                <c:pt idx="266">
                  <c:v>42403</c:v>
                </c:pt>
                <c:pt idx="267">
                  <c:v>42404</c:v>
                </c:pt>
                <c:pt idx="268">
                  <c:v>42405</c:v>
                </c:pt>
                <c:pt idx="269">
                  <c:v>42415</c:v>
                </c:pt>
                <c:pt idx="270">
                  <c:v>42416</c:v>
                </c:pt>
                <c:pt idx="271">
                  <c:v>42417</c:v>
                </c:pt>
                <c:pt idx="272">
                  <c:v>42418</c:v>
                </c:pt>
                <c:pt idx="273">
                  <c:v>42419</c:v>
                </c:pt>
                <c:pt idx="274">
                  <c:v>42422</c:v>
                </c:pt>
                <c:pt idx="275">
                  <c:v>42423</c:v>
                </c:pt>
                <c:pt idx="276">
                  <c:v>42424</c:v>
                </c:pt>
                <c:pt idx="277">
                  <c:v>42425</c:v>
                </c:pt>
                <c:pt idx="278">
                  <c:v>42426</c:v>
                </c:pt>
                <c:pt idx="279">
                  <c:v>42429</c:v>
                </c:pt>
                <c:pt idx="280">
                  <c:v>42430</c:v>
                </c:pt>
                <c:pt idx="281">
                  <c:v>42431</c:v>
                </c:pt>
                <c:pt idx="282">
                  <c:v>42432</c:v>
                </c:pt>
                <c:pt idx="283">
                  <c:v>42433</c:v>
                </c:pt>
                <c:pt idx="284">
                  <c:v>42436</c:v>
                </c:pt>
                <c:pt idx="285">
                  <c:v>42437</c:v>
                </c:pt>
                <c:pt idx="286">
                  <c:v>42438</c:v>
                </c:pt>
                <c:pt idx="287">
                  <c:v>42439</c:v>
                </c:pt>
                <c:pt idx="288">
                  <c:v>42440</c:v>
                </c:pt>
                <c:pt idx="289">
                  <c:v>42443</c:v>
                </c:pt>
                <c:pt idx="290">
                  <c:v>42444</c:v>
                </c:pt>
                <c:pt idx="291">
                  <c:v>42445</c:v>
                </c:pt>
                <c:pt idx="292">
                  <c:v>42446</c:v>
                </c:pt>
                <c:pt idx="293">
                  <c:v>42447</c:v>
                </c:pt>
                <c:pt idx="294">
                  <c:v>42450</c:v>
                </c:pt>
                <c:pt idx="295">
                  <c:v>42451</c:v>
                </c:pt>
                <c:pt idx="296">
                  <c:v>42452</c:v>
                </c:pt>
                <c:pt idx="297">
                  <c:v>42453</c:v>
                </c:pt>
                <c:pt idx="298">
                  <c:v>42454</c:v>
                </c:pt>
                <c:pt idx="299">
                  <c:v>42457</c:v>
                </c:pt>
                <c:pt idx="300">
                  <c:v>42458</c:v>
                </c:pt>
                <c:pt idx="301">
                  <c:v>42459</c:v>
                </c:pt>
                <c:pt idx="302">
                  <c:v>42460</c:v>
                </c:pt>
                <c:pt idx="303">
                  <c:v>42461</c:v>
                </c:pt>
                <c:pt idx="304">
                  <c:v>42465</c:v>
                </c:pt>
                <c:pt idx="305">
                  <c:v>42466</c:v>
                </c:pt>
                <c:pt idx="306">
                  <c:v>42467</c:v>
                </c:pt>
                <c:pt idx="307">
                  <c:v>42468</c:v>
                </c:pt>
                <c:pt idx="308">
                  <c:v>42471</c:v>
                </c:pt>
                <c:pt idx="309">
                  <c:v>42472</c:v>
                </c:pt>
                <c:pt idx="310">
                  <c:v>42473</c:v>
                </c:pt>
                <c:pt idx="311">
                  <c:v>42474</c:v>
                </c:pt>
                <c:pt idx="312">
                  <c:v>42475</c:v>
                </c:pt>
                <c:pt idx="313">
                  <c:v>42478</c:v>
                </c:pt>
                <c:pt idx="314">
                  <c:v>42479</c:v>
                </c:pt>
                <c:pt idx="315">
                  <c:v>42480</c:v>
                </c:pt>
                <c:pt idx="316">
                  <c:v>42481</c:v>
                </c:pt>
                <c:pt idx="317">
                  <c:v>42482</c:v>
                </c:pt>
                <c:pt idx="318">
                  <c:v>42485</c:v>
                </c:pt>
                <c:pt idx="319">
                  <c:v>42486</c:v>
                </c:pt>
                <c:pt idx="320">
                  <c:v>42487</c:v>
                </c:pt>
                <c:pt idx="321">
                  <c:v>42488</c:v>
                </c:pt>
                <c:pt idx="322">
                  <c:v>42489</c:v>
                </c:pt>
                <c:pt idx="323">
                  <c:v>42493</c:v>
                </c:pt>
                <c:pt idx="324">
                  <c:v>42494</c:v>
                </c:pt>
                <c:pt idx="325">
                  <c:v>42495</c:v>
                </c:pt>
                <c:pt idx="326">
                  <c:v>42496</c:v>
                </c:pt>
                <c:pt idx="327">
                  <c:v>42499</c:v>
                </c:pt>
                <c:pt idx="328">
                  <c:v>42500</c:v>
                </c:pt>
                <c:pt idx="329">
                  <c:v>42501</c:v>
                </c:pt>
                <c:pt idx="330">
                  <c:v>42502</c:v>
                </c:pt>
                <c:pt idx="331">
                  <c:v>42503</c:v>
                </c:pt>
                <c:pt idx="332">
                  <c:v>42506</c:v>
                </c:pt>
                <c:pt idx="333">
                  <c:v>42507</c:v>
                </c:pt>
                <c:pt idx="334">
                  <c:v>42508</c:v>
                </c:pt>
                <c:pt idx="335">
                  <c:v>42509</c:v>
                </c:pt>
                <c:pt idx="336">
                  <c:v>42510</c:v>
                </c:pt>
                <c:pt idx="337">
                  <c:v>42513</c:v>
                </c:pt>
                <c:pt idx="338">
                  <c:v>42514</c:v>
                </c:pt>
                <c:pt idx="339">
                  <c:v>42515</c:v>
                </c:pt>
                <c:pt idx="340">
                  <c:v>42516</c:v>
                </c:pt>
                <c:pt idx="341">
                  <c:v>42517</c:v>
                </c:pt>
                <c:pt idx="342">
                  <c:v>42520</c:v>
                </c:pt>
                <c:pt idx="343">
                  <c:v>42521</c:v>
                </c:pt>
                <c:pt idx="344">
                  <c:v>42522</c:v>
                </c:pt>
                <c:pt idx="345">
                  <c:v>42523</c:v>
                </c:pt>
                <c:pt idx="346">
                  <c:v>42524</c:v>
                </c:pt>
                <c:pt idx="347">
                  <c:v>42527</c:v>
                </c:pt>
                <c:pt idx="348">
                  <c:v>42528</c:v>
                </c:pt>
                <c:pt idx="349">
                  <c:v>42529</c:v>
                </c:pt>
                <c:pt idx="350">
                  <c:v>42534</c:v>
                </c:pt>
                <c:pt idx="351">
                  <c:v>42535</c:v>
                </c:pt>
                <c:pt idx="352">
                  <c:v>42536</c:v>
                </c:pt>
                <c:pt idx="353">
                  <c:v>42537</c:v>
                </c:pt>
                <c:pt idx="354">
                  <c:v>42538</c:v>
                </c:pt>
                <c:pt idx="355">
                  <c:v>42541</c:v>
                </c:pt>
                <c:pt idx="356">
                  <c:v>42542</c:v>
                </c:pt>
                <c:pt idx="357">
                  <c:v>42543</c:v>
                </c:pt>
                <c:pt idx="358">
                  <c:v>42544</c:v>
                </c:pt>
                <c:pt idx="359">
                  <c:v>42545</c:v>
                </c:pt>
                <c:pt idx="360">
                  <c:v>42548</c:v>
                </c:pt>
                <c:pt idx="361">
                  <c:v>42549</c:v>
                </c:pt>
                <c:pt idx="362">
                  <c:v>42550</c:v>
                </c:pt>
                <c:pt idx="363">
                  <c:v>42551</c:v>
                </c:pt>
                <c:pt idx="364">
                  <c:v>42552</c:v>
                </c:pt>
                <c:pt idx="365">
                  <c:v>42555</c:v>
                </c:pt>
                <c:pt idx="366">
                  <c:v>42556</c:v>
                </c:pt>
                <c:pt idx="367">
                  <c:v>42557</c:v>
                </c:pt>
                <c:pt idx="368">
                  <c:v>42558</c:v>
                </c:pt>
                <c:pt idx="369">
                  <c:v>42559</c:v>
                </c:pt>
                <c:pt idx="370">
                  <c:v>42562</c:v>
                </c:pt>
                <c:pt idx="371">
                  <c:v>42563</c:v>
                </c:pt>
                <c:pt idx="372">
                  <c:v>42564</c:v>
                </c:pt>
                <c:pt idx="373">
                  <c:v>42565</c:v>
                </c:pt>
                <c:pt idx="374">
                  <c:v>42566</c:v>
                </c:pt>
                <c:pt idx="375">
                  <c:v>42569</c:v>
                </c:pt>
                <c:pt idx="376">
                  <c:v>42570</c:v>
                </c:pt>
                <c:pt idx="377">
                  <c:v>42571</c:v>
                </c:pt>
                <c:pt idx="378">
                  <c:v>42572</c:v>
                </c:pt>
                <c:pt idx="379">
                  <c:v>42573</c:v>
                </c:pt>
                <c:pt idx="380">
                  <c:v>42576</c:v>
                </c:pt>
                <c:pt idx="381">
                  <c:v>42577</c:v>
                </c:pt>
                <c:pt idx="382">
                  <c:v>42578</c:v>
                </c:pt>
                <c:pt idx="383">
                  <c:v>42579</c:v>
                </c:pt>
                <c:pt idx="384">
                  <c:v>42580</c:v>
                </c:pt>
                <c:pt idx="385">
                  <c:v>42583</c:v>
                </c:pt>
                <c:pt idx="386">
                  <c:v>42584</c:v>
                </c:pt>
                <c:pt idx="387">
                  <c:v>42585</c:v>
                </c:pt>
                <c:pt idx="388">
                  <c:v>42586</c:v>
                </c:pt>
                <c:pt idx="389">
                  <c:v>42587</c:v>
                </c:pt>
                <c:pt idx="390">
                  <c:v>42590</c:v>
                </c:pt>
                <c:pt idx="391">
                  <c:v>42591</c:v>
                </c:pt>
                <c:pt idx="392">
                  <c:v>42592</c:v>
                </c:pt>
                <c:pt idx="393">
                  <c:v>42593</c:v>
                </c:pt>
                <c:pt idx="394">
                  <c:v>42594</c:v>
                </c:pt>
                <c:pt idx="395">
                  <c:v>42597</c:v>
                </c:pt>
                <c:pt idx="396">
                  <c:v>42598</c:v>
                </c:pt>
                <c:pt idx="397">
                  <c:v>42599</c:v>
                </c:pt>
                <c:pt idx="398">
                  <c:v>42600</c:v>
                </c:pt>
                <c:pt idx="399">
                  <c:v>42601</c:v>
                </c:pt>
                <c:pt idx="400">
                  <c:v>42604</c:v>
                </c:pt>
                <c:pt idx="401">
                  <c:v>42605</c:v>
                </c:pt>
                <c:pt idx="402">
                  <c:v>42606</c:v>
                </c:pt>
                <c:pt idx="403">
                  <c:v>42607</c:v>
                </c:pt>
                <c:pt idx="404">
                  <c:v>42608</c:v>
                </c:pt>
                <c:pt idx="405">
                  <c:v>42611</c:v>
                </c:pt>
                <c:pt idx="406">
                  <c:v>42612</c:v>
                </c:pt>
                <c:pt idx="407">
                  <c:v>42613</c:v>
                </c:pt>
                <c:pt idx="408">
                  <c:v>42614</c:v>
                </c:pt>
                <c:pt idx="409">
                  <c:v>42615</c:v>
                </c:pt>
                <c:pt idx="410">
                  <c:v>42618</c:v>
                </c:pt>
                <c:pt idx="411">
                  <c:v>42619</c:v>
                </c:pt>
                <c:pt idx="412">
                  <c:v>42620</c:v>
                </c:pt>
                <c:pt idx="413">
                  <c:v>42621</c:v>
                </c:pt>
                <c:pt idx="414">
                  <c:v>42622</c:v>
                </c:pt>
                <c:pt idx="415">
                  <c:v>42625</c:v>
                </c:pt>
                <c:pt idx="416">
                  <c:v>42626</c:v>
                </c:pt>
                <c:pt idx="417">
                  <c:v>42627</c:v>
                </c:pt>
                <c:pt idx="418">
                  <c:v>42632</c:v>
                </c:pt>
                <c:pt idx="419">
                  <c:v>42633</c:v>
                </c:pt>
                <c:pt idx="420">
                  <c:v>42634</c:v>
                </c:pt>
                <c:pt idx="421">
                  <c:v>42635</c:v>
                </c:pt>
                <c:pt idx="422">
                  <c:v>42636</c:v>
                </c:pt>
                <c:pt idx="423">
                  <c:v>42639</c:v>
                </c:pt>
                <c:pt idx="424">
                  <c:v>42640</c:v>
                </c:pt>
                <c:pt idx="425">
                  <c:v>42641</c:v>
                </c:pt>
                <c:pt idx="426">
                  <c:v>42642</c:v>
                </c:pt>
                <c:pt idx="427">
                  <c:v>42643</c:v>
                </c:pt>
                <c:pt idx="428">
                  <c:v>42653</c:v>
                </c:pt>
                <c:pt idx="429">
                  <c:v>42654</c:v>
                </c:pt>
                <c:pt idx="430">
                  <c:v>42655</c:v>
                </c:pt>
                <c:pt idx="431">
                  <c:v>42656</c:v>
                </c:pt>
                <c:pt idx="432">
                  <c:v>42657</c:v>
                </c:pt>
                <c:pt idx="433">
                  <c:v>42660</c:v>
                </c:pt>
                <c:pt idx="434">
                  <c:v>42661</c:v>
                </c:pt>
                <c:pt idx="435">
                  <c:v>42662</c:v>
                </c:pt>
                <c:pt idx="436">
                  <c:v>42663</c:v>
                </c:pt>
                <c:pt idx="437">
                  <c:v>42664</c:v>
                </c:pt>
                <c:pt idx="438">
                  <c:v>42667</c:v>
                </c:pt>
                <c:pt idx="439">
                  <c:v>42668</c:v>
                </c:pt>
                <c:pt idx="440">
                  <c:v>42669</c:v>
                </c:pt>
                <c:pt idx="441">
                  <c:v>42670</c:v>
                </c:pt>
                <c:pt idx="442">
                  <c:v>42671</c:v>
                </c:pt>
                <c:pt idx="443">
                  <c:v>42674</c:v>
                </c:pt>
                <c:pt idx="444">
                  <c:v>42675</c:v>
                </c:pt>
                <c:pt idx="445">
                  <c:v>42676</c:v>
                </c:pt>
                <c:pt idx="446">
                  <c:v>42677</c:v>
                </c:pt>
                <c:pt idx="447">
                  <c:v>42678</c:v>
                </c:pt>
                <c:pt idx="448">
                  <c:v>42681</c:v>
                </c:pt>
                <c:pt idx="449">
                  <c:v>42682</c:v>
                </c:pt>
                <c:pt idx="450">
                  <c:v>42683</c:v>
                </c:pt>
                <c:pt idx="451">
                  <c:v>42684</c:v>
                </c:pt>
                <c:pt idx="452">
                  <c:v>42685</c:v>
                </c:pt>
                <c:pt idx="453">
                  <c:v>42688</c:v>
                </c:pt>
                <c:pt idx="454">
                  <c:v>42689</c:v>
                </c:pt>
                <c:pt idx="455">
                  <c:v>42690</c:v>
                </c:pt>
                <c:pt idx="456">
                  <c:v>42691</c:v>
                </c:pt>
                <c:pt idx="457">
                  <c:v>42692</c:v>
                </c:pt>
                <c:pt idx="458">
                  <c:v>42695</c:v>
                </c:pt>
                <c:pt idx="459">
                  <c:v>42696</c:v>
                </c:pt>
                <c:pt idx="460">
                  <c:v>42697</c:v>
                </c:pt>
                <c:pt idx="461">
                  <c:v>42698</c:v>
                </c:pt>
                <c:pt idx="462">
                  <c:v>42699</c:v>
                </c:pt>
                <c:pt idx="463">
                  <c:v>42702</c:v>
                </c:pt>
                <c:pt idx="464">
                  <c:v>42703</c:v>
                </c:pt>
                <c:pt idx="465">
                  <c:v>42704</c:v>
                </c:pt>
                <c:pt idx="466">
                  <c:v>42705</c:v>
                </c:pt>
                <c:pt idx="467">
                  <c:v>42706</c:v>
                </c:pt>
                <c:pt idx="468">
                  <c:v>42709</c:v>
                </c:pt>
                <c:pt idx="469">
                  <c:v>42710</c:v>
                </c:pt>
                <c:pt idx="470">
                  <c:v>42711</c:v>
                </c:pt>
                <c:pt idx="471">
                  <c:v>42712</c:v>
                </c:pt>
                <c:pt idx="472">
                  <c:v>42713</c:v>
                </c:pt>
                <c:pt idx="473">
                  <c:v>42716</c:v>
                </c:pt>
                <c:pt idx="474">
                  <c:v>42717</c:v>
                </c:pt>
                <c:pt idx="475">
                  <c:v>42718</c:v>
                </c:pt>
                <c:pt idx="476">
                  <c:v>42719</c:v>
                </c:pt>
                <c:pt idx="477">
                  <c:v>42720</c:v>
                </c:pt>
                <c:pt idx="478">
                  <c:v>42723</c:v>
                </c:pt>
                <c:pt idx="479">
                  <c:v>42724</c:v>
                </c:pt>
                <c:pt idx="480">
                  <c:v>42725</c:v>
                </c:pt>
                <c:pt idx="481">
                  <c:v>42726</c:v>
                </c:pt>
                <c:pt idx="482">
                  <c:v>42727</c:v>
                </c:pt>
                <c:pt idx="483">
                  <c:v>42730</c:v>
                </c:pt>
                <c:pt idx="484">
                  <c:v>42731</c:v>
                </c:pt>
                <c:pt idx="485">
                  <c:v>42732</c:v>
                </c:pt>
                <c:pt idx="486">
                  <c:v>42733</c:v>
                </c:pt>
                <c:pt idx="487">
                  <c:v>42734</c:v>
                </c:pt>
                <c:pt idx="488">
                  <c:v>42738</c:v>
                </c:pt>
                <c:pt idx="489">
                  <c:v>42739</c:v>
                </c:pt>
                <c:pt idx="490">
                  <c:v>42740</c:v>
                </c:pt>
                <c:pt idx="491">
                  <c:v>42741</c:v>
                </c:pt>
                <c:pt idx="492">
                  <c:v>42744</c:v>
                </c:pt>
                <c:pt idx="493">
                  <c:v>42745</c:v>
                </c:pt>
                <c:pt idx="494">
                  <c:v>42746</c:v>
                </c:pt>
                <c:pt idx="495">
                  <c:v>42747</c:v>
                </c:pt>
                <c:pt idx="496">
                  <c:v>42748</c:v>
                </c:pt>
                <c:pt idx="497">
                  <c:v>42751</c:v>
                </c:pt>
                <c:pt idx="498">
                  <c:v>42752</c:v>
                </c:pt>
                <c:pt idx="499">
                  <c:v>42753</c:v>
                </c:pt>
                <c:pt idx="500">
                  <c:v>42754</c:v>
                </c:pt>
                <c:pt idx="501">
                  <c:v>42755</c:v>
                </c:pt>
                <c:pt idx="502">
                  <c:v>42758</c:v>
                </c:pt>
                <c:pt idx="503">
                  <c:v>42759</c:v>
                </c:pt>
                <c:pt idx="504">
                  <c:v>42760</c:v>
                </c:pt>
                <c:pt idx="505">
                  <c:v>42761</c:v>
                </c:pt>
                <c:pt idx="506">
                  <c:v>42769</c:v>
                </c:pt>
                <c:pt idx="507">
                  <c:v>42772</c:v>
                </c:pt>
                <c:pt idx="508">
                  <c:v>42773</c:v>
                </c:pt>
                <c:pt idx="509">
                  <c:v>42774</c:v>
                </c:pt>
                <c:pt idx="510">
                  <c:v>42775</c:v>
                </c:pt>
                <c:pt idx="511">
                  <c:v>42776</c:v>
                </c:pt>
                <c:pt idx="512">
                  <c:v>42779</c:v>
                </c:pt>
                <c:pt idx="513">
                  <c:v>42780</c:v>
                </c:pt>
                <c:pt idx="514">
                  <c:v>42781</c:v>
                </c:pt>
                <c:pt idx="515">
                  <c:v>42782</c:v>
                </c:pt>
                <c:pt idx="516">
                  <c:v>42783</c:v>
                </c:pt>
                <c:pt idx="517">
                  <c:v>42786</c:v>
                </c:pt>
                <c:pt idx="518">
                  <c:v>42787</c:v>
                </c:pt>
                <c:pt idx="519">
                  <c:v>42788</c:v>
                </c:pt>
                <c:pt idx="520">
                  <c:v>42789</c:v>
                </c:pt>
                <c:pt idx="521">
                  <c:v>42790</c:v>
                </c:pt>
                <c:pt idx="522">
                  <c:v>42793</c:v>
                </c:pt>
                <c:pt idx="523">
                  <c:v>42794</c:v>
                </c:pt>
                <c:pt idx="524">
                  <c:v>42795</c:v>
                </c:pt>
                <c:pt idx="525">
                  <c:v>42796</c:v>
                </c:pt>
                <c:pt idx="526">
                  <c:v>42797</c:v>
                </c:pt>
                <c:pt idx="527">
                  <c:v>42800</c:v>
                </c:pt>
                <c:pt idx="528">
                  <c:v>42801</c:v>
                </c:pt>
                <c:pt idx="529">
                  <c:v>42802</c:v>
                </c:pt>
                <c:pt idx="530">
                  <c:v>42803</c:v>
                </c:pt>
                <c:pt idx="531">
                  <c:v>42804</c:v>
                </c:pt>
                <c:pt idx="532">
                  <c:v>42807</c:v>
                </c:pt>
                <c:pt idx="533">
                  <c:v>42808</c:v>
                </c:pt>
                <c:pt idx="534">
                  <c:v>42809</c:v>
                </c:pt>
                <c:pt idx="535">
                  <c:v>42810</c:v>
                </c:pt>
                <c:pt idx="536">
                  <c:v>42811</c:v>
                </c:pt>
                <c:pt idx="537">
                  <c:v>42814</c:v>
                </c:pt>
                <c:pt idx="538">
                  <c:v>42815</c:v>
                </c:pt>
                <c:pt idx="539">
                  <c:v>42816</c:v>
                </c:pt>
                <c:pt idx="540">
                  <c:v>42817</c:v>
                </c:pt>
                <c:pt idx="541">
                  <c:v>42818</c:v>
                </c:pt>
                <c:pt idx="542">
                  <c:v>42821</c:v>
                </c:pt>
                <c:pt idx="543">
                  <c:v>42822</c:v>
                </c:pt>
                <c:pt idx="544">
                  <c:v>42823</c:v>
                </c:pt>
                <c:pt idx="545">
                  <c:v>42824</c:v>
                </c:pt>
                <c:pt idx="546">
                  <c:v>42825</c:v>
                </c:pt>
                <c:pt idx="547">
                  <c:v>42830</c:v>
                </c:pt>
                <c:pt idx="548">
                  <c:v>42831</c:v>
                </c:pt>
                <c:pt idx="549">
                  <c:v>42832</c:v>
                </c:pt>
                <c:pt idx="550">
                  <c:v>42835</c:v>
                </c:pt>
                <c:pt idx="551">
                  <c:v>42836</c:v>
                </c:pt>
                <c:pt idx="552">
                  <c:v>42837</c:v>
                </c:pt>
                <c:pt idx="553">
                  <c:v>42838</c:v>
                </c:pt>
                <c:pt idx="554">
                  <c:v>42839</c:v>
                </c:pt>
                <c:pt idx="555">
                  <c:v>42842</c:v>
                </c:pt>
                <c:pt idx="556">
                  <c:v>42843</c:v>
                </c:pt>
                <c:pt idx="557">
                  <c:v>42844</c:v>
                </c:pt>
                <c:pt idx="558">
                  <c:v>42845</c:v>
                </c:pt>
                <c:pt idx="559">
                  <c:v>42846</c:v>
                </c:pt>
                <c:pt idx="560">
                  <c:v>42849</c:v>
                </c:pt>
                <c:pt idx="561">
                  <c:v>42850</c:v>
                </c:pt>
                <c:pt idx="562">
                  <c:v>42851</c:v>
                </c:pt>
                <c:pt idx="563">
                  <c:v>42852</c:v>
                </c:pt>
                <c:pt idx="564">
                  <c:v>42853</c:v>
                </c:pt>
                <c:pt idx="565">
                  <c:v>42857</c:v>
                </c:pt>
                <c:pt idx="566">
                  <c:v>42858</c:v>
                </c:pt>
                <c:pt idx="567">
                  <c:v>42859</c:v>
                </c:pt>
                <c:pt idx="568">
                  <c:v>42860</c:v>
                </c:pt>
                <c:pt idx="569">
                  <c:v>42863</c:v>
                </c:pt>
                <c:pt idx="570">
                  <c:v>42864</c:v>
                </c:pt>
                <c:pt idx="571">
                  <c:v>42865</c:v>
                </c:pt>
                <c:pt idx="572">
                  <c:v>42866</c:v>
                </c:pt>
                <c:pt idx="573">
                  <c:v>42867</c:v>
                </c:pt>
                <c:pt idx="574">
                  <c:v>42870</c:v>
                </c:pt>
                <c:pt idx="575">
                  <c:v>42871</c:v>
                </c:pt>
                <c:pt idx="576">
                  <c:v>42872</c:v>
                </c:pt>
                <c:pt idx="577">
                  <c:v>42873</c:v>
                </c:pt>
                <c:pt idx="578">
                  <c:v>42874</c:v>
                </c:pt>
                <c:pt idx="579">
                  <c:v>42877</c:v>
                </c:pt>
                <c:pt idx="580">
                  <c:v>42878</c:v>
                </c:pt>
                <c:pt idx="581">
                  <c:v>42879</c:v>
                </c:pt>
                <c:pt idx="582">
                  <c:v>42880</c:v>
                </c:pt>
                <c:pt idx="583">
                  <c:v>42881</c:v>
                </c:pt>
                <c:pt idx="584">
                  <c:v>42886</c:v>
                </c:pt>
                <c:pt idx="585">
                  <c:v>42887</c:v>
                </c:pt>
                <c:pt idx="586">
                  <c:v>42888</c:v>
                </c:pt>
                <c:pt idx="587">
                  <c:v>42891</c:v>
                </c:pt>
                <c:pt idx="588">
                  <c:v>42892</c:v>
                </c:pt>
                <c:pt idx="589">
                  <c:v>42893</c:v>
                </c:pt>
                <c:pt idx="590">
                  <c:v>42894</c:v>
                </c:pt>
                <c:pt idx="591">
                  <c:v>42895</c:v>
                </c:pt>
                <c:pt idx="592">
                  <c:v>42898</c:v>
                </c:pt>
                <c:pt idx="593">
                  <c:v>42899</c:v>
                </c:pt>
                <c:pt idx="594">
                  <c:v>42900</c:v>
                </c:pt>
                <c:pt idx="595">
                  <c:v>42901</c:v>
                </c:pt>
                <c:pt idx="596">
                  <c:v>42902</c:v>
                </c:pt>
                <c:pt idx="597">
                  <c:v>42905</c:v>
                </c:pt>
                <c:pt idx="598">
                  <c:v>42906</c:v>
                </c:pt>
                <c:pt idx="599">
                  <c:v>42907</c:v>
                </c:pt>
                <c:pt idx="600">
                  <c:v>42908</c:v>
                </c:pt>
                <c:pt idx="601">
                  <c:v>42909</c:v>
                </c:pt>
                <c:pt idx="602">
                  <c:v>42912</c:v>
                </c:pt>
                <c:pt idx="603">
                  <c:v>42913</c:v>
                </c:pt>
                <c:pt idx="604">
                  <c:v>42914</c:v>
                </c:pt>
                <c:pt idx="605">
                  <c:v>42915</c:v>
                </c:pt>
                <c:pt idx="606">
                  <c:v>42916</c:v>
                </c:pt>
                <c:pt idx="607">
                  <c:v>42919</c:v>
                </c:pt>
                <c:pt idx="608">
                  <c:v>42920</c:v>
                </c:pt>
                <c:pt idx="609">
                  <c:v>42921</c:v>
                </c:pt>
                <c:pt idx="610">
                  <c:v>42922</c:v>
                </c:pt>
                <c:pt idx="611">
                  <c:v>42923</c:v>
                </c:pt>
                <c:pt idx="612">
                  <c:v>42926</c:v>
                </c:pt>
                <c:pt idx="613">
                  <c:v>42927</c:v>
                </c:pt>
                <c:pt idx="614">
                  <c:v>42928</c:v>
                </c:pt>
                <c:pt idx="615">
                  <c:v>42929</c:v>
                </c:pt>
                <c:pt idx="616">
                  <c:v>42930</c:v>
                </c:pt>
                <c:pt idx="617">
                  <c:v>42933</c:v>
                </c:pt>
                <c:pt idx="618">
                  <c:v>42934</c:v>
                </c:pt>
                <c:pt idx="619">
                  <c:v>42935</c:v>
                </c:pt>
                <c:pt idx="620">
                  <c:v>42936</c:v>
                </c:pt>
                <c:pt idx="621">
                  <c:v>42937</c:v>
                </c:pt>
                <c:pt idx="622">
                  <c:v>42940</c:v>
                </c:pt>
                <c:pt idx="623">
                  <c:v>42941</c:v>
                </c:pt>
                <c:pt idx="624">
                  <c:v>42942</c:v>
                </c:pt>
                <c:pt idx="625">
                  <c:v>42943</c:v>
                </c:pt>
                <c:pt idx="626">
                  <c:v>42944</c:v>
                </c:pt>
                <c:pt idx="627">
                  <c:v>42947</c:v>
                </c:pt>
                <c:pt idx="628">
                  <c:v>42948</c:v>
                </c:pt>
                <c:pt idx="629">
                  <c:v>42949</c:v>
                </c:pt>
                <c:pt idx="630">
                  <c:v>42950</c:v>
                </c:pt>
                <c:pt idx="631">
                  <c:v>42951</c:v>
                </c:pt>
                <c:pt idx="632">
                  <c:v>42954</c:v>
                </c:pt>
                <c:pt idx="633">
                  <c:v>42955</c:v>
                </c:pt>
                <c:pt idx="634">
                  <c:v>42956</c:v>
                </c:pt>
                <c:pt idx="635">
                  <c:v>42957</c:v>
                </c:pt>
                <c:pt idx="636">
                  <c:v>42958</c:v>
                </c:pt>
                <c:pt idx="637">
                  <c:v>42961</c:v>
                </c:pt>
                <c:pt idx="638">
                  <c:v>42962</c:v>
                </c:pt>
                <c:pt idx="639">
                  <c:v>42963</c:v>
                </c:pt>
                <c:pt idx="640">
                  <c:v>42964</c:v>
                </c:pt>
                <c:pt idx="641">
                  <c:v>42965</c:v>
                </c:pt>
                <c:pt idx="642">
                  <c:v>42968</c:v>
                </c:pt>
                <c:pt idx="643">
                  <c:v>42969</c:v>
                </c:pt>
                <c:pt idx="644">
                  <c:v>42970</c:v>
                </c:pt>
                <c:pt idx="645">
                  <c:v>42971</c:v>
                </c:pt>
                <c:pt idx="646">
                  <c:v>42972</c:v>
                </c:pt>
                <c:pt idx="647">
                  <c:v>42975</c:v>
                </c:pt>
                <c:pt idx="648">
                  <c:v>42976</c:v>
                </c:pt>
                <c:pt idx="649">
                  <c:v>42977</c:v>
                </c:pt>
                <c:pt idx="650">
                  <c:v>42978</c:v>
                </c:pt>
                <c:pt idx="651">
                  <c:v>42979</c:v>
                </c:pt>
                <c:pt idx="652">
                  <c:v>42982</c:v>
                </c:pt>
                <c:pt idx="653">
                  <c:v>42983</c:v>
                </c:pt>
                <c:pt idx="654">
                  <c:v>42984</c:v>
                </c:pt>
                <c:pt idx="655">
                  <c:v>42985</c:v>
                </c:pt>
                <c:pt idx="656">
                  <c:v>42986</c:v>
                </c:pt>
              </c:numCache>
            </c:numRef>
          </c:cat>
          <c:val>
            <c:numRef>
              <c:f>CC!$J$1044:$J$1700</c:f>
              <c:numCache>
                <c:formatCode>0.00%</c:formatCode>
                <c:ptCount val="657"/>
                <c:pt idx="0">
                  <c:v>5.9213151851730617E-3</c:v>
                </c:pt>
                <c:pt idx="1">
                  <c:v>6.4418570378043149E-3</c:v>
                </c:pt>
                <c:pt idx="2">
                  <c:v>5.8377434375998082E-3</c:v>
                </c:pt>
                <c:pt idx="3">
                  <c:v>5.9556795127922637E-3</c:v>
                </c:pt>
                <c:pt idx="4">
                  <c:v>1.8684824301674159E-3</c:v>
                </c:pt>
                <c:pt idx="5">
                  <c:v>-4.8895717025885434E-3</c:v>
                </c:pt>
                <c:pt idx="6">
                  <c:v>-4.0507159634172365E-3</c:v>
                </c:pt>
                <c:pt idx="7">
                  <c:v>-6.5439745688810318E-3</c:v>
                </c:pt>
                <c:pt idx="8">
                  <c:v>-4.4428593522799721E-3</c:v>
                </c:pt>
                <c:pt idx="9">
                  <c:v>-3.0309210846299925E-3</c:v>
                </c:pt>
                <c:pt idx="10">
                  <c:v>1.6908501033397728E-2</c:v>
                </c:pt>
                <c:pt idx="11">
                  <c:v>1.1480607800330297E-2</c:v>
                </c:pt>
                <c:pt idx="12">
                  <c:v>1.1887061669393377E-3</c:v>
                </c:pt>
                <c:pt idx="13">
                  <c:v>-4.4869131813625816E-3</c:v>
                </c:pt>
                <c:pt idx="14">
                  <c:v>-2.7174245312026435E-3</c:v>
                </c:pt>
                <c:pt idx="15">
                  <c:v>-2.2577411664296311E-3</c:v>
                </c:pt>
                <c:pt idx="16">
                  <c:v>-2.5378599241634775E-3</c:v>
                </c:pt>
                <c:pt idx="17">
                  <c:v>-1.7459970874578192E-3</c:v>
                </c:pt>
                <c:pt idx="18">
                  <c:v>-2.7128199663658346E-3</c:v>
                </c:pt>
                <c:pt idx="19">
                  <c:v>3.1686344546684206E-3</c:v>
                </c:pt>
                <c:pt idx="20">
                  <c:v>3.6317543096840471E-3</c:v>
                </c:pt>
                <c:pt idx="21">
                  <c:v>-3.4194221350042349E-3</c:v>
                </c:pt>
                <c:pt idx="22">
                  <c:v>-3.0985599236446337E-3</c:v>
                </c:pt>
                <c:pt idx="23">
                  <c:v>-1.1952384287241134E-3</c:v>
                </c:pt>
                <c:pt idx="24">
                  <c:v>-4.2672848237832591E-3</c:v>
                </c:pt>
                <c:pt idx="25">
                  <c:v>-3.5078995497178802E-3</c:v>
                </c:pt>
                <c:pt idx="26">
                  <c:v>-6.6758276719617524E-3</c:v>
                </c:pt>
                <c:pt idx="27">
                  <c:v>-6.7957334944451445E-3</c:v>
                </c:pt>
                <c:pt idx="28">
                  <c:v>-4.3507307037630857E-3</c:v>
                </c:pt>
                <c:pt idx="29">
                  <c:v>-2.0653335557418682E-3</c:v>
                </c:pt>
                <c:pt idx="30">
                  <c:v>-3.6026980819242323E-3</c:v>
                </c:pt>
                <c:pt idx="31">
                  <c:v>-2.0070668955664193E-3</c:v>
                </c:pt>
                <c:pt idx="32">
                  <c:v>-2.7087008850691652E-3</c:v>
                </c:pt>
                <c:pt idx="33">
                  <c:v>-3.7339744939100749E-3</c:v>
                </c:pt>
                <c:pt idx="34">
                  <c:v>-3.3245971345631522E-3</c:v>
                </c:pt>
                <c:pt idx="35">
                  <c:v>-4.2101899093647255E-3</c:v>
                </c:pt>
                <c:pt idx="36">
                  <c:v>-1.1426677553363486E-3</c:v>
                </c:pt>
                <c:pt idx="37">
                  <c:v>-3.3398453631872174E-3</c:v>
                </c:pt>
                <c:pt idx="38">
                  <c:v>-3.918552709883511E-3</c:v>
                </c:pt>
                <c:pt idx="39">
                  <c:v>-1.711336388355736E-3</c:v>
                </c:pt>
                <c:pt idx="40">
                  <c:v>-1.9893028011083386E-4</c:v>
                </c:pt>
                <c:pt idx="41">
                  <c:v>-3.32690526190707E-3</c:v>
                </c:pt>
                <c:pt idx="42">
                  <c:v>-3.3192459930351057E-3</c:v>
                </c:pt>
                <c:pt idx="43">
                  <c:v>-4.7155564096744342E-3</c:v>
                </c:pt>
                <c:pt idx="44">
                  <c:v>-2.15726199514894E-3</c:v>
                </c:pt>
                <c:pt idx="45">
                  <c:v>5.0142520643227315E-3</c:v>
                </c:pt>
                <c:pt idx="46">
                  <c:v>-3.0730913085239933E-3</c:v>
                </c:pt>
                <c:pt idx="47">
                  <c:v>-4.9893671456776429E-4</c:v>
                </c:pt>
                <c:pt idx="48">
                  <c:v>-1.6427583071115432E-3</c:v>
                </c:pt>
                <c:pt idx="49">
                  <c:v>-3.8624793036334949E-3</c:v>
                </c:pt>
                <c:pt idx="50">
                  <c:v>5.8050035436316228E-3</c:v>
                </c:pt>
                <c:pt idx="51">
                  <c:v>8.1240285955721091E-3</c:v>
                </c:pt>
                <c:pt idx="52">
                  <c:v>6.1553407111375764E-3</c:v>
                </c:pt>
                <c:pt idx="53">
                  <c:v>8.7915617164513772E-3</c:v>
                </c:pt>
                <c:pt idx="54">
                  <c:v>2.3851989240936955E-3</c:v>
                </c:pt>
                <c:pt idx="55">
                  <c:v>3.1411477468203429E-3</c:v>
                </c:pt>
                <c:pt idx="56">
                  <c:v>1.9574979707032928E-3</c:v>
                </c:pt>
                <c:pt idx="57">
                  <c:v>-2.2215749422429599E-3</c:v>
                </c:pt>
                <c:pt idx="58">
                  <c:v>-3.2296669557125277E-4</c:v>
                </c:pt>
                <c:pt idx="59">
                  <c:v>-4.0342159307924308E-3</c:v>
                </c:pt>
                <c:pt idx="60">
                  <c:v>6.9585753823372129E-4</c:v>
                </c:pt>
                <c:pt idx="61">
                  <c:v>4.787789652378101E-3</c:v>
                </c:pt>
                <c:pt idx="62">
                  <c:v>7.9805881832241844E-3</c:v>
                </c:pt>
                <c:pt idx="63">
                  <c:v>5.5765743919268919E-3</c:v>
                </c:pt>
                <c:pt idx="64">
                  <c:v>1.5976476765738824E-3</c:v>
                </c:pt>
                <c:pt idx="65">
                  <c:v>-4.5462479586938142E-3</c:v>
                </c:pt>
                <c:pt idx="66">
                  <c:v>-8.2174851655377205E-4</c:v>
                </c:pt>
                <c:pt idx="67">
                  <c:v>-1.9584176520986165E-3</c:v>
                </c:pt>
                <c:pt idx="68">
                  <c:v>-9.2701633618915455E-4</c:v>
                </c:pt>
                <c:pt idx="69">
                  <c:v>2.7807364073407195E-3</c:v>
                </c:pt>
                <c:pt idx="70">
                  <c:v>-2.8228670111434353E-3</c:v>
                </c:pt>
                <c:pt idx="71">
                  <c:v>-2.1222957655131747E-3</c:v>
                </c:pt>
                <c:pt idx="72">
                  <c:v>-4.835994537013364E-4</c:v>
                </c:pt>
                <c:pt idx="73">
                  <c:v>-9.8865597185359517E-4</c:v>
                </c:pt>
                <c:pt idx="74">
                  <c:v>-2.3726270020940367E-3</c:v>
                </c:pt>
                <c:pt idx="75">
                  <c:v>-1.204494135240506E-3</c:v>
                </c:pt>
                <c:pt idx="76">
                  <c:v>-4.7090673099461173E-3</c:v>
                </c:pt>
                <c:pt idx="77">
                  <c:v>-1.4817318880186181E-3</c:v>
                </c:pt>
                <c:pt idx="78">
                  <c:v>-5.1455552753320892E-3</c:v>
                </c:pt>
                <c:pt idx="79">
                  <c:v>4.0239718608565218E-3</c:v>
                </c:pt>
                <c:pt idx="80">
                  <c:v>4.4575138457502458E-4</c:v>
                </c:pt>
                <c:pt idx="81">
                  <c:v>-2.1394074752544535E-4</c:v>
                </c:pt>
                <c:pt idx="82">
                  <c:v>1.5985939866304602E-3</c:v>
                </c:pt>
                <c:pt idx="83">
                  <c:v>-2.3379069300291993E-3</c:v>
                </c:pt>
                <c:pt idx="84">
                  <c:v>-6.2923148261936543E-4</c:v>
                </c:pt>
                <c:pt idx="85">
                  <c:v>2.2723865740487078E-3</c:v>
                </c:pt>
                <c:pt idx="86">
                  <c:v>3.2717526067057119E-3</c:v>
                </c:pt>
                <c:pt idx="87">
                  <c:v>5.6398837868727866E-3</c:v>
                </c:pt>
                <c:pt idx="88">
                  <c:v>1.2469015327977056E-3</c:v>
                </c:pt>
                <c:pt idx="89">
                  <c:v>-2.938732991438008E-3</c:v>
                </c:pt>
                <c:pt idx="90">
                  <c:v>-4.7867867984795155E-3</c:v>
                </c:pt>
                <c:pt idx="91">
                  <c:v>-8.0600940425748415E-3</c:v>
                </c:pt>
                <c:pt idx="92">
                  <c:v>-6.0098538833198044E-3</c:v>
                </c:pt>
                <c:pt idx="93">
                  <c:v>1.8124868406893763E-3</c:v>
                </c:pt>
                <c:pt idx="94">
                  <c:v>8.3351233310469883E-3</c:v>
                </c:pt>
                <c:pt idx="95">
                  <c:v>1.9151411817294923E-2</c:v>
                </c:pt>
                <c:pt idx="96">
                  <c:v>3.5823875224591413E-2</c:v>
                </c:pt>
                <c:pt idx="97">
                  <c:v>2.7333488319253106E-2</c:v>
                </c:pt>
                <c:pt idx="98">
                  <c:v>1.3483208968526693E-2</c:v>
                </c:pt>
                <c:pt idx="99">
                  <c:v>-2.3197436710891326E-3</c:v>
                </c:pt>
                <c:pt idx="100">
                  <c:v>-2.5467861010564988E-3</c:v>
                </c:pt>
                <c:pt idx="101">
                  <c:v>1.9030611596589038E-4</c:v>
                </c:pt>
                <c:pt idx="102">
                  <c:v>1.0861609266285018E-2</c:v>
                </c:pt>
                <c:pt idx="103">
                  <c:v>1.990996095841914E-2</c:v>
                </c:pt>
                <c:pt idx="104">
                  <c:v>1.0600676736875316E-2</c:v>
                </c:pt>
                <c:pt idx="105">
                  <c:v>-3.4777275446837947E-4</c:v>
                </c:pt>
                <c:pt idx="106">
                  <c:v>-4.3341084379597506E-3</c:v>
                </c:pt>
                <c:pt idx="107">
                  <c:v>-2.7075264996564278E-3</c:v>
                </c:pt>
                <c:pt idx="108">
                  <c:v>-1.5794645727522361E-3</c:v>
                </c:pt>
                <c:pt idx="109">
                  <c:v>1.3489514617753141E-3</c:v>
                </c:pt>
                <c:pt idx="110">
                  <c:v>1.823441552343832E-3</c:v>
                </c:pt>
                <c:pt idx="111">
                  <c:v>7.0460281929605982E-3</c:v>
                </c:pt>
                <c:pt idx="112">
                  <c:v>1.2967395485825733E-2</c:v>
                </c:pt>
                <c:pt idx="113">
                  <c:v>9.1612391200452357E-3</c:v>
                </c:pt>
                <c:pt idx="114">
                  <c:v>4.819348541415967E-3</c:v>
                </c:pt>
                <c:pt idx="115">
                  <c:v>9.6624642982805035E-3</c:v>
                </c:pt>
                <c:pt idx="116">
                  <c:v>4.0372997019761901E-2</c:v>
                </c:pt>
                <c:pt idx="117">
                  <c:v>4.3177868251503493E-2</c:v>
                </c:pt>
                <c:pt idx="118">
                  <c:v>2.0203239076059219E-2</c:v>
                </c:pt>
                <c:pt idx="119">
                  <c:v>2.7272040789553503E-2</c:v>
                </c:pt>
                <c:pt idx="120">
                  <c:v>2.4522576232156656E-2</c:v>
                </c:pt>
                <c:pt idx="121">
                  <c:v>3.514189692774914E-2</c:v>
                </c:pt>
                <c:pt idx="122">
                  <c:v>2.3375755024231729E-2</c:v>
                </c:pt>
                <c:pt idx="123">
                  <c:v>3.3618606413145243E-2</c:v>
                </c:pt>
                <c:pt idx="124">
                  <c:v>1.5435597862887265E-3</c:v>
                </c:pt>
                <c:pt idx="125">
                  <c:v>4.8117705054625381E-3</c:v>
                </c:pt>
                <c:pt idx="126">
                  <c:v>-8.7925532732833038E-3</c:v>
                </c:pt>
                <c:pt idx="127">
                  <c:v>-1.7220456056138242E-2</c:v>
                </c:pt>
                <c:pt idx="128">
                  <c:v>-2.2874167157735981E-2</c:v>
                </c:pt>
                <c:pt idx="129">
                  <c:v>-9.8831618601825863E-3</c:v>
                </c:pt>
                <c:pt idx="130">
                  <c:v>-3.0066598134255308E-2</c:v>
                </c:pt>
                <c:pt idx="131">
                  <c:v>-3.6735755901112076E-2</c:v>
                </c:pt>
                <c:pt idx="132">
                  <c:v>-2.3516692827721244E-2</c:v>
                </c:pt>
                <c:pt idx="133">
                  <c:v>-1.1122704681682815E-2</c:v>
                </c:pt>
                <c:pt idx="134">
                  <c:v>-7.0854464158080967E-3</c:v>
                </c:pt>
                <c:pt idx="135">
                  <c:v>-1.2688772518200532E-3</c:v>
                </c:pt>
                <c:pt idx="136">
                  <c:v>1.8659084081340562E-2</c:v>
                </c:pt>
                <c:pt idx="137">
                  <c:v>5.8236252401321284E-2</c:v>
                </c:pt>
                <c:pt idx="138">
                  <c:v>1.7518697498026984E-2</c:v>
                </c:pt>
                <c:pt idx="139">
                  <c:v>3.8559968514985986E-3</c:v>
                </c:pt>
                <c:pt idx="140">
                  <c:v>-1.2538512566594493E-4</c:v>
                </c:pt>
                <c:pt idx="141">
                  <c:v>-9.7720136744905706E-3</c:v>
                </c:pt>
                <c:pt idx="142">
                  <c:v>-6.1873885397397254E-3</c:v>
                </c:pt>
                <c:pt idx="143">
                  <c:v>-1.6330543072991539E-2</c:v>
                </c:pt>
                <c:pt idx="144">
                  <c:v>-8.5700794758361315E-4</c:v>
                </c:pt>
                <c:pt idx="145">
                  <c:v>-6.949597859313753E-3</c:v>
                </c:pt>
                <c:pt idx="146">
                  <c:v>-5.3156448346121706E-3</c:v>
                </c:pt>
                <c:pt idx="147">
                  <c:v>-1.9505776207469998E-2</c:v>
                </c:pt>
                <c:pt idx="148">
                  <c:v>-1.7310784812776606E-3</c:v>
                </c:pt>
                <c:pt idx="149">
                  <c:v>-6.4074156978316914E-3</c:v>
                </c:pt>
                <c:pt idx="150">
                  <c:v>-4.0263921514489614E-4</c:v>
                </c:pt>
                <c:pt idx="151">
                  <c:v>-3.4376493188169096E-3</c:v>
                </c:pt>
                <c:pt idx="152">
                  <c:v>-7.0821033355509587E-3</c:v>
                </c:pt>
                <c:pt idx="153">
                  <c:v>1.343505061692769E-2</c:v>
                </c:pt>
                <c:pt idx="154">
                  <c:v>3.2496931099630796E-3</c:v>
                </c:pt>
                <c:pt idx="155">
                  <c:v>6.3159970728480716E-3</c:v>
                </c:pt>
                <c:pt idx="156">
                  <c:v>2.2977110813370425E-2</c:v>
                </c:pt>
                <c:pt idx="157">
                  <c:v>7.4850207536576174E-2</c:v>
                </c:pt>
                <c:pt idx="158">
                  <c:v>0.10856433141729446</c:v>
                </c:pt>
                <c:pt idx="159">
                  <c:v>9.6568875459349099E-2</c:v>
                </c:pt>
                <c:pt idx="160">
                  <c:v>1.1102668133828399E-2</c:v>
                </c:pt>
                <c:pt idx="161">
                  <c:v>-2.6565404923467794E-3</c:v>
                </c:pt>
                <c:pt idx="162">
                  <c:v>-1.5050036529565939E-2</c:v>
                </c:pt>
                <c:pt idx="163">
                  <c:v>-4.2524494982325509E-3</c:v>
                </c:pt>
                <c:pt idx="164">
                  <c:v>-9.8577683707572663E-3</c:v>
                </c:pt>
                <c:pt idx="165">
                  <c:v>1.5901618666179077E-3</c:v>
                </c:pt>
                <c:pt idx="166">
                  <c:v>-8.2326652888068085E-3</c:v>
                </c:pt>
                <c:pt idx="167">
                  <c:v>-8.5840609949765466E-3</c:v>
                </c:pt>
                <c:pt idx="168">
                  <c:v>-3.3386206932624267E-3</c:v>
                </c:pt>
                <c:pt idx="169">
                  <c:v>-5.8715095791133992E-3</c:v>
                </c:pt>
                <c:pt idx="170">
                  <c:v>6.5072071209027844E-3</c:v>
                </c:pt>
                <c:pt idx="171">
                  <c:v>2.5980872671523641E-2</c:v>
                </c:pt>
                <c:pt idx="172">
                  <c:v>-1.0135711339581302E-3</c:v>
                </c:pt>
                <c:pt idx="173">
                  <c:v>3.6370021263499243E-3</c:v>
                </c:pt>
                <c:pt idx="174">
                  <c:v>-6.5810013786435154E-3</c:v>
                </c:pt>
                <c:pt idx="175">
                  <c:v>-1.0817843127903081E-2</c:v>
                </c:pt>
                <c:pt idx="176">
                  <c:v>-3.0831996718213238E-3</c:v>
                </c:pt>
                <c:pt idx="177">
                  <c:v>-1.3014660756811311E-3</c:v>
                </c:pt>
                <c:pt idx="178">
                  <c:v>-1.4502539629955072E-3</c:v>
                </c:pt>
                <c:pt idx="179">
                  <c:v>6.2299710514689974E-3</c:v>
                </c:pt>
                <c:pt idx="180">
                  <c:v>-3.1486688500706257E-3</c:v>
                </c:pt>
                <c:pt idx="181">
                  <c:v>-2.0139095006145055E-3</c:v>
                </c:pt>
                <c:pt idx="182">
                  <c:v>-7.7231219489901038E-4</c:v>
                </c:pt>
                <c:pt idx="183">
                  <c:v>-1.5038253913561969E-3</c:v>
                </c:pt>
                <c:pt idx="184">
                  <c:v>-4.3757950685738576E-3</c:v>
                </c:pt>
                <c:pt idx="185">
                  <c:v>-3.4532100820331073E-3</c:v>
                </c:pt>
                <c:pt idx="186">
                  <c:v>-2.2864333557936025E-3</c:v>
                </c:pt>
                <c:pt idx="187">
                  <c:v>-2.3168779257498454E-3</c:v>
                </c:pt>
                <c:pt idx="188">
                  <c:v>-1.1905694944752657E-3</c:v>
                </c:pt>
                <c:pt idx="189">
                  <c:v>-1.9761899083415202E-3</c:v>
                </c:pt>
                <c:pt idx="190">
                  <c:v>-4.3221742019071358E-3</c:v>
                </c:pt>
                <c:pt idx="191">
                  <c:v>-3.4397594287901511E-3</c:v>
                </c:pt>
                <c:pt idx="192">
                  <c:v>6.5278466327528314E-3</c:v>
                </c:pt>
                <c:pt idx="193">
                  <c:v>-1.6522984297837973E-3</c:v>
                </c:pt>
                <c:pt idx="194">
                  <c:v>-2.8863918695948049E-3</c:v>
                </c:pt>
                <c:pt idx="195">
                  <c:v>-2.6041577801568429E-3</c:v>
                </c:pt>
                <c:pt idx="196">
                  <c:v>-3.7594438577061413E-3</c:v>
                </c:pt>
                <c:pt idx="197">
                  <c:v>-2.1221949887584145E-3</c:v>
                </c:pt>
                <c:pt idx="198">
                  <c:v>-2.6418625340039483E-3</c:v>
                </c:pt>
                <c:pt idx="199">
                  <c:v>-3.7420351479052127E-3</c:v>
                </c:pt>
                <c:pt idx="200">
                  <c:v>-6.7650297936567791E-4</c:v>
                </c:pt>
                <c:pt idx="201">
                  <c:v>-2.686933857812704E-3</c:v>
                </c:pt>
                <c:pt idx="202">
                  <c:v>-1.1118438328407277E-2</c:v>
                </c:pt>
                <c:pt idx="203">
                  <c:v>-3.7436317592894337E-3</c:v>
                </c:pt>
                <c:pt idx="204">
                  <c:v>-2.531427158208541E-3</c:v>
                </c:pt>
                <c:pt idx="205">
                  <c:v>6.0484229194511857E-3</c:v>
                </c:pt>
                <c:pt idx="206">
                  <c:v>4.2719211317306148E-4</c:v>
                </c:pt>
                <c:pt idx="207">
                  <c:v>-5.9126265941314678E-3</c:v>
                </c:pt>
                <c:pt idx="208">
                  <c:v>-5.3316037209919674E-3</c:v>
                </c:pt>
                <c:pt idx="209">
                  <c:v>-2.3989189369655779E-3</c:v>
                </c:pt>
                <c:pt idx="210">
                  <c:v>-2.5304471417389807E-3</c:v>
                </c:pt>
                <c:pt idx="211">
                  <c:v>3.5178827414923647E-4</c:v>
                </c:pt>
                <c:pt idx="212">
                  <c:v>1.2875926871485255E-3</c:v>
                </c:pt>
                <c:pt idx="213">
                  <c:v>-3.331183184396158E-4</c:v>
                </c:pt>
                <c:pt idx="214">
                  <c:v>-1.9263053917535913E-3</c:v>
                </c:pt>
                <c:pt idx="215">
                  <c:v>-3.0493575834309901E-3</c:v>
                </c:pt>
                <c:pt idx="216">
                  <c:v>-1.9547801783299222E-3</c:v>
                </c:pt>
                <c:pt idx="217">
                  <c:v>-1.9391158816742314E-3</c:v>
                </c:pt>
                <c:pt idx="218">
                  <c:v>5.3413271222568911E-4</c:v>
                </c:pt>
                <c:pt idx="219">
                  <c:v>1.408513546354603E-2</c:v>
                </c:pt>
                <c:pt idx="220">
                  <c:v>4.0648832408238418E-3</c:v>
                </c:pt>
                <c:pt idx="221">
                  <c:v>-2.0991556968525593E-3</c:v>
                </c:pt>
                <c:pt idx="222">
                  <c:v>-8.9053767797968298E-4</c:v>
                </c:pt>
                <c:pt idx="223">
                  <c:v>-3.0567005159441826E-3</c:v>
                </c:pt>
                <c:pt idx="224">
                  <c:v>-2.7980911896181401E-3</c:v>
                </c:pt>
                <c:pt idx="225">
                  <c:v>-4.8824486374748101E-3</c:v>
                </c:pt>
                <c:pt idx="226">
                  <c:v>-2.0117268891775408E-3</c:v>
                </c:pt>
                <c:pt idx="227">
                  <c:v>-1.2625863444208504E-3</c:v>
                </c:pt>
                <c:pt idx="228">
                  <c:v>-2.088743179096568E-3</c:v>
                </c:pt>
                <c:pt idx="229">
                  <c:v>-2.6034391663158026E-3</c:v>
                </c:pt>
                <c:pt idx="230">
                  <c:v>-4.4180959421002081E-3</c:v>
                </c:pt>
                <c:pt idx="231">
                  <c:v>-5.6886855544463393E-3</c:v>
                </c:pt>
                <c:pt idx="232">
                  <c:v>-5.8682026653685288E-3</c:v>
                </c:pt>
                <c:pt idx="233">
                  <c:v>-5.4751469897684653E-3</c:v>
                </c:pt>
                <c:pt idx="234">
                  <c:v>-3.3010003264860545E-3</c:v>
                </c:pt>
                <c:pt idx="235">
                  <c:v>-5.2145384974490241E-3</c:v>
                </c:pt>
                <c:pt idx="236">
                  <c:v>-4.8452832334308941E-3</c:v>
                </c:pt>
                <c:pt idx="237">
                  <c:v>-9.7346368105504942E-4</c:v>
                </c:pt>
                <c:pt idx="238">
                  <c:v>-2.3741491562707471E-3</c:v>
                </c:pt>
                <c:pt idx="239">
                  <c:v>-2.9201515234292979E-3</c:v>
                </c:pt>
                <c:pt idx="240">
                  <c:v>9.2595049097555897E-4</c:v>
                </c:pt>
                <c:pt idx="241">
                  <c:v>-2.2943744257785913E-3</c:v>
                </c:pt>
                <c:pt idx="242">
                  <c:v>-4.3110033848133235E-3</c:v>
                </c:pt>
                <c:pt idx="243">
                  <c:v>-2.0987104567685984E-3</c:v>
                </c:pt>
                <c:pt idx="244">
                  <c:v>3.0175899316152967E-2</c:v>
                </c:pt>
                <c:pt idx="245">
                  <c:v>1.2110784403931624E-2</c:v>
                </c:pt>
                <c:pt idx="246">
                  <c:v>-9.8565630238961629E-4</c:v>
                </c:pt>
                <c:pt idx="247">
                  <c:v>3.9489627675511937E-2</c:v>
                </c:pt>
                <c:pt idx="248">
                  <c:v>6.429350470289706E-3</c:v>
                </c:pt>
                <c:pt idx="249">
                  <c:v>3.2460762802168898E-2</c:v>
                </c:pt>
                <c:pt idx="250">
                  <c:v>9.6918976368236699E-3</c:v>
                </c:pt>
                <c:pt idx="251">
                  <c:v>1.3235078324746526E-2</c:v>
                </c:pt>
                <c:pt idx="252">
                  <c:v>-1.8184612460769923E-3</c:v>
                </c:pt>
                <c:pt idx="253">
                  <c:v>9.1882577658323745E-4</c:v>
                </c:pt>
                <c:pt idx="254">
                  <c:v>-2.9632346543565441E-3</c:v>
                </c:pt>
                <c:pt idx="255">
                  <c:v>-7.0249214723521382E-3</c:v>
                </c:pt>
                <c:pt idx="256">
                  <c:v>-8.6573961071654193E-4</c:v>
                </c:pt>
                <c:pt idx="257">
                  <c:v>6.4293883409617374E-3</c:v>
                </c:pt>
                <c:pt idx="258">
                  <c:v>1.7985026615307477E-3</c:v>
                </c:pt>
                <c:pt idx="259">
                  <c:v>-1.23358492901231E-3</c:v>
                </c:pt>
                <c:pt idx="260">
                  <c:v>3.1567527278042025E-2</c:v>
                </c:pt>
                <c:pt idx="261">
                  <c:v>1.1964941763874023E-2</c:v>
                </c:pt>
                <c:pt idx="262">
                  <c:v>2.373154682664427E-2</c:v>
                </c:pt>
                <c:pt idx="263">
                  <c:v>-3.6561366224324267E-3</c:v>
                </c:pt>
                <c:pt idx="264">
                  <c:v>-4.851433181820403E-3</c:v>
                </c:pt>
                <c:pt idx="265">
                  <c:v>-6.1985910461528635E-3</c:v>
                </c:pt>
                <c:pt idx="266">
                  <c:v>-4.4185009572344424E-3</c:v>
                </c:pt>
                <c:pt idx="267">
                  <c:v>-5.8480030682050467E-3</c:v>
                </c:pt>
                <c:pt idx="268">
                  <c:v>-1.0835281116411558E-3</c:v>
                </c:pt>
                <c:pt idx="269">
                  <c:v>-2.0303074179903254E-3</c:v>
                </c:pt>
                <c:pt idx="270">
                  <c:v>-5.86356847565302E-3</c:v>
                </c:pt>
                <c:pt idx="271">
                  <c:v>-3.6259128393860674E-3</c:v>
                </c:pt>
                <c:pt idx="272">
                  <c:v>-3.2582454316806863E-3</c:v>
                </c:pt>
                <c:pt idx="273">
                  <c:v>-2.2987880716149787E-3</c:v>
                </c:pt>
                <c:pt idx="274">
                  <c:v>-3.5624157505649056E-3</c:v>
                </c:pt>
                <c:pt idx="275">
                  <c:v>-2.046719390594118E-3</c:v>
                </c:pt>
                <c:pt idx="276">
                  <c:v>-3.1166924421064538E-3</c:v>
                </c:pt>
                <c:pt idx="277">
                  <c:v>3.2660583332148073E-2</c:v>
                </c:pt>
                <c:pt idx="278">
                  <c:v>8.5208787313616734E-3</c:v>
                </c:pt>
                <c:pt idx="279">
                  <c:v>1.7941290125964886E-2</c:v>
                </c:pt>
                <c:pt idx="280">
                  <c:v>7.4119335529392464E-3</c:v>
                </c:pt>
                <c:pt idx="281">
                  <c:v>-4.4322319551939751E-3</c:v>
                </c:pt>
                <c:pt idx="282">
                  <c:v>-2.480419167516588E-3</c:v>
                </c:pt>
                <c:pt idx="283">
                  <c:v>-3.2111060085677203E-3</c:v>
                </c:pt>
                <c:pt idx="284">
                  <c:v>-3.9028115338145468E-3</c:v>
                </c:pt>
                <c:pt idx="285">
                  <c:v>-5.0890563646369654E-3</c:v>
                </c:pt>
                <c:pt idx="286">
                  <c:v>-5.2968549818249626E-3</c:v>
                </c:pt>
                <c:pt idx="287">
                  <c:v>1.952558097885728E-3</c:v>
                </c:pt>
                <c:pt idx="288">
                  <c:v>9.6339974352653411E-5</c:v>
                </c:pt>
                <c:pt idx="289">
                  <c:v>-1.5645961056714747E-3</c:v>
                </c:pt>
                <c:pt idx="290">
                  <c:v>-3.4690779109819497E-3</c:v>
                </c:pt>
                <c:pt idx="291">
                  <c:v>-2.4430794689730704E-3</c:v>
                </c:pt>
                <c:pt idx="292">
                  <c:v>-4.6373062312094395E-3</c:v>
                </c:pt>
                <c:pt idx="293">
                  <c:v>-4.0986484327409194E-3</c:v>
                </c:pt>
                <c:pt idx="294">
                  <c:v>-4.3385884915068864E-3</c:v>
                </c:pt>
                <c:pt idx="295">
                  <c:v>-5.4418556845437947E-4</c:v>
                </c:pt>
                <c:pt idx="296">
                  <c:v>3.5157858780982534E-3</c:v>
                </c:pt>
                <c:pt idx="297">
                  <c:v>-7.1110967749500771E-4</c:v>
                </c:pt>
                <c:pt idx="298">
                  <c:v>-1.7465865616464475E-3</c:v>
                </c:pt>
                <c:pt idx="299">
                  <c:v>-1.2687195210512108E-3</c:v>
                </c:pt>
                <c:pt idx="300">
                  <c:v>4.8100083004794665E-4</c:v>
                </c:pt>
                <c:pt idx="301">
                  <c:v>-3.0442019832301699E-4</c:v>
                </c:pt>
                <c:pt idx="302">
                  <c:v>2.9621834585474545E-4</c:v>
                </c:pt>
                <c:pt idx="303">
                  <c:v>-1.6001196994281917E-3</c:v>
                </c:pt>
                <c:pt idx="304">
                  <c:v>1.6234373747719259E-3</c:v>
                </c:pt>
                <c:pt idx="305">
                  <c:v>-2.7276808822782107E-3</c:v>
                </c:pt>
                <c:pt idx="306">
                  <c:v>-2.1536133376956219E-3</c:v>
                </c:pt>
                <c:pt idx="307">
                  <c:v>-1.2420477937527634E-3</c:v>
                </c:pt>
                <c:pt idx="308">
                  <c:v>-3.37586624094107E-3</c:v>
                </c:pt>
                <c:pt idx="309">
                  <c:v>-2.2225430974165843E-3</c:v>
                </c:pt>
                <c:pt idx="310">
                  <c:v>-3.4094929132328115E-3</c:v>
                </c:pt>
                <c:pt idx="311">
                  <c:v>-1.4532729232184462E-3</c:v>
                </c:pt>
                <c:pt idx="312">
                  <c:v>-2.3892681289835608E-3</c:v>
                </c:pt>
                <c:pt idx="313">
                  <c:v>-1.2806817877348104E-3</c:v>
                </c:pt>
                <c:pt idx="314">
                  <c:v>-2.7778584273912242E-3</c:v>
                </c:pt>
                <c:pt idx="315">
                  <c:v>-4.7219888158243982E-4</c:v>
                </c:pt>
                <c:pt idx="316">
                  <c:v>-1.8764542320206284E-4</c:v>
                </c:pt>
                <c:pt idx="317">
                  <c:v>-1.7548448866397473E-3</c:v>
                </c:pt>
                <c:pt idx="318">
                  <c:v>-2.3810296968755766E-3</c:v>
                </c:pt>
                <c:pt idx="319">
                  <c:v>-2.5046481062929956E-3</c:v>
                </c:pt>
                <c:pt idx="320">
                  <c:v>-2.6803890618502914E-3</c:v>
                </c:pt>
                <c:pt idx="321">
                  <c:v>-1.8052332550954819E-3</c:v>
                </c:pt>
                <c:pt idx="322">
                  <c:v>-2.2266926433407389E-3</c:v>
                </c:pt>
                <c:pt idx="323">
                  <c:v>-3.9166591359435614E-3</c:v>
                </c:pt>
                <c:pt idx="324">
                  <c:v>-4.5984179257151066E-3</c:v>
                </c:pt>
                <c:pt idx="325">
                  <c:v>-3.6416303141118614E-3</c:v>
                </c:pt>
                <c:pt idx="326">
                  <c:v>3.939741013973137E-3</c:v>
                </c:pt>
                <c:pt idx="327">
                  <c:v>5.846120245328856E-3</c:v>
                </c:pt>
                <c:pt idx="328">
                  <c:v>3.6598682140158239E-3</c:v>
                </c:pt>
                <c:pt idx="329">
                  <c:v>2.5770422445283358E-3</c:v>
                </c:pt>
                <c:pt idx="330">
                  <c:v>-2.2084697837397834E-3</c:v>
                </c:pt>
                <c:pt idx="331">
                  <c:v>-1.7526689900974936E-3</c:v>
                </c:pt>
                <c:pt idx="332">
                  <c:v>-3.0892656669748277E-3</c:v>
                </c:pt>
                <c:pt idx="333">
                  <c:v>-3.2705232588996322E-3</c:v>
                </c:pt>
                <c:pt idx="334">
                  <c:v>-1.8845523601765377E-3</c:v>
                </c:pt>
                <c:pt idx="335">
                  <c:v>-2.4784456772573762E-3</c:v>
                </c:pt>
                <c:pt idx="336">
                  <c:v>-4.0070828119274822E-3</c:v>
                </c:pt>
                <c:pt idx="337">
                  <c:v>-5.9228194410840575E-3</c:v>
                </c:pt>
                <c:pt idx="338">
                  <c:v>-2.3484743894867082E-3</c:v>
                </c:pt>
                <c:pt idx="339">
                  <c:v>-2.7482833865637938E-4</c:v>
                </c:pt>
                <c:pt idx="340">
                  <c:v>-1.3159755749926109E-4</c:v>
                </c:pt>
                <c:pt idx="341">
                  <c:v>-1.491852015922778E-3</c:v>
                </c:pt>
                <c:pt idx="342">
                  <c:v>-2.1780954664497518E-3</c:v>
                </c:pt>
                <c:pt idx="343">
                  <c:v>-1.0202569819631E-2</c:v>
                </c:pt>
                <c:pt idx="344">
                  <c:v>-5.999364760201918E-3</c:v>
                </c:pt>
                <c:pt idx="345">
                  <c:v>-5.7523956283447473E-3</c:v>
                </c:pt>
                <c:pt idx="346">
                  <c:v>-5.7653277761568469E-3</c:v>
                </c:pt>
                <c:pt idx="347">
                  <c:v>-5.9997299981544025E-3</c:v>
                </c:pt>
                <c:pt idx="348">
                  <c:v>-3.9350581380765077E-3</c:v>
                </c:pt>
                <c:pt idx="349">
                  <c:v>-2.1517290034913706E-3</c:v>
                </c:pt>
                <c:pt idx="350">
                  <c:v>6.2400815903256033E-3</c:v>
                </c:pt>
                <c:pt idx="351">
                  <c:v>3.9327348047369065E-4</c:v>
                </c:pt>
                <c:pt idx="352">
                  <c:v>-1.9074370675606874E-3</c:v>
                </c:pt>
                <c:pt idx="353">
                  <c:v>-2.8298105521550767E-3</c:v>
                </c:pt>
                <c:pt idx="354">
                  <c:v>-3.4689457500444139E-3</c:v>
                </c:pt>
                <c:pt idx="355">
                  <c:v>-4.5834503953677171E-3</c:v>
                </c:pt>
                <c:pt idx="356">
                  <c:v>-1.4079905337231514E-3</c:v>
                </c:pt>
                <c:pt idx="357">
                  <c:v>-3.0925015833132086E-3</c:v>
                </c:pt>
                <c:pt idx="358">
                  <c:v>-2.7335304281550835E-3</c:v>
                </c:pt>
                <c:pt idx="359">
                  <c:v>6.2781242003082799E-4</c:v>
                </c:pt>
                <c:pt idx="360">
                  <c:v>-3.0679038325548912E-3</c:v>
                </c:pt>
                <c:pt idx="361">
                  <c:v>-2.3874289168110308E-3</c:v>
                </c:pt>
                <c:pt idx="362">
                  <c:v>-1.0742030222543701E-3</c:v>
                </c:pt>
                <c:pt idx="363">
                  <c:v>-5.6569086944418742E-4</c:v>
                </c:pt>
                <c:pt idx="364">
                  <c:v>6.6085379359019398E-4</c:v>
                </c:pt>
                <c:pt idx="365">
                  <c:v>-1.3475728685641505E-3</c:v>
                </c:pt>
                <c:pt idx="366">
                  <c:v>-4.8241663945790146E-5</c:v>
                </c:pt>
                <c:pt idx="367">
                  <c:v>-1.7502963677370846E-4</c:v>
                </c:pt>
                <c:pt idx="368">
                  <c:v>-6.7820141716570543E-4</c:v>
                </c:pt>
                <c:pt idx="369">
                  <c:v>7.3919788560157442E-4</c:v>
                </c:pt>
                <c:pt idx="370">
                  <c:v>2.5096770395011472E-3</c:v>
                </c:pt>
                <c:pt idx="371">
                  <c:v>3.4367360206856955E-3</c:v>
                </c:pt>
                <c:pt idx="372">
                  <c:v>2.8256992096614415E-4</c:v>
                </c:pt>
                <c:pt idx="373">
                  <c:v>-1.7075288967752038E-3</c:v>
                </c:pt>
                <c:pt idx="374">
                  <c:v>-1.6566912632130346E-3</c:v>
                </c:pt>
                <c:pt idx="375">
                  <c:v>-1.5837324436379894E-3</c:v>
                </c:pt>
                <c:pt idx="376">
                  <c:v>-8.2207602737324983E-5</c:v>
                </c:pt>
                <c:pt idx="377">
                  <c:v>-6.9696481868442516E-4</c:v>
                </c:pt>
                <c:pt idx="378">
                  <c:v>6.4072536027945902E-4</c:v>
                </c:pt>
                <c:pt idx="379">
                  <c:v>1.4448011654451033E-3</c:v>
                </c:pt>
                <c:pt idx="380">
                  <c:v>-5.560066768703143E-4</c:v>
                </c:pt>
                <c:pt idx="381">
                  <c:v>-4.6745071255918614E-4</c:v>
                </c:pt>
                <c:pt idx="382">
                  <c:v>-2.8034006580591716E-4</c:v>
                </c:pt>
                <c:pt idx="383">
                  <c:v>1.3385465483808422E-3</c:v>
                </c:pt>
                <c:pt idx="384">
                  <c:v>1.2933786164601852E-3</c:v>
                </c:pt>
                <c:pt idx="385">
                  <c:v>2.0179127991958577E-3</c:v>
                </c:pt>
                <c:pt idx="386">
                  <c:v>-6.9847821442363335E-4</c:v>
                </c:pt>
                <c:pt idx="387">
                  <c:v>-2.7603671401222381E-3</c:v>
                </c:pt>
                <c:pt idx="388">
                  <c:v>-2.2508219132448448E-3</c:v>
                </c:pt>
                <c:pt idx="389">
                  <c:v>-1.2198827953072884E-4</c:v>
                </c:pt>
                <c:pt idx="390">
                  <c:v>-1.3605506839098325E-3</c:v>
                </c:pt>
                <c:pt idx="391">
                  <c:v>-3.660789933455024E-3</c:v>
                </c:pt>
                <c:pt idx="392">
                  <c:v>-1.0915556947118283E-3</c:v>
                </c:pt>
                <c:pt idx="393">
                  <c:v>3.2168481503051954E-3</c:v>
                </c:pt>
                <c:pt idx="394">
                  <c:v>1.0698965979409091E-3</c:v>
                </c:pt>
                <c:pt idx="395">
                  <c:v>-2.3681652425692539E-3</c:v>
                </c:pt>
                <c:pt idx="396">
                  <c:v>-1.0135268714741182E-3</c:v>
                </c:pt>
                <c:pt idx="397">
                  <c:v>-1.0952550922840578E-3</c:v>
                </c:pt>
                <c:pt idx="398">
                  <c:v>-3.2425760016259339E-4</c:v>
                </c:pt>
                <c:pt idx="399">
                  <c:v>-3.8044326559599111E-4</c:v>
                </c:pt>
                <c:pt idx="400">
                  <c:v>-6.5972052045682448E-4</c:v>
                </c:pt>
                <c:pt idx="401">
                  <c:v>-1.9870151334100065E-3</c:v>
                </c:pt>
                <c:pt idx="402">
                  <c:v>-4.0771973910856147E-3</c:v>
                </c:pt>
                <c:pt idx="403">
                  <c:v>-1.8026777724998932E-3</c:v>
                </c:pt>
                <c:pt idx="404">
                  <c:v>-1.3845226288943819E-3</c:v>
                </c:pt>
                <c:pt idx="405">
                  <c:v>-2.0531488895679725E-3</c:v>
                </c:pt>
                <c:pt idx="406">
                  <c:v>-2.234248405702638E-3</c:v>
                </c:pt>
                <c:pt idx="407">
                  <c:v>-1.669939200574655E-3</c:v>
                </c:pt>
                <c:pt idx="408">
                  <c:v>-8.990199424130039E-4</c:v>
                </c:pt>
                <c:pt idx="409">
                  <c:v>-1.831261629688207E-3</c:v>
                </c:pt>
                <c:pt idx="410">
                  <c:v>-2.7357647104896236E-3</c:v>
                </c:pt>
                <c:pt idx="411">
                  <c:v>-2.982266390395857E-3</c:v>
                </c:pt>
                <c:pt idx="412">
                  <c:v>-3.692914259764507E-3</c:v>
                </c:pt>
                <c:pt idx="413">
                  <c:v>-3.5691569391721406E-3</c:v>
                </c:pt>
                <c:pt idx="414">
                  <c:v>-5.3126464714853034E-4</c:v>
                </c:pt>
                <c:pt idx="415">
                  <c:v>-2.4135972189604869E-3</c:v>
                </c:pt>
                <c:pt idx="416">
                  <c:v>-3.9112233326074868E-3</c:v>
                </c:pt>
                <c:pt idx="417">
                  <c:v>-2.724655294520767E-3</c:v>
                </c:pt>
                <c:pt idx="418">
                  <c:v>-3.7915311119079741E-3</c:v>
                </c:pt>
                <c:pt idx="419">
                  <c:v>-2.930227307756958E-3</c:v>
                </c:pt>
                <c:pt idx="420">
                  <c:v>-3.3418744915778282E-3</c:v>
                </c:pt>
                <c:pt idx="421">
                  <c:v>-3.3044276368986761E-3</c:v>
                </c:pt>
                <c:pt idx="422">
                  <c:v>-2.5714909276416814E-3</c:v>
                </c:pt>
                <c:pt idx="423">
                  <c:v>-8.3166249468252958E-4</c:v>
                </c:pt>
                <c:pt idx="424">
                  <c:v>-1.6056712866018685E-3</c:v>
                </c:pt>
                <c:pt idx="425">
                  <c:v>-2.2528152315240382E-3</c:v>
                </c:pt>
                <c:pt idx="426">
                  <c:v>-2.9388164617130536E-3</c:v>
                </c:pt>
                <c:pt idx="427">
                  <c:v>-1.2829409528586264E-3</c:v>
                </c:pt>
                <c:pt idx="428">
                  <c:v>-1.390584814078995E-3</c:v>
                </c:pt>
                <c:pt idx="429">
                  <c:v>-2.5591494398885216E-3</c:v>
                </c:pt>
                <c:pt idx="430">
                  <c:v>-1.7596642207747025E-3</c:v>
                </c:pt>
                <c:pt idx="431">
                  <c:v>-1.7931750469589662E-3</c:v>
                </c:pt>
                <c:pt idx="432">
                  <c:v>-1.5713194069361641E-3</c:v>
                </c:pt>
                <c:pt idx="433">
                  <c:v>6.1896062332526529E-5</c:v>
                </c:pt>
                <c:pt idx="434">
                  <c:v>-2.6288371665574191E-3</c:v>
                </c:pt>
                <c:pt idx="435">
                  <c:v>-2.8156556550224311E-3</c:v>
                </c:pt>
                <c:pt idx="436">
                  <c:v>-1.741045359508772E-3</c:v>
                </c:pt>
                <c:pt idx="437">
                  <c:v>-1.4256315864633965E-4</c:v>
                </c:pt>
                <c:pt idx="438">
                  <c:v>-7.9501025641462431E-4</c:v>
                </c:pt>
                <c:pt idx="439">
                  <c:v>-1.234213119734998E-3</c:v>
                </c:pt>
                <c:pt idx="440">
                  <c:v>-3.2478773893184838E-3</c:v>
                </c:pt>
                <c:pt idx="441">
                  <c:v>-2.9175525132185565E-3</c:v>
                </c:pt>
                <c:pt idx="442">
                  <c:v>-8.6854226470856218E-4</c:v>
                </c:pt>
                <c:pt idx="443">
                  <c:v>-3.4864751823634557E-3</c:v>
                </c:pt>
                <c:pt idx="444">
                  <c:v>-3.9733026448599716E-3</c:v>
                </c:pt>
                <c:pt idx="445">
                  <c:v>-2.6213152571983845E-3</c:v>
                </c:pt>
                <c:pt idx="446">
                  <c:v>-2.6602155020146031E-3</c:v>
                </c:pt>
                <c:pt idx="447">
                  <c:v>-1.6415524346027929E-3</c:v>
                </c:pt>
                <c:pt idx="448">
                  <c:v>-1.6372442993942474E-3</c:v>
                </c:pt>
                <c:pt idx="449">
                  <c:v>-3.1285315031755337E-3</c:v>
                </c:pt>
                <c:pt idx="450">
                  <c:v>-1.6413901758215179E-3</c:v>
                </c:pt>
                <c:pt idx="451">
                  <c:v>-3.9767131017786417E-3</c:v>
                </c:pt>
                <c:pt idx="452">
                  <c:v>-2.4120253380572635E-3</c:v>
                </c:pt>
                <c:pt idx="453">
                  <c:v>-4.5195468268397756E-3</c:v>
                </c:pt>
                <c:pt idx="454">
                  <c:v>-2.2487435141857444E-3</c:v>
                </c:pt>
                <c:pt idx="455">
                  <c:v>-2.318730830309593E-3</c:v>
                </c:pt>
                <c:pt idx="456">
                  <c:v>-3.628253142816036E-3</c:v>
                </c:pt>
                <c:pt idx="457">
                  <c:v>-4.4925768736535417E-3</c:v>
                </c:pt>
                <c:pt idx="458">
                  <c:v>-3.5202110946514552E-3</c:v>
                </c:pt>
                <c:pt idx="459">
                  <c:v>-7.3360405372732674E-4</c:v>
                </c:pt>
                <c:pt idx="460">
                  <c:v>-4.7166701210829142E-4</c:v>
                </c:pt>
                <c:pt idx="461">
                  <c:v>-1.5908009438017419E-3</c:v>
                </c:pt>
                <c:pt idx="462">
                  <c:v>-2.6330084637449036E-3</c:v>
                </c:pt>
                <c:pt idx="463">
                  <c:v>-2.21800998057159E-3</c:v>
                </c:pt>
                <c:pt idx="464">
                  <c:v>-5.0659268597980974E-3</c:v>
                </c:pt>
                <c:pt idx="465">
                  <c:v>-4.5449659848507988E-3</c:v>
                </c:pt>
                <c:pt idx="466">
                  <c:v>-6.2298143134978676E-3</c:v>
                </c:pt>
                <c:pt idx="467">
                  <c:v>-3.7563015260020554E-3</c:v>
                </c:pt>
                <c:pt idx="468">
                  <c:v>-6.0100289780502776E-3</c:v>
                </c:pt>
                <c:pt idx="469">
                  <c:v>-6.6677621789729144E-3</c:v>
                </c:pt>
                <c:pt idx="470">
                  <c:v>-6.2307954643224285E-3</c:v>
                </c:pt>
                <c:pt idx="471">
                  <c:v>-1.9967876256848384E-3</c:v>
                </c:pt>
                <c:pt idx="472">
                  <c:v>-1.3544229223353128E-3</c:v>
                </c:pt>
                <c:pt idx="473">
                  <c:v>2.165100554212557E-3</c:v>
                </c:pt>
                <c:pt idx="474">
                  <c:v>-2.464658050764114E-3</c:v>
                </c:pt>
                <c:pt idx="475">
                  <c:v>-2.8331931261082327E-3</c:v>
                </c:pt>
                <c:pt idx="476">
                  <c:v>-6.4624433774438036E-3</c:v>
                </c:pt>
                <c:pt idx="477">
                  <c:v>-6.0994064552811729E-3</c:v>
                </c:pt>
                <c:pt idx="478">
                  <c:v>-5.7216567165294272E-3</c:v>
                </c:pt>
                <c:pt idx="479">
                  <c:v>-5.2090411354124644E-3</c:v>
                </c:pt>
                <c:pt idx="480">
                  <c:v>-3.5532375587890926E-3</c:v>
                </c:pt>
                <c:pt idx="481">
                  <c:v>-8.6119063695748942E-4</c:v>
                </c:pt>
                <c:pt idx="482">
                  <c:v>-3.6028256545554422E-4</c:v>
                </c:pt>
                <c:pt idx="483">
                  <c:v>-1.3989070749233744E-4</c:v>
                </c:pt>
                <c:pt idx="484">
                  <c:v>-6.9287395789922553E-4</c:v>
                </c:pt>
                <c:pt idx="485">
                  <c:v>-1.2011566293847844E-3</c:v>
                </c:pt>
                <c:pt idx="486">
                  <c:v>8.6058631529707273E-4</c:v>
                </c:pt>
                <c:pt idx="487">
                  <c:v>1.7881751196242809E-3</c:v>
                </c:pt>
                <c:pt idx="488">
                  <c:v>-2.0646942408904384E-3</c:v>
                </c:pt>
                <c:pt idx="489">
                  <c:v>-3.9154224051234044E-3</c:v>
                </c:pt>
                <c:pt idx="490">
                  <c:v>-5.2392560763542036E-3</c:v>
                </c:pt>
                <c:pt idx="491">
                  <c:v>2.9084853694417111E-4</c:v>
                </c:pt>
                <c:pt idx="492">
                  <c:v>1.9537997071406733E-3</c:v>
                </c:pt>
                <c:pt idx="493">
                  <c:v>1.7306083806229442E-3</c:v>
                </c:pt>
                <c:pt idx="494">
                  <c:v>1.3543262885969739E-3</c:v>
                </c:pt>
                <c:pt idx="495">
                  <c:v>8.4799005081637158E-4</c:v>
                </c:pt>
                <c:pt idx="496">
                  <c:v>-1.0082799495315519E-3</c:v>
                </c:pt>
                <c:pt idx="497">
                  <c:v>-1.8119911318833176E-3</c:v>
                </c:pt>
                <c:pt idx="498">
                  <c:v>-3.7389740500324955E-3</c:v>
                </c:pt>
                <c:pt idx="499">
                  <c:v>-2.8499662588208651E-3</c:v>
                </c:pt>
                <c:pt idx="500">
                  <c:v>-2.7183060636642936E-3</c:v>
                </c:pt>
                <c:pt idx="501">
                  <c:v>-2.7954645227005141E-3</c:v>
                </c:pt>
                <c:pt idx="502">
                  <c:v>-2.6700018410355849E-3</c:v>
                </c:pt>
                <c:pt idx="503">
                  <c:v>-2.5902842804309766E-3</c:v>
                </c:pt>
                <c:pt idx="504">
                  <c:v>-5.2853466906305387E-3</c:v>
                </c:pt>
                <c:pt idx="505">
                  <c:v>-3.1795936784727147E-3</c:v>
                </c:pt>
                <c:pt idx="506">
                  <c:v>-4.9116157865234187E-3</c:v>
                </c:pt>
                <c:pt idx="507">
                  <c:v>-5.4683587413197985E-3</c:v>
                </c:pt>
                <c:pt idx="508">
                  <c:v>-4.8791612350848682E-3</c:v>
                </c:pt>
                <c:pt idx="509">
                  <c:v>-5.1028174083706393E-3</c:v>
                </c:pt>
                <c:pt idx="510">
                  <c:v>-4.4050537044840812E-3</c:v>
                </c:pt>
                <c:pt idx="511">
                  <c:v>-3.6680564862963984E-3</c:v>
                </c:pt>
                <c:pt idx="512">
                  <c:v>-3.4981972398539125E-3</c:v>
                </c:pt>
                <c:pt idx="513">
                  <c:v>-3.5977019055732765E-3</c:v>
                </c:pt>
                <c:pt idx="514">
                  <c:v>-1.6150464403441702E-3</c:v>
                </c:pt>
                <c:pt idx="515">
                  <c:v>-3.6483358819444311E-3</c:v>
                </c:pt>
                <c:pt idx="516">
                  <c:v>-2.1303500303332876E-3</c:v>
                </c:pt>
                <c:pt idx="517">
                  <c:v>-2.9976211720967568E-3</c:v>
                </c:pt>
                <c:pt idx="518">
                  <c:v>-5.014009528633929E-3</c:v>
                </c:pt>
                <c:pt idx="519">
                  <c:v>-4.2398144110752942E-3</c:v>
                </c:pt>
                <c:pt idx="520">
                  <c:v>-2.1149508223476839E-3</c:v>
                </c:pt>
                <c:pt idx="521">
                  <c:v>-3.6342633782439631E-3</c:v>
                </c:pt>
                <c:pt idx="522">
                  <c:v>-2.5052160447901262E-3</c:v>
                </c:pt>
                <c:pt idx="523">
                  <c:v>-3.1157148782902364E-3</c:v>
                </c:pt>
                <c:pt idx="524">
                  <c:v>-3.7506057879109871E-3</c:v>
                </c:pt>
                <c:pt idx="525">
                  <c:v>-2.6721927422265149E-3</c:v>
                </c:pt>
                <c:pt idx="526">
                  <c:v>-4.4641097094681561E-3</c:v>
                </c:pt>
                <c:pt idx="527">
                  <c:v>-6.1562240422654265E-3</c:v>
                </c:pt>
                <c:pt idx="528">
                  <c:v>-5.2586527654614242E-3</c:v>
                </c:pt>
                <c:pt idx="529">
                  <c:v>-3.8669847230716654E-3</c:v>
                </c:pt>
                <c:pt idx="530">
                  <c:v>-3.7465911470698381E-3</c:v>
                </c:pt>
                <c:pt idx="531">
                  <c:v>-2.6470578797407806E-3</c:v>
                </c:pt>
                <c:pt idx="532">
                  <c:v>-3.5847474832976256E-3</c:v>
                </c:pt>
                <c:pt idx="533">
                  <c:v>-3.3773864403963665E-3</c:v>
                </c:pt>
                <c:pt idx="534">
                  <c:v>-1.8834014084929782E-3</c:v>
                </c:pt>
                <c:pt idx="535">
                  <c:v>-5.5527524587246288E-3</c:v>
                </c:pt>
                <c:pt idx="536">
                  <c:v>-2.3777259335776217E-3</c:v>
                </c:pt>
                <c:pt idx="537">
                  <c:v>-3.5188663781393187E-3</c:v>
                </c:pt>
                <c:pt idx="538">
                  <c:v>-4.2579145808885142E-3</c:v>
                </c:pt>
                <c:pt idx="539">
                  <c:v>-1.0514169561454268E-3</c:v>
                </c:pt>
                <c:pt idx="540">
                  <c:v>-2.8893912155606247E-3</c:v>
                </c:pt>
                <c:pt idx="541">
                  <c:v>-2.5926599862301186E-3</c:v>
                </c:pt>
                <c:pt idx="542">
                  <c:v>-3.4191480001317591E-3</c:v>
                </c:pt>
                <c:pt idx="543">
                  <c:v>-3.1123525296510059E-3</c:v>
                </c:pt>
                <c:pt idx="544">
                  <c:v>-2.3925944527723193E-3</c:v>
                </c:pt>
                <c:pt idx="545">
                  <c:v>-1.2172878499685251E-3</c:v>
                </c:pt>
                <c:pt idx="546">
                  <c:v>-3.7898363110232891E-3</c:v>
                </c:pt>
                <c:pt idx="547">
                  <c:v>-4.7767622514049918E-3</c:v>
                </c:pt>
                <c:pt idx="548">
                  <c:v>-3.9547763556462279E-3</c:v>
                </c:pt>
                <c:pt idx="549">
                  <c:v>-4.3857367821168143E-3</c:v>
                </c:pt>
                <c:pt idx="550">
                  <c:v>-2.2148294686217891E-3</c:v>
                </c:pt>
                <c:pt idx="551">
                  <c:v>-3.2221815769308743E-3</c:v>
                </c:pt>
                <c:pt idx="552">
                  <c:v>-2.7727423869536639E-3</c:v>
                </c:pt>
                <c:pt idx="553">
                  <c:v>-1.9858013395241793E-3</c:v>
                </c:pt>
                <c:pt idx="554">
                  <c:v>-7.1409274727601303E-4</c:v>
                </c:pt>
                <c:pt idx="555">
                  <c:v>-1.7854430500879659E-3</c:v>
                </c:pt>
                <c:pt idx="556">
                  <c:v>1.7066888431418754E-4</c:v>
                </c:pt>
                <c:pt idx="557">
                  <c:v>-9.2805290214155543E-4</c:v>
                </c:pt>
                <c:pt idx="558">
                  <c:v>-4.1811505064690089E-3</c:v>
                </c:pt>
                <c:pt idx="559">
                  <c:v>-1.2971318872093596E-3</c:v>
                </c:pt>
                <c:pt idx="560">
                  <c:v>3.9797436885786954E-4</c:v>
                </c:pt>
                <c:pt idx="561">
                  <c:v>-6.5067877721787714E-3</c:v>
                </c:pt>
                <c:pt idx="562">
                  <c:v>-4.0611128217997805E-3</c:v>
                </c:pt>
                <c:pt idx="563">
                  <c:v>-7.3255604304022035E-3</c:v>
                </c:pt>
                <c:pt idx="564">
                  <c:v>-5.8103705941571424E-3</c:v>
                </c:pt>
                <c:pt idx="565">
                  <c:v>-7.5980260254937468E-3</c:v>
                </c:pt>
                <c:pt idx="566">
                  <c:v>-6.9431139975567246E-3</c:v>
                </c:pt>
                <c:pt idx="567">
                  <c:v>-8.0494484813446506E-3</c:v>
                </c:pt>
                <c:pt idx="568">
                  <c:v>-6.0392907074149583E-3</c:v>
                </c:pt>
                <c:pt idx="569">
                  <c:v>-5.3303576996083079E-3</c:v>
                </c:pt>
                <c:pt idx="570">
                  <c:v>-3.9100296318345294E-2</c:v>
                </c:pt>
                <c:pt idx="571">
                  <c:v>-5.1884182023227031E-3</c:v>
                </c:pt>
                <c:pt idx="572">
                  <c:v>-1.1101046391011922E-2</c:v>
                </c:pt>
                <c:pt idx="573">
                  <c:v>-2.3740562938297415E-2</c:v>
                </c:pt>
                <c:pt idx="574">
                  <c:v>-5.7842483620643504E-3</c:v>
                </c:pt>
                <c:pt idx="575">
                  <c:v>-4.9137751008277268E-3</c:v>
                </c:pt>
                <c:pt idx="576">
                  <c:v>-5.4920710355967853E-3</c:v>
                </c:pt>
                <c:pt idx="577">
                  <c:v>-4.3695096814491382E-3</c:v>
                </c:pt>
                <c:pt idx="578">
                  <c:v>-3.6814153028750696E-3</c:v>
                </c:pt>
                <c:pt idx="579">
                  <c:v>-5.5761596918594714E-3</c:v>
                </c:pt>
                <c:pt idx="580">
                  <c:v>-4.3858386113424155E-3</c:v>
                </c:pt>
                <c:pt idx="581">
                  <c:v>-5.416905805417295E-3</c:v>
                </c:pt>
                <c:pt idx="582">
                  <c:v>-4.6621515368363061E-3</c:v>
                </c:pt>
                <c:pt idx="583">
                  <c:v>-3.4950914404851545E-3</c:v>
                </c:pt>
                <c:pt idx="584">
                  <c:v>-4.2959401806209616E-3</c:v>
                </c:pt>
                <c:pt idx="585">
                  <c:v>-3.7276763518814789E-3</c:v>
                </c:pt>
                <c:pt idx="586">
                  <c:v>-2.4425106535241065E-3</c:v>
                </c:pt>
                <c:pt idx="587">
                  <c:v>-4.3878912151603224E-3</c:v>
                </c:pt>
                <c:pt idx="588">
                  <c:v>-4.6872280366709153E-3</c:v>
                </c:pt>
                <c:pt idx="589">
                  <c:v>-3.293184579785874E-3</c:v>
                </c:pt>
                <c:pt idx="590">
                  <c:v>-5.5400470963996419E-3</c:v>
                </c:pt>
                <c:pt idx="591">
                  <c:v>-4.4842719116774989E-3</c:v>
                </c:pt>
                <c:pt idx="592">
                  <c:v>-5.0581453515267695E-3</c:v>
                </c:pt>
                <c:pt idx="593">
                  <c:v>-4.2170848293717721E-3</c:v>
                </c:pt>
                <c:pt idx="594">
                  <c:v>-5.7512207790360427E-3</c:v>
                </c:pt>
                <c:pt idx="595">
                  <c:v>-5.5415479812698787E-3</c:v>
                </c:pt>
                <c:pt idx="596">
                  <c:v>-5.8506635926266126E-3</c:v>
                </c:pt>
                <c:pt idx="597">
                  <c:v>-6.1645332189458491E-3</c:v>
                </c:pt>
                <c:pt idx="598">
                  <c:v>-6.8180751260704517E-3</c:v>
                </c:pt>
                <c:pt idx="599">
                  <c:v>-7.064397591789705E-3</c:v>
                </c:pt>
                <c:pt idx="600">
                  <c:v>-5.8198245589405539E-3</c:v>
                </c:pt>
                <c:pt idx="601">
                  <c:v>-6.3693150493033734E-3</c:v>
                </c:pt>
                <c:pt idx="602">
                  <c:v>-6.3023457004995143E-3</c:v>
                </c:pt>
                <c:pt idx="603">
                  <c:v>-5.8127282067679783E-3</c:v>
                </c:pt>
                <c:pt idx="604">
                  <c:v>-4.3094902552577845E-3</c:v>
                </c:pt>
                <c:pt idx="605">
                  <c:v>-4.454601991671474E-3</c:v>
                </c:pt>
                <c:pt idx="606">
                  <c:v>-4.5909847096488789E-3</c:v>
                </c:pt>
                <c:pt idx="607">
                  <c:v>-5.5411851217727981E-3</c:v>
                </c:pt>
                <c:pt idx="608">
                  <c:v>-5.6185151996701712E-3</c:v>
                </c:pt>
                <c:pt idx="609">
                  <c:v>-4.6574624694996581E-3</c:v>
                </c:pt>
                <c:pt idx="610">
                  <c:v>-5.2192099768340518E-3</c:v>
                </c:pt>
                <c:pt idx="611">
                  <c:v>-5.8836186705487434E-3</c:v>
                </c:pt>
                <c:pt idx="612">
                  <c:v>-3.842860524157183E-3</c:v>
                </c:pt>
                <c:pt idx="613">
                  <c:v>-3.5431263493049142E-3</c:v>
                </c:pt>
                <c:pt idx="614">
                  <c:v>-5.1705061801140305E-3</c:v>
                </c:pt>
                <c:pt idx="615">
                  <c:v>-5.8749350427589799E-3</c:v>
                </c:pt>
                <c:pt idx="616">
                  <c:v>-5.7131406173434197E-3</c:v>
                </c:pt>
                <c:pt idx="617">
                  <c:v>3.7183435932750873E-3</c:v>
                </c:pt>
                <c:pt idx="618">
                  <c:v>-4.522206974413307E-3</c:v>
                </c:pt>
                <c:pt idx="619">
                  <c:v>-1.2395715469259017E-2</c:v>
                </c:pt>
                <c:pt idx="620">
                  <c:v>-8.8640867664256454E-3</c:v>
                </c:pt>
                <c:pt idx="621">
                  <c:v>-6.8370204335774102E-3</c:v>
                </c:pt>
                <c:pt idx="622">
                  <c:v>-5.8213241073699898E-3</c:v>
                </c:pt>
                <c:pt idx="623">
                  <c:v>-4.7243654443576925E-3</c:v>
                </c:pt>
                <c:pt idx="624">
                  <c:v>-4.6361477081825666E-3</c:v>
                </c:pt>
                <c:pt idx="625">
                  <c:v>-5.1470871336698129E-3</c:v>
                </c:pt>
                <c:pt idx="626">
                  <c:v>-4.6272497688511459E-3</c:v>
                </c:pt>
                <c:pt idx="627">
                  <c:v>-4.9993119685747241E-3</c:v>
                </c:pt>
                <c:pt idx="628">
                  <c:v>-4.3336569973715213E-3</c:v>
                </c:pt>
                <c:pt idx="629">
                  <c:v>-2.9860227114869476E-3</c:v>
                </c:pt>
                <c:pt idx="630">
                  <c:v>-2.8277215515956577E-3</c:v>
                </c:pt>
                <c:pt idx="631">
                  <c:v>-3.424869912291021E-3</c:v>
                </c:pt>
                <c:pt idx="632">
                  <c:v>-3.1925314352667343E-3</c:v>
                </c:pt>
                <c:pt idx="633">
                  <c:v>-5.4918771049903984E-3</c:v>
                </c:pt>
                <c:pt idx="634">
                  <c:v>-3.288428124357336E-3</c:v>
                </c:pt>
                <c:pt idx="635">
                  <c:v>-4.0585636296696301E-3</c:v>
                </c:pt>
                <c:pt idx="636">
                  <c:v>-1.9446914998381248E-3</c:v>
                </c:pt>
                <c:pt idx="637">
                  <c:v>-5.068252318581979E-3</c:v>
                </c:pt>
                <c:pt idx="638">
                  <c:v>-3.7573050266846686E-3</c:v>
                </c:pt>
                <c:pt idx="639">
                  <c:v>-4.9466026105330326E-3</c:v>
                </c:pt>
                <c:pt idx="640">
                  <c:v>-4.4006848364241645E-3</c:v>
                </c:pt>
                <c:pt idx="641">
                  <c:v>-1.7634135037110684E-3</c:v>
                </c:pt>
                <c:pt idx="642">
                  <c:v>-4.1998273069574037E-3</c:v>
                </c:pt>
                <c:pt idx="643">
                  <c:v>-4.3379641216584417E-3</c:v>
                </c:pt>
                <c:pt idx="644">
                  <c:v>-3.2932857449689788E-3</c:v>
                </c:pt>
                <c:pt idx="645">
                  <c:v>-2.5624980093686038E-3</c:v>
                </c:pt>
                <c:pt idx="646">
                  <c:v>-3.3080980400650899E-3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-3.7106969683510013E-3</c:v>
                </c:pt>
                <c:pt idx="653">
                  <c:v>-3.9051943348632169E-3</c:v>
                </c:pt>
                <c:pt idx="654">
                  <c:v>-4.6772020074882306E-3</c:v>
                </c:pt>
                <c:pt idx="655">
                  <c:v>-2.3503453664899584E-3</c:v>
                </c:pt>
                <c:pt idx="656">
                  <c:v>-3.0808231183304213E-3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E-4D92-AD4B-4AA17340A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811734016"/>
        <c:axId val="808793152"/>
      </c:barChart>
      <c:lineChart>
        <c:grouping val="standard"/>
        <c:varyColors val="0"/>
        <c:ser>
          <c:idx val="0"/>
          <c:order val="0"/>
          <c:tx>
            <c:strRef>
              <c:f>CC!$D$2</c:f>
              <c:strCache>
                <c:ptCount val="1"/>
                <c:pt idx="0">
                  <c:v>+3隐含收益率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numRef>
              <c:f>CC!$B$1044:$B$1670</c:f>
              <c:numCache>
                <c:formatCode>yyyy\-mm\-dd</c:formatCode>
                <c:ptCount val="627"/>
                <c:pt idx="0">
                  <c:v>42009</c:v>
                </c:pt>
                <c:pt idx="1">
                  <c:v>42010</c:v>
                </c:pt>
                <c:pt idx="2">
                  <c:v>42011</c:v>
                </c:pt>
                <c:pt idx="3">
                  <c:v>42012</c:v>
                </c:pt>
                <c:pt idx="4">
                  <c:v>42013</c:v>
                </c:pt>
                <c:pt idx="5">
                  <c:v>42016</c:v>
                </c:pt>
                <c:pt idx="6">
                  <c:v>42017</c:v>
                </c:pt>
                <c:pt idx="7">
                  <c:v>42018</c:v>
                </c:pt>
                <c:pt idx="8">
                  <c:v>42019</c:v>
                </c:pt>
                <c:pt idx="9">
                  <c:v>42020</c:v>
                </c:pt>
                <c:pt idx="10">
                  <c:v>42023</c:v>
                </c:pt>
                <c:pt idx="11">
                  <c:v>42024</c:v>
                </c:pt>
                <c:pt idx="12">
                  <c:v>42025</c:v>
                </c:pt>
                <c:pt idx="13">
                  <c:v>42026</c:v>
                </c:pt>
                <c:pt idx="14">
                  <c:v>42027</c:v>
                </c:pt>
                <c:pt idx="15">
                  <c:v>42030</c:v>
                </c:pt>
                <c:pt idx="16">
                  <c:v>42031</c:v>
                </c:pt>
                <c:pt idx="17">
                  <c:v>42032</c:v>
                </c:pt>
                <c:pt idx="18">
                  <c:v>42033</c:v>
                </c:pt>
                <c:pt idx="19">
                  <c:v>42034</c:v>
                </c:pt>
                <c:pt idx="20">
                  <c:v>42037</c:v>
                </c:pt>
                <c:pt idx="21">
                  <c:v>42038</c:v>
                </c:pt>
                <c:pt idx="22">
                  <c:v>42039</c:v>
                </c:pt>
                <c:pt idx="23">
                  <c:v>42040</c:v>
                </c:pt>
                <c:pt idx="24">
                  <c:v>42041</c:v>
                </c:pt>
                <c:pt idx="25">
                  <c:v>42044</c:v>
                </c:pt>
                <c:pt idx="26">
                  <c:v>42045</c:v>
                </c:pt>
                <c:pt idx="27">
                  <c:v>42046</c:v>
                </c:pt>
                <c:pt idx="28">
                  <c:v>42047</c:v>
                </c:pt>
                <c:pt idx="29">
                  <c:v>42048</c:v>
                </c:pt>
                <c:pt idx="30">
                  <c:v>42051</c:v>
                </c:pt>
                <c:pt idx="31">
                  <c:v>42052</c:v>
                </c:pt>
                <c:pt idx="32">
                  <c:v>42060</c:v>
                </c:pt>
                <c:pt idx="33">
                  <c:v>42061</c:v>
                </c:pt>
                <c:pt idx="34">
                  <c:v>42062</c:v>
                </c:pt>
                <c:pt idx="35">
                  <c:v>42065</c:v>
                </c:pt>
                <c:pt idx="36">
                  <c:v>42066</c:v>
                </c:pt>
                <c:pt idx="37">
                  <c:v>42067</c:v>
                </c:pt>
                <c:pt idx="38">
                  <c:v>42068</c:v>
                </c:pt>
                <c:pt idx="39">
                  <c:v>42069</c:v>
                </c:pt>
                <c:pt idx="40">
                  <c:v>42072</c:v>
                </c:pt>
                <c:pt idx="41">
                  <c:v>42073</c:v>
                </c:pt>
                <c:pt idx="42">
                  <c:v>42074</c:v>
                </c:pt>
                <c:pt idx="43">
                  <c:v>42075</c:v>
                </c:pt>
                <c:pt idx="44">
                  <c:v>42076</c:v>
                </c:pt>
                <c:pt idx="45">
                  <c:v>42079</c:v>
                </c:pt>
                <c:pt idx="46">
                  <c:v>42080</c:v>
                </c:pt>
                <c:pt idx="47">
                  <c:v>42081</c:v>
                </c:pt>
                <c:pt idx="48">
                  <c:v>42082</c:v>
                </c:pt>
                <c:pt idx="49">
                  <c:v>42083</c:v>
                </c:pt>
                <c:pt idx="50">
                  <c:v>42086</c:v>
                </c:pt>
                <c:pt idx="51">
                  <c:v>42087</c:v>
                </c:pt>
                <c:pt idx="52">
                  <c:v>42088</c:v>
                </c:pt>
                <c:pt idx="53">
                  <c:v>42089</c:v>
                </c:pt>
                <c:pt idx="54">
                  <c:v>42090</c:v>
                </c:pt>
                <c:pt idx="55">
                  <c:v>42093</c:v>
                </c:pt>
                <c:pt idx="56">
                  <c:v>42094</c:v>
                </c:pt>
                <c:pt idx="57">
                  <c:v>42095</c:v>
                </c:pt>
                <c:pt idx="58">
                  <c:v>42096</c:v>
                </c:pt>
                <c:pt idx="59">
                  <c:v>42097</c:v>
                </c:pt>
                <c:pt idx="60">
                  <c:v>42101</c:v>
                </c:pt>
                <c:pt idx="61">
                  <c:v>42102</c:v>
                </c:pt>
                <c:pt idx="62">
                  <c:v>42103</c:v>
                </c:pt>
                <c:pt idx="63">
                  <c:v>42104</c:v>
                </c:pt>
                <c:pt idx="64">
                  <c:v>42107</c:v>
                </c:pt>
                <c:pt idx="65">
                  <c:v>42108</c:v>
                </c:pt>
                <c:pt idx="66">
                  <c:v>42109</c:v>
                </c:pt>
                <c:pt idx="67">
                  <c:v>42110</c:v>
                </c:pt>
                <c:pt idx="68">
                  <c:v>42111</c:v>
                </c:pt>
                <c:pt idx="69">
                  <c:v>42114</c:v>
                </c:pt>
                <c:pt idx="70">
                  <c:v>42115</c:v>
                </c:pt>
                <c:pt idx="71">
                  <c:v>42116</c:v>
                </c:pt>
                <c:pt idx="72">
                  <c:v>42117</c:v>
                </c:pt>
                <c:pt idx="73">
                  <c:v>42118</c:v>
                </c:pt>
                <c:pt idx="74">
                  <c:v>42121</c:v>
                </c:pt>
                <c:pt idx="75">
                  <c:v>42122</c:v>
                </c:pt>
                <c:pt idx="76">
                  <c:v>42123</c:v>
                </c:pt>
                <c:pt idx="77">
                  <c:v>42124</c:v>
                </c:pt>
                <c:pt idx="78">
                  <c:v>42128</c:v>
                </c:pt>
                <c:pt idx="79">
                  <c:v>42129</c:v>
                </c:pt>
                <c:pt idx="80">
                  <c:v>42130</c:v>
                </c:pt>
                <c:pt idx="81">
                  <c:v>42131</c:v>
                </c:pt>
                <c:pt idx="82">
                  <c:v>42132</c:v>
                </c:pt>
                <c:pt idx="83">
                  <c:v>42135</c:v>
                </c:pt>
                <c:pt idx="84">
                  <c:v>42136</c:v>
                </c:pt>
                <c:pt idx="85">
                  <c:v>42137</c:v>
                </c:pt>
                <c:pt idx="86">
                  <c:v>42138</c:v>
                </c:pt>
                <c:pt idx="87">
                  <c:v>42139</c:v>
                </c:pt>
                <c:pt idx="88">
                  <c:v>42142</c:v>
                </c:pt>
                <c:pt idx="89">
                  <c:v>42143</c:v>
                </c:pt>
                <c:pt idx="90">
                  <c:v>42144</c:v>
                </c:pt>
                <c:pt idx="91">
                  <c:v>42145</c:v>
                </c:pt>
                <c:pt idx="92">
                  <c:v>42146</c:v>
                </c:pt>
                <c:pt idx="93">
                  <c:v>42149</c:v>
                </c:pt>
                <c:pt idx="94">
                  <c:v>42150</c:v>
                </c:pt>
                <c:pt idx="95">
                  <c:v>42151</c:v>
                </c:pt>
                <c:pt idx="96">
                  <c:v>42152</c:v>
                </c:pt>
                <c:pt idx="97">
                  <c:v>42153</c:v>
                </c:pt>
                <c:pt idx="98">
                  <c:v>42156</c:v>
                </c:pt>
                <c:pt idx="99">
                  <c:v>42157</c:v>
                </c:pt>
                <c:pt idx="100">
                  <c:v>42158</c:v>
                </c:pt>
                <c:pt idx="101">
                  <c:v>42159</c:v>
                </c:pt>
                <c:pt idx="102">
                  <c:v>42160</c:v>
                </c:pt>
                <c:pt idx="103">
                  <c:v>42163</c:v>
                </c:pt>
                <c:pt idx="104">
                  <c:v>42164</c:v>
                </c:pt>
                <c:pt idx="105">
                  <c:v>42165</c:v>
                </c:pt>
                <c:pt idx="106">
                  <c:v>42166</c:v>
                </c:pt>
                <c:pt idx="107">
                  <c:v>42167</c:v>
                </c:pt>
                <c:pt idx="108">
                  <c:v>42170</c:v>
                </c:pt>
                <c:pt idx="109">
                  <c:v>42171</c:v>
                </c:pt>
                <c:pt idx="110">
                  <c:v>42172</c:v>
                </c:pt>
                <c:pt idx="111">
                  <c:v>42173</c:v>
                </c:pt>
                <c:pt idx="112">
                  <c:v>42174</c:v>
                </c:pt>
                <c:pt idx="113">
                  <c:v>42178</c:v>
                </c:pt>
                <c:pt idx="114">
                  <c:v>42179</c:v>
                </c:pt>
                <c:pt idx="115">
                  <c:v>42180</c:v>
                </c:pt>
                <c:pt idx="116">
                  <c:v>42181</c:v>
                </c:pt>
                <c:pt idx="117">
                  <c:v>42184</c:v>
                </c:pt>
                <c:pt idx="118">
                  <c:v>42185</c:v>
                </c:pt>
                <c:pt idx="119">
                  <c:v>42186</c:v>
                </c:pt>
                <c:pt idx="120">
                  <c:v>42187</c:v>
                </c:pt>
                <c:pt idx="121">
                  <c:v>42188</c:v>
                </c:pt>
                <c:pt idx="122">
                  <c:v>42191</c:v>
                </c:pt>
                <c:pt idx="123">
                  <c:v>42192</c:v>
                </c:pt>
                <c:pt idx="124">
                  <c:v>42193</c:v>
                </c:pt>
                <c:pt idx="125">
                  <c:v>42194</c:v>
                </c:pt>
                <c:pt idx="126">
                  <c:v>42195</c:v>
                </c:pt>
                <c:pt idx="127">
                  <c:v>42198</c:v>
                </c:pt>
                <c:pt idx="128">
                  <c:v>42199</c:v>
                </c:pt>
                <c:pt idx="129">
                  <c:v>42200</c:v>
                </c:pt>
                <c:pt idx="130">
                  <c:v>42201</c:v>
                </c:pt>
                <c:pt idx="131">
                  <c:v>42202</c:v>
                </c:pt>
                <c:pt idx="132">
                  <c:v>42205</c:v>
                </c:pt>
                <c:pt idx="133">
                  <c:v>42206</c:v>
                </c:pt>
                <c:pt idx="134">
                  <c:v>42207</c:v>
                </c:pt>
                <c:pt idx="135">
                  <c:v>42208</c:v>
                </c:pt>
                <c:pt idx="136">
                  <c:v>42209</c:v>
                </c:pt>
                <c:pt idx="137">
                  <c:v>42212</c:v>
                </c:pt>
                <c:pt idx="138">
                  <c:v>42213</c:v>
                </c:pt>
                <c:pt idx="139">
                  <c:v>42214</c:v>
                </c:pt>
                <c:pt idx="140">
                  <c:v>42215</c:v>
                </c:pt>
                <c:pt idx="141">
                  <c:v>42216</c:v>
                </c:pt>
                <c:pt idx="142">
                  <c:v>42219</c:v>
                </c:pt>
                <c:pt idx="143">
                  <c:v>42220</c:v>
                </c:pt>
                <c:pt idx="144">
                  <c:v>42221</c:v>
                </c:pt>
                <c:pt idx="145">
                  <c:v>42222</c:v>
                </c:pt>
                <c:pt idx="146">
                  <c:v>42223</c:v>
                </c:pt>
                <c:pt idx="147">
                  <c:v>42226</c:v>
                </c:pt>
                <c:pt idx="148">
                  <c:v>42227</c:v>
                </c:pt>
                <c:pt idx="149">
                  <c:v>42228</c:v>
                </c:pt>
                <c:pt idx="150">
                  <c:v>42229</c:v>
                </c:pt>
                <c:pt idx="151">
                  <c:v>42230</c:v>
                </c:pt>
                <c:pt idx="152">
                  <c:v>42233</c:v>
                </c:pt>
                <c:pt idx="153">
                  <c:v>42234</c:v>
                </c:pt>
                <c:pt idx="154">
                  <c:v>42235</c:v>
                </c:pt>
                <c:pt idx="155">
                  <c:v>42236</c:v>
                </c:pt>
                <c:pt idx="156">
                  <c:v>42237</c:v>
                </c:pt>
                <c:pt idx="157">
                  <c:v>42240</c:v>
                </c:pt>
                <c:pt idx="158">
                  <c:v>42241</c:v>
                </c:pt>
                <c:pt idx="159">
                  <c:v>42242</c:v>
                </c:pt>
                <c:pt idx="160">
                  <c:v>42243</c:v>
                </c:pt>
                <c:pt idx="161">
                  <c:v>42244</c:v>
                </c:pt>
                <c:pt idx="162">
                  <c:v>42247</c:v>
                </c:pt>
                <c:pt idx="163">
                  <c:v>42248</c:v>
                </c:pt>
                <c:pt idx="164">
                  <c:v>42249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42285</c:v>
                </c:pt>
                <c:pt idx="184">
                  <c:v>42286</c:v>
                </c:pt>
                <c:pt idx="185">
                  <c:v>42289</c:v>
                </c:pt>
                <c:pt idx="186">
                  <c:v>42290</c:v>
                </c:pt>
                <c:pt idx="187">
                  <c:v>42291</c:v>
                </c:pt>
                <c:pt idx="188">
                  <c:v>42292</c:v>
                </c:pt>
                <c:pt idx="189">
                  <c:v>42293</c:v>
                </c:pt>
                <c:pt idx="190">
                  <c:v>42296</c:v>
                </c:pt>
                <c:pt idx="191">
                  <c:v>42297</c:v>
                </c:pt>
                <c:pt idx="192">
                  <c:v>42298</c:v>
                </c:pt>
                <c:pt idx="193">
                  <c:v>42299</c:v>
                </c:pt>
                <c:pt idx="194">
                  <c:v>42300</c:v>
                </c:pt>
                <c:pt idx="195">
                  <c:v>42303</c:v>
                </c:pt>
                <c:pt idx="196">
                  <c:v>42304</c:v>
                </c:pt>
                <c:pt idx="197">
                  <c:v>42305</c:v>
                </c:pt>
                <c:pt idx="198">
                  <c:v>42306</c:v>
                </c:pt>
                <c:pt idx="199">
                  <c:v>42307</c:v>
                </c:pt>
                <c:pt idx="200">
                  <c:v>42310</c:v>
                </c:pt>
                <c:pt idx="201">
                  <c:v>42311</c:v>
                </c:pt>
                <c:pt idx="202">
                  <c:v>42312</c:v>
                </c:pt>
                <c:pt idx="203">
                  <c:v>42313</c:v>
                </c:pt>
                <c:pt idx="204">
                  <c:v>42314</c:v>
                </c:pt>
                <c:pt idx="205">
                  <c:v>42317</c:v>
                </c:pt>
                <c:pt idx="206">
                  <c:v>42318</c:v>
                </c:pt>
                <c:pt idx="207">
                  <c:v>42319</c:v>
                </c:pt>
                <c:pt idx="208">
                  <c:v>42320</c:v>
                </c:pt>
                <c:pt idx="209">
                  <c:v>42321</c:v>
                </c:pt>
                <c:pt idx="210">
                  <c:v>42324</c:v>
                </c:pt>
                <c:pt idx="211">
                  <c:v>42325</c:v>
                </c:pt>
                <c:pt idx="212">
                  <c:v>42326</c:v>
                </c:pt>
                <c:pt idx="213">
                  <c:v>42327</c:v>
                </c:pt>
                <c:pt idx="214">
                  <c:v>42328</c:v>
                </c:pt>
                <c:pt idx="215">
                  <c:v>42331</c:v>
                </c:pt>
                <c:pt idx="216">
                  <c:v>42332</c:v>
                </c:pt>
                <c:pt idx="217">
                  <c:v>42333</c:v>
                </c:pt>
                <c:pt idx="218">
                  <c:v>42334</c:v>
                </c:pt>
                <c:pt idx="219">
                  <c:v>42335</c:v>
                </c:pt>
                <c:pt idx="220">
                  <c:v>42338</c:v>
                </c:pt>
                <c:pt idx="221">
                  <c:v>42339</c:v>
                </c:pt>
                <c:pt idx="222">
                  <c:v>42340</c:v>
                </c:pt>
                <c:pt idx="223">
                  <c:v>42341</c:v>
                </c:pt>
                <c:pt idx="224">
                  <c:v>42342</c:v>
                </c:pt>
                <c:pt idx="225">
                  <c:v>42345</c:v>
                </c:pt>
                <c:pt idx="226">
                  <c:v>42346</c:v>
                </c:pt>
                <c:pt idx="227">
                  <c:v>42347</c:v>
                </c:pt>
                <c:pt idx="228">
                  <c:v>42348</c:v>
                </c:pt>
                <c:pt idx="229">
                  <c:v>42349</c:v>
                </c:pt>
                <c:pt idx="230">
                  <c:v>42352</c:v>
                </c:pt>
                <c:pt idx="231">
                  <c:v>42353</c:v>
                </c:pt>
                <c:pt idx="232">
                  <c:v>42354</c:v>
                </c:pt>
                <c:pt idx="233">
                  <c:v>42355</c:v>
                </c:pt>
                <c:pt idx="234">
                  <c:v>42356</c:v>
                </c:pt>
                <c:pt idx="235">
                  <c:v>42359</c:v>
                </c:pt>
                <c:pt idx="236">
                  <c:v>42360</c:v>
                </c:pt>
                <c:pt idx="237">
                  <c:v>42361</c:v>
                </c:pt>
                <c:pt idx="238">
                  <c:v>42362</c:v>
                </c:pt>
                <c:pt idx="239">
                  <c:v>42363</c:v>
                </c:pt>
                <c:pt idx="240">
                  <c:v>42366</c:v>
                </c:pt>
                <c:pt idx="241">
                  <c:v>42367</c:v>
                </c:pt>
                <c:pt idx="242">
                  <c:v>42368</c:v>
                </c:pt>
                <c:pt idx="243">
                  <c:v>42369</c:v>
                </c:pt>
                <c:pt idx="244">
                  <c:v>42373</c:v>
                </c:pt>
                <c:pt idx="245">
                  <c:v>42374</c:v>
                </c:pt>
                <c:pt idx="246">
                  <c:v>42375</c:v>
                </c:pt>
                <c:pt idx="247">
                  <c:v>42376</c:v>
                </c:pt>
                <c:pt idx="248">
                  <c:v>42377</c:v>
                </c:pt>
                <c:pt idx="249">
                  <c:v>42380</c:v>
                </c:pt>
                <c:pt idx="250">
                  <c:v>42381</c:v>
                </c:pt>
                <c:pt idx="251">
                  <c:v>42382</c:v>
                </c:pt>
                <c:pt idx="252">
                  <c:v>42383</c:v>
                </c:pt>
                <c:pt idx="253">
                  <c:v>42384</c:v>
                </c:pt>
                <c:pt idx="254">
                  <c:v>42387</c:v>
                </c:pt>
                <c:pt idx="255">
                  <c:v>42388</c:v>
                </c:pt>
                <c:pt idx="256">
                  <c:v>42389</c:v>
                </c:pt>
                <c:pt idx="257">
                  <c:v>42390</c:v>
                </c:pt>
                <c:pt idx="258">
                  <c:v>42391</c:v>
                </c:pt>
                <c:pt idx="259">
                  <c:v>42394</c:v>
                </c:pt>
                <c:pt idx="260">
                  <c:v>42395</c:v>
                </c:pt>
                <c:pt idx="261">
                  <c:v>42396</c:v>
                </c:pt>
                <c:pt idx="262">
                  <c:v>42397</c:v>
                </c:pt>
                <c:pt idx="263">
                  <c:v>42398</c:v>
                </c:pt>
                <c:pt idx="264">
                  <c:v>42401</c:v>
                </c:pt>
                <c:pt idx="265">
                  <c:v>42402</c:v>
                </c:pt>
                <c:pt idx="266">
                  <c:v>42403</c:v>
                </c:pt>
                <c:pt idx="267">
                  <c:v>42404</c:v>
                </c:pt>
                <c:pt idx="268">
                  <c:v>42405</c:v>
                </c:pt>
                <c:pt idx="269">
                  <c:v>42415</c:v>
                </c:pt>
                <c:pt idx="270">
                  <c:v>42416</c:v>
                </c:pt>
                <c:pt idx="271">
                  <c:v>42417</c:v>
                </c:pt>
                <c:pt idx="272">
                  <c:v>42418</c:v>
                </c:pt>
                <c:pt idx="273">
                  <c:v>42419</c:v>
                </c:pt>
                <c:pt idx="274">
                  <c:v>42422</c:v>
                </c:pt>
                <c:pt idx="275">
                  <c:v>42423</c:v>
                </c:pt>
                <c:pt idx="276">
                  <c:v>42424</c:v>
                </c:pt>
                <c:pt idx="277">
                  <c:v>42425</c:v>
                </c:pt>
                <c:pt idx="278">
                  <c:v>42426</c:v>
                </c:pt>
                <c:pt idx="279">
                  <c:v>42429</c:v>
                </c:pt>
                <c:pt idx="280">
                  <c:v>42430</c:v>
                </c:pt>
                <c:pt idx="281">
                  <c:v>42431</c:v>
                </c:pt>
                <c:pt idx="282">
                  <c:v>42432</c:v>
                </c:pt>
                <c:pt idx="283">
                  <c:v>42433</c:v>
                </c:pt>
                <c:pt idx="284">
                  <c:v>42436</c:v>
                </c:pt>
                <c:pt idx="285">
                  <c:v>42437</c:v>
                </c:pt>
                <c:pt idx="286">
                  <c:v>42438</c:v>
                </c:pt>
                <c:pt idx="287">
                  <c:v>42439</c:v>
                </c:pt>
                <c:pt idx="288">
                  <c:v>42440</c:v>
                </c:pt>
                <c:pt idx="289">
                  <c:v>42443</c:v>
                </c:pt>
                <c:pt idx="290">
                  <c:v>42444</c:v>
                </c:pt>
                <c:pt idx="291">
                  <c:v>42445</c:v>
                </c:pt>
                <c:pt idx="292">
                  <c:v>42446</c:v>
                </c:pt>
                <c:pt idx="293">
                  <c:v>42447</c:v>
                </c:pt>
                <c:pt idx="294">
                  <c:v>42450</c:v>
                </c:pt>
                <c:pt idx="295">
                  <c:v>42451</c:v>
                </c:pt>
                <c:pt idx="296">
                  <c:v>42452</c:v>
                </c:pt>
                <c:pt idx="297">
                  <c:v>42453</c:v>
                </c:pt>
                <c:pt idx="298">
                  <c:v>42454</c:v>
                </c:pt>
                <c:pt idx="299">
                  <c:v>42457</c:v>
                </c:pt>
                <c:pt idx="300">
                  <c:v>42458</c:v>
                </c:pt>
                <c:pt idx="301">
                  <c:v>42459</c:v>
                </c:pt>
                <c:pt idx="302">
                  <c:v>42460</c:v>
                </c:pt>
                <c:pt idx="303">
                  <c:v>42461</c:v>
                </c:pt>
                <c:pt idx="304">
                  <c:v>42465</c:v>
                </c:pt>
                <c:pt idx="305">
                  <c:v>42466</c:v>
                </c:pt>
                <c:pt idx="306">
                  <c:v>42467</c:v>
                </c:pt>
                <c:pt idx="307">
                  <c:v>42468</c:v>
                </c:pt>
                <c:pt idx="308">
                  <c:v>42471</c:v>
                </c:pt>
                <c:pt idx="309">
                  <c:v>42472</c:v>
                </c:pt>
                <c:pt idx="310">
                  <c:v>42473</c:v>
                </c:pt>
                <c:pt idx="311">
                  <c:v>42474</c:v>
                </c:pt>
                <c:pt idx="312">
                  <c:v>42475</c:v>
                </c:pt>
                <c:pt idx="313">
                  <c:v>42478</c:v>
                </c:pt>
                <c:pt idx="314">
                  <c:v>42479</c:v>
                </c:pt>
                <c:pt idx="315">
                  <c:v>42480</c:v>
                </c:pt>
                <c:pt idx="316">
                  <c:v>42481</c:v>
                </c:pt>
                <c:pt idx="317">
                  <c:v>42482</c:v>
                </c:pt>
                <c:pt idx="318">
                  <c:v>42485</c:v>
                </c:pt>
                <c:pt idx="319">
                  <c:v>42486</c:v>
                </c:pt>
                <c:pt idx="320">
                  <c:v>42487</c:v>
                </c:pt>
                <c:pt idx="321">
                  <c:v>42488</c:v>
                </c:pt>
                <c:pt idx="322">
                  <c:v>42489</c:v>
                </c:pt>
                <c:pt idx="323">
                  <c:v>42493</c:v>
                </c:pt>
                <c:pt idx="324">
                  <c:v>42494</c:v>
                </c:pt>
                <c:pt idx="325">
                  <c:v>42495</c:v>
                </c:pt>
                <c:pt idx="326">
                  <c:v>42496</c:v>
                </c:pt>
                <c:pt idx="327">
                  <c:v>42499</c:v>
                </c:pt>
                <c:pt idx="328">
                  <c:v>42500</c:v>
                </c:pt>
                <c:pt idx="329">
                  <c:v>42501</c:v>
                </c:pt>
                <c:pt idx="330">
                  <c:v>42502</c:v>
                </c:pt>
                <c:pt idx="331">
                  <c:v>42503</c:v>
                </c:pt>
                <c:pt idx="332">
                  <c:v>42506</c:v>
                </c:pt>
                <c:pt idx="333">
                  <c:v>42507</c:v>
                </c:pt>
                <c:pt idx="334">
                  <c:v>42508</c:v>
                </c:pt>
                <c:pt idx="335">
                  <c:v>42509</c:v>
                </c:pt>
                <c:pt idx="336">
                  <c:v>42510</c:v>
                </c:pt>
                <c:pt idx="337">
                  <c:v>42513</c:v>
                </c:pt>
                <c:pt idx="338">
                  <c:v>42514</c:v>
                </c:pt>
                <c:pt idx="339">
                  <c:v>42515</c:v>
                </c:pt>
                <c:pt idx="340">
                  <c:v>42516</c:v>
                </c:pt>
                <c:pt idx="341">
                  <c:v>42517</c:v>
                </c:pt>
                <c:pt idx="342">
                  <c:v>42520</c:v>
                </c:pt>
                <c:pt idx="343">
                  <c:v>42521</c:v>
                </c:pt>
                <c:pt idx="344">
                  <c:v>42522</c:v>
                </c:pt>
                <c:pt idx="345">
                  <c:v>42523</c:v>
                </c:pt>
                <c:pt idx="346">
                  <c:v>42524</c:v>
                </c:pt>
                <c:pt idx="347">
                  <c:v>42527</c:v>
                </c:pt>
                <c:pt idx="348">
                  <c:v>42528</c:v>
                </c:pt>
                <c:pt idx="349">
                  <c:v>42529</c:v>
                </c:pt>
                <c:pt idx="350">
                  <c:v>42534</c:v>
                </c:pt>
                <c:pt idx="351">
                  <c:v>42535</c:v>
                </c:pt>
                <c:pt idx="352">
                  <c:v>42536</c:v>
                </c:pt>
                <c:pt idx="353">
                  <c:v>42537</c:v>
                </c:pt>
                <c:pt idx="354">
                  <c:v>42538</c:v>
                </c:pt>
                <c:pt idx="355">
                  <c:v>42541</c:v>
                </c:pt>
                <c:pt idx="356">
                  <c:v>42542</c:v>
                </c:pt>
                <c:pt idx="357">
                  <c:v>42543</c:v>
                </c:pt>
                <c:pt idx="358">
                  <c:v>42544</c:v>
                </c:pt>
                <c:pt idx="359">
                  <c:v>42545</c:v>
                </c:pt>
                <c:pt idx="360">
                  <c:v>42548</c:v>
                </c:pt>
                <c:pt idx="361">
                  <c:v>42549</c:v>
                </c:pt>
                <c:pt idx="362">
                  <c:v>42550</c:v>
                </c:pt>
                <c:pt idx="363">
                  <c:v>42551</c:v>
                </c:pt>
                <c:pt idx="364">
                  <c:v>42552</c:v>
                </c:pt>
                <c:pt idx="365">
                  <c:v>42555</c:v>
                </c:pt>
                <c:pt idx="366">
                  <c:v>42556</c:v>
                </c:pt>
                <c:pt idx="367">
                  <c:v>42557</c:v>
                </c:pt>
                <c:pt idx="368">
                  <c:v>42558</c:v>
                </c:pt>
                <c:pt idx="369">
                  <c:v>42559</c:v>
                </c:pt>
                <c:pt idx="370">
                  <c:v>42562</c:v>
                </c:pt>
                <c:pt idx="371">
                  <c:v>42563</c:v>
                </c:pt>
                <c:pt idx="372">
                  <c:v>42564</c:v>
                </c:pt>
                <c:pt idx="373">
                  <c:v>42565</c:v>
                </c:pt>
                <c:pt idx="374">
                  <c:v>42566</c:v>
                </c:pt>
                <c:pt idx="375">
                  <c:v>42569</c:v>
                </c:pt>
                <c:pt idx="376">
                  <c:v>42570</c:v>
                </c:pt>
                <c:pt idx="377">
                  <c:v>42571</c:v>
                </c:pt>
                <c:pt idx="378">
                  <c:v>42572</c:v>
                </c:pt>
                <c:pt idx="379">
                  <c:v>42573</c:v>
                </c:pt>
                <c:pt idx="380">
                  <c:v>42576</c:v>
                </c:pt>
                <c:pt idx="381">
                  <c:v>42577</c:v>
                </c:pt>
                <c:pt idx="382">
                  <c:v>42578</c:v>
                </c:pt>
                <c:pt idx="383">
                  <c:v>42579</c:v>
                </c:pt>
                <c:pt idx="384">
                  <c:v>42580</c:v>
                </c:pt>
                <c:pt idx="385">
                  <c:v>42583</c:v>
                </c:pt>
                <c:pt idx="386">
                  <c:v>42584</c:v>
                </c:pt>
                <c:pt idx="387">
                  <c:v>42585</c:v>
                </c:pt>
                <c:pt idx="388">
                  <c:v>42586</c:v>
                </c:pt>
                <c:pt idx="389">
                  <c:v>42587</c:v>
                </c:pt>
                <c:pt idx="390">
                  <c:v>42590</c:v>
                </c:pt>
                <c:pt idx="391">
                  <c:v>42591</c:v>
                </c:pt>
                <c:pt idx="392">
                  <c:v>42592</c:v>
                </c:pt>
                <c:pt idx="393">
                  <c:v>42593</c:v>
                </c:pt>
                <c:pt idx="394">
                  <c:v>42594</c:v>
                </c:pt>
                <c:pt idx="395">
                  <c:v>42597</c:v>
                </c:pt>
                <c:pt idx="396">
                  <c:v>42598</c:v>
                </c:pt>
                <c:pt idx="397">
                  <c:v>42599</c:v>
                </c:pt>
                <c:pt idx="398">
                  <c:v>42600</c:v>
                </c:pt>
                <c:pt idx="399">
                  <c:v>42601</c:v>
                </c:pt>
                <c:pt idx="400">
                  <c:v>42604</c:v>
                </c:pt>
                <c:pt idx="401">
                  <c:v>42605</c:v>
                </c:pt>
                <c:pt idx="402">
                  <c:v>42606</c:v>
                </c:pt>
                <c:pt idx="403">
                  <c:v>42607</c:v>
                </c:pt>
                <c:pt idx="404">
                  <c:v>42608</c:v>
                </c:pt>
                <c:pt idx="405">
                  <c:v>42611</c:v>
                </c:pt>
                <c:pt idx="406">
                  <c:v>42612</c:v>
                </c:pt>
                <c:pt idx="407">
                  <c:v>42613</c:v>
                </c:pt>
                <c:pt idx="408">
                  <c:v>42614</c:v>
                </c:pt>
                <c:pt idx="409">
                  <c:v>42615</c:v>
                </c:pt>
                <c:pt idx="410">
                  <c:v>42618</c:v>
                </c:pt>
                <c:pt idx="411">
                  <c:v>42619</c:v>
                </c:pt>
                <c:pt idx="412">
                  <c:v>42620</c:v>
                </c:pt>
                <c:pt idx="413">
                  <c:v>42621</c:v>
                </c:pt>
                <c:pt idx="414">
                  <c:v>42622</c:v>
                </c:pt>
                <c:pt idx="415">
                  <c:v>42625</c:v>
                </c:pt>
                <c:pt idx="416">
                  <c:v>42626</c:v>
                </c:pt>
                <c:pt idx="417">
                  <c:v>42627</c:v>
                </c:pt>
                <c:pt idx="418">
                  <c:v>42632</c:v>
                </c:pt>
                <c:pt idx="419">
                  <c:v>42633</c:v>
                </c:pt>
                <c:pt idx="420">
                  <c:v>42634</c:v>
                </c:pt>
                <c:pt idx="421">
                  <c:v>42635</c:v>
                </c:pt>
                <c:pt idx="422">
                  <c:v>42636</c:v>
                </c:pt>
                <c:pt idx="423">
                  <c:v>42639</c:v>
                </c:pt>
                <c:pt idx="424">
                  <c:v>42640</c:v>
                </c:pt>
                <c:pt idx="425">
                  <c:v>42641</c:v>
                </c:pt>
                <c:pt idx="426">
                  <c:v>42642</c:v>
                </c:pt>
                <c:pt idx="427">
                  <c:v>42643</c:v>
                </c:pt>
                <c:pt idx="428">
                  <c:v>42653</c:v>
                </c:pt>
                <c:pt idx="429">
                  <c:v>42654</c:v>
                </c:pt>
                <c:pt idx="430">
                  <c:v>42655</c:v>
                </c:pt>
                <c:pt idx="431">
                  <c:v>42656</c:v>
                </c:pt>
                <c:pt idx="432">
                  <c:v>42657</c:v>
                </c:pt>
                <c:pt idx="433">
                  <c:v>42660</c:v>
                </c:pt>
                <c:pt idx="434">
                  <c:v>42661</c:v>
                </c:pt>
                <c:pt idx="435">
                  <c:v>42662</c:v>
                </c:pt>
                <c:pt idx="436">
                  <c:v>42663</c:v>
                </c:pt>
                <c:pt idx="437">
                  <c:v>42664</c:v>
                </c:pt>
                <c:pt idx="438">
                  <c:v>42667</c:v>
                </c:pt>
                <c:pt idx="439">
                  <c:v>42668</c:v>
                </c:pt>
                <c:pt idx="440">
                  <c:v>42669</c:v>
                </c:pt>
                <c:pt idx="441">
                  <c:v>42670</c:v>
                </c:pt>
                <c:pt idx="442">
                  <c:v>42671</c:v>
                </c:pt>
                <c:pt idx="443">
                  <c:v>42674</c:v>
                </c:pt>
                <c:pt idx="444">
                  <c:v>42675</c:v>
                </c:pt>
                <c:pt idx="445">
                  <c:v>42676</c:v>
                </c:pt>
                <c:pt idx="446">
                  <c:v>42677</c:v>
                </c:pt>
                <c:pt idx="447">
                  <c:v>42678</c:v>
                </c:pt>
                <c:pt idx="448">
                  <c:v>42681</c:v>
                </c:pt>
                <c:pt idx="449">
                  <c:v>42682</c:v>
                </c:pt>
                <c:pt idx="450">
                  <c:v>42683</c:v>
                </c:pt>
                <c:pt idx="451">
                  <c:v>42684</c:v>
                </c:pt>
                <c:pt idx="452">
                  <c:v>42685</c:v>
                </c:pt>
                <c:pt idx="453">
                  <c:v>42688</c:v>
                </c:pt>
                <c:pt idx="454">
                  <c:v>42689</c:v>
                </c:pt>
                <c:pt idx="455">
                  <c:v>42690</c:v>
                </c:pt>
                <c:pt idx="456">
                  <c:v>42691</c:v>
                </c:pt>
                <c:pt idx="457">
                  <c:v>42692</c:v>
                </c:pt>
                <c:pt idx="458">
                  <c:v>42695</c:v>
                </c:pt>
                <c:pt idx="459">
                  <c:v>42696</c:v>
                </c:pt>
                <c:pt idx="460">
                  <c:v>42697</c:v>
                </c:pt>
                <c:pt idx="461">
                  <c:v>42698</c:v>
                </c:pt>
                <c:pt idx="462">
                  <c:v>42699</c:v>
                </c:pt>
                <c:pt idx="463">
                  <c:v>42702</c:v>
                </c:pt>
                <c:pt idx="464">
                  <c:v>42703</c:v>
                </c:pt>
                <c:pt idx="465">
                  <c:v>42704</c:v>
                </c:pt>
                <c:pt idx="466">
                  <c:v>42705</c:v>
                </c:pt>
                <c:pt idx="467">
                  <c:v>42706</c:v>
                </c:pt>
                <c:pt idx="468">
                  <c:v>42709</c:v>
                </c:pt>
                <c:pt idx="469">
                  <c:v>42710</c:v>
                </c:pt>
                <c:pt idx="470">
                  <c:v>42711</c:v>
                </c:pt>
                <c:pt idx="471">
                  <c:v>42712</c:v>
                </c:pt>
                <c:pt idx="472">
                  <c:v>42713</c:v>
                </c:pt>
                <c:pt idx="473">
                  <c:v>42716</c:v>
                </c:pt>
                <c:pt idx="474">
                  <c:v>42717</c:v>
                </c:pt>
                <c:pt idx="475">
                  <c:v>42718</c:v>
                </c:pt>
                <c:pt idx="476">
                  <c:v>42719</c:v>
                </c:pt>
                <c:pt idx="477">
                  <c:v>42720</c:v>
                </c:pt>
                <c:pt idx="478">
                  <c:v>42723</c:v>
                </c:pt>
                <c:pt idx="479">
                  <c:v>42724</c:v>
                </c:pt>
                <c:pt idx="480">
                  <c:v>42725</c:v>
                </c:pt>
                <c:pt idx="481">
                  <c:v>42726</c:v>
                </c:pt>
                <c:pt idx="482">
                  <c:v>42727</c:v>
                </c:pt>
                <c:pt idx="483">
                  <c:v>42730</c:v>
                </c:pt>
                <c:pt idx="484">
                  <c:v>42731</c:v>
                </c:pt>
                <c:pt idx="485">
                  <c:v>42732</c:v>
                </c:pt>
                <c:pt idx="486">
                  <c:v>42733</c:v>
                </c:pt>
                <c:pt idx="487">
                  <c:v>42734</c:v>
                </c:pt>
                <c:pt idx="488">
                  <c:v>42738</c:v>
                </c:pt>
                <c:pt idx="489">
                  <c:v>42739</c:v>
                </c:pt>
                <c:pt idx="490">
                  <c:v>42740</c:v>
                </c:pt>
                <c:pt idx="491">
                  <c:v>42741</c:v>
                </c:pt>
                <c:pt idx="492">
                  <c:v>42744</c:v>
                </c:pt>
                <c:pt idx="493">
                  <c:v>42745</c:v>
                </c:pt>
                <c:pt idx="494">
                  <c:v>42746</c:v>
                </c:pt>
                <c:pt idx="495">
                  <c:v>42747</c:v>
                </c:pt>
                <c:pt idx="496">
                  <c:v>42748</c:v>
                </c:pt>
                <c:pt idx="497">
                  <c:v>42751</c:v>
                </c:pt>
                <c:pt idx="498">
                  <c:v>42752</c:v>
                </c:pt>
                <c:pt idx="499">
                  <c:v>42753</c:v>
                </c:pt>
                <c:pt idx="500">
                  <c:v>42754</c:v>
                </c:pt>
                <c:pt idx="501">
                  <c:v>42755</c:v>
                </c:pt>
                <c:pt idx="502">
                  <c:v>42758</c:v>
                </c:pt>
                <c:pt idx="503">
                  <c:v>42759</c:v>
                </c:pt>
                <c:pt idx="504">
                  <c:v>42760</c:v>
                </c:pt>
                <c:pt idx="505">
                  <c:v>42761</c:v>
                </c:pt>
                <c:pt idx="506">
                  <c:v>42769</c:v>
                </c:pt>
                <c:pt idx="507">
                  <c:v>42772</c:v>
                </c:pt>
                <c:pt idx="508">
                  <c:v>42773</c:v>
                </c:pt>
                <c:pt idx="509">
                  <c:v>42774</c:v>
                </c:pt>
                <c:pt idx="510">
                  <c:v>42775</c:v>
                </c:pt>
                <c:pt idx="511">
                  <c:v>42776</c:v>
                </c:pt>
                <c:pt idx="512">
                  <c:v>42779</c:v>
                </c:pt>
                <c:pt idx="513">
                  <c:v>42780</c:v>
                </c:pt>
                <c:pt idx="514">
                  <c:v>42781</c:v>
                </c:pt>
                <c:pt idx="515">
                  <c:v>42782</c:v>
                </c:pt>
                <c:pt idx="516">
                  <c:v>42783</c:v>
                </c:pt>
                <c:pt idx="517">
                  <c:v>42786</c:v>
                </c:pt>
                <c:pt idx="518">
                  <c:v>42787</c:v>
                </c:pt>
                <c:pt idx="519">
                  <c:v>42788</c:v>
                </c:pt>
                <c:pt idx="520">
                  <c:v>42789</c:v>
                </c:pt>
                <c:pt idx="521">
                  <c:v>42790</c:v>
                </c:pt>
                <c:pt idx="522">
                  <c:v>42793</c:v>
                </c:pt>
                <c:pt idx="523">
                  <c:v>42794</c:v>
                </c:pt>
                <c:pt idx="524">
                  <c:v>42795</c:v>
                </c:pt>
                <c:pt idx="525">
                  <c:v>42796</c:v>
                </c:pt>
                <c:pt idx="526">
                  <c:v>42797</c:v>
                </c:pt>
                <c:pt idx="527">
                  <c:v>42800</c:v>
                </c:pt>
                <c:pt idx="528">
                  <c:v>42801</c:v>
                </c:pt>
                <c:pt idx="529">
                  <c:v>42802</c:v>
                </c:pt>
                <c:pt idx="530">
                  <c:v>42803</c:v>
                </c:pt>
                <c:pt idx="531">
                  <c:v>42804</c:v>
                </c:pt>
                <c:pt idx="532">
                  <c:v>42807</c:v>
                </c:pt>
                <c:pt idx="533">
                  <c:v>42808</c:v>
                </c:pt>
                <c:pt idx="534">
                  <c:v>42809</c:v>
                </c:pt>
                <c:pt idx="535">
                  <c:v>42810</c:v>
                </c:pt>
                <c:pt idx="536">
                  <c:v>42811</c:v>
                </c:pt>
                <c:pt idx="537">
                  <c:v>42814</c:v>
                </c:pt>
                <c:pt idx="538">
                  <c:v>42815</c:v>
                </c:pt>
                <c:pt idx="539">
                  <c:v>42816</c:v>
                </c:pt>
                <c:pt idx="540">
                  <c:v>42817</c:v>
                </c:pt>
                <c:pt idx="541">
                  <c:v>42818</c:v>
                </c:pt>
                <c:pt idx="542">
                  <c:v>42821</c:v>
                </c:pt>
                <c:pt idx="543">
                  <c:v>42822</c:v>
                </c:pt>
                <c:pt idx="544">
                  <c:v>42823</c:v>
                </c:pt>
                <c:pt idx="545">
                  <c:v>42824</c:v>
                </c:pt>
                <c:pt idx="546">
                  <c:v>42825</c:v>
                </c:pt>
                <c:pt idx="547">
                  <c:v>42830</c:v>
                </c:pt>
                <c:pt idx="548">
                  <c:v>42831</c:v>
                </c:pt>
                <c:pt idx="549">
                  <c:v>42832</c:v>
                </c:pt>
                <c:pt idx="550">
                  <c:v>42835</c:v>
                </c:pt>
                <c:pt idx="551">
                  <c:v>42836</c:v>
                </c:pt>
                <c:pt idx="552">
                  <c:v>42837</c:v>
                </c:pt>
                <c:pt idx="553">
                  <c:v>42838</c:v>
                </c:pt>
                <c:pt idx="554">
                  <c:v>42839</c:v>
                </c:pt>
                <c:pt idx="555">
                  <c:v>42842</c:v>
                </c:pt>
                <c:pt idx="556">
                  <c:v>42843</c:v>
                </c:pt>
                <c:pt idx="557">
                  <c:v>42844</c:v>
                </c:pt>
                <c:pt idx="558">
                  <c:v>42845</c:v>
                </c:pt>
                <c:pt idx="559">
                  <c:v>42846</c:v>
                </c:pt>
                <c:pt idx="560">
                  <c:v>42849</c:v>
                </c:pt>
                <c:pt idx="561">
                  <c:v>42850</c:v>
                </c:pt>
                <c:pt idx="562">
                  <c:v>42851</c:v>
                </c:pt>
                <c:pt idx="563">
                  <c:v>42852</c:v>
                </c:pt>
                <c:pt idx="564">
                  <c:v>42853</c:v>
                </c:pt>
                <c:pt idx="565">
                  <c:v>42857</c:v>
                </c:pt>
                <c:pt idx="566">
                  <c:v>42858</c:v>
                </c:pt>
                <c:pt idx="567">
                  <c:v>42859</c:v>
                </c:pt>
                <c:pt idx="568">
                  <c:v>42860</c:v>
                </c:pt>
                <c:pt idx="569">
                  <c:v>42863</c:v>
                </c:pt>
                <c:pt idx="570">
                  <c:v>42864</c:v>
                </c:pt>
                <c:pt idx="571">
                  <c:v>42865</c:v>
                </c:pt>
                <c:pt idx="572">
                  <c:v>42866</c:v>
                </c:pt>
                <c:pt idx="573">
                  <c:v>42867</c:v>
                </c:pt>
                <c:pt idx="574">
                  <c:v>42870</c:v>
                </c:pt>
                <c:pt idx="575">
                  <c:v>42871</c:v>
                </c:pt>
                <c:pt idx="576">
                  <c:v>42872</c:v>
                </c:pt>
                <c:pt idx="577">
                  <c:v>42873</c:v>
                </c:pt>
                <c:pt idx="578">
                  <c:v>42874</c:v>
                </c:pt>
                <c:pt idx="579">
                  <c:v>42877</c:v>
                </c:pt>
                <c:pt idx="580">
                  <c:v>42878</c:v>
                </c:pt>
                <c:pt idx="581">
                  <c:v>42879</c:v>
                </c:pt>
                <c:pt idx="582">
                  <c:v>42880</c:v>
                </c:pt>
                <c:pt idx="583">
                  <c:v>42881</c:v>
                </c:pt>
                <c:pt idx="584">
                  <c:v>42886</c:v>
                </c:pt>
                <c:pt idx="585">
                  <c:v>42887</c:v>
                </c:pt>
                <c:pt idx="586">
                  <c:v>42888</c:v>
                </c:pt>
                <c:pt idx="587">
                  <c:v>42891</c:v>
                </c:pt>
                <c:pt idx="588">
                  <c:v>42892</c:v>
                </c:pt>
                <c:pt idx="589">
                  <c:v>42893</c:v>
                </c:pt>
                <c:pt idx="590">
                  <c:v>42894</c:v>
                </c:pt>
                <c:pt idx="591">
                  <c:v>42895</c:v>
                </c:pt>
                <c:pt idx="592">
                  <c:v>42898</c:v>
                </c:pt>
                <c:pt idx="593">
                  <c:v>42899</c:v>
                </c:pt>
                <c:pt idx="594">
                  <c:v>42900</c:v>
                </c:pt>
                <c:pt idx="595">
                  <c:v>42901</c:v>
                </c:pt>
                <c:pt idx="596">
                  <c:v>42902</c:v>
                </c:pt>
                <c:pt idx="597">
                  <c:v>42905</c:v>
                </c:pt>
                <c:pt idx="598">
                  <c:v>42906</c:v>
                </c:pt>
                <c:pt idx="599">
                  <c:v>42907</c:v>
                </c:pt>
                <c:pt idx="600">
                  <c:v>42908</c:v>
                </c:pt>
                <c:pt idx="601">
                  <c:v>42909</c:v>
                </c:pt>
                <c:pt idx="602">
                  <c:v>42912</c:v>
                </c:pt>
                <c:pt idx="603">
                  <c:v>42913</c:v>
                </c:pt>
                <c:pt idx="604">
                  <c:v>42914</c:v>
                </c:pt>
                <c:pt idx="605">
                  <c:v>42915</c:v>
                </c:pt>
                <c:pt idx="606">
                  <c:v>42916</c:v>
                </c:pt>
                <c:pt idx="607">
                  <c:v>42919</c:v>
                </c:pt>
                <c:pt idx="608">
                  <c:v>42920</c:v>
                </c:pt>
                <c:pt idx="609">
                  <c:v>42921</c:v>
                </c:pt>
                <c:pt idx="610">
                  <c:v>42922</c:v>
                </c:pt>
                <c:pt idx="611">
                  <c:v>42923</c:v>
                </c:pt>
                <c:pt idx="612">
                  <c:v>42926</c:v>
                </c:pt>
                <c:pt idx="613">
                  <c:v>42927</c:v>
                </c:pt>
                <c:pt idx="614">
                  <c:v>42928</c:v>
                </c:pt>
                <c:pt idx="615">
                  <c:v>42929</c:v>
                </c:pt>
                <c:pt idx="616">
                  <c:v>42930</c:v>
                </c:pt>
                <c:pt idx="617">
                  <c:v>42933</c:v>
                </c:pt>
                <c:pt idx="618">
                  <c:v>42934</c:v>
                </c:pt>
                <c:pt idx="619">
                  <c:v>42935</c:v>
                </c:pt>
                <c:pt idx="620">
                  <c:v>42936</c:v>
                </c:pt>
                <c:pt idx="621">
                  <c:v>42937</c:v>
                </c:pt>
                <c:pt idx="622">
                  <c:v>42940</c:v>
                </c:pt>
                <c:pt idx="623">
                  <c:v>42941</c:v>
                </c:pt>
                <c:pt idx="624">
                  <c:v>42942</c:v>
                </c:pt>
                <c:pt idx="625">
                  <c:v>42943</c:v>
                </c:pt>
                <c:pt idx="626">
                  <c:v>42944</c:v>
                </c:pt>
              </c:numCache>
            </c:numRef>
          </c:cat>
          <c:val>
            <c:numRef>
              <c:f>CC!$D$1044:$D$1700</c:f>
              <c:numCache>
                <c:formatCode>0.00%</c:formatCode>
                <c:ptCount val="657"/>
                <c:pt idx="0">
                  <c:v>6.803767530302185E-2</c:v>
                </c:pt>
                <c:pt idx="1">
                  <c:v>6.8132697944200155E-2</c:v>
                </c:pt>
                <c:pt idx="2">
                  <c:v>6.787399956992099E-2</c:v>
                </c:pt>
                <c:pt idx="3">
                  <c:v>6.7945750967573909E-2</c:v>
                </c:pt>
                <c:pt idx="4">
                  <c:v>6.8504965536378457E-2</c:v>
                </c:pt>
                <c:pt idx="5">
                  <c:v>6.8576552657316936E-2</c:v>
                </c:pt>
                <c:pt idx="6">
                  <c:v>6.8617988801835353E-2</c:v>
                </c:pt>
                <c:pt idx="7">
                  <c:v>6.8451096742415576E-2</c:v>
                </c:pt>
                <c:pt idx="8">
                  <c:v>6.8145326563022912E-2</c:v>
                </c:pt>
                <c:pt idx="9">
                  <c:v>6.8078223337805083E-2</c:v>
                </c:pt>
                <c:pt idx="10">
                  <c:v>6.7211508262786823E-2</c:v>
                </c:pt>
                <c:pt idx="11">
                  <c:v>6.7524649904688774E-2</c:v>
                </c:pt>
                <c:pt idx="12">
                  <c:v>6.7660763307218375E-2</c:v>
                </c:pt>
                <c:pt idx="13">
                  <c:v>6.776789287464878E-2</c:v>
                </c:pt>
                <c:pt idx="14">
                  <c:v>6.7327353373775961E-2</c:v>
                </c:pt>
                <c:pt idx="15">
                  <c:v>6.6526075221288741E-2</c:v>
                </c:pt>
                <c:pt idx="16">
                  <c:v>6.6140104210010098E-2</c:v>
                </c:pt>
                <c:pt idx="17">
                  <c:v>6.6218710959242574E-2</c:v>
                </c:pt>
                <c:pt idx="18">
                  <c:v>6.6559030421984855E-2</c:v>
                </c:pt>
                <c:pt idx="19">
                  <c:v>6.6883884123661488E-2</c:v>
                </c:pt>
                <c:pt idx="20">
                  <c:v>6.7212424810683832E-2</c:v>
                </c:pt>
                <c:pt idx="21">
                  <c:v>6.7135666543488487E-2</c:v>
                </c:pt>
                <c:pt idx="22">
                  <c:v>6.6859252107593942E-2</c:v>
                </c:pt>
                <c:pt idx="23">
                  <c:v>6.6849559337969308E-2</c:v>
                </c:pt>
                <c:pt idx="24">
                  <c:v>6.6792425660757951E-2</c:v>
                </c:pt>
                <c:pt idx="25">
                  <c:v>6.6310803268773297E-2</c:v>
                </c:pt>
                <c:pt idx="26">
                  <c:v>6.6265750554362651E-2</c:v>
                </c:pt>
                <c:pt idx="27">
                  <c:v>6.5949319199052739E-2</c:v>
                </c:pt>
                <c:pt idx="28">
                  <c:v>6.5551981496120196E-2</c:v>
                </c:pt>
                <c:pt idx="29">
                  <c:v>6.5169355118918873E-2</c:v>
                </c:pt>
                <c:pt idx="30">
                  <c:v>6.5131950525429444E-2</c:v>
                </c:pt>
                <c:pt idx="31">
                  <c:v>6.496233425359868E-2</c:v>
                </c:pt>
                <c:pt idx="32">
                  <c:v>6.5278071657837111E-2</c:v>
                </c:pt>
                <c:pt idx="33">
                  <c:v>6.5466846720854441E-2</c:v>
                </c:pt>
                <c:pt idx="34">
                  <c:v>6.5183236286553176E-2</c:v>
                </c:pt>
                <c:pt idx="35">
                  <c:v>6.2743573523417279E-2</c:v>
                </c:pt>
                <c:pt idx="36">
                  <c:v>6.3309215736351732E-2</c:v>
                </c:pt>
                <c:pt idx="37">
                  <c:v>6.3065478036438416E-2</c:v>
                </c:pt>
                <c:pt idx="38">
                  <c:v>6.2884052355371631E-2</c:v>
                </c:pt>
                <c:pt idx="39">
                  <c:v>6.2598432906812398E-2</c:v>
                </c:pt>
                <c:pt idx="40">
                  <c:v>6.279616593761643E-2</c:v>
                </c:pt>
                <c:pt idx="41">
                  <c:v>6.2597002491017253E-2</c:v>
                </c:pt>
                <c:pt idx="42">
                  <c:v>6.2373419642033162E-2</c:v>
                </c:pt>
                <c:pt idx="43">
                  <c:v>6.2418029268226816E-2</c:v>
                </c:pt>
                <c:pt idx="44">
                  <c:v>6.2260477362972126E-2</c:v>
                </c:pt>
                <c:pt idx="45">
                  <c:v>6.1128982995157823E-2</c:v>
                </c:pt>
                <c:pt idx="46">
                  <c:v>6.1481337451145222E-2</c:v>
                </c:pt>
                <c:pt idx="47">
                  <c:v>6.0939991068536967E-2</c:v>
                </c:pt>
                <c:pt idx="48">
                  <c:v>6.115747594410751E-2</c:v>
                </c:pt>
                <c:pt idx="49">
                  <c:v>6.1272291744810616E-2</c:v>
                </c:pt>
                <c:pt idx="50">
                  <c:v>6.1897246004208123E-2</c:v>
                </c:pt>
                <c:pt idx="51">
                  <c:v>6.2614817779303125E-2</c:v>
                </c:pt>
                <c:pt idx="52">
                  <c:v>6.2604391852306485E-2</c:v>
                </c:pt>
                <c:pt idx="53">
                  <c:v>6.2649946108683616E-2</c:v>
                </c:pt>
                <c:pt idx="54">
                  <c:v>6.3116292004388189E-2</c:v>
                </c:pt>
                <c:pt idx="55">
                  <c:v>6.3541596058099406E-2</c:v>
                </c:pt>
                <c:pt idx="56">
                  <c:v>6.3864128714603327E-2</c:v>
                </c:pt>
                <c:pt idx="57">
                  <c:v>6.3497013350184539E-2</c:v>
                </c:pt>
                <c:pt idx="58">
                  <c:v>6.3268437424425228E-2</c:v>
                </c:pt>
                <c:pt idx="59">
                  <c:v>6.3006418601700157E-2</c:v>
                </c:pt>
                <c:pt idx="60">
                  <c:v>6.338662331151261E-2</c:v>
                </c:pt>
                <c:pt idx="61">
                  <c:v>6.3994910907307911E-2</c:v>
                </c:pt>
                <c:pt idx="62">
                  <c:v>6.3853279714950945E-2</c:v>
                </c:pt>
                <c:pt idx="63">
                  <c:v>6.4152374452216568E-2</c:v>
                </c:pt>
                <c:pt idx="64">
                  <c:v>6.4516522460636633E-2</c:v>
                </c:pt>
                <c:pt idx="65">
                  <c:v>6.4131695756840523E-2</c:v>
                </c:pt>
                <c:pt idx="66">
                  <c:v>6.3549834137589023E-2</c:v>
                </c:pt>
                <c:pt idx="67">
                  <c:v>6.3518472835580042E-2</c:v>
                </c:pt>
                <c:pt idx="68">
                  <c:v>6.3469550262481161E-2</c:v>
                </c:pt>
                <c:pt idx="69">
                  <c:v>6.3443897710505071E-2</c:v>
                </c:pt>
                <c:pt idx="70">
                  <c:v>6.3382537120521484E-2</c:v>
                </c:pt>
                <c:pt idx="71">
                  <c:v>6.3240968375044199E-2</c:v>
                </c:pt>
                <c:pt idx="72">
                  <c:v>6.3329872686293059E-2</c:v>
                </c:pt>
                <c:pt idx="73">
                  <c:v>6.3364440851639517E-2</c:v>
                </c:pt>
                <c:pt idx="74">
                  <c:v>6.3661579782094635E-2</c:v>
                </c:pt>
                <c:pt idx="75">
                  <c:v>6.3717965672210705E-2</c:v>
                </c:pt>
                <c:pt idx="76">
                  <c:v>6.3817896500980728E-2</c:v>
                </c:pt>
                <c:pt idx="77">
                  <c:v>6.4137646202233473E-2</c:v>
                </c:pt>
                <c:pt idx="78">
                  <c:v>6.4465310009597085E-2</c:v>
                </c:pt>
                <c:pt idx="79">
                  <c:v>6.4695341030494596E-2</c:v>
                </c:pt>
                <c:pt idx="80">
                  <c:v>6.5019972790659561E-2</c:v>
                </c:pt>
                <c:pt idx="81">
                  <c:v>6.5016278907560884E-2</c:v>
                </c:pt>
                <c:pt idx="82">
                  <c:v>6.4799893731057226E-2</c:v>
                </c:pt>
                <c:pt idx="83">
                  <c:v>6.2267389535805198E-2</c:v>
                </c:pt>
                <c:pt idx="84">
                  <c:v>6.2320454015404814E-2</c:v>
                </c:pt>
                <c:pt idx="85">
                  <c:v>6.206038742758932E-2</c:v>
                </c:pt>
                <c:pt idx="86">
                  <c:v>6.1335425298079088E-2</c:v>
                </c:pt>
                <c:pt idx="87">
                  <c:v>6.1096983401965205E-2</c:v>
                </c:pt>
                <c:pt idx="88">
                  <c:v>6.1543161982425779E-2</c:v>
                </c:pt>
                <c:pt idx="89">
                  <c:v>6.1689232274923136E-2</c:v>
                </c:pt>
                <c:pt idx="90">
                  <c:v>6.1849472825766728E-2</c:v>
                </c:pt>
                <c:pt idx="91">
                  <c:v>6.1883960103441014E-2</c:v>
                </c:pt>
                <c:pt idx="92">
                  <c:v>6.1564081013145804E-2</c:v>
                </c:pt>
                <c:pt idx="93">
                  <c:v>6.1663024386920819E-2</c:v>
                </c:pt>
                <c:pt idx="94">
                  <c:v>6.2411836148272552E-2</c:v>
                </c:pt>
                <c:pt idx="95">
                  <c:v>6.3824398483383477E-2</c:v>
                </c:pt>
                <c:pt idx="96">
                  <c:v>6.4085272727656781E-2</c:v>
                </c:pt>
                <c:pt idx="97">
                  <c:v>6.524809542810199E-2</c:v>
                </c:pt>
                <c:pt idx="98">
                  <c:v>6.5777174431281366E-2</c:v>
                </c:pt>
                <c:pt idx="99">
                  <c:v>6.5659713345270043E-2</c:v>
                </c:pt>
                <c:pt idx="100">
                  <c:v>6.4727746535550426E-2</c:v>
                </c:pt>
                <c:pt idx="101">
                  <c:v>6.4861451734265496E-2</c:v>
                </c:pt>
                <c:pt idx="102">
                  <c:v>6.4804782488837462E-2</c:v>
                </c:pt>
                <c:pt idx="103">
                  <c:v>6.5833749021457555E-2</c:v>
                </c:pt>
                <c:pt idx="104">
                  <c:v>6.6597290866985695E-2</c:v>
                </c:pt>
                <c:pt idx="105">
                  <c:v>6.6837129231116413E-2</c:v>
                </c:pt>
                <c:pt idx="106">
                  <c:v>6.653589146932061E-2</c:v>
                </c:pt>
                <c:pt idx="107">
                  <c:v>6.6823058616383907E-2</c:v>
                </c:pt>
                <c:pt idx="108">
                  <c:v>6.7531309577803053E-2</c:v>
                </c:pt>
                <c:pt idx="109">
                  <c:v>6.721705248155177E-2</c:v>
                </c:pt>
                <c:pt idx="110">
                  <c:v>6.7350145013902241E-2</c:v>
                </c:pt>
                <c:pt idx="111">
                  <c:v>6.7410627073003257E-2</c:v>
                </c:pt>
                <c:pt idx="112">
                  <c:v>6.7642792308248947E-2</c:v>
                </c:pt>
                <c:pt idx="113">
                  <c:v>6.8246666388975447E-2</c:v>
                </c:pt>
                <c:pt idx="114">
                  <c:v>6.7670241648786517E-2</c:v>
                </c:pt>
                <c:pt idx="115">
                  <c:v>6.6568451185732E-2</c:v>
                </c:pt>
                <c:pt idx="116">
                  <c:v>6.5288222871670479E-2</c:v>
                </c:pt>
                <c:pt idx="117">
                  <c:v>6.327534061311807E-2</c:v>
                </c:pt>
                <c:pt idx="118">
                  <c:v>6.5071758689233983E-2</c:v>
                </c:pt>
                <c:pt idx="119">
                  <c:v>6.5065257064386026E-2</c:v>
                </c:pt>
                <c:pt idx="120">
                  <c:v>6.5788432527014523E-2</c:v>
                </c:pt>
                <c:pt idx="121">
                  <c:v>6.4835038554648977E-2</c:v>
                </c:pt>
                <c:pt idx="122">
                  <c:v>6.2444912499698781E-2</c:v>
                </c:pt>
                <c:pt idx="123">
                  <c:v>6.0500608222614487E-2</c:v>
                </c:pt>
                <c:pt idx="124">
                  <c:v>6.5216344913767307E-2</c:v>
                </c:pt>
                <c:pt idx="125">
                  <c:v>6.263370818157879E-2</c:v>
                </c:pt>
                <c:pt idx="126">
                  <c:v>6.1427412653326297E-2</c:v>
                </c:pt>
                <c:pt idx="127">
                  <c:v>6.063115630003902E-2</c:v>
                </c:pt>
                <c:pt idx="128">
                  <c:v>6.0059022015570424E-2</c:v>
                </c:pt>
                <c:pt idx="129">
                  <c:v>5.8938229971161077E-2</c:v>
                </c:pt>
                <c:pt idx="130">
                  <c:v>5.8050219573432711E-2</c:v>
                </c:pt>
                <c:pt idx="131">
                  <c:v>5.805346803288345E-2</c:v>
                </c:pt>
                <c:pt idx="132">
                  <c:v>5.8460622778287459E-2</c:v>
                </c:pt>
                <c:pt idx="133">
                  <c:v>5.9495262005071457E-2</c:v>
                </c:pt>
                <c:pt idx="134">
                  <c:v>6.0951705464113985E-2</c:v>
                </c:pt>
                <c:pt idx="135">
                  <c:v>6.1461875042954653E-2</c:v>
                </c:pt>
                <c:pt idx="136">
                  <c:v>6.0802470466489816E-2</c:v>
                </c:pt>
                <c:pt idx="137">
                  <c:v>5.9375667824191534E-2</c:v>
                </c:pt>
                <c:pt idx="138">
                  <c:v>5.9888304818191088E-2</c:v>
                </c:pt>
                <c:pt idx="139">
                  <c:v>5.9785576473107359E-2</c:v>
                </c:pt>
                <c:pt idx="140">
                  <c:v>5.9054678811414033E-2</c:v>
                </c:pt>
                <c:pt idx="141">
                  <c:v>5.8185732483803855E-2</c:v>
                </c:pt>
                <c:pt idx="142">
                  <c:v>5.7058739107441213E-2</c:v>
                </c:pt>
                <c:pt idx="143">
                  <c:v>5.8009173305128475E-2</c:v>
                </c:pt>
                <c:pt idx="144">
                  <c:v>5.7723490445167398E-2</c:v>
                </c:pt>
                <c:pt idx="145">
                  <c:v>5.7784316867391113E-2</c:v>
                </c:pt>
                <c:pt idx="146">
                  <c:v>5.7981238509031495E-2</c:v>
                </c:pt>
                <c:pt idx="147">
                  <c:v>5.8913969295507608E-2</c:v>
                </c:pt>
                <c:pt idx="148">
                  <c:v>5.8642036077988124E-2</c:v>
                </c:pt>
                <c:pt idx="149">
                  <c:v>5.8168025480361679E-2</c:v>
                </c:pt>
                <c:pt idx="150">
                  <c:v>5.8320204729594184E-2</c:v>
                </c:pt>
                <c:pt idx="151">
                  <c:v>5.8164820738832404E-2</c:v>
                </c:pt>
                <c:pt idx="152">
                  <c:v>5.7694190990760931E-2</c:v>
                </c:pt>
                <c:pt idx="153">
                  <c:v>5.7213096634565773E-2</c:v>
                </c:pt>
                <c:pt idx="154">
                  <c:v>5.7466399321201379E-2</c:v>
                </c:pt>
                <c:pt idx="155">
                  <c:v>5.6835772819996577E-2</c:v>
                </c:pt>
                <c:pt idx="156">
                  <c:v>5.6821400501529659E-2</c:v>
                </c:pt>
                <c:pt idx="157">
                  <c:v>5.5405675636113649E-2</c:v>
                </c:pt>
                <c:pt idx="158">
                  <c:v>5.4945275085405858E-2</c:v>
                </c:pt>
                <c:pt idx="159">
                  <c:v>5.1726946961278754E-2</c:v>
                </c:pt>
                <c:pt idx="160">
                  <c:v>5.1950349168372073E-2</c:v>
                </c:pt>
                <c:pt idx="161">
                  <c:v>5.2195181390253191E-2</c:v>
                </c:pt>
                <c:pt idx="162">
                  <c:v>5.1772016958176292E-2</c:v>
                </c:pt>
                <c:pt idx="163">
                  <c:v>5.0453211795585116E-2</c:v>
                </c:pt>
                <c:pt idx="164">
                  <c:v>4.9892215255300423E-2</c:v>
                </c:pt>
                <c:pt idx="165">
                  <c:v>5.0089445212347782E-2</c:v>
                </c:pt>
                <c:pt idx="166">
                  <c:v>5.0798585572120677E-2</c:v>
                </c:pt>
                <c:pt idx="167">
                  <c:v>5.1101729619152755E-2</c:v>
                </c:pt>
                <c:pt idx="168">
                  <c:v>5.1086274551455924E-2</c:v>
                </c:pt>
                <c:pt idx="169">
                  <c:v>5.123149763514151E-2</c:v>
                </c:pt>
                <c:pt idx="170">
                  <c:v>5.0828306484341751E-2</c:v>
                </c:pt>
                <c:pt idx="171">
                  <c:v>5.0580738773202093E-2</c:v>
                </c:pt>
                <c:pt idx="172">
                  <c:v>5.108866303639626E-2</c:v>
                </c:pt>
                <c:pt idx="173">
                  <c:v>5.0895115478470455E-2</c:v>
                </c:pt>
                <c:pt idx="174">
                  <c:v>5.0904428378678236E-2</c:v>
                </c:pt>
                <c:pt idx="175">
                  <c:v>5.1015741693859265E-2</c:v>
                </c:pt>
                <c:pt idx="176">
                  <c:v>5.1001655562023657E-2</c:v>
                </c:pt>
                <c:pt idx="177">
                  <c:v>5.1025330505304597E-2</c:v>
                </c:pt>
                <c:pt idx="178">
                  <c:v>5.109412669140026E-2</c:v>
                </c:pt>
                <c:pt idx="179">
                  <c:v>5.0974001592286704E-2</c:v>
                </c:pt>
                <c:pt idx="180">
                  <c:v>5.1045077955466513E-2</c:v>
                </c:pt>
                <c:pt idx="181">
                  <c:v>5.0746790380428647E-2</c:v>
                </c:pt>
                <c:pt idx="182">
                  <c:v>5.0518988353007839E-2</c:v>
                </c:pt>
                <c:pt idx="183">
                  <c:v>5.0768836111232875E-2</c:v>
                </c:pt>
                <c:pt idx="184">
                  <c:v>5.0741197480845698E-2</c:v>
                </c:pt>
                <c:pt idx="185">
                  <c:v>5.1043473986732334E-2</c:v>
                </c:pt>
                <c:pt idx="186">
                  <c:v>5.1332192294724806E-2</c:v>
                </c:pt>
                <c:pt idx="187">
                  <c:v>5.1208155838083587E-2</c:v>
                </c:pt>
                <c:pt idx="188">
                  <c:v>5.1817168476462665E-2</c:v>
                </c:pt>
                <c:pt idx="189">
                  <c:v>5.2174350869335563E-2</c:v>
                </c:pt>
                <c:pt idx="190">
                  <c:v>5.2097769033038539E-2</c:v>
                </c:pt>
                <c:pt idx="191">
                  <c:v>5.1722338503873748E-2</c:v>
                </c:pt>
                <c:pt idx="192">
                  <c:v>5.1220707956638217E-2</c:v>
                </c:pt>
                <c:pt idx="193">
                  <c:v>5.148618780829127E-2</c:v>
                </c:pt>
                <c:pt idx="194">
                  <c:v>5.1169752065650942E-2</c:v>
                </c:pt>
                <c:pt idx="195">
                  <c:v>4.8439474158708376E-2</c:v>
                </c:pt>
                <c:pt idx="196">
                  <c:v>4.8369978003237099E-2</c:v>
                </c:pt>
                <c:pt idx="197">
                  <c:v>4.8112609000885952E-2</c:v>
                </c:pt>
                <c:pt idx="198">
                  <c:v>4.8195314278905707E-2</c:v>
                </c:pt>
                <c:pt idx="199">
                  <c:v>4.8137911074256183E-2</c:v>
                </c:pt>
                <c:pt idx="200">
                  <c:v>4.8047659286385297E-2</c:v>
                </c:pt>
                <c:pt idx="201">
                  <c:v>4.8043218382998291E-2</c:v>
                </c:pt>
                <c:pt idx="202">
                  <c:v>4.8307766341741283E-2</c:v>
                </c:pt>
                <c:pt idx="203">
                  <c:v>4.8699190945816602E-2</c:v>
                </c:pt>
                <c:pt idx="204">
                  <c:v>4.8994093385010616E-2</c:v>
                </c:pt>
                <c:pt idx="205">
                  <c:v>4.9839505120397906E-2</c:v>
                </c:pt>
                <c:pt idx="206">
                  <c:v>4.977328945500533E-2</c:v>
                </c:pt>
                <c:pt idx="207">
                  <c:v>4.9379099199087277E-2</c:v>
                </c:pt>
                <c:pt idx="208">
                  <c:v>4.9111371096925753E-2</c:v>
                </c:pt>
                <c:pt idx="209">
                  <c:v>4.8851584187897208E-2</c:v>
                </c:pt>
                <c:pt idx="210">
                  <c:v>4.9204009447560343E-2</c:v>
                </c:pt>
                <c:pt idx="211">
                  <c:v>4.9510838259391836E-2</c:v>
                </c:pt>
                <c:pt idx="212">
                  <c:v>4.9481739209527385E-2</c:v>
                </c:pt>
                <c:pt idx="213">
                  <c:v>4.9530618684138557E-2</c:v>
                </c:pt>
                <c:pt idx="214">
                  <c:v>4.9517988599857746E-2</c:v>
                </c:pt>
                <c:pt idx="215">
                  <c:v>4.9420916066623126E-2</c:v>
                </c:pt>
                <c:pt idx="216">
                  <c:v>4.9516536796004547E-2</c:v>
                </c:pt>
                <c:pt idx="217">
                  <c:v>4.9546748159391904E-2</c:v>
                </c:pt>
                <c:pt idx="218">
                  <c:v>4.9623508363882428E-2</c:v>
                </c:pt>
                <c:pt idx="219">
                  <c:v>4.9506886328543755E-2</c:v>
                </c:pt>
                <c:pt idx="220">
                  <c:v>4.9693112940930831E-2</c:v>
                </c:pt>
                <c:pt idx="221">
                  <c:v>4.9644090171483204E-2</c:v>
                </c:pt>
                <c:pt idx="222">
                  <c:v>4.9689406675229836E-2</c:v>
                </c:pt>
                <c:pt idx="223">
                  <c:v>4.9669223568792109E-2</c:v>
                </c:pt>
                <c:pt idx="224">
                  <c:v>4.940850295172463E-2</c:v>
                </c:pt>
                <c:pt idx="225">
                  <c:v>4.9125868206259526E-2</c:v>
                </c:pt>
                <c:pt idx="226">
                  <c:v>4.8896108655489073E-2</c:v>
                </c:pt>
                <c:pt idx="227">
                  <c:v>4.899275435917351E-2</c:v>
                </c:pt>
                <c:pt idx="228">
                  <c:v>4.8971689675509217E-2</c:v>
                </c:pt>
                <c:pt idx="229">
                  <c:v>4.9010776314018782E-2</c:v>
                </c:pt>
                <c:pt idx="230">
                  <c:v>4.9321333902776626E-2</c:v>
                </c:pt>
                <c:pt idx="231">
                  <c:v>4.9218615940276093E-2</c:v>
                </c:pt>
                <c:pt idx="232">
                  <c:v>4.9181347108056155E-2</c:v>
                </c:pt>
                <c:pt idx="233">
                  <c:v>4.8933613397343284E-2</c:v>
                </c:pt>
                <c:pt idx="234">
                  <c:v>4.8852768534789349E-2</c:v>
                </c:pt>
                <c:pt idx="235">
                  <c:v>4.8928355563499906E-2</c:v>
                </c:pt>
                <c:pt idx="236">
                  <c:v>4.8928157883589486E-2</c:v>
                </c:pt>
                <c:pt idx="237">
                  <c:v>4.8893368279678315E-2</c:v>
                </c:pt>
                <c:pt idx="238">
                  <c:v>4.8872667812176904E-2</c:v>
                </c:pt>
                <c:pt idx="239">
                  <c:v>4.8716175673330454E-2</c:v>
                </c:pt>
                <c:pt idx="240">
                  <c:v>4.8512353476476082E-2</c:v>
                </c:pt>
                <c:pt idx="241">
                  <c:v>4.847260317137829E-2</c:v>
                </c:pt>
                <c:pt idx="242">
                  <c:v>4.8287652372258717E-2</c:v>
                </c:pt>
                <c:pt idx="243">
                  <c:v>4.8104712474989555E-2</c:v>
                </c:pt>
                <c:pt idx="244">
                  <c:v>4.8272099589424612E-2</c:v>
                </c:pt>
                <c:pt idx="245">
                  <c:v>4.8188504438544215E-2</c:v>
                </c:pt>
                <c:pt idx="246">
                  <c:v>4.7793840709185277E-2</c:v>
                </c:pt>
                <c:pt idx="247">
                  <c:v>4.7616702036069762E-2</c:v>
                </c:pt>
                <c:pt idx="248">
                  <c:v>4.7555245866532543E-2</c:v>
                </c:pt>
                <c:pt idx="249">
                  <c:v>4.7075591526611449E-2</c:v>
                </c:pt>
                <c:pt idx="250">
                  <c:v>4.6951528260730777E-2</c:v>
                </c:pt>
                <c:pt idx="251">
                  <c:v>4.646537898618517E-2</c:v>
                </c:pt>
                <c:pt idx="252">
                  <c:v>4.6912246996982432E-2</c:v>
                </c:pt>
                <c:pt idx="253">
                  <c:v>4.6444039944967437E-2</c:v>
                </c:pt>
                <c:pt idx="254">
                  <c:v>4.6562248290490521E-2</c:v>
                </c:pt>
                <c:pt idx="255">
                  <c:v>4.6718478053776061E-2</c:v>
                </c:pt>
                <c:pt idx="256">
                  <c:v>4.6691285068034293E-2</c:v>
                </c:pt>
                <c:pt idx="257">
                  <c:v>4.6823089956227498E-2</c:v>
                </c:pt>
                <c:pt idx="258">
                  <c:v>4.7065305466476498E-2</c:v>
                </c:pt>
                <c:pt idx="259">
                  <c:v>4.6985055732536848E-2</c:v>
                </c:pt>
                <c:pt idx="260">
                  <c:v>4.6871055012224647E-2</c:v>
                </c:pt>
                <c:pt idx="261">
                  <c:v>4.7085129324971844E-2</c:v>
                </c:pt>
                <c:pt idx="262">
                  <c:v>4.6818100325561718E-2</c:v>
                </c:pt>
                <c:pt idx="263">
                  <c:v>4.6865863878701168E-2</c:v>
                </c:pt>
                <c:pt idx="264">
                  <c:v>4.6787503538281032E-2</c:v>
                </c:pt>
                <c:pt idx="265">
                  <c:v>4.6668745542211031E-2</c:v>
                </c:pt>
                <c:pt idx="266">
                  <c:v>4.6644411983109237E-2</c:v>
                </c:pt>
                <c:pt idx="267">
                  <c:v>4.6541817020808382E-2</c:v>
                </c:pt>
                <c:pt idx="268">
                  <c:v>4.6517934549886376E-2</c:v>
                </c:pt>
                <c:pt idx="269">
                  <c:v>4.6538589646221512E-2</c:v>
                </c:pt>
                <c:pt idx="270">
                  <c:v>4.6478987054704005E-2</c:v>
                </c:pt>
                <c:pt idx="271">
                  <c:v>4.6444451301481032E-2</c:v>
                </c:pt>
                <c:pt idx="272">
                  <c:v>4.639915179669795E-2</c:v>
                </c:pt>
                <c:pt idx="273">
                  <c:v>4.6416309951634753E-2</c:v>
                </c:pt>
                <c:pt idx="274">
                  <c:v>4.6483784176000659E-2</c:v>
                </c:pt>
                <c:pt idx="275">
                  <c:v>4.6615580423675591E-2</c:v>
                </c:pt>
                <c:pt idx="276">
                  <c:v>4.6667758961578515E-2</c:v>
                </c:pt>
                <c:pt idx="277">
                  <c:v>4.6470713163163112E-2</c:v>
                </c:pt>
                <c:pt idx="278">
                  <c:v>4.6605974213587233E-2</c:v>
                </c:pt>
                <c:pt idx="279">
                  <c:v>4.6605486139695257E-2</c:v>
                </c:pt>
                <c:pt idx="280">
                  <c:v>4.6619363079712144E-2</c:v>
                </c:pt>
                <c:pt idx="281">
                  <c:v>4.6636899928288414E-2</c:v>
                </c:pt>
                <c:pt idx="282">
                  <c:v>4.6675742925537327E-2</c:v>
                </c:pt>
                <c:pt idx="283">
                  <c:v>4.6527022027344954E-2</c:v>
                </c:pt>
                <c:pt idx="284">
                  <c:v>4.6508213079363016E-2</c:v>
                </c:pt>
                <c:pt idx="285">
                  <c:v>4.6466686075324545E-2</c:v>
                </c:pt>
                <c:pt idx="286">
                  <c:v>4.6376605699790623E-2</c:v>
                </c:pt>
                <c:pt idx="287">
                  <c:v>4.6358663545941696E-2</c:v>
                </c:pt>
                <c:pt idx="288">
                  <c:v>4.6392901828914514E-2</c:v>
                </c:pt>
                <c:pt idx="289">
                  <c:v>4.6434407864826867E-2</c:v>
                </c:pt>
                <c:pt idx="290">
                  <c:v>4.6366676689662899E-2</c:v>
                </c:pt>
                <c:pt idx="291">
                  <c:v>4.6281807691974326E-2</c:v>
                </c:pt>
                <c:pt idx="292">
                  <c:v>4.6307886065204008E-2</c:v>
                </c:pt>
                <c:pt idx="293">
                  <c:v>4.6424648282158545E-2</c:v>
                </c:pt>
                <c:pt idx="294">
                  <c:v>4.6711819384880428E-2</c:v>
                </c:pt>
                <c:pt idx="295">
                  <c:v>4.6651281563773392E-2</c:v>
                </c:pt>
                <c:pt idx="296">
                  <c:v>4.6712180841765767E-2</c:v>
                </c:pt>
                <c:pt idx="297">
                  <c:v>4.6661051871079197E-2</c:v>
                </c:pt>
                <c:pt idx="298">
                  <c:v>4.6663072400952188E-2</c:v>
                </c:pt>
                <c:pt idx="299">
                  <c:v>4.6756699490525994E-2</c:v>
                </c:pt>
                <c:pt idx="300">
                  <c:v>4.6766916867261796E-2</c:v>
                </c:pt>
                <c:pt idx="301">
                  <c:v>4.6910725956253056E-2</c:v>
                </c:pt>
                <c:pt idx="302">
                  <c:v>4.6980313067137881E-2</c:v>
                </c:pt>
                <c:pt idx="303">
                  <c:v>4.69754025299376E-2</c:v>
                </c:pt>
                <c:pt idx="304">
                  <c:v>4.7115896821961593E-2</c:v>
                </c:pt>
                <c:pt idx="305">
                  <c:v>4.70047496680236E-2</c:v>
                </c:pt>
                <c:pt idx="306">
                  <c:v>4.6872801805997268E-2</c:v>
                </c:pt>
                <c:pt idx="307">
                  <c:v>4.6791178808365377E-2</c:v>
                </c:pt>
                <c:pt idx="308">
                  <c:v>4.6849403419700286E-2</c:v>
                </c:pt>
                <c:pt idx="309">
                  <c:v>4.6840626580665665E-2</c:v>
                </c:pt>
                <c:pt idx="310">
                  <c:v>4.6953866144668545E-2</c:v>
                </c:pt>
                <c:pt idx="311">
                  <c:v>4.6983139991701998E-2</c:v>
                </c:pt>
                <c:pt idx="312">
                  <c:v>4.6886015034157784E-2</c:v>
                </c:pt>
                <c:pt idx="313">
                  <c:v>4.6830367965999216E-2</c:v>
                </c:pt>
                <c:pt idx="314">
                  <c:v>4.6841564828170479E-2</c:v>
                </c:pt>
                <c:pt idx="315">
                  <c:v>4.6850803151203303E-2</c:v>
                </c:pt>
                <c:pt idx="316">
                  <c:v>4.6872880523216365E-2</c:v>
                </c:pt>
                <c:pt idx="317">
                  <c:v>4.6957459206326699E-2</c:v>
                </c:pt>
                <c:pt idx="318">
                  <c:v>4.6985058199461818E-2</c:v>
                </c:pt>
                <c:pt idx="319">
                  <c:v>4.7045582577509466E-2</c:v>
                </c:pt>
                <c:pt idx="320">
                  <c:v>4.7010953740128848E-2</c:v>
                </c:pt>
                <c:pt idx="321">
                  <c:v>4.7028025793803239E-2</c:v>
                </c:pt>
                <c:pt idx="322">
                  <c:v>4.7035803546718748E-2</c:v>
                </c:pt>
                <c:pt idx="323">
                  <c:v>4.7052561993979704E-2</c:v>
                </c:pt>
                <c:pt idx="324">
                  <c:v>4.6952596815865943E-2</c:v>
                </c:pt>
                <c:pt idx="325">
                  <c:v>4.6911674254895876E-2</c:v>
                </c:pt>
                <c:pt idx="326">
                  <c:v>4.6987345713296241E-2</c:v>
                </c:pt>
                <c:pt idx="327">
                  <c:v>4.6990770881237001E-2</c:v>
                </c:pt>
                <c:pt idx="328">
                  <c:v>4.7013003502660189E-2</c:v>
                </c:pt>
                <c:pt idx="329">
                  <c:v>4.7026043272431893E-2</c:v>
                </c:pt>
                <c:pt idx="330">
                  <c:v>4.6944908989381202E-2</c:v>
                </c:pt>
                <c:pt idx="331">
                  <c:v>4.6918048005032471E-2</c:v>
                </c:pt>
                <c:pt idx="332">
                  <c:v>4.6928536249242273E-2</c:v>
                </c:pt>
                <c:pt idx="333">
                  <c:v>4.6867559127246272E-2</c:v>
                </c:pt>
                <c:pt idx="334">
                  <c:v>4.6825247711063514E-2</c:v>
                </c:pt>
                <c:pt idx="335">
                  <c:v>4.685482055561313E-2</c:v>
                </c:pt>
                <c:pt idx="336">
                  <c:v>4.6855047796549275E-2</c:v>
                </c:pt>
                <c:pt idx="337">
                  <c:v>4.6809653726379706E-2</c:v>
                </c:pt>
                <c:pt idx="338">
                  <c:v>4.6754653135342251E-2</c:v>
                </c:pt>
                <c:pt idx="339">
                  <c:v>4.6751342297825425E-2</c:v>
                </c:pt>
                <c:pt idx="340">
                  <c:v>4.6809615495519041E-2</c:v>
                </c:pt>
                <c:pt idx="341">
                  <c:v>4.6802236745081542E-2</c:v>
                </c:pt>
                <c:pt idx="342">
                  <c:v>4.6779139951808504E-2</c:v>
                </c:pt>
                <c:pt idx="343">
                  <c:v>4.6892164334060286E-2</c:v>
                </c:pt>
                <c:pt idx="344">
                  <c:v>4.6849384296700575E-2</c:v>
                </c:pt>
                <c:pt idx="345">
                  <c:v>4.6775705896851878E-2</c:v>
                </c:pt>
                <c:pt idx="346">
                  <c:v>4.6733139180668813E-2</c:v>
                </c:pt>
                <c:pt idx="347">
                  <c:v>4.6653758696157434E-2</c:v>
                </c:pt>
                <c:pt idx="348">
                  <c:v>4.658966396705521E-2</c:v>
                </c:pt>
                <c:pt idx="349">
                  <c:v>4.6627485663406229E-2</c:v>
                </c:pt>
                <c:pt idx="350">
                  <c:v>4.6631931237303574E-2</c:v>
                </c:pt>
                <c:pt idx="351">
                  <c:v>4.6700372601590816E-2</c:v>
                </c:pt>
                <c:pt idx="352">
                  <c:v>4.6712213689360217E-2</c:v>
                </c:pt>
                <c:pt idx="353">
                  <c:v>4.6661661344974327E-2</c:v>
                </c:pt>
                <c:pt idx="354">
                  <c:v>4.661821109967771E-2</c:v>
                </c:pt>
                <c:pt idx="355">
                  <c:v>4.6578542662065937E-2</c:v>
                </c:pt>
                <c:pt idx="356">
                  <c:v>4.6507377783405843E-2</c:v>
                </c:pt>
                <c:pt idx="357">
                  <c:v>4.6376982997132749E-2</c:v>
                </c:pt>
                <c:pt idx="358">
                  <c:v>4.6266948684228759E-2</c:v>
                </c:pt>
                <c:pt idx="359">
                  <c:v>4.6275445606267389E-2</c:v>
                </c:pt>
                <c:pt idx="360">
                  <c:v>4.6211967353735853E-2</c:v>
                </c:pt>
                <c:pt idx="361">
                  <c:v>4.6239869626859914E-2</c:v>
                </c:pt>
                <c:pt idx="362">
                  <c:v>4.6177272193730252E-2</c:v>
                </c:pt>
                <c:pt idx="363">
                  <c:v>4.6030733775005724E-2</c:v>
                </c:pt>
                <c:pt idx="364">
                  <c:v>4.5898525535127736E-2</c:v>
                </c:pt>
                <c:pt idx="365">
                  <c:v>4.601820431931513E-2</c:v>
                </c:pt>
                <c:pt idx="366">
                  <c:v>4.6208502936895865E-2</c:v>
                </c:pt>
                <c:pt idx="367">
                  <c:v>4.6208521405842848E-2</c:v>
                </c:pt>
                <c:pt idx="368">
                  <c:v>4.6188220281366175E-2</c:v>
                </c:pt>
                <c:pt idx="369">
                  <c:v>4.6110563844812484E-2</c:v>
                </c:pt>
                <c:pt idx="370">
                  <c:v>4.6049042676696683E-2</c:v>
                </c:pt>
                <c:pt idx="371">
                  <c:v>4.6100423628057795E-2</c:v>
                </c:pt>
                <c:pt idx="372">
                  <c:v>4.6191267843946678E-2</c:v>
                </c:pt>
                <c:pt idx="373">
                  <c:v>4.6156383181355426E-2</c:v>
                </c:pt>
                <c:pt idx="374">
                  <c:v>4.6220588566443649E-2</c:v>
                </c:pt>
                <c:pt idx="375">
                  <c:v>4.6139436529928038E-2</c:v>
                </c:pt>
                <c:pt idx="376">
                  <c:v>4.6116925137822909E-2</c:v>
                </c:pt>
                <c:pt idx="377">
                  <c:v>4.6087630288733368E-2</c:v>
                </c:pt>
                <c:pt idx="378">
                  <c:v>4.5982198014937747E-2</c:v>
                </c:pt>
                <c:pt idx="379">
                  <c:v>4.5985274075167677E-2</c:v>
                </c:pt>
                <c:pt idx="380">
                  <c:v>4.5933481681019989E-2</c:v>
                </c:pt>
                <c:pt idx="381">
                  <c:v>4.5843500742092917E-2</c:v>
                </c:pt>
                <c:pt idx="382">
                  <c:v>4.5753495950676827E-2</c:v>
                </c:pt>
                <c:pt idx="383">
                  <c:v>4.5523121567342464E-2</c:v>
                </c:pt>
                <c:pt idx="384">
                  <c:v>4.5383044678476862E-2</c:v>
                </c:pt>
                <c:pt idx="385">
                  <c:v>4.5490243869665971E-2</c:v>
                </c:pt>
                <c:pt idx="386">
                  <c:v>4.5583526627198986E-2</c:v>
                </c:pt>
                <c:pt idx="387">
                  <c:v>4.5540449151561219E-2</c:v>
                </c:pt>
                <c:pt idx="388">
                  <c:v>4.5343923529983801E-2</c:v>
                </c:pt>
                <c:pt idx="389">
                  <c:v>4.5150506154345349E-2</c:v>
                </c:pt>
                <c:pt idx="390">
                  <c:v>4.5017892786857021E-2</c:v>
                </c:pt>
                <c:pt idx="391">
                  <c:v>4.4979923447484513E-2</c:v>
                </c:pt>
                <c:pt idx="392">
                  <c:v>4.4814850353783936E-2</c:v>
                </c:pt>
                <c:pt idx="393">
                  <c:v>4.4708843301970468E-2</c:v>
                </c:pt>
                <c:pt idx="394">
                  <c:v>4.4511826874953218E-2</c:v>
                </c:pt>
                <c:pt idx="395">
                  <c:v>4.4822873764877098E-2</c:v>
                </c:pt>
                <c:pt idx="396">
                  <c:v>4.4735388870337241E-2</c:v>
                </c:pt>
                <c:pt idx="397">
                  <c:v>4.4500453975800942E-2</c:v>
                </c:pt>
                <c:pt idx="398">
                  <c:v>4.4412837043266644E-2</c:v>
                </c:pt>
                <c:pt idx="399">
                  <c:v>4.4288388324023618E-2</c:v>
                </c:pt>
                <c:pt idx="400">
                  <c:v>4.4389979018427068E-2</c:v>
                </c:pt>
                <c:pt idx="401">
                  <c:v>4.4546894754733883E-2</c:v>
                </c:pt>
                <c:pt idx="402">
                  <c:v>4.4835229256307181E-2</c:v>
                </c:pt>
                <c:pt idx="403">
                  <c:v>4.4741712105920962E-2</c:v>
                </c:pt>
                <c:pt idx="404">
                  <c:v>4.4578813395361259E-2</c:v>
                </c:pt>
                <c:pt idx="405">
                  <c:v>4.462301600030813E-2</c:v>
                </c:pt>
                <c:pt idx="406">
                  <c:v>4.4522103386734783E-2</c:v>
                </c:pt>
                <c:pt idx="407">
                  <c:v>4.450487996430557E-2</c:v>
                </c:pt>
                <c:pt idx="408">
                  <c:v>4.4556995615554568E-2</c:v>
                </c:pt>
                <c:pt idx="409">
                  <c:v>4.4568826920987743E-2</c:v>
                </c:pt>
                <c:pt idx="410">
                  <c:v>4.4633308159123197E-2</c:v>
                </c:pt>
                <c:pt idx="411">
                  <c:v>4.461903130877632E-2</c:v>
                </c:pt>
                <c:pt idx="412">
                  <c:v>4.4524531535773154E-2</c:v>
                </c:pt>
                <c:pt idx="413">
                  <c:v>4.4415142104143407E-2</c:v>
                </c:pt>
                <c:pt idx="414">
                  <c:v>4.4359735968167273E-2</c:v>
                </c:pt>
                <c:pt idx="415">
                  <c:v>4.4117478371012028E-2</c:v>
                </c:pt>
                <c:pt idx="416">
                  <c:v>4.4107193987247509E-2</c:v>
                </c:pt>
                <c:pt idx="417">
                  <c:v>4.4135093400516488E-2</c:v>
                </c:pt>
                <c:pt idx="418">
                  <c:v>4.4062455920804655E-2</c:v>
                </c:pt>
                <c:pt idx="419">
                  <c:v>4.4043742428742906E-2</c:v>
                </c:pt>
                <c:pt idx="420">
                  <c:v>4.4043585733451698E-2</c:v>
                </c:pt>
                <c:pt idx="421">
                  <c:v>4.392102904123054E-2</c:v>
                </c:pt>
                <c:pt idx="422">
                  <c:v>4.3810470881672323E-2</c:v>
                </c:pt>
                <c:pt idx="423">
                  <c:v>4.3841213938226972E-2</c:v>
                </c:pt>
                <c:pt idx="424">
                  <c:v>4.3825416250121894E-2</c:v>
                </c:pt>
                <c:pt idx="425">
                  <c:v>4.3803970008070223E-2</c:v>
                </c:pt>
                <c:pt idx="426">
                  <c:v>4.3749503560870109E-2</c:v>
                </c:pt>
                <c:pt idx="427">
                  <c:v>4.3640979720810012E-2</c:v>
                </c:pt>
                <c:pt idx="428">
                  <c:v>4.3499908410730426E-2</c:v>
                </c:pt>
                <c:pt idx="429">
                  <c:v>4.3181663591925566E-2</c:v>
                </c:pt>
                <c:pt idx="430">
                  <c:v>4.2920276272341032E-2</c:v>
                </c:pt>
                <c:pt idx="431">
                  <c:v>4.2834582203940104E-2</c:v>
                </c:pt>
                <c:pt idx="432">
                  <c:v>4.2819606625960564E-2</c:v>
                </c:pt>
                <c:pt idx="433">
                  <c:v>4.2868690707713472E-2</c:v>
                </c:pt>
                <c:pt idx="434">
                  <c:v>4.2875889818492802E-2</c:v>
                </c:pt>
                <c:pt idx="435">
                  <c:v>4.2895394135830774E-2</c:v>
                </c:pt>
                <c:pt idx="436">
                  <c:v>4.2759286984345321E-2</c:v>
                </c:pt>
                <c:pt idx="437">
                  <c:v>4.2676808486261812E-2</c:v>
                </c:pt>
                <c:pt idx="438">
                  <c:v>4.2645190372524976E-2</c:v>
                </c:pt>
                <c:pt idx="439">
                  <c:v>4.2727524477513219E-2</c:v>
                </c:pt>
                <c:pt idx="440">
                  <c:v>4.311585215829189E-2</c:v>
                </c:pt>
                <c:pt idx="441">
                  <c:v>4.3317845679100769E-2</c:v>
                </c:pt>
                <c:pt idx="442">
                  <c:v>4.3374828792178188E-2</c:v>
                </c:pt>
                <c:pt idx="443">
                  <c:v>4.3703923388961334E-2</c:v>
                </c:pt>
                <c:pt idx="444">
                  <c:v>4.3609885067056667E-2</c:v>
                </c:pt>
                <c:pt idx="445">
                  <c:v>4.3647362485399264E-2</c:v>
                </c:pt>
                <c:pt idx="446">
                  <c:v>4.3433249016493952E-2</c:v>
                </c:pt>
                <c:pt idx="447">
                  <c:v>4.3352536596023582E-2</c:v>
                </c:pt>
                <c:pt idx="448">
                  <c:v>4.3397880736092145E-2</c:v>
                </c:pt>
                <c:pt idx="449">
                  <c:v>4.3478485711830599E-2</c:v>
                </c:pt>
                <c:pt idx="450">
                  <c:v>4.3593862162319516E-2</c:v>
                </c:pt>
                <c:pt idx="451">
                  <c:v>4.3544250145126771E-2</c:v>
                </c:pt>
                <c:pt idx="452">
                  <c:v>4.3782613594956304E-2</c:v>
                </c:pt>
                <c:pt idx="453">
                  <c:v>4.4160752880393991E-2</c:v>
                </c:pt>
                <c:pt idx="454">
                  <c:v>4.4112636055154295E-2</c:v>
                </c:pt>
                <c:pt idx="455">
                  <c:v>4.4081421135136072E-2</c:v>
                </c:pt>
                <c:pt idx="456">
                  <c:v>4.410799910027615E-2</c:v>
                </c:pt>
                <c:pt idx="457">
                  <c:v>4.4278058147557857E-2</c:v>
                </c:pt>
                <c:pt idx="458">
                  <c:v>4.4394210198476884E-2</c:v>
                </c:pt>
                <c:pt idx="459">
                  <c:v>4.4331033414171717E-2</c:v>
                </c:pt>
                <c:pt idx="460">
                  <c:v>4.4186069985887991E-2</c:v>
                </c:pt>
                <c:pt idx="461">
                  <c:v>4.4168712982107443E-2</c:v>
                </c:pt>
                <c:pt idx="462">
                  <c:v>4.4162846501645134E-2</c:v>
                </c:pt>
                <c:pt idx="463">
                  <c:v>4.4198600549485226E-2</c:v>
                </c:pt>
                <c:pt idx="464">
                  <c:v>4.4409201423025707E-2</c:v>
                </c:pt>
                <c:pt idx="465">
                  <c:v>4.4479616333666323E-2</c:v>
                </c:pt>
                <c:pt idx="466">
                  <c:v>4.4558216707592101E-2</c:v>
                </c:pt>
                <c:pt idx="467">
                  <c:v>4.4721468895023937E-2</c:v>
                </c:pt>
                <c:pt idx="468">
                  <c:v>4.5128223475728847E-2</c:v>
                </c:pt>
                <c:pt idx="469">
                  <c:v>4.5483170182995691E-2</c:v>
                </c:pt>
                <c:pt idx="470">
                  <c:v>4.5522532518729251E-2</c:v>
                </c:pt>
                <c:pt idx="471">
                  <c:v>4.5395260177676623E-2</c:v>
                </c:pt>
                <c:pt idx="472">
                  <c:v>4.5539645524955014E-2</c:v>
                </c:pt>
                <c:pt idx="473">
                  <c:v>4.6098305577497375E-2</c:v>
                </c:pt>
                <c:pt idx="474">
                  <c:v>4.6272851840093943E-2</c:v>
                </c:pt>
                <c:pt idx="475">
                  <c:v>4.6251333700439171E-2</c:v>
                </c:pt>
                <c:pt idx="476">
                  <c:v>4.6539596187596607E-2</c:v>
                </c:pt>
                <c:pt idx="477">
                  <c:v>4.6506268490061231E-2</c:v>
                </c:pt>
                <c:pt idx="478">
                  <c:v>4.6491083807667762E-2</c:v>
                </c:pt>
                <c:pt idx="479">
                  <c:v>4.6601754681110191E-2</c:v>
                </c:pt>
                <c:pt idx="480">
                  <c:v>4.6375121832105591E-2</c:v>
                </c:pt>
                <c:pt idx="481">
                  <c:v>4.6001217679556249E-2</c:v>
                </c:pt>
                <c:pt idx="482">
                  <c:v>4.6020882522311568E-2</c:v>
                </c:pt>
                <c:pt idx="483">
                  <c:v>4.6070500423763781E-2</c:v>
                </c:pt>
                <c:pt idx="484">
                  <c:v>4.6112641612799592E-2</c:v>
                </c:pt>
                <c:pt idx="485">
                  <c:v>4.6191776930735937E-2</c:v>
                </c:pt>
                <c:pt idx="486">
                  <c:v>4.5997473555883302E-2</c:v>
                </c:pt>
                <c:pt idx="487">
                  <c:v>4.5785916802051622E-2</c:v>
                </c:pt>
                <c:pt idx="488">
                  <c:v>4.5765130675404123E-2</c:v>
                </c:pt>
                <c:pt idx="489">
                  <c:v>4.5627934418542168E-2</c:v>
                </c:pt>
                <c:pt idx="490">
                  <c:v>4.5512588223649258E-2</c:v>
                </c:pt>
                <c:pt idx="491">
                  <c:v>4.5349897440593111E-2</c:v>
                </c:pt>
                <c:pt idx="492">
                  <c:v>4.5029218788287695E-2</c:v>
                </c:pt>
                <c:pt idx="493">
                  <c:v>4.5053554737337367E-2</c:v>
                </c:pt>
                <c:pt idx="494">
                  <c:v>4.530190840611352E-2</c:v>
                </c:pt>
                <c:pt idx="495">
                  <c:v>4.5409317913491169E-2</c:v>
                </c:pt>
                <c:pt idx="496">
                  <c:v>4.5518470940345376E-2</c:v>
                </c:pt>
                <c:pt idx="497">
                  <c:v>4.5518252881193134E-2</c:v>
                </c:pt>
                <c:pt idx="498">
                  <c:v>4.5484307609422923E-2</c:v>
                </c:pt>
                <c:pt idx="499">
                  <c:v>4.5374569151536794E-2</c:v>
                </c:pt>
                <c:pt idx="500">
                  <c:v>4.5447746301734933E-2</c:v>
                </c:pt>
                <c:pt idx="501">
                  <c:v>4.5360928511790535E-2</c:v>
                </c:pt>
                <c:pt idx="502">
                  <c:v>4.52740803854444E-2</c:v>
                </c:pt>
                <c:pt idx="503">
                  <c:v>4.5376808873859406E-2</c:v>
                </c:pt>
                <c:pt idx="504">
                  <c:v>4.5674962673899006E-2</c:v>
                </c:pt>
                <c:pt idx="505">
                  <c:v>4.563512945177077E-2</c:v>
                </c:pt>
                <c:pt idx="506">
                  <c:v>4.5839432435058079E-2</c:v>
                </c:pt>
                <c:pt idx="507">
                  <c:v>4.579570081140117E-2</c:v>
                </c:pt>
                <c:pt idx="508">
                  <c:v>4.5784569781599976E-2</c:v>
                </c:pt>
                <c:pt idx="509">
                  <c:v>4.5655577792187207E-2</c:v>
                </c:pt>
                <c:pt idx="510">
                  <c:v>4.5554139589472707E-2</c:v>
                </c:pt>
                <c:pt idx="511">
                  <c:v>4.554862917729572E-2</c:v>
                </c:pt>
                <c:pt idx="512">
                  <c:v>4.545860289078351E-2</c:v>
                </c:pt>
                <c:pt idx="513">
                  <c:v>4.5482970884277302E-2</c:v>
                </c:pt>
                <c:pt idx="514">
                  <c:v>4.5608710966528729E-2</c:v>
                </c:pt>
                <c:pt idx="515">
                  <c:v>4.5554459079594309E-2</c:v>
                </c:pt>
                <c:pt idx="516">
                  <c:v>4.5426695241747979E-2</c:v>
                </c:pt>
                <c:pt idx="517">
                  <c:v>4.5409248200948014E-2</c:v>
                </c:pt>
                <c:pt idx="518">
                  <c:v>4.5344749849441215E-2</c:v>
                </c:pt>
                <c:pt idx="519">
                  <c:v>4.5290660441847173E-2</c:v>
                </c:pt>
                <c:pt idx="520">
                  <c:v>4.5308459564130169E-2</c:v>
                </c:pt>
                <c:pt idx="521">
                  <c:v>4.5366675045971888E-2</c:v>
                </c:pt>
                <c:pt idx="522">
                  <c:v>4.5404276988491102E-2</c:v>
                </c:pt>
                <c:pt idx="523">
                  <c:v>4.5447227626812463E-2</c:v>
                </c:pt>
                <c:pt idx="524">
                  <c:v>4.5459501820119569E-2</c:v>
                </c:pt>
                <c:pt idx="525">
                  <c:v>4.5540900376411668E-2</c:v>
                </c:pt>
                <c:pt idx="526">
                  <c:v>4.5533766807666173E-2</c:v>
                </c:pt>
                <c:pt idx="527">
                  <c:v>4.5482167628185327E-2</c:v>
                </c:pt>
                <c:pt idx="528">
                  <c:v>4.5331055021940674E-2</c:v>
                </c:pt>
                <c:pt idx="529">
                  <c:v>4.531929885912931E-2</c:v>
                </c:pt>
                <c:pt idx="530">
                  <c:v>4.5488083475649636E-2</c:v>
                </c:pt>
                <c:pt idx="531">
                  <c:v>4.5479741803791329E-2</c:v>
                </c:pt>
                <c:pt idx="532">
                  <c:v>4.5437033478141632E-2</c:v>
                </c:pt>
                <c:pt idx="533">
                  <c:v>4.541516600824573E-2</c:v>
                </c:pt>
                <c:pt idx="534">
                  <c:v>4.5276617155018482E-2</c:v>
                </c:pt>
                <c:pt idx="535">
                  <c:v>4.5352224847225495E-2</c:v>
                </c:pt>
                <c:pt idx="536">
                  <c:v>4.5397571125840031E-2</c:v>
                </c:pt>
                <c:pt idx="537">
                  <c:v>4.55655998400026E-2</c:v>
                </c:pt>
                <c:pt idx="538">
                  <c:v>4.560336802035532E-2</c:v>
                </c:pt>
                <c:pt idx="539">
                  <c:v>4.565881304873684E-2</c:v>
                </c:pt>
                <c:pt idx="540">
                  <c:v>4.5662184805391241E-2</c:v>
                </c:pt>
                <c:pt idx="541">
                  <c:v>4.5574691275959055E-2</c:v>
                </c:pt>
                <c:pt idx="542">
                  <c:v>4.5629889783873327E-2</c:v>
                </c:pt>
                <c:pt idx="543">
                  <c:v>4.5639403971849006E-2</c:v>
                </c:pt>
                <c:pt idx="544">
                  <c:v>4.5639382428937655E-2</c:v>
                </c:pt>
                <c:pt idx="545">
                  <c:v>4.5718075261872715E-2</c:v>
                </c:pt>
                <c:pt idx="546">
                  <c:v>4.5718324558896836E-2</c:v>
                </c:pt>
                <c:pt idx="547">
                  <c:v>4.5502020994749107E-2</c:v>
                </c:pt>
                <c:pt idx="548">
                  <c:v>4.5382775280880285E-2</c:v>
                </c:pt>
                <c:pt idx="549">
                  <c:v>4.526395689933331E-2</c:v>
                </c:pt>
                <c:pt idx="550">
                  <c:v>4.5222347701384474E-2</c:v>
                </c:pt>
                <c:pt idx="551">
                  <c:v>4.5178223279730423E-2</c:v>
                </c:pt>
                <c:pt idx="552">
                  <c:v>4.5206012832787766E-2</c:v>
                </c:pt>
                <c:pt idx="553">
                  <c:v>4.5210186104684268E-2</c:v>
                </c:pt>
                <c:pt idx="554">
                  <c:v>4.5437219103907786E-2</c:v>
                </c:pt>
                <c:pt idx="555">
                  <c:v>4.561587834238888E-2</c:v>
                </c:pt>
                <c:pt idx="556">
                  <c:v>4.5655860360231219E-2</c:v>
                </c:pt>
                <c:pt idx="557">
                  <c:v>4.5763616753290888E-2</c:v>
                </c:pt>
                <c:pt idx="558">
                  <c:v>4.5671465208610387E-2</c:v>
                </c:pt>
                <c:pt idx="559">
                  <c:v>4.5510671936362719E-2</c:v>
                </c:pt>
                <c:pt idx="560">
                  <c:v>4.5616077313232542E-2</c:v>
                </c:pt>
                <c:pt idx="561">
                  <c:v>4.5533964462529733E-2</c:v>
                </c:pt>
                <c:pt idx="562">
                  <c:v>4.5375682298597564E-2</c:v>
                </c:pt>
                <c:pt idx="563">
                  <c:v>4.5038805732883935E-2</c:v>
                </c:pt>
                <c:pt idx="564">
                  <c:v>4.4991169257622504E-2</c:v>
                </c:pt>
                <c:pt idx="565">
                  <c:v>4.4968169528950927E-2</c:v>
                </c:pt>
                <c:pt idx="566">
                  <c:v>4.5027047535794888E-2</c:v>
                </c:pt>
                <c:pt idx="567">
                  <c:v>4.5152250081490146E-2</c:v>
                </c:pt>
                <c:pt idx="568">
                  <c:v>4.5218037015550196E-2</c:v>
                </c:pt>
                <c:pt idx="569">
                  <c:v>4.5327646326227239E-2</c:v>
                </c:pt>
                <c:pt idx="570">
                  <c:v>4.5178137562700588E-2</c:v>
                </c:pt>
                <c:pt idx="571">
                  <c:v>4.5179404112042104E-2</c:v>
                </c:pt>
                <c:pt idx="572">
                  <c:v>4.5018977893444348E-2</c:v>
                </c:pt>
                <c:pt idx="573">
                  <c:v>4.4951661987544259E-2</c:v>
                </c:pt>
                <c:pt idx="574">
                  <c:v>4.4787386411876663E-2</c:v>
                </c:pt>
                <c:pt idx="575">
                  <c:v>4.4872379174070588E-2</c:v>
                </c:pt>
                <c:pt idx="576">
                  <c:v>4.5010480909523691E-2</c:v>
                </c:pt>
                <c:pt idx="577">
                  <c:v>4.5085207823080217E-2</c:v>
                </c:pt>
                <c:pt idx="578">
                  <c:v>4.5056070258546868E-2</c:v>
                </c:pt>
                <c:pt idx="579">
                  <c:v>4.5121880789655532E-2</c:v>
                </c:pt>
                <c:pt idx="580">
                  <c:v>4.5129451242287955E-2</c:v>
                </c:pt>
                <c:pt idx="581">
                  <c:v>4.512743763431197E-2</c:v>
                </c:pt>
                <c:pt idx="582">
                  <c:v>4.5012023725208274E-2</c:v>
                </c:pt>
                <c:pt idx="583">
                  <c:v>4.4976002856619332E-2</c:v>
                </c:pt>
                <c:pt idx="584">
                  <c:v>4.5007908463639189E-2</c:v>
                </c:pt>
                <c:pt idx="585">
                  <c:v>4.4956856698815537E-2</c:v>
                </c:pt>
                <c:pt idx="586">
                  <c:v>4.5077337038583673E-2</c:v>
                </c:pt>
                <c:pt idx="587">
                  <c:v>4.5134965854921549E-2</c:v>
                </c:pt>
                <c:pt idx="588">
                  <c:v>4.5206005419751241E-2</c:v>
                </c:pt>
                <c:pt idx="589">
                  <c:v>4.5207415568773571E-2</c:v>
                </c:pt>
                <c:pt idx="590">
                  <c:v>4.5259283787574975E-2</c:v>
                </c:pt>
                <c:pt idx="591">
                  <c:v>4.5222088738203409E-2</c:v>
                </c:pt>
                <c:pt idx="592">
                  <c:v>4.5309066524030356E-2</c:v>
                </c:pt>
                <c:pt idx="593">
                  <c:v>4.5317467648365854E-2</c:v>
                </c:pt>
                <c:pt idx="594">
                  <c:v>4.5376291628012627E-2</c:v>
                </c:pt>
                <c:pt idx="595">
                  <c:v>4.5466579338511892E-2</c:v>
                </c:pt>
                <c:pt idx="596">
                  <c:v>4.5504204193189908E-2</c:v>
                </c:pt>
                <c:pt idx="597">
                  <c:v>4.5478593924749233E-2</c:v>
                </c:pt>
                <c:pt idx="598">
                  <c:v>4.5531420700256217E-2</c:v>
                </c:pt>
                <c:pt idx="599">
                  <c:v>4.5505639206492129E-2</c:v>
                </c:pt>
                <c:pt idx="600">
                  <c:v>4.5476343364059695E-2</c:v>
                </c:pt>
                <c:pt idx="601">
                  <c:v>4.5503547482702349E-2</c:v>
                </c:pt>
                <c:pt idx="602">
                  <c:v>4.5442141401634523E-2</c:v>
                </c:pt>
                <c:pt idx="603">
                  <c:v>4.5460461864936949E-2</c:v>
                </c:pt>
                <c:pt idx="604">
                  <c:v>4.5486710077497154E-2</c:v>
                </c:pt>
                <c:pt idx="605">
                  <c:v>4.5513616763073902E-2</c:v>
                </c:pt>
                <c:pt idx="606">
                  <c:v>4.5503968992330529E-2</c:v>
                </c:pt>
                <c:pt idx="607">
                  <c:v>4.5558889767833961E-2</c:v>
                </c:pt>
                <c:pt idx="608">
                  <c:v>4.5612668490535413E-2</c:v>
                </c:pt>
                <c:pt idx="609">
                  <c:v>4.5629864309826178E-2</c:v>
                </c:pt>
                <c:pt idx="610">
                  <c:v>4.5673549349115862E-2</c:v>
                </c:pt>
                <c:pt idx="611">
                  <c:v>4.5719528018219963E-2</c:v>
                </c:pt>
                <c:pt idx="612">
                  <c:v>4.5682160734901327E-2</c:v>
                </c:pt>
                <c:pt idx="613">
                  <c:v>4.5680823993365989E-2</c:v>
                </c:pt>
                <c:pt idx="614">
                  <c:v>4.5682531969890278E-2</c:v>
                </c:pt>
                <c:pt idx="615">
                  <c:v>4.562911771452275E-2</c:v>
                </c:pt>
                <c:pt idx="616">
                  <c:v>4.5659823945942819E-2</c:v>
                </c:pt>
                <c:pt idx="617">
                  <c:v>4.5780593411828982E-2</c:v>
                </c:pt>
                <c:pt idx="618">
                  <c:v>4.5784436696178384E-2</c:v>
                </c:pt>
                <c:pt idx="619">
                  <c:v>4.563982301808709E-2</c:v>
                </c:pt>
                <c:pt idx="620">
                  <c:v>4.5675126217135389E-2</c:v>
                </c:pt>
                <c:pt idx="621">
                  <c:v>4.5679948641527177E-2</c:v>
                </c:pt>
                <c:pt idx="622">
                  <c:v>4.5639434360185707E-2</c:v>
                </c:pt>
                <c:pt idx="623">
                  <c:v>4.5700448772667608E-2</c:v>
                </c:pt>
                <c:pt idx="624">
                  <c:v>4.5675495508008694E-2</c:v>
                </c:pt>
                <c:pt idx="625">
                  <c:v>4.5701552465972427E-2</c:v>
                </c:pt>
                <c:pt idx="626">
                  <c:v>4.5799596550797392E-2</c:v>
                </c:pt>
                <c:pt idx="627">
                  <c:v>4.5854020478837326E-2</c:v>
                </c:pt>
                <c:pt idx="628">
                  <c:v>4.5911415247137891E-2</c:v>
                </c:pt>
                <c:pt idx="629">
                  <c:v>4.6070549897947011E-2</c:v>
                </c:pt>
                <c:pt idx="630">
                  <c:v>4.6357912678708646E-2</c:v>
                </c:pt>
                <c:pt idx="631">
                  <c:v>4.6463462693493135E-2</c:v>
                </c:pt>
                <c:pt idx="632">
                  <c:v>4.667466140784967E-2</c:v>
                </c:pt>
                <c:pt idx="633">
                  <c:v>4.7011619099749408E-2</c:v>
                </c:pt>
                <c:pt idx="634">
                  <c:v>4.7088449830858414E-2</c:v>
                </c:pt>
                <c:pt idx="635">
                  <c:v>4.7069843348482819E-2</c:v>
                </c:pt>
                <c:pt idx="636">
                  <c:v>4.7017050385888617E-2</c:v>
                </c:pt>
                <c:pt idx="637">
                  <c:v>4.7122271651577591E-2</c:v>
                </c:pt>
                <c:pt idx="638">
                  <c:v>4.7029771419903395E-2</c:v>
                </c:pt>
                <c:pt idx="639">
                  <c:v>4.6980349286701889E-2</c:v>
                </c:pt>
                <c:pt idx="640">
                  <c:v>4.6807094075584518E-2</c:v>
                </c:pt>
                <c:pt idx="641">
                  <c:v>4.673941135071915E-2</c:v>
                </c:pt>
                <c:pt idx="642">
                  <c:v>4.676296723227364E-2</c:v>
                </c:pt>
                <c:pt idx="643">
                  <c:v>4.6763664256405324E-2</c:v>
                </c:pt>
                <c:pt idx="644">
                  <c:v>4.6721760834807932E-2</c:v>
                </c:pt>
                <c:pt idx="645">
                  <c:v>4.6838286130797019E-2</c:v>
                </c:pt>
                <c:pt idx="646">
                  <c:v>4.6813793113561222E-2</c:v>
                </c:pt>
                <c:pt idx="647">
                  <c:v>4.6698039332871505E-2</c:v>
                </c:pt>
                <c:pt idx="648">
                  <c:v>4.6704915234759586E-2</c:v>
                </c:pt>
                <c:pt idx="649">
                  <c:v>4.6760358437186476E-2</c:v>
                </c:pt>
                <c:pt idx="650">
                  <c:v>4.6848446214851153E-2</c:v>
                </c:pt>
                <c:pt idx="651">
                  <c:v>4.6899180724855792E-2</c:v>
                </c:pt>
                <c:pt idx="652">
                  <c:v>4.6912454090382402E-2</c:v>
                </c:pt>
                <c:pt idx="653">
                  <c:v>4.6985173159628441E-2</c:v>
                </c:pt>
                <c:pt idx="654">
                  <c:v>4.6952070183093379E-2</c:v>
                </c:pt>
                <c:pt idx="655">
                  <c:v>4.6911289407826649E-2</c:v>
                </c:pt>
                <c:pt idx="656">
                  <c:v>4.6928044904631185E-2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68E-4D92-AD4B-4AA17340A2C7}"/>
            </c:ext>
          </c:extLst>
        </c:ser>
        <c:ser>
          <c:idx val="1"/>
          <c:order val="1"/>
          <c:tx>
            <c:strRef>
              <c:f>CC!$E$2</c:f>
              <c:strCache>
                <c:ptCount val="1"/>
                <c:pt idx="0">
                  <c:v>+3.5隐含收益率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numRef>
              <c:f>CC!$B$1044:$B$1670</c:f>
              <c:numCache>
                <c:formatCode>yyyy\-mm\-dd</c:formatCode>
                <c:ptCount val="627"/>
                <c:pt idx="0">
                  <c:v>42009</c:v>
                </c:pt>
                <c:pt idx="1">
                  <c:v>42010</c:v>
                </c:pt>
                <c:pt idx="2">
                  <c:v>42011</c:v>
                </c:pt>
                <c:pt idx="3">
                  <c:v>42012</c:v>
                </c:pt>
                <c:pt idx="4">
                  <c:v>42013</c:v>
                </c:pt>
                <c:pt idx="5">
                  <c:v>42016</c:v>
                </c:pt>
                <c:pt idx="6">
                  <c:v>42017</c:v>
                </c:pt>
                <c:pt idx="7">
                  <c:v>42018</c:v>
                </c:pt>
                <c:pt idx="8">
                  <c:v>42019</c:v>
                </c:pt>
                <c:pt idx="9">
                  <c:v>42020</c:v>
                </c:pt>
                <c:pt idx="10">
                  <c:v>42023</c:v>
                </c:pt>
                <c:pt idx="11">
                  <c:v>42024</c:v>
                </c:pt>
                <c:pt idx="12">
                  <c:v>42025</c:v>
                </c:pt>
                <c:pt idx="13">
                  <c:v>42026</c:v>
                </c:pt>
                <c:pt idx="14">
                  <c:v>42027</c:v>
                </c:pt>
                <c:pt idx="15">
                  <c:v>42030</c:v>
                </c:pt>
                <c:pt idx="16">
                  <c:v>42031</c:v>
                </c:pt>
                <c:pt idx="17">
                  <c:v>42032</c:v>
                </c:pt>
                <c:pt idx="18">
                  <c:v>42033</c:v>
                </c:pt>
                <c:pt idx="19">
                  <c:v>42034</c:v>
                </c:pt>
                <c:pt idx="20">
                  <c:v>42037</c:v>
                </c:pt>
                <c:pt idx="21">
                  <c:v>42038</c:v>
                </c:pt>
                <c:pt idx="22">
                  <c:v>42039</c:v>
                </c:pt>
                <c:pt idx="23">
                  <c:v>42040</c:v>
                </c:pt>
                <c:pt idx="24">
                  <c:v>42041</c:v>
                </c:pt>
                <c:pt idx="25">
                  <c:v>42044</c:v>
                </c:pt>
                <c:pt idx="26">
                  <c:v>42045</c:v>
                </c:pt>
                <c:pt idx="27">
                  <c:v>42046</c:v>
                </c:pt>
                <c:pt idx="28">
                  <c:v>42047</c:v>
                </c:pt>
                <c:pt idx="29">
                  <c:v>42048</c:v>
                </c:pt>
                <c:pt idx="30">
                  <c:v>42051</c:v>
                </c:pt>
                <c:pt idx="31">
                  <c:v>42052</c:v>
                </c:pt>
                <c:pt idx="32">
                  <c:v>42060</c:v>
                </c:pt>
                <c:pt idx="33">
                  <c:v>42061</c:v>
                </c:pt>
                <c:pt idx="34">
                  <c:v>42062</c:v>
                </c:pt>
                <c:pt idx="35">
                  <c:v>42065</c:v>
                </c:pt>
                <c:pt idx="36">
                  <c:v>42066</c:v>
                </c:pt>
                <c:pt idx="37">
                  <c:v>42067</c:v>
                </c:pt>
                <c:pt idx="38">
                  <c:v>42068</c:v>
                </c:pt>
                <c:pt idx="39">
                  <c:v>42069</c:v>
                </c:pt>
                <c:pt idx="40">
                  <c:v>42072</c:v>
                </c:pt>
                <c:pt idx="41">
                  <c:v>42073</c:v>
                </c:pt>
                <c:pt idx="42">
                  <c:v>42074</c:v>
                </c:pt>
                <c:pt idx="43">
                  <c:v>42075</c:v>
                </c:pt>
                <c:pt idx="44">
                  <c:v>42076</c:v>
                </c:pt>
                <c:pt idx="45">
                  <c:v>42079</c:v>
                </c:pt>
                <c:pt idx="46">
                  <c:v>42080</c:v>
                </c:pt>
                <c:pt idx="47">
                  <c:v>42081</c:v>
                </c:pt>
                <c:pt idx="48">
                  <c:v>42082</c:v>
                </c:pt>
                <c:pt idx="49">
                  <c:v>42083</c:v>
                </c:pt>
                <c:pt idx="50">
                  <c:v>42086</c:v>
                </c:pt>
                <c:pt idx="51">
                  <c:v>42087</c:v>
                </c:pt>
                <c:pt idx="52">
                  <c:v>42088</c:v>
                </c:pt>
                <c:pt idx="53">
                  <c:v>42089</c:v>
                </c:pt>
                <c:pt idx="54">
                  <c:v>42090</c:v>
                </c:pt>
                <c:pt idx="55">
                  <c:v>42093</c:v>
                </c:pt>
                <c:pt idx="56">
                  <c:v>42094</c:v>
                </c:pt>
                <c:pt idx="57">
                  <c:v>42095</c:v>
                </c:pt>
                <c:pt idx="58">
                  <c:v>42096</c:v>
                </c:pt>
                <c:pt idx="59">
                  <c:v>42097</c:v>
                </c:pt>
                <c:pt idx="60">
                  <c:v>42101</c:v>
                </c:pt>
                <c:pt idx="61">
                  <c:v>42102</c:v>
                </c:pt>
                <c:pt idx="62">
                  <c:v>42103</c:v>
                </c:pt>
                <c:pt idx="63">
                  <c:v>42104</c:v>
                </c:pt>
                <c:pt idx="64">
                  <c:v>42107</c:v>
                </c:pt>
                <c:pt idx="65">
                  <c:v>42108</c:v>
                </c:pt>
                <c:pt idx="66">
                  <c:v>42109</c:v>
                </c:pt>
                <c:pt idx="67">
                  <c:v>42110</c:v>
                </c:pt>
                <c:pt idx="68">
                  <c:v>42111</c:v>
                </c:pt>
                <c:pt idx="69">
                  <c:v>42114</c:v>
                </c:pt>
                <c:pt idx="70">
                  <c:v>42115</c:v>
                </c:pt>
                <c:pt idx="71">
                  <c:v>42116</c:v>
                </c:pt>
                <c:pt idx="72">
                  <c:v>42117</c:v>
                </c:pt>
                <c:pt idx="73">
                  <c:v>42118</c:v>
                </c:pt>
                <c:pt idx="74">
                  <c:v>42121</c:v>
                </c:pt>
                <c:pt idx="75">
                  <c:v>42122</c:v>
                </c:pt>
                <c:pt idx="76">
                  <c:v>42123</c:v>
                </c:pt>
                <c:pt idx="77">
                  <c:v>42124</c:v>
                </c:pt>
                <c:pt idx="78">
                  <c:v>42128</c:v>
                </c:pt>
                <c:pt idx="79">
                  <c:v>42129</c:v>
                </c:pt>
                <c:pt idx="80">
                  <c:v>42130</c:v>
                </c:pt>
                <c:pt idx="81">
                  <c:v>42131</c:v>
                </c:pt>
                <c:pt idx="82">
                  <c:v>42132</c:v>
                </c:pt>
                <c:pt idx="83">
                  <c:v>42135</c:v>
                </c:pt>
                <c:pt idx="84">
                  <c:v>42136</c:v>
                </c:pt>
                <c:pt idx="85">
                  <c:v>42137</c:v>
                </c:pt>
                <c:pt idx="86">
                  <c:v>42138</c:v>
                </c:pt>
                <c:pt idx="87">
                  <c:v>42139</c:v>
                </c:pt>
                <c:pt idx="88">
                  <c:v>42142</c:v>
                </c:pt>
                <c:pt idx="89">
                  <c:v>42143</c:v>
                </c:pt>
                <c:pt idx="90">
                  <c:v>42144</c:v>
                </c:pt>
                <c:pt idx="91">
                  <c:v>42145</c:v>
                </c:pt>
                <c:pt idx="92">
                  <c:v>42146</c:v>
                </c:pt>
                <c:pt idx="93">
                  <c:v>42149</c:v>
                </c:pt>
                <c:pt idx="94">
                  <c:v>42150</c:v>
                </c:pt>
                <c:pt idx="95">
                  <c:v>42151</c:v>
                </c:pt>
                <c:pt idx="96">
                  <c:v>42152</c:v>
                </c:pt>
                <c:pt idx="97">
                  <c:v>42153</c:v>
                </c:pt>
                <c:pt idx="98">
                  <c:v>42156</c:v>
                </c:pt>
                <c:pt idx="99">
                  <c:v>42157</c:v>
                </c:pt>
                <c:pt idx="100">
                  <c:v>42158</c:v>
                </c:pt>
                <c:pt idx="101">
                  <c:v>42159</c:v>
                </c:pt>
                <c:pt idx="102">
                  <c:v>42160</c:v>
                </c:pt>
                <c:pt idx="103">
                  <c:v>42163</c:v>
                </c:pt>
                <c:pt idx="104">
                  <c:v>42164</c:v>
                </c:pt>
                <c:pt idx="105">
                  <c:v>42165</c:v>
                </c:pt>
                <c:pt idx="106">
                  <c:v>42166</c:v>
                </c:pt>
                <c:pt idx="107">
                  <c:v>42167</c:v>
                </c:pt>
                <c:pt idx="108">
                  <c:v>42170</c:v>
                </c:pt>
                <c:pt idx="109">
                  <c:v>42171</c:v>
                </c:pt>
                <c:pt idx="110">
                  <c:v>42172</c:v>
                </c:pt>
                <c:pt idx="111">
                  <c:v>42173</c:v>
                </c:pt>
                <c:pt idx="112">
                  <c:v>42174</c:v>
                </c:pt>
                <c:pt idx="113">
                  <c:v>42178</c:v>
                </c:pt>
                <c:pt idx="114">
                  <c:v>42179</c:v>
                </c:pt>
                <c:pt idx="115">
                  <c:v>42180</c:v>
                </c:pt>
                <c:pt idx="116">
                  <c:v>42181</c:v>
                </c:pt>
                <c:pt idx="117">
                  <c:v>42184</c:v>
                </c:pt>
                <c:pt idx="118">
                  <c:v>42185</c:v>
                </c:pt>
                <c:pt idx="119">
                  <c:v>42186</c:v>
                </c:pt>
                <c:pt idx="120">
                  <c:v>42187</c:v>
                </c:pt>
                <c:pt idx="121">
                  <c:v>42188</c:v>
                </c:pt>
                <c:pt idx="122">
                  <c:v>42191</c:v>
                </c:pt>
                <c:pt idx="123">
                  <c:v>42192</c:v>
                </c:pt>
                <c:pt idx="124">
                  <c:v>42193</c:v>
                </c:pt>
                <c:pt idx="125">
                  <c:v>42194</c:v>
                </c:pt>
                <c:pt idx="126">
                  <c:v>42195</c:v>
                </c:pt>
                <c:pt idx="127">
                  <c:v>42198</c:v>
                </c:pt>
                <c:pt idx="128">
                  <c:v>42199</c:v>
                </c:pt>
                <c:pt idx="129">
                  <c:v>42200</c:v>
                </c:pt>
                <c:pt idx="130">
                  <c:v>42201</c:v>
                </c:pt>
                <c:pt idx="131">
                  <c:v>42202</c:v>
                </c:pt>
                <c:pt idx="132">
                  <c:v>42205</c:v>
                </c:pt>
                <c:pt idx="133">
                  <c:v>42206</c:v>
                </c:pt>
                <c:pt idx="134">
                  <c:v>42207</c:v>
                </c:pt>
                <c:pt idx="135">
                  <c:v>42208</c:v>
                </c:pt>
                <c:pt idx="136">
                  <c:v>42209</c:v>
                </c:pt>
                <c:pt idx="137">
                  <c:v>42212</c:v>
                </c:pt>
                <c:pt idx="138">
                  <c:v>42213</c:v>
                </c:pt>
                <c:pt idx="139">
                  <c:v>42214</c:v>
                </c:pt>
                <c:pt idx="140">
                  <c:v>42215</c:v>
                </c:pt>
                <c:pt idx="141">
                  <c:v>42216</c:v>
                </c:pt>
                <c:pt idx="142">
                  <c:v>42219</c:v>
                </c:pt>
                <c:pt idx="143">
                  <c:v>42220</c:v>
                </c:pt>
                <c:pt idx="144">
                  <c:v>42221</c:v>
                </c:pt>
                <c:pt idx="145">
                  <c:v>42222</c:v>
                </c:pt>
                <c:pt idx="146">
                  <c:v>42223</c:v>
                </c:pt>
                <c:pt idx="147">
                  <c:v>42226</c:v>
                </c:pt>
                <c:pt idx="148">
                  <c:v>42227</c:v>
                </c:pt>
                <c:pt idx="149">
                  <c:v>42228</c:v>
                </c:pt>
                <c:pt idx="150">
                  <c:v>42229</c:v>
                </c:pt>
                <c:pt idx="151">
                  <c:v>42230</c:v>
                </c:pt>
                <c:pt idx="152">
                  <c:v>42233</c:v>
                </c:pt>
                <c:pt idx="153">
                  <c:v>42234</c:v>
                </c:pt>
                <c:pt idx="154">
                  <c:v>42235</c:v>
                </c:pt>
                <c:pt idx="155">
                  <c:v>42236</c:v>
                </c:pt>
                <c:pt idx="156">
                  <c:v>42237</c:v>
                </c:pt>
                <c:pt idx="157">
                  <c:v>42240</c:v>
                </c:pt>
                <c:pt idx="158">
                  <c:v>42241</c:v>
                </c:pt>
                <c:pt idx="159">
                  <c:v>42242</c:v>
                </c:pt>
                <c:pt idx="160">
                  <c:v>42243</c:v>
                </c:pt>
                <c:pt idx="161">
                  <c:v>42244</c:v>
                </c:pt>
                <c:pt idx="162">
                  <c:v>42247</c:v>
                </c:pt>
                <c:pt idx="163">
                  <c:v>42248</c:v>
                </c:pt>
                <c:pt idx="164">
                  <c:v>42249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42285</c:v>
                </c:pt>
                <c:pt idx="184">
                  <c:v>42286</c:v>
                </c:pt>
                <c:pt idx="185">
                  <c:v>42289</c:v>
                </c:pt>
                <c:pt idx="186">
                  <c:v>42290</c:v>
                </c:pt>
                <c:pt idx="187">
                  <c:v>42291</c:v>
                </c:pt>
                <c:pt idx="188">
                  <c:v>42292</c:v>
                </c:pt>
                <c:pt idx="189">
                  <c:v>42293</c:v>
                </c:pt>
                <c:pt idx="190">
                  <c:v>42296</c:v>
                </c:pt>
                <c:pt idx="191">
                  <c:v>42297</c:v>
                </c:pt>
                <c:pt idx="192">
                  <c:v>42298</c:v>
                </c:pt>
                <c:pt idx="193">
                  <c:v>42299</c:v>
                </c:pt>
                <c:pt idx="194">
                  <c:v>42300</c:v>
                </c:pt>
                <c:pt idx="195">
                  <c:v>42303</c:v>
                </c:pt>
                <c:pt idx="196">
                  <c:v>42304</c:v>
                </c:pt>
                <c:pt idx="197">
                  <c:v>42305</c:v>
                </c:pt>
                <c:pt idx="198">
                  <c:v>42306</c:v>
                </c:pt>
                <c:pt idx="199">
                  <c:v>42307</c:v>
                </c:pt>
                <c:pt idx="200">
                  <c:v>42310</c:v>
                </c:pt>
                <c:pt idx="201">
                  <c:v>42311</c:v>
                </c:pt>
                <c:pt idx="202">
                  <c:v>42312</c:v>
                </c:pt>
                <c:pt idx="203">
                  <c:v>42313</c:v>
                </c:pt>
                <c:pt idx="204">
                  <c:v>42314</c:v>
                </c:pt>
                <c:pt idx="205">
                  <c:v>42317</c:v>
                </c:pt>
                <c:pt idx="206">
                  <c:v>42318</c:v>
                </c:pt>
                <c:pt idx="207">
                  <c:v>42319</c:v>
                </c:pt>
                <c:pt idx="208">
                  <c:v>42320</c:v>
                </c:pt>
                <c:pt idx="209">
                  <c:v>42321</c:v>
                </c:pt>
                <c:pt idx="210">
                  <c:v>42324</c:v>
                </c:pt>
                <c:pt idx="211">
                  <c:v>42325</c:v>
                </c:pt>
                <c:pt idx="212">
                  <c:v>42326</c:v>
                </c:pt>
                <c:pt idx="213">
                  <c:v>42327</c:v>
                </c:pt>
                <c:pt idx="214">
                  <c:v>42328</c:v>
                </c:pt>
                <c:pt idx="215">
                  <c:v>42331</c:v>
                </c:pt>
                <c:pt idx="216">
                  <c:v>42332</c:v>
                </c:pt>
                <c:pt idx="217">
                  <c:v>42333</c:v>
                </c:pt>
                <c:pt idx="218">
                  <c:v>42334</c:v>
                </c:pt>
                <c:pt idx="219">
                  <c:v>42335</c:v>
                </c:pt>
                <c:pt idx="220">
                  <c:v>42338</c:v>
                </c:pt>
                <c:pt idx="221">
                  <c:v>42339</c:v>
                </c:pt>
                <c:pt idx="222">
                  <c:v>42340</c:v>
                </c:pt>
                <c:pt idx="223">
                  <c:v>42341</c:v>
                </c:pt>
                <c:pt idx="224">
                  <c:v>42342</c:v>
                </c:pt>
                <c:pt idx="225">
                  <c:v>42345</c:v>
                </c:pt>
                <c:pt idx="226">
                  <c:v>42346</c:v>
                </c:pt>
                <c:pt idx="227">
                  <c:v>42347</c:v>
                </c:pt>
                <c:pt idx="228">
                  <c:v>42348</c:v>
                </c:pt>
                <c:pt idx="229">
                  <c:v>42349</c:v>
                </c:pt>
                <c:pt idx="230">
                  <c:v>42352</c:v>
                </c:pt>
                <c:pt idx="231">
                  <c:v>42353</c:v>
                </c:pt>
                <c:pt idx="232">
                  <c:v>42354</c:v>
                </c:pt>
                <c:pt idx="233">
                  <c:v>42355</c:v>
                </c:pt>
                <c:pt idx="234">
                  <c:v>42356</c:v>
                </c:pt>
                <c:pt idx="235">
                  <c:v>42359</c:v>
                </c:pt>
                <c:pt idx="236">
                  <c:v>42360</c:v>
                </c:pt>
                <c:pt idx="237">
                  <c:v>42361</c:v>
                </c:pt>
                <c:pt idx="238">
                  <c:v>42362</c:v>
                </c:pt>
                <c:pt idx="239">
                  <c:v>42363</c:v>
                </c:pt>
                <c:pt idx="240">
                  <c:v>42366</c:v>
                </c:pt>
                <c:pt idx="241">
                  <c:v>42367</c:v>
                </c:pt>
                <c:pt idx="242">
                  <c:v>42368</c:v>
                </c:pt>
                <c:pt idx="243">
                  <c:v>42369</c:v>
                </c:pt>
                <c:pt idx="244">
                  <c:v>42373</c:v>
                </c:pt>
                <c:pt idx="245">
                  <c:v>42374</c:v>
                </c:pt>
                <c:pt idx="246">
                  <c:v>42375</c:v>
                </c:pt>
                <c:pt idx="247">
                  <c:v>42376</c:v>
                </c:pt>
                <c:pt idx="248">
                  <c:v>42377</c:v>
                </c:pt>
                <c:pt idx="249">
                  <c:v>42380</c:v>
                </c:pt>
                <c:pt idx="250">
                  <c:v>42381</c:v>
                </c:pt>
                <c:pt idx="251">
                  <c:v>42382</c:v>
                </c:pt>
                <c:pt idx="252">
                  <c:v>42383</c:v>
                </c:pt>
                <c:pt idx="253">
                  <c:v>42384</c:v>
                </c:pt>
                <c:pt idx="254">
                  <c:v>42387</c:v>
                </c:pt>
                <c:pt idx="255">
                  <c:v>42388</c:v>
                </c:pt>
                <c:pt idx="256">
                  <c:v>42389</c:v>
                </c:pt>
                <c:pt idx="257">
                  <c:v>42390</c:v>
                </c:pt>
                <c:pt idx="258">
                  <c:v>42391</c:v>
                </c:pt>
                <c:pt idx="259">
                  <c:v>42394</c:v>
                </c:pt>
                <c:pt idx="260">
                  <c:v>42395</c:v>
                </c:pt>
                <c:pt idx="261">
                  <c:v>42396</c:v>
                </c:pt>
                <c:pt idx="262">
                  <c:v>42397</c:v>
                </c:pt>
                <c:pt idx="263">
                  <c:v>42398</c:v>
                </c:pt>
                <c:pt idx="264">
                  <c:v>42401</c:v>
                </c:pt>
                <c:pt idx="265">
                  <c:v>42402</c:v>
                </c:pt>
                <c:pt idx="266">
                  <c:v>42403</c:v>
                </c:pt>
                <c:pt idx="267">
                  <c:v>42404</c:v>
                </c:pt>
                <c:pt idx="268">
                  <c:v>42405</c:v>
                </c:pt>
                <c:pt idx="269">
                  <c:v>42415</c:v>
                </c:pt>
                <c:pt idx="270">
                  <c:v>42416</c:v>
                </c:pt>
                <c:pt idx="271">
                  <c:v>42417</c:v>
                </c:pt>
                <c:pt idx="272">
                  <c:v>42418</c:v>
                </c:pt>
                <c:pt idx="273">
                  <c:v>42419</c:v>
                </c:pt>
                <c:pt idx="274">
                  <c:v>42422</c:v>
                </c:pt>
                <c:pt idx="275">
                  <c:v>42423</c:v>
                </c:pt>
                <c:pt idx="276">
                  <c:v>42424</c:v>
                </c:pt>
                <c:pt idx="277">
                  <c:v>42425</c:v>
                </c:pt>
                <c:pt idx="278">
                  <c:v>42426</c:v>
                </c:pt>
                <c:pt idx="279">
                  <c:v>42429</c:v>
                </c:pt>
                <c:pt idx="280">
                  <c:v>42430</c:v>
                </c:pt>
                <c:pt idx="281">
                  <c:v>42431</c:v>
                </c:pt>
                <c:pt idx="282">
                  <c:v>42432</c:v>
                </c:pt>
                <c:pt idx="283">
                  <c:v>42433</c:v>
                </c:pt>
                <c:pt idx="284">
                  <c:v>42436</c:v>
                </c:pt>
                <c:pt idx="285">
                  <c:v>42437</c:v>
                </c:pt>
                <c:pt idx="286">
                  <c:v>42438</c:v>
                </c:pt>
                <c:pt idx="287">
                  <c:v>42439</c:v>
                </c:pt>
                <c:pt idx="288">
                  <c:v>42440</c:v>
                </c:pt>
                <c:pt idx="289">
                  <c:v>42443</c:v>
                </c:pt>
                <c:pt idx="290">
                  <c:v>42444</c:v>
                </c:pt>
                <c:pt idx="291">
                  <c:v>42445</c:v>
                </c:pt>
                <c:pt idx="292">
                  <c:v>42446</c:v>
                </c:pt>
                <c:pt idx="293">
                  <c:v>42447</c:v>
                </c:pt>
                <c:pt idx="294">
                  <c:v>42450</c:v>
                </c:pt>
                <c:pt idx="295">
                  <c:v>42451</c:v>
                </c:pt>
                <c:pt idx="296">
                  <c:v>42452</c:v>
                </c:pt>
                <c:pt idx="297">
                  <c:v>42453</c:v>
                </c:pt>
                <c:pt idx="298">
                  <c:v>42454</c:v>
                </c:pt>
                <c:pt idx="299">
                  <c:v>42457</c:v>
                </c:pt>
                <c:pt idx="300">
                  <c:v>42458</c:v>
                </c:pt>
                <c:pt idx="301">
                  <c:v>42459</c:v>
                </c:pt>
                <c:pt idx="302">
                  <c:v>42460</c:v>
                </c:pt>
                <c:pt idx="303">
                  <c:v>42461</c:v>
                </c:pt>
                <c:pt idx="304">
                  <c:v>42465</c:v>
                </c:pt>
                <c:pt idx="305">
                  <c:v>42466</c:v>
                </c:pt>
                <c:pt idx="306">
                  <c:v>42467</c:v>
                </c:pt>
                <c:pt idx="307">
                  <c:v>42468</c:v>
                </c:pt>
                <c:pt idx="308">
                  <c:v>42471</c:v>
                </c:pt>
                <c:pt idx="309">
                  <c:v>42472</c:v>
                </c:pt>
                <c:pt idx="310">
                  <c:v>42473</c:v>
                </c:pt>
                <c:pt idx="311">
                  <c:v>42474</c:v>
                </c:pt>
                <c:pt idx="312">
                  <c:v>42475</c:v>
                </c:pt>
                <c:pt idx="313">
                  <c:v>42478</c:v>
                </c:pt>
                <c:pt idx="314">
                  <c:v>42479</c:v>
                </c:pt>
                <c:pt idx="315">
                  <c:v>42480</c:v>
                </c:pt>
                <c:pt idx="316">
                  <c:v>42481</c:v>
                </c:pt>
                <c:pt idx="317">
                  <c:v>42482</c:v>
                </c:pt>
                <c:pt idx="318">
                  <c:v>42485</c:v>
                </c:pt>
                <c:pt idx="319">
                  <c:v>42486</c:v>
                </c:pt>
                <c:pt idx="320">
                  <c:v>42487</c:v>
                </c:pt>
                <c:pt idx="321">
                  <c:v>42488</c:v>
                </c:pt>
                <c:pt idx="322">
                  <c:v>42489</c:v>
                </c:pt>
                <c:pt idx="323">
                  <c:v>42493</c:v>
                </c:pt>
                <c:pt idx="324">
                  <c:v>42494</c:v>
                </c:pt>
                <c:pt idx="325">
                  <c:v>42495</c:v>
                </c:pt>
                <c:pt idx="326">
                  <c:v>42496</c:v>
                </c:pt>
                <c:pt idx="327">
                  <c:v>42499</c:v>
                </c:pt>
                <c:pt idx="328">
                  <c:v>42500</c:v>
                </c:pt>
                <c:pt idx="329">
                  <c:v>42501</c:v>
                </c:pt>
                <c:pt idx="330">
                  <c:v>42502</c:v>
                </c:pt>
                <c:pt idx="331">
                  <c:v>42503</c:v>
                </c:pt>
                <c:pt idx="332">
                  <c:v>42506</c:v>
                </c:pt>
                <c:pt idx="333">
                  <c:v>42507</c:v>
                </c:pt>
                <c:pt idx="334">
                  <c:v>42508</c:v>
                </c:pt>
                <c:pt idx="335">
                  <c:v>42509</c:v>
                </c:pt>
                <c:pt idx="336">
                  <c:v>42510</c:v>
                </c:pt>
                <c:pt idx="337">
                  <c:v>42513</c:v>
                </c:pt>
                <c:pt idx="338">
                  <c:v>42514</c:v>
                </c:pt>
                <c:pt idx="339">
                  <c:v>42515</c:v>
                </c:pt>
                <c:pt idx="340">
                  <c:v>42516</c:v>
                </c:pt>
                <c:pt idx="341">
                  <c:v>42517</c:v>
                </c:pt>
                <c:pt idx="342">
                  <c:v>42520</c:v>
                </c:pt>
                <c:pt idx="343">
                  <c:v>42521</c:v>
                </c:pt>
                <c:pt idx="344">
                  <c:v>42522</c:v>
                </c:pt>
                <c:pt idx="345">
                  <c:v>42523</c:v>
                </c:pt>
                <c:pt idx="346">
                  <c:v>42524</c:v>
                </c:pt>
                <c:pt idx="347">
                  <c:v>42527</c:v>
                </c:pt>
                <c:pt idx="348">
                  <c:v>42528</c:v>
                </c:pt>
                <c:pt idx="349">
                  <c:v>42529</c:v>
                </c:pt>
                <c:pt idx="350">
                  <c:v>42534</c:v>
                </c:pt>
                <c:pt idx="351">
                  <c:v>42535</c:v>
                </c:pt>
                <c:pt idx="352">
                  <c:v>42536</c:v>
                </c:pt>
                <c:pt idx="353">
                  <c:v>42537</c:v>
                </c:pt>
                <c:pt idx="354">
                  <c:v>42538</c:v>
                </c:pt>
                <c:pt idx="355">
                  <c:v>42541</c:v>
                </c:pt>
                <c:pt idx="356">
                  <c:v>42542</c:v>
                </c:pt>
                <c:pt idx="357">
                  <c:v>42543</c:v>
                </c:pt>
                <c:pt idx="358">
                  <c:v>42544</c:v>
                </c:pt>
                <c:pt idx="359">
                  <c:v>42545</c:v>
                </c:pt>
                <c:pt idx="360">
                  <c:v>42548</c:v>
                </c:pt>
                <c:pt idx="361">
                  <c:v>42549</c:v>
                </c:pt>
                <c:pt idx="362">
                  <c:v>42550</c:v>
                </c:pt>
                <c:pt idx="363">
                  <c:v>42551</c:v>
                </c:pt>
                <c:pt idx="364">
                  <c:v>42552</c:v>
                </c:pt>
                <c:pt idx="365">
                  <c:v>42555</c:v>
                </c:pt>
                <c:pt idx="366">
                  <c:v>42556</c:v>
                </c:pt>
                <c:pt idx="367">
                  <c:v>42557</c:v>
                </c:pt>
                <c:pt idx="368">
                  <c:v>42558</c:v>
                </c:pt>
                <c:pt idx="369">
                  <c:v>42559</c:v>
                </c:pt>
                <c:pt idx="370">
                  <c:v>42562</c:v>
                </c:pt>
                <c:pt idx="371">
                  <c:v>42563</c:v>
                </c:pt>
                <c:pt idx="372">
                  <c:v>42564</c:v>
                </c:pt>
                <c:pt idx="373">
                  <c:v>42565</c:v>
                </c:pt>
                <c:pt idx="374">
                  <c:v>42566</c:v>
                </c:pt>
                <c:pt idx="375">
                  <c:v>42569</c:v>
                </c:pt>
                <c:pt idx="376">
                  <c:v>42570</c:v>
                </c:pt>
                <c:pt idx="377">
                  <c:v>42571</c:v>
                </c:pt>
                <c:pt idx="378">
                  <c:v>42572</c:v>
                </c:pt>
                <c:pt idx="379">
                  <c:v>42573</c:v>
                </c:pt>
                <c:pt idx="380">
                  <c:v>42576</c:v>
                </c:pt>
                <c:pt idx="381">
                  <c:v>42577</c:v>
                </c:pt>
                <c:pt idx="382">
                  <c:v>42578</c:v>
                </c:pt>
                <c:pt idx="383">
                  <c:v>42579</c:v>
                </c:pt>
                <c:pt idx="384">
                  <c:v>42580</c:v>
                </c:pt>
                <c:pt idx="385">
                  <c:v>42583</c:v>
                </c:pt>
                <c:pt idx="386">
                  <c:v>42584</c:v>
                </c:pt>
                <c:pt idx="387">
                  <c:v>42585</c:v>
                </c:pt>
                <c:pt idx="388">
                  <c:v>42586</c:v>
                </c:pt>
                <c:pt idx="389">
                  <c:v>42587</c:v>
                </c:pt>
                <c:pt idx="390">
                  <c:v>42590</c:v>
                </c:pt>
                <c:pt idx="391">
                  <c:v>42591</c:v>
                </c:pt>
                <c:pt idx="392">
                  <c:v>42592</c:v>
                </c:pt>
                <c:pt idx="393">
                  <c:v>42593</c:v>
                </c:pt>
                <c:pt idx="394">
                  <c:v>42594</c:v>
                </c:pt>
                <c:pt idx="395">
                  <c:v>42597</c:v>
                </c:pt>
                <c:pt idx="396">
                  <c:v>42598</c:v>
                </c:pt>
                <c:pt idx="397">
                  <c:v>42599</c:v>
                </c:pt>
                <c:pt idx="398">
                  <c:v>42600</c:v>
                </c:pt>
                <c:pt idx="399">
                  <c:v>42601</c:v>
                </c:pt>
                <c:pt idx="400">
                  <c:v>42604</c:v>
                </c:pt>
                <c:pt idx="401">
                  <c:v>42605</c:v>
                </c:pt>
                <c:pt idx="402">
                  <c:v>42606</c:v>
                </c:pt>
                <c:pt idx="403">
                  <c:v>42607</c:v>
                </c:pt>
                <c:pt idx="404">
                  <c:v>42608</c:v>
                </c:pt>
                <c:pt idx="405">
                  <c:v>42611</c:v>
                </c:pt>
                <c:pt idx="406">
                  <c:v>42612</c:v>
                </c:pt>
                <c:pt idx="407">
                  <c:v>42613</c:v>
                </c:pt>
                <c:pt idx="408">
                  <c:v>42614</c:v>
                </c:pt>
                <c:pt idx="409">
                  <c:v>42615</c:v>
                </c:pt>
                <c:pt idx="410">
                  <c:v>42618</c:v>
                </c:pt>
                <c:pt idx="411">
                  <c:v>42619</c:v>
                </c:pt>
                <c:pt idx="412">
                  <c:v>42620</c:v>
                </c:pt>
                <c:pt idx="413">
                  <c:v>42621</c:v>
                </c:pt>
                <c:pt idx="414">
                  <c:v>42622</c:v>
                </c:pt>
                <c:pt idx="415">
                  <c:v>42625</c:v>
                </c:pt>
                <c:pt idx="416">
                  <c:v>42626</c:v>
                </c:pt>
                <c:pt idx="417">
                  <c:v>42627</c:v>
                </c:pt>
                <c:pt idx="418">
                  <c:v>42632</c:v>
                </c:pt>
                <c:pt idx="419">
                  <c:v>42633</c:v>
                </c:pt>
                <c:pt idx="420">
                  <c:v>42634</c:v>
                </c:pt>
                <c:pt idx="421">
                  <c:v>42635</c:v>
                </c:pt>
                <c:pt idx="422">
                  <c:v>42636</c:v>
                </c:pt>
                <c:pt idx="423">
                  <c:v>42639</c:v>
                </c:pt>
                <c:pt idx="424">
                  <c:v>42640</c:v>
                </c:pt>
                <c:pt idx="425">
                  <c:v>42641</c:v>
                </c:pt>
                <c:pt idx="426">
                  <c:v>42642</c:v>
                </c:pt>
                <c:pt idx="427">
                  <c:v>42643</c:v>
                </c:pt>
                <c:pt idx="428">
                  <c:v>42653</c:v>
                </c:pt>
                <c:pt idx="429">
                  <c:v>42654</c:v>
                </c:pt>
                <c:pt idx="430">
                  <c:v>42655</c:v>
                </c:pt>
                <c:pt idx="431">
                  <c:v>42656</c:v>
                </c:pt>
                <c:pt idx="432">
                  <c:v>42657</c:v>
                </c:pt>
                <c:pt idx="433">
                  <c:v>42660</c:v>
                </c:pt>
                <c:pt idx="434">
                  <c:v>42661</c:v>
                </c:pt>
                <c:pt idx="435">
                  <c:v>42662</c:v>
                </c:pt>
                <c:pt idx="436">
                  <c:v>42663</c:v>
                </c:pt>
                <c:pt idx="437">
                  <c:v>42664</c:v>
                </c:pt>
                <c:pt idx="438">
                  <c:v>42667</c:v>
                </c:pt>
                <c:pt idx="439">
                  <c:v>42668</c:v>
                </c:pt>
                <c:pt idx="440">
                  <c:v>42669</c:v>
                </c:pt>
                <c:pt idx="441">
                  <c:v>42670</c:v>
                </c:pt>
                <c:pt idx="442">
                  <c:v>42671</c:v>
                </c:pt>
                <c:pt idx="443">
                  <c:v>42674</c:v>
                </c:pt>
                <c:pt idx="444">
                  <c:v>42675</c:v>
                </c:pt>
                <c:pt idx="445">
                  <c:v>42676</c:v>
                </c:pt>
                <c:pt idx="446">
                  <c:v>42677</c:v>
                </c:pt>
                <c:pt idx="447">
                  <c:v>42678</c:v>
                </c:pt>
                <c:pt idx="448">
                  <c:v>42681</c:v>
                </c:pt>
                <c:pt idx="449">
                  <c:v>42682</c:v>
                </c:pt>
                <c:pt idx="450">
                  <c:v>42683</c:v>
                </c:pt>
                <c:pt idx="451">
                  <c:v>42684</c:v>
                </c:pt>
                <c:pt idx="452">
                  <c:v>42685</c:v>
                </c:pt>
                <c:pt idx="453">
                  <c:v>42688</c:v>
                </c:pt>
                <c:pt idx="454">
                  <c:v>42689</c:v>
                </c:pt>
                <c:pt idx="455">
                  <c:v>42690</c:v>
                </c:pt>
                <c:pt idx="456">
                  <c:v>42691</c:v>
                </c:pt>
                <c:pt idx="457">
                  <c:v>42692</c:v>
                </c:pt>
                <c:pt idx="458">
                  <c:v>42695</c:v>
                </c:pt>
                <c:pt idx="459">
                  <c:v>42696</c:v>
                </c:pt>
                <c:pt idx="460">
                  <c:v>42697</c:v>
                </c:pt>
                <c:pt idx="461">
                  <c:v>42698</c:v>
                </c:pt>
                <c:pt idx="462">
                  <c:v>42699</c:v>
                </c:pt>
                <c:pt idx="463">
                  <c:v>42702</c:v>
                </c:pt>
                <c:pt idx="464">
                  <c:v>42703</c:v>
                </c:pt>
                <c:pt idx="465">
                  <c:v>42704</c:v>
                </c:pt>
                <c:pt idx="466">
                  <c:v>42705</c:v>
                </c:pt>
                <c:pt idx="467">
                  <c:v>42706</c:v>
                </c:pt>
                <c:pt idx="468">
                  <c:v>42709</c:v>
                </c:pt>
                <c:pt idx="469">
                  <c:v>42710</c:v>
                </c:pt>
                <c:pt idx="470">
                  <c:v>42711</c:v>
                </c:pt>
                <c:pt idx="471">
                  <c:v>42712</c:v>
                </c:pt>
                <c:pt idx="472">
                  <c:v>42713</c:v>
                </c:pt>
                <c:pt idx="473">
                  <c:v>42716</c:v>
                </c:pt>
                <c:pt idx="474">
                  <c:v>42717</c:v>
                </c:pt>
                <c:pt idx="475">
                  <c:v>42718</c:v>
                </c:pt>
                <c:pt idx="476">
                  <c:v>42719</c:v>
                </c:pt>
                <c:pt idx="477">
                  <c:v>42720</c:v>
                </c:pt>
                <c:pt idx="478">
                  <c:v>42723</c:v>
                </c:pt>
                <c:pt idx="479">
                  <c:v>42724</c:v>
                </c:pt>
                <c:pt idx="480">
                  <c:v>42725</c:v>
                </c:pt>
                <c:pt idx="481">
                  <c:v>42726</c:v>
                </c:pt>
                <c:pt idx="482">
                  <c:v>42727</c:v>
                </c:pt>
                <c:pt idx="483">
                  <c:v>42730</c:v>
                </c:pt>
                <c:pt idx="484">
                  <c:v>42731</c:v>
                </c:pt>
                <c:pt idx="485">
                  <c:v>42732</c:v>
                </c:pt>
                <c:pt idx="486">
                  <c:v>42733</c:v>
                </c:pt>
                <c:pt idx="487">
                  <c:v>42734</c:v>
                </c:pt>
                <c:pt idx="488">
                  <c:v>42738</c:v>
                </c:pt>
                <c:pt idx="489">
                  <c:v>42739</c:v>
                </c:pt>
                <c:pt idx="490">
                  <c:v>42740</c:v>
                </c:pt>
                <c:pt idx="491">
                  <c:v>42741</c:v>
                </c:pt>
                <c:pt idx="492">
                  <c:v>42744</c:v>
                </c:pt>
                <c:pt idx="493">
                  <c:v>42745</c:v>
                </c:pt>
                <c:pt idx="494">
                  <c:v>42746</c:v>
                </c:pt>
                <c:pt idx="495">
                  <c:v>42747</c:v>
                </c:pt>
                <c:pt idx="496">
                  <c:v>42748</c:v>
                </c:pt>
                <c:pt idx="497">
                  <c:v>42751</c:v>
                </c:pt>
                <c:pt idx="498">
                  <c:v>42752</c:v>
                </c:pt>
                <c:pt idx="499">
                  <c:v>42753</c:v>
                </c:pt>
                <c:pt idx="500">
                  <c:v>42754</c:v>
                </c:pt>
                <c:pt idx="501">
                  <c:v>42755</c:v>
                </c:pt>
                <c:pt idx="502">
                  <c:v>42758</c:v>
                </c:pt>
                <c:pt idx="503">
                  <c:v>42759</c:v>
                </c:pt>
                <c:pt idx="504">
                  <c:v>42760</c:v>
                </c:pt>
                <c:pt idx="505">
                  <c:v>42761</c:v>
                </c:pt>
                <c:pt idx="506">
                  <c:v>42769</c:v>
                </c:pt>
                <c:pt idx="507">
                  <c:v>42772</c:v>
                </c:pt>
                <c:pt idx="508">
                  <c:v>42773</c:v>
                </c:pt>
                <c:pt idx="509">
                  <c:v>42774</c:v>
                </c:pt>
                <c:pt idx="510">
                  <c:v>42775</c:v>
                </c:pt>
                <c:pt idx="511">
                  <c:v>42776</c:v>
                </c:pt>
                <c:pt idx="512">
                  <c:v>42779</c:v>
                </c:pt>
                <c:pt idx="513">
                  <c:v>42780</c:v>
                </c:pt>
                <c:pt idx="514">
                  <c:v>42781</c:v>
                </c:pt>
                <c:pt idx="515">
                  <c:v>42782</c:v>
                </c:pt>
                <c:pt idx="516">
                  <c:v>42783</c:v>
                </c:pt>
                <c:pt idx="517">
                  <c:v>42786</c:v>
                </c:pt>
                <c:pt idx="518">
                  <c:v>42787</c:v>
                </c:pt>
                <c:pt idx="519">
                  <c:v>42788</c:v>
                </c:pt>
                <c:pt idx="520">
                  <c:v>42789</c:v>
                </c:pt>
                <c:pt idx="521">
                  <c:v>42790</c:v>
                </c:pt>
                <c:pt idx="522">
                  <c:v>42793</c:v>
                </c:pt>
                <c:pt idx="523">
                  <c:v>42794</c:v>
                </c:pt>
                <c:pt idx="524">
                  <c:v>42795</c:v>
                </c:pt>
                <c:pt idx="525">
                  <c:v>42796</c:v>
                </c:pt>
                <c:pt idx="526">
                  <c:v>42797</c:v>
                </c:pt>
                <c:pt idx="527">
                  <c:v>42800</c:v>
                </c:pt>
                <c:pt idx="528">
                  <c:v>42801</c:v>
                </c:pt>
                <c:pt idx="529">
                  <c:v>42802</c:v>
                </c:pt>
                <c:pt idx="530">
                  <c:v>42803</c:v>
                </c:pt>
                <c:pt idx="531">
                  <c:v>42804</c:v>
                </c:pt>
                <c:pt idx="532">
                  <c:v>42807</c:v>
                </c:pt>
                <c:pt idx="533">
                  <c:v>42808</c:v>
                </c:pt>
                <c:pt idx="534">
                  <c:v>42809</c:v>
                </c:pt>
                <c:pt idx="535">
                  <c:v>42810</c:v>
                </c:pt>
                <c:pt idx="536">
                  <c:v>42811</c:v>
                </c:pt>
                <c:pt idx="537">
                  <c:v>42814</c:v>
                </c:pt>
                <c:pt idx="538">
                  <c:v>42815</c:v>
                </c:pt>
                <c:pt idx="539">
                  <c:v>42816</c:v>
                </c:pt>
                <c:pt idx="540">
                  <c:v>42817</c:v>
                </c:pt>
                <c:pt idx="541">
                  <c:v>42818</c:v>
                </c:pt>
                <c:pt idx="542">
                  <c:v>42821</c:v>
                </c:pt>
                <c:pt idx="543">
                  <c:v>42822</c:v>
                </c:pt>
                <c:pt idx="544">
                  <c:v>42823</c:v>
                </c:pt>
                <c:pt idx="545">
                  <c:v>42824</c:v>
                </c:pt>
                <c:pt idx="546">
                  <c:v>42825</c:v>
                </c:pt>
                <c:pt idx="547">
                  <c:v>42830</c:v>
                </c:pt>
                <c:pt idx="548">
                  <c:v>42831</c:v>
                </c:pt>
                <c:pt idx="549">
                  <c:v>42832</c:v>
                </c:pt>
                <c:pt idx="550">
                  <c:v>42835</c:v>
                </c:pt>
                <c:pt idx="551">
                  <c:v>42836</c:v>
                </c:pt>
                <c:pt idx="552">
                  <c:v>42837</c:v>
                </c:pt>
                <c:pt idx="553">
                  <c:v>42838</c:v>
                </c:pt>
                <c:pt idx="554">
                  <c:v>42839</c:v>
                </c:pt>
                <c:pt idx="555">
                  <c:v>42842</c:v>
                </c:pt>
                <c:pt idx="556">
                  <c:v>42843</c:v>
                </c:pt>
                <c:pt idx="557">
                  <c:v>42844</c:v>
                </c:pt>
                <c:pt idx="558">
                  <c:v>42845</c:v>
                </c:pt>
                <c:pt idx="559">
                  <c:v>42846</c:v>
                </c:pt>
                <c:pt idx="560">
                  <c:v>42849</c:v>
                </c:pt>
                <c:pt idx="561">
                  <c:v>42850</c:v>
                </c:pt>
                <c:pt idx="562">
                  <c:v>42851</c:v>
                </c:pt>
                <c:pt idx="563">
                  <c:v>42852</c:v>
                </c:pt>
                <c:pt idx="564">
                  <c:v>42853</c:v>
                </c:pt>
                <c:pt idx="565">
                  <c:v>42857</c:v>
                </c:pt>
                <c:pt idx="566">
                  <c:v>42858</c:v>
                </c:pt>
                <c:pt idx="567">
                  <c:v>42859</c:v>
                </c:pt>
                <c:pt idx="568">
                  <c:v>42860</c:v>
                </c:pt>
                <c:pt idx="569">
                  <c:v>42863</c:v>
                </c:pt>
                <c:pt idx="570">
                  <c:v>42864</c:v>
                </c:pt>
                <c:pt idx="571">
                  <c:v>42865</c:v>
                </c:pt>
                <c:pt idx="572">
                  <c:v>42866</c:v>
                </c:pt>
                <c:pt idx="573">
                  <c:v>42867</c:v>
                </c:pt>
                <c:pt idx="574">
                  <c:v>42870</c:v>
                </c:pt>
                <c:pt idx="575">
                  <c:v>42871</c:v>
                </c:pt>
                <c:pt idx="576">
                  <c:v>42872</c:v>
                </c:pt>
                <c:pt idx="577">
                  <c:v>42873</c:v>
                </c:pt>
                <c:pt idx="578">
                  <c:v>42874</c:v>
                </c:pt>
                <c:pt idx="579">
                  <c:v>42877</c:v>
                </c:pt>
                <c:pt idx="580">
                  <c:v>42878</c:v>
                </c:pt>
                <c:pt idx="581">
                  <c:v>42879</c:v>
                </c:pt>
                <c:pt idx="582">
                  <c:v>42880</c:v>
                </c:pt>
                <c:pt idx="583">
                  <c:v>42881</c:v>
                </c:pt>
                <c:pt idx="584">
                  <c:v>42886</c:v>
                </c:pt>
                <c:pt idx="585">
                  <c:v>42887</c:v>
                </c:pt>
                <c:pt idx="586">
                  <c:v>42888</c:v>
                </c:pt>
                <c:pt idx="587">
                  <c:v>42891</c:v>
                </c:pt>
                <c:pt idx="588">
                  <c:v>42892</c:v>
                </c:pt>
                <c:pt idx="589">
                  <c:v>42893</c:v>
                </c:pt>
                <c:pt idx="590">
                  <c:v>42894</c:v>
                </c:pt>
                <c:pt idx="591">
                  <c:v>42895</c:v>
                </c:pt>
                <c:pt idx="592">
                  <c:v>42898</c:v>
                </c:pt>
                <c:pt idx="593">
                  <c:v>42899</c:v>
                </c:pt>
                <c:pt idx="594">
                  <c:v>42900</c:v>
                </c:pt>
                <c:pt idx="595">
                  <c:v>42901</c:v>
                </c:pt>
                <c:pt idx="596">
                  <c:v>42902</c:v>
                </c:pt>
                <c:pt idx="597">
                  <c:v>42905</c:v>
                </c:pt>
                <c:pt idx="598">
                  <c:v>42906</c:v>
                </c:pt>
                <c:pt idx="599">
                  <c:v>42907</c:v>
                </c:pt>
                <c:pt idx="600">
                  <c:v>42908</c:v>
                </c:pt>
                <c:pt idx="601">
                  <c:v>42909</c:v>
                </c:pt>
                <c:pt idx="602">
                  <c:v>42912</c:v>
                </c:pt>
                <c:pt idx="603">
                  <c:v>42913</c:v>
                </c:pt>
                <c:pt idx="604">
                  <c:v>42914</c:v>
                </c:pt>
                <c:pt idx="605">
                  <c:v>42915</c:v>
                </c:pt>
                <c:pt idx="606">
                  <c:v>42916</c:v>
                </c:pt>
                <c:pt idx="607">
                  <c:v>42919</c:v>
                </c:pt>
                <c:pt idx="608">
                  <c:v>42920</c:v>
                </c:pt>
                <c:pt idx="609">
                  <c:v>42921</c:v>
                </c:pt>
                <c:pt idx="610">
                  <c:v>42922</c:v>
                </c:pt>
                <c:pt idx="611">
                  <c:v>42923</c:v>
                </c:pt>
                <c:pt idx="612">
                  <c:v>42926</c:v>
                </c:pt>
                <c:pt idx="613">
                  <c:v>42927</c:v>
                </c:pt>
                <c:pt idx="614">
                  <c:v>42928</c:v>
                </c:pt>
                <c:pt idx="615">
                  <c:v>42929</c:v>
                </c:pt>
                <c:pt idx="616">
                  <c:v>42930</c:v>
                </c:pt>
                <c:pt idx="617">
                  <c:v>42933</c:v>
                </c:pt>
                <c:pt idx="618">
                  <c:v>42934</c:v>
                </c:pt>
                <c:pt idx="619">
                  <c:v>42935</c:v>
                </c:pt>
                <c:pt idx="620">
                  <c:v>42936</c:v>
                </c:pt>
                <c:pt idx="621">
                  <c:v>42937</c:v>
                </c:pt>
                <c:pt idx="622">
                  <c:v>42940</c:v>
                </c:pt>
                <c:pt idx="623">
                  <c:v>42941</c:v>
                </c:pt>
                <c:pt idx="624">
                  <c:v>42942</c:v>
                </c:pt>
                <c:pt idx="625">
                  <c:v>42943</c:v>
                </c:pt>
                <c:pt idx="626">
                  <c:v>42944</c:v>
                </c:pt>
              </c:numCache>
            </c:numRef>
          </c:cat>
          <c:val>
            <c:numRef>
              <c:f>CC!$E$1044:$E$1700</c:f>
              <c:numCache>
                <c:formatCode>0.00%</c:formatCode>
                <c:ptCount val="657"/>
                <c:pt idx="0">
                  <c:v>6.8710248342215549E-2</c:v>
                </c:pt>
                <c:pt idx="1">
                  <c:v>6.8701686817375485E-2</c:v>
                </c:pt>
                <c:pt idx="2">
                  <c:v>6.7258384576144567E-2</c:v>
                </c:pt>
                <c:pt idx="3">
                  <c:v>6.7396932144808686E-2</c:v>
                </c:pt>
                <c:pt idx="4">
                  <c:v>6.900560249697521E-2</c:v>
                </c:pt>
                <c:pt idx="5">
                  <c:v>6.9257874764061866E-2</c:v>
                </c:pt>
                <c:pt idx="6">
                  <c:v>6.9211287579067748E-2</c:v>
                </c:pt>
                <c:pt idx="7">
                  <c:v>6.8554929742716944E-2</c:v>
                </c:pt>
                <c:pt idx="8">
                  <c:v>6.8173556682457115E-2</c:v>
                </c:pt>
                <c:pt idx="9">
                  <c:v>6.7827144009883669E-2</c:v>
                </c:pt>
                <c:pt idx="10">
                  <c:v>6.7185723091391161E-2</c:v>
                </c:pt>
                <c:pt idx="11">
                  <c:v>6.6778097498466499E-2</c:v>
                </c:pt>
                <c:pt idx="12">
                  <c:v>6.6859687673238133E-2</c:v>
                </c:pt>
                <c:pt idx="13">
                  <c:v>6.6015841118620383E-2</c:v>
                </c:pt>
                <c:pt idx="14">
                  <c:v>6.5716357062413203E-2</c:v>
                </c:pt>
                <c:pt idx="15">
                  <c:v>6.4913572997281704E-2</c:v>
                </c:pt>
                <c:pt idx="16">
                  <c:v>6.401635002012615E-2</c:v>
                </c:pt>
                <c:pt idx="17">
                  <c:v>6.4249639105657799E-2</c:v>
                </c:pt>
                <c:pt idx="18">
                  <c:v>6.4388396513846355E-2</c:v>
                </c:pt>
                <c:pt idx="19">
                  <c:v>6.4230939029272724E-2</c:v>
                </c:pt>
                <c:pt idx="20">
                  <c:v>6.4142406341909389E-2</c:v>
                </c:pt>
                <c:pt idx="21">
                  <c:v>6.4034198563584832E-2</c:v>
                </c:pt>
                <c:pt idx="22">
                  <c:v>6.3732541712679086E-2</c:v>
                </c:pt>
                <c:pt idx="23">
                  <c:v>6.3534184835119079E-2</c:v>
                </c:pt>
                <c:pt idx="24">
                  <c:v>6.3700036052830575E-2</c:v>
                </c:pt>
                <c:pt idx="25">
                  <c:v>6.4008470588720751E-2</c:v>
                </c:pt>
                <c:pt idx="26">
                  <c:v>6.41263269627185E-2</c:v>
                </c:pt>
                <c:pt idx="27">
                  <c:v>6.3577044043282613E-2</c:v>
                </c:pt>
                <c:pt idx="28">
                  <c:v>6.3038434793468379E-2</c:v>
                </c:pt>
                <c:pt idx="29">
                  <c:v>6.2332958247193683E-2</c:v>
                </c:pt>
                <c:pt idx="30">
                  <c:v>6.2239425614923523E-2</c:v>
                </c:pt>
                <c:pt idx="31">
                  <c:v>6.1743237363273827E-2</c:v>
                </c:pt>
                <c:pt idx="32">
                  <c:v>6.1550561753865203E-2</c:v>
                </c:pt>
                <c:pt idx="33">
                  <c:v>6.1534728174653559E-2</c:v>
                </c:pt>
                <c:pt idx="34">
                  <c:v>6.1584496898597151E-2</c:v>
                </c:pt>
                <c:pt idx="35">
                  <c:v>5.9211103389412365E-2</c:v>
                </c:pt>
                <c:pt idx="36">
                  <c:v>5.9486237111387501E-2</c:v>
                </c:pt>
                <c:pt idx="37">
                  <c:v>5.8936965373051091E-2</c:v>
                </c:pt>
                <c:pt idx="38">
                  <c:v>5.8909501064403846E-2</c:v>
                </c:pt>
                <c:pt idx="39">
                  <c:v>5.8997395480491092E-2</c:v>
                </c:pt>
                <c:pt idx="40">
                  <c:v>5.8467844855312735E-2</c:v>
                </c:pt>
                <c:pt idx="41">
                  <c:v>5.8021244425625625E-2</c:v>
                </c:pt>
                <c:pt idx="42">
                  <c:v>5.7969409561477225E-2</c:v>
                </c:pt>
                <c:pt idx="43">
                  <c:v>5.8146181516846987E-2</c:v>
                </c:pt>
                <c:pt idx="44">
                  <c:v>5.8199482686050553E-2</c:v>
                </c:pt>
                <c:pt idx="45">
                  <c:v>5.7466089536492022E-2</c:v>
                </c:pt>
                <c:pt idx="46">
                  <c:v>5.7450341828091112E-2</c:v>
                </c:pt>
                <c:pt idx="47">
                  <c:v>5.7302191469460771E-2</c:v>
                </c:pt>
                <c:pt idx="48">
                  <c:v>5.7798051816615022E-2</c:v>
                </c:pt>
                <c:pt idx="49">
                  <c:v>5.8133451669226462E-2</c:v>
                </c:pt>
                <c:pt idx="50">
                  <c:v>5.9310661670267391E-2</c:v>
                </c:pt>
                <c:pt idx="51">
                  <c:v>6.0874189584511608E-2</c:v>
                </c:pt>
                <c:pt idx="52">
                  <c:v>6.0514891484833286E-2</c:v>
                </c:pt>
                <c:pt idx="53">
                  <c:v>6.0138010377980194E-2</c:v>
                </c:pt>
                <c:pt idx="54">
                  <c:v>6.1453494873081937E-2</c:v>
                </c:pt>
                <c:pt idx="55">
                  <c:v>6.2409710436130791E-2</c:v>
                </c:pt>
                <c:pt idx="56">
                  <c:v>6.2954678195025301E-2</c:v>
                </c:pt>
                <c:pt idx="57">
                  <c:v>6.2370513469877535E-2</c:v>
                </c:pt>
                <c:pt idx="58">
                  <c:v>6.1438796705578051E-2</c:v>
                </c:pt>
                <c:pt idx="59">
                  <c:v>6.0727366339659722E-2</c:v>
                </c:pt>
                <c:pt idx="60">
                  <c:v>6.0164978206624399E-2</c:v>
                </c:pt>
                <c:pt idx="61">
                  <c:v>6.1278415632187319E-2</c:v>
                </c:pt>
                <c:pt idx="62">
                  <c:v>6.2020668632129725E-2</c:v>
                </c:pt>
                <c:pt idx="63">
                  <c:v>6.1615823085371141E-2</c:v>
                </c:pt>
                <c:pt idx="64">
                  <c:v>6.1252703308930873E-2</c:v>
                </c:pt>
                <c:pt idx="65">
                  <c:v>6.1207549169061549E-2</c:v>
                </c:pt>
                <c:pt idx="66">
                  <c:v>6.1919311533974411E-2</c:v>
                </c:pt>
                <c:pt idx="67">
                  <c:v>6.2150797278326439E-2</c:v>
                </c:pt>
                <c:pt idx="68">
                  <c:v>6.212464843279638E-2</c:v>
                </c:pt>
                <c:pt idx="69">
                  <c:v>6.2592429174890746E-2</c:v>
                </c:pt>
                <c:pt idx="70">
                  <c:v>6.2817577696021504E-2</c:v>
                </c:pt>
                <c:pt idx="71">
                  <c:v>6.2850719384244524E-2</c:v>
                </c:pt>
                <c:pt idx="72">
                  <c:v>6.3214853590513501E-2</c:v>
                </c:pt>
                <c:pt idx="73">
                  <c:v>6.3411355340726311E-2</c:v>
                </c:pt>
                <c:pt idx="74">
                  <c:v>6.383452089835516E-2</c:v>
                </c:pt>
                <c:pt idx="75">
                  <c:v>6.4573416872315992E-2</c:v>
                </c:pt>
                <c:pt idx="76">
                  <c:v>6.438829220267793E-2</c:v>
                </c:pt>
                <c:pt idx="77">
                  <c:v>6.4370697799133708E-2</c:v>
                </c:pt>
                <c:pt idx="78">
                  <c:v>6.446464073143196E-2</c:v>
                </c:pt>
                <c:pt idx="79">
                  <c:v>6.4862424608774463E-2</c:v>
                </c:pt>
                <c:pt idx="80">
                  <c:v>6.5286971162183738E-2</c:v>
                </c:pt>
                <c:pt idx="81">
                  <c:v>6.5583817401663191E-2</c:v>
                </c:pt>
                <c:pt idx="82">
                  <c:v>6.5163219398757452E-2</c:v>
                </c:pt>
                <c:pt idx="83">
                  <c:v>6.2606505948343827E-2</c:v>
                </c:pt>
                <c:pt idx="84">
                  <c:v>6.2727177728446271E-2</c:v>
                </c:pt>
                <c:pt idx="85">
                  <c:v>6.2666668373878409E-2</c:v>
                </c:pt>
                <c:pt idx="86">
                  <c:v>6.1590551744778371E-2</c:v>
                </c:pt>
                <c:pt idx="87">
                  <c:v>6.1402293380565839E-2</c:v>
                </c:pt>
                <c:pt idx="88">
                  <c:v>6.1860677172743718E-2</c:v>
                </c:pt>
                <c:pt idx="89">
                  <c:v>6.2219432677721308E-2</c:v>
                </c:pt>
                <c:pt idx="90">
                  <c:v>6.2242258150284786E-2</c:v>
                </c:pt>
                <c:pt idx="91">
                  <c:v>6.2453976405218624E-2</c:v>
                </c:pt>
                <c:pt idx="92">
                  <c:v>6.22781143093874E-2</c:v>
                </c:pt>
                <c:pt idx="93">
                  <c:v>6.2392354373107327E-2</c:v>
                </c:pt>
                <c:pt idx="94">
                  <c:v>6.3668959665600502E-2</c:v>
                </c:pt>
                <c:pt idx="95">
                  <c:v>6.5175460504174901E-2</c:v>
                </c:pt>
                <c:pt idx="96">
                  <c:v>6.4770570847621264E-2</c:v>
                </c:pt>
                <c:pt idx="97">
                  <c:v>6.6305785331296149E-2</c:v>
                </c:pt>
                <c:pt idx="98">
                  <c:v>6.7835954041986238E-2</c:v>
                </c:pt>
                <c:pt idx="99">
                  <c:v>6.7961656353341462E-2</c:v>
                </c:pt>
                <c:pt idx="100">
                  <c:v>6.5894222442119663E-2</c:v>
                </c:pt>
                <c:pt idx="101">
                  <c:v>6.5387389280784608E-2</c:v>
                </c:pt>
                <c:pt idx="102">
                  <c:v>6.5130130132454056E-2</c:v>
                </c:pt>
                <c:pt idx="103">
                  <c:v>6.6143119772371514E-2</c:v>
                </c:pt>
                <c:pt idx="104">
                  <c:v>6.7080109392506415E-2</c:v>
                </c:pt>
                <c:pt idx="105">
                  <c:v>6.7102972665634295E-2</c:v>
                </c:pt>
                <c:pt idx="106">
                  <c:v>6.6743882045063874E-2</c:v>
                </c:pt>
                <c:pt idx="107">
                  <c:v>6.5952218202143989E-2</c:v>
                </c:pt>
                <c:pt idx="108">
                  <c:v>6.6300830861801135E-2</c:v>
                </c:pt>
                <c:pt idx="109">
                  <c:v>6.6703897870023607E-2</c:v>
                </c:pt>
                <c:pt idx="110">
                  <c:v>6.7586050049100455E-2</c:v>
                </c:pt>
                <c:pt idx="111">
                  <c:v>6.8100432341472936E-2</c:v>
                </c:pt>
                <c:pt idx="112">
                  <c:v>6.7952970140091065E-2</c:v>
                </c:pt>
                <c:pt idx="113">
                  <c:v>6.900942585334921E-2</c:v>
                </c:pt>
                <c:pt idx="114">
                  <c:v>6.8331322287589744E-2</c:v>
                </c:pt>
                <c:pt idx="115">
                  <c:v>6.687564094886779E-2</c:v>
                </c:pt>
                <c:pt idx="116">
                  <c:v>6.5401948876698091E-2</c:v>
                </c:pt>
                <c:pt idx="117">
                  <c:v>6.3418397449192226E-2</c:v>
                </c:pt>
                <c:pt idx="118">
                  <c:v>6.5844614816197355E-2</c:v>
                </c:pt>
                <c:pt idx="119">
                  <c:v>6.5369188473469467E-2</c:v>
                </c:pt>
                <c:pt idx="120">
                  <c:v>6.7406481224429174E-2</c:v>
                </c:pt>
                <c:pt idx="121">
                  <c:v>6.7062622565955882E-2</c:v>
                </c:pt>
                <c:pt idx="122">
                  <c:v>6.6086565569096936E-2</c:v>
                </c:pt>
                <c:pt idx="123">
                  <c:v>6.4846194907053428E-2</c:v>
                </c:pt>
                <c:pt idx="124">
                  <c:v>7.1043107427396265E-2</c:v>
                </c:pt>
                <c:pt idx="125">
                  <c:v>6.7393309515650923E-2</c:v>
                </c:pt>
                <c:pt idx="126">
                  <c:v>6.6934807352990275E-2</c:v>
                </c:pt>
                <c:pt idx="127">
                  <c:v>6.5837080442794904E-2</c:v>
                </c:pt>
                <c:pt idx="128">
                  <c:v>6.4129892350304155E-2</c:v>
                </c:pt>
                <c:pt idx="129">
                  <c:v>6.2829327141969066E-2</c:v>
                </c:pt>
                <c:pt idx="130">
                  <c:v>6.1893806324814442E-2</c:v>
                </c:pt>
                <c:pt idx="131">
                  <c:v>6.1910630549190881E-2</c:v>
                </c:pt>
                <c:pt idx="132">
                  <c:v>6.157755941619799E-2</c:v>
                </c:pt>
                <c:pt idx="133">
                  <c:v>6.1906901946843527E-2</c:v>
                </c:pt>
                <c:pt idx="134">
                  <c:v>6.3770007555408792E-2</c:v>
                </c:pt>
                <c:pt idx="135">
                  <c:v>6.4653731651968624E-2</c:v>
                </c:pt>
                <c:pt idx="136">
                  <c:v>6.3891483049678538E-2</c:v>
                </c:pt>
                <c:pt idx="137">
                  <c:v>6.1865677669974473E-2</c:v>
                </c:pt>
                <c:pt idx="138">
                  <c:v>6.2395898760755172E-2</c:v>
                </c:pt>
                <c:pt idx="139">
                  <c:v>6.2247956267814306E-2</c:v>
                </c:pt>
                <c:pt idx="140">
                  <c:v>6.0760794144300079E-2</c:v>
                </c:pt>
                <c:pt idx="141">
                  <c:v>6.0312402142294545E-2</c:v>
                </c:pt>
                <c:pt idx="142">
                  <c:v>5.9009430439956774E-2</c:v>
                </c:pt>
                <c:pt idx="143">
                  <c:v>6.0216545220789022E-2</c:v>
                </c:pt>
                <c:pt idx="144">
                  <c:v>5.9839071812766653E-2</c:v>
                </c:pt>
                <c:pt idx="145">
                  <c:v>5.9165625836166691E-2</c:v>
                </c:pt>
                <c:pt idx="146">
                  <c:v>5.9638638471287024E-2</c:v>
                </c:pt>
                <c:pt idx="147">
                  <c:v>6.0983636610878564E-2</c:v>
                </c:pt>
                <c:pt idx="148">
                  <c:v>6.0522235521603747E-2</c:v>
                </c:pt>
                <c:pt idx="149">
                  <c:v>6.0093074587154766E-2</c:v>
                </c:pt>
                <c:pt idx="150">
                  <c:v>6.0420730688287697E-2</c:v>
                </c:pt>
                <c:pt idx="151">
                  <c:v>6.0351589416037535E-2</c:v>
                </c:pt>
                <c:pt idx="152">
                  <c:v>6.0155087778439267E-2</c:v>
                </c:pt>
                <c:pt idx="153">
                  <c:v>5.9221764872744269E-2</c:v>
                </c:pt>
                <c:pt idx="154">
                  <c:v>5.9438942982071342E-2</c:v>
                </c:pt>
                <c:pt idx="155">
                  <c:v>5.8793594321665914E-2</c:v>
                </c:pt>
                <c:pt idx="156">
                  <c:v>5.8599240423873357E-2</c:v>
                </c:pt>
                <c:pt idx="157">
                  <c:v>5.8409811268541029E-2</c:v>
                </c:pt>
                <c:pt idx="158">
                  <c:v>5.9783184406395413E-2</c:v>
                </c:pt>
                <c:pt idx="159">
                  <c:v>5.70510069397374E-2</c:v>
                </c:pt>
                <c:pt idx="160">
                  <c:v>5.6557187161091142E-2</c:v>
                </c:pt>
                <c:pt idx="161">
                  <c:v>5.6567218044246324E-2</c:v>
                </c:pt>
                <c:pt idx="162">
                  <c:v>5.5331280111392621E-2</c:v>
                </c:pt>
                <c:pt idx="163">
                  <c:v>5.4082198359993915E-2</c:v>
                </c:pt>
                <c:pt idx="164">
                  <c:v>5.4120239276014621E-2</c:v>
                </c:pt>
                <c:pt idx="165">
                  <c:v>5.425914309609732E-2</c:v>
                </c:pt>
                <c:pt idx="166">
                  <c:v>5.4912671375043222E-2</c:v>
                </c:pt>
                <c:pt idx="167">
                  <c:v>5.4833395651574204E-2</c:v>
                </c:pt>
                <c:pt idx="168">
                  <c:v>5.5158652443631162E-2</c:v>
                </c:pt>
                <c:pt idx="169">
                  <c:v>5.5265217418708365E-2</c:v>
                </c:pt>
                <c:pt idx="170">
                  <c:v>5.4875890127511866E-2</c:v>
                </c:pt>
                <c:pt idx="171">
                  <c:v>5.4949274073605184E-2</c:v>
                </c:pt>
                <c:pt idx="172">
                  <c:v>5.542845967542076E-2</c:v>
                </c:pt>
                <c:pt idx="173">
                  <c:v>5.5166762513089121E-2</c:v>
                </c:pt>
                <c:pt idx="174">
                  <c:v>5.5183343563222326E-2</c:v>
                </c:pt>
                <c:pt idx="175">
                  <c:v>5.510562601104671E-2</c:v>
                </c:pt>
                <c:pt idx="176">
                  <c:v>5.5268713392131602E-2</c:v>
                </c:pt>
                <c:pt idx="177">
                  <c:v>5.5306869196662681E-2</c:v>
                </c:pt>
                <c:pt idx="178">
                  <c:v>5.5452899596186517E-2</c:v>
                </c:pt>
                <c:pt idx="179">
                  <c:v>5.5170679510388287E-2</c:v>
                </c:pt>
                <c:pt idx="180">
                  <c:v>5.5187074779495908E-2</c:v>
                </c:pt>
                <c:pt idx="181">
                  <c:v>5.48389837053391E-2</c:v>
                </c:pt>
                <c:pt idx="182">
                  <c:v>5.4198119925423206E-2</c:v>
                </c:pt>
                <c:pt idx="183">
                  <c:v>5.4403305434834598E-2</c:v>
                </c:pt>
                <c:pt idx="184">
                  <c:v>5.4394998537693529E-2</c:v>
                </c:pt>
                <c:pt idx="185">
                  <c:v>5.4529496985936454E-2</c:v>
                </c:pt>
                <c:pt idx="186">
                  <c:v>5.495739626834973E-2</c:v>
                </c:pt>
                <c:pt idx="187">
                  <c:v>5.4485842411074792E-2</c:v>
                </c:pt>
                <c:pt idx="188">
                  <c:v>5.502460908321731E-2</c:v>
                </c:pt>
                <c:pt idx="189">
                  <c:v>5.5132853851368908E-2</c:v>
                </c:pt>
                <c:pt idx="190">
                  <c:v>5.4921673152655157E-2</c:v>
                </c:pt>
                <c:pt idx="191">
                  <c:v>5.4808117831710475E-2</c:v>
                </c:pt>
                <c:pt idx="192">
                  <c:v>5.4349108715480605E-2</c:v>
                </c:pt>
                <c:pt idx="193">
                  <c:v>5.4616001790103022E-2</c:v>
                </c:pt>
                <c:pt idx="194">
                  <c:v>5.438170126600575E-2</c:v>
                </c:pt>
                <c:pt idx="195">
                  <c:v>5.1664343115780054E-2</c:v>
                </c:pt>
                <c:pt idx="196">
                  <c:v>5.1484111488376137E-2</c:v>
                </c:pt>
                <c:pt idx="197">
                  <c:v>5.0852935669856686E-2</c:v>
                </c:pt>
                <c:pt idx="198">
                  <c:v>5.0993933356196383E-2</c:v>
                </c:pt>
                <c:pt idx="199">
                  <c:v>5.0666368015436322E-2</c:v>
                </c:pt>
                <c:pt idx="200">
                  <c:v>5.0186011567360543E-2</c:v>
                </c:pt>
                <c:pt idx="201">
                  <c:v>5.0359434087114227E-2</c:v>
                </c:pt>
                <c:pt idx="202">
                  <c:v>5.0709403324259161E-2</c:v>
                </c:pt>
                <c:pt idx="203">
                  <c:v>5.1143417915429375E-2</c:v>
                </c:pt>
                <c:pt idx="204">
                  <c:v>5.1773703491106833E-2</c:v>
                </c:pt>
                <c:pt idx="205">
                  <c:v>5.2481681646911936E-2</c:v>
                </c:pt>
                <c:pt idx="206">
                  <c:v>5.2729886598625847E-2</c:v>
                </c:pt>
                <c:pt idx="207">
                  <c:v>5.2221530780249964E-2</c:v>
                </c:pt>
                <c:pt idx="208">
                  <c:v>5.1654521223795255E-2</c:v>
                </c:pt>
                <c:pt idx="209">
                  <c:v>5.1191721285614403E-2</c:v>
                </c:pt>
                <c:pt idx="210">
                  <c:v>5.1518755334472019E-2</c:v>
                </c:pt>
                <c:pt idx="211">
                  <c:v>5.1841581484045392E-2</c:v>
                </c:pt>
                <c:pt idx="212">
                  <c:v>5.166949306949125E-2</c:v>
                </c:pt>
                <c:pt idx="213">
                  <c:v>5.1642737545105441E-2</c:v>
                </c:pt>
                <c:pt idx="214">
                  <c:v>5.1345899939462772E-2</c:v>
                </c:pt>
                <c:pt idx="215">
                  <c:v>5.1151607107984894E-2</c:v>
                </c:pt>
                <c:pt idx="216">
                  <c:v>5.1389328866694277E-2</c:v>
                </c:pt>
                <c:pt idx="217">
                  <c:v>5.1604381832167319E-2</c:v>
                </c:pt>
                <c:pt idx="218">
                  <c:v>5.152175880780635E-2</c:v>
                </c:pt>
                <c:pt idx="219">
                  <c:v>5.153255090966511E-2</c:v>
                </c:pt>
                <c:pt idx="220">
                  <c:v>5.1812557748509604E-2</c:v>
                </c:pt>
                <c:pt idx="221">
                  <c:v>5.1734468501438126E-2</c:v>
                </c:pt>
                <c:pt idx="222">
                  <c:v>5.1662971984276801E-2</c:v>
                </c:pt>
                <c:pt idx="223">
                  <c:v>5.1851616803492234E-2</c:v>
                </c:pt>
                <c:pt idx="224">
                  <c:v>5.1234154328991553E-2</c:v>
                </c:pt>
                <c:pt idx="225">
                  <c:v>5.0783694609945598E-2</c:v>
                </c:pt>
                <c:pt idx="226">
                  <c:v>5.0363257904592833E-2</c:v>
                </c:pt>
                <c:pt idx="227">
                  <c:v>5.0298973256222575E-2</c:v>
                </c:pt>
                <c:pt idx="228">
                  <c:v>5.0244023785013039E-2</c:v>
                </c:pt>
                <c:pt idx="229">
                  <c:v>5.0470479017604507E-2</c:v>
                </c:pt>
                <c:pt idx="230">
                  <c:v>5.1307633542375435E-2</c:v>
                </c:pt>
                <c:pt idx="231">
                  <c:v>5.1434447207309046E-2</c:v>
                </c:pt>
                <c:pt idx="232">
                  <c:v>5.1257550653440578E-2</c:v>
                </c:pt>
                <c:pt idx="233">
                  <c:v>5.1138278358469756E-2</c:v>
                </c:pt>
                <c:pt idx="234">
                  <c:v>5.0904565089859785E-2</c:v>
                </c:pt>
                <c:pt idx="235">
                  <c:v>5.1188500028729524E-2</c:v>
                </c:pt>
                <c:pt idx="236">
                  <c:v>5.1106463266510013E-2</c:v>
                </c:pt>
                <c:pt idx="237">
                  <c:v>5.0824563095844807E-2</c:v>
                </c:pt>
                <c:pt idx="238">
                  <c:v>5.0852377217249826E-2</c:v>
                </c:pt>
                <c:pt idx="239">
                  <c:v>5.0644496970324145E-2</c:v>
                </c:pt>
                <c:pt idx="240">
                  <c:v>5.0321936123595798E-2</c:v>
                </c:pt>
                <c:pt idx="241">
                  <c:v>5.0242279389359025E-2</c:v>
                </c:pt>
                <c:pt idx="242">
                  <c:v>5.0086149597840794E-2</c:v>
                </c:pt>
                <c:pt idx="243">
                  <c:v>4.996735174944765E-2</c:v>
                </c:pt>
                <c:pt idx="244">
                  <c:v>5.0625268361972321E-2</c:v>
                </c:pt>
                <c:pt idx="245">
                  <c:v>5.0764569818480043E-2</c:v>
                </c:pt>
                <c:pt idx="246">
                  <c:v>5.0122127526716936E-2</c:v>
                </c:pt>
                <c:pt idx="247">
                  <c:v>5.0048191390781975E-2</c:v>
                </c:pt>
                <c:pt idx="248">
                  <c:v>4.9985734332074719E-2</c:v>
                </c:pt>
                <c:pt idx="249">
                  <c:v>4.9593627267060791E-2</c:v>
                </c:pt>
                <c:pt idx="250">
                  <c:v>4.9752376293297582E-2</c:v>
                </c:pt>
                <c:pt idx="251">
                  <c:v>4.9492389541927015E-2</c:v>
                </c:pt>
                <c:pt idx="252">
                  <c:v>4.9547698075024807E-2</c:v>
                </c:pt>
                <c:pt idx="253">
                  <c:v>4.8842055315507803E-2</c:v>
                </c:pt>
                <c:pt idx="254">
                  <c:v>4.9238753669200046E-2</c:v>
                </c:pt>
                <c:pt idx="255">
                  <c:v>4.9460225384725942E-2</c:v>
                </c:pt>
                <c:pt idx="256">
                  <c:v>4.9540968467102396E-2</c:v>
                </c:pt>
                <c:pt idx="257">
                  <c:v>4.9703476720905033E-2</c:v>
                </c:pt>
                <c:pt idx="258">
                  <c:v>4.9867897885744319E-2</c:v>
                </c:pt>
                <c:pt idx="259">
                  <c:v>4.9951199259478482E-2</c:v>
                </c:pt>
                <c:pt idx="260">
                  <c:v>5.0132101003011569E-2</c:v>
                </c:pt>
                <c:pt idx="261">
                  <c:v>5.0583967909214204E-2</c:v>
                </c:pt>
                <c:pt idx="262">
                  <c:v>5.0489874657844748E-2</c:v>
                </c:pt>
                <c:pt idx="263">
                  <c:v>5.0397275533609384E-2</c:v>
                </c:pt>
                <c:pt idx="264">
                  <c:v>5.0085784856567429E-2</c:v>
                </c:pt>
                <c:pt idx="265">
                  <c:v>4.9622721516930687E-2</c:v>
                </c:pt>
                <c:pt idx="266">
                  <c:v>4.9629571578711257E-2</c:v>
                </c:pt>
                <c:pt idx="267">
                  <c:v>4.9715906893403258E-2</c:v>
                </c:pt>
                <c:pt idx="268">
                  <c:v>4.9752302744433409E-2</c:v>
                </c:pt>
                <c:pt idx="269">
                  <c:v>4.9860573856776468E-2</c:v>
                </c:pt>
                <c:pt idx="270">
                  <c:v>4.9804834597220744E-2</c:v>
                </c:pt>
                <c:pt idx="271">
                  <c:v>4.9885588885105171E-2</c:v>
                </c:pt>
                <c:pt idx="272">
                  <c:v>4.978187354993549E-2</c:v>
                </c:pt>
                <c:pt idx="273">
                  <c:v>4.9630347304114669E-2</c:v>
                </c:pt>
                <c:pt idx="274">
                  <c:v>4.959519098944401E-2</c:v>
                </c:pt>
                <c:pt idx="275">
                  <c:v>4.9727001819631099E-2</c:v>
                </c:pt>
                <c:pt idx="276">
                  <c:v>4.9692317468099101E-2</c:v>
                </c:pt>
                <c:pt idx="277">
                  <c:v>4.9918405692759904E-2</c:v>
                </c:pt>
                <c:pt idx="278">
                  <c:v>5.0107838843243241E-2</c:v>
                </c:pt>
                <c:pt idx="279">
                  <c:v>5.0024902188458648E-2</c:v>
                </c:pt>
                <c:pt idx="280">
                  <c:v>5.0219142694142703E-2</c:v>
                </c:pt>
                <c:pt idx="281">
                  <c:v>5.010800582550666E-2</c:v>
                </c:pt>
                <c:pt idx="282">
                  <c:v>5.0133430752994895E-2</c:v>
                </c:pt>
                <c:pt idx="283">
                  <c:v>5.0131134484011186E-2</c:v>
                </c:pt>
                <c:pt idx="284">
                  <c:v>5.0052772788593151E-2</c:v>
                </c:pt>
                <c:pt idx="285">
                  <c:v>5.0020715539632644E-2</c:v>
                </c:pt>
                <c:pt idx="286">
                  <c:v>4.9959586365157065E-2</c:v>
                </c:pt>
                <c:pt idx="287">
                  <c:v>5.0020714208076376E-2</c:v>
                </c:pt>
                <c:pt idx="288">
                  <c:v>5.0170333651755245E-2</c:v>
                </c:pt>
                <c:pt idx="289">
                  <c:v>5.0091988220023885E-2</c:v>
                </c:pt>
                <c:pt idx="290">
                  <c:v>5.0094054786478721E-2</c:v>
                </c:pt>
                <c:pt idx="291">
                  <c:v>5.0073081106178627E-2</c:v>
                </c:pt>
                <c:pt idx="292">
                  <c:v>4.9925019413568548E-2</c:v>
                </c:pt>
                <c:pt idx="293">
                  <c:v>4.9901966600209215E-2</c:v>
                </c:pt>
                <c:pt idx="294">
                  <c:v>5.0265864341083953E-2</c:v>
                </c:pt>
                <c:pt idx="295">
                  <c:v>5.0183481904146725E-2</c:v>
                </c:pt>
                <c:pt idx="296">
                  <c:v>5.0240147169773035E-2</c:v>
                </c:pt>
                <c:pt idx="297">
                  <c:v>5.0142477384942943E-2</c:v>
                </c:pt>
                <c:pt idx="298">
                  <c:v>5.0172636287379266E-2</c:v>
                </c:pt>
                <c:pt idx="299">
                  <c:v>5.0276004787405827E-2</c:v>
                </c:pt>
                <c:pt idx="300">
                  <c:v>5.0274038619662585E-2</c:v>
                </c:pt>
                <c:pt idx="301">
                  <c:v>5.041056400979585E-2</c:v>
                </c:pt>
                <c:pt idx="302">
                  <c:v>5.0540605551579028E-2</c:v>
                </c:pt>
                <c:pt idx="303">
                  <c:v>5.0500117840126008E-2</c:v>
                </c:pt>
                <c:pt idx="304">
                  <c:v>5.0667707767110041E-2</c:v>
                </c:pt>
                <c:pt idx="305">
                  <c:v>5.0559687363151001E-2</c:v>
                </c:pt>
                <c:pt idx="306">
                  <c:v>5.0456459154645465E-2</c:v>
                </c:pt>
                <c:pt idx="307">
                  <c:v>5.0421021096318366E-2</c:v>
                </c:pt>
                <c:pt idx="308">
                  <c:v>5.0449080531536225E-2</c:v>
                </c:pt>
                <c:pt idx="309">
                  <c:v>5.0474360620503804E-2</c:v>
                </c:pt>
                <c:pt idx="310">
                  <c:v>5.0508697502615989E-2</c:v>
                </c:pt>
                <c:pt idx="311">
                  <c:v>5.0533211569091886E-2</c:v>
                </c:pt>
                <c:pt idx="312">
                  <c:v>5.0479125828978594E-2</c:v>
                </c:pt>
                <c:pt idx="313">
                  <c:v>5.0524892662344265E-2</c:v>
                </c:pt>
                <c:pt idx="314">
                  <c:v>5.05559936550595E-2</c:v>
                </c:pt>
                <c:pt idx="315">
                  <c:v>5.0562063410375044E-2</c:v>
                </c:pt>
                <c:pt idx="316">
                  <c:v>5.0612174797009135E-2</c:v>
                </c:pt>
                <c:pt idx="317">
                  <c:v>5.078664847391811E-2</c:v>
                </c:pt>
                <c:pt idx="318">
                  <c:v>5.0877047736895185E-2</c:v>
                </c:pt>
                <c:pt idx="319">
                  <c:v>5.0858177856727589E-2</c:v>
                </c:pt>
                <c:pt idx="320">
                  <c:v>5.0851387448897854E-2</c:v>
                </c:pt>
                <c:pt idx="321">
                  <c:v>5.0825387140652753E-2</c:v>
                </c:pt>
                <c:pt idx="322">
                  <c:v>5.0798554703083261E-2</c:v>
                </c:pt>
                <c:pt idx="323">
                  <c:v>5.0777879133417234E-2</c:v>
                </c:pt>
                <c:pt idx="324">
                  <c:v>5.0620262214533938E-2</c:v>
                </c:pt>
                <c:pt idx="325">
                  <c:v>5.04945564670723E-2</c:v>
                </c:pt>
                <c:pt idx="326">
                  <c:v>5.0523848935572747E-2</c:v>
                </c:pt>
                <c:pt idx="327">
                  <c:v>5.0662388629279381E-2</c:v>
                </c:pt>
                <c:pt idx="328">
                  <c:v>5.0872383567879945E-2</c:v>
                </c:pt>
                <c:pt idx="329">
                  <c:v>5.081795983120161E-2</c:v>
                </c:pt>
                <c:pt idx="330">
                  <c:v>5.0757376087620348E-2</c:v>
                </c:pt>
                <c:pt idx="331">
                  <c:v>5.0717538835843193E-2</c:v>
                </c:pt>
                <c:pt idx="332">
                  <c:v>5.0700853287561687E-2</c:v>
                </c:pt>
                <c:pt idx="333">
                  <c:v>5.0635872516648063E-2</c:v>
                </c:pt>
                <c:pt idx="334">
                  <c:v>5.0686584466458497E-2</c:v>
                </c:pt>
                <c:pt idx="335">
                  <c:v>5.0652886672322636E-2</c:v>
                </c:pt>
                <c:pt idx="336">
                  <c:v>5.0644069725486129E-2</c:v>
                </c:pt>
                <c:pt idx="337">
                  <c:v>5.0589409551647327E-2</c:v>
                </c:pt>
                <c:pt idx="338">
                  <c:v>5.0552241893028843E-2</c:v>
                </c:pt>
                <c:pt idx="339">
                  <c:v>5.0657888473631202E-2</c:v>
                </c:pt>
                <c:pt idx="340">
                  <c:v>5.0762046371405148E-2</c:v>
                </c:pt>
                <c:pt idx="341">
                  <c:v>5.0822104247125355E-2</c:v>
                </c:pt>
                <c:pt idx="342">
                  <c:v>5.0852241811603568E-2</c:v>
                </c:pt>
                <c:pt idx="343">
                  <c:v>5.0844667270429751E-2</c:v>
                </c:pt>
                <c:pt idx="344">
                  <c:v>5.0814216045429204E-2</c:v>
                </c:pt>
                <c:pt idx="345">
                  <c:v>5.0729111250759309E-2</c:v>
                </c:pt>
                <c:pt idx="346">
                  <c:v>5.0513241980913733E-2</c:v>
                </c:pt>
                <c:pt idx="347">
                  <c:v>5.0344397147440031E-2</c:v>
                </c:pt>
                <c:pt idx="348">
                  <c:v>5.0297607702089769E-2</c:v>
                </c:pt>
                <c:pt idx="349">
                  <c:v>5.0444200808259121E-2</c:v>
                </c:pt>
                <c:pt idx="350">
                  <c:v>5.0569436800407368E-2</c:v>
                </c:pt>
                <c:pt idx="351">
                  <c:v>5.0606478050965395E-2</c:v>
                </c:pt>
                <c:pt idx="352">
                  <c:v>5.0582077728608205E-2</c:v>
                </c:pt>
                <c:pt idx="353">
                  <c:v>5.049139630460809E-2</c:v>
                </c:pt>
                <c:pt idx="354">
                  <c:v>5.0445670759082607E-2</c:v>
                </c:pt>
                <c:pt idx="355">
                  <c:v>5.0327644453570179E-2</c:v>
                </c:pt>
                <c:pt idx="356">
                  <c:v>5.0444372546771921E-2</c:v>
                </c:pt>
                <c:pt idx="357">
                  <c:v>5.0297316154666413E-2</c:v>
                </c:pt>
                <c:pt idx="358">
                  <c:v>5.0197571354388619E-2</c:v>
                </c:pt>
                <c:pt idx="359">
                  <c:v>5.0167217061263709E-2</c:v>
                </c:pt>
                <c:pt idx="360">
                  <c:v>5.008341975142995E-2</c:v>
                </c:pt>
                <c:pt idx="361">
                  <c:v>4.992851255767837E-2</c:v>
                </c:pt>
                <c:pt idx="362">
                  <c:v>4.9942515929492261E-2</c:v>
                </c:pt>
                <c:pt idx="363">
                  <c:v>4.9796540979455378E-2</c:v>
                </c:pt>
                <c:pt idx="364">
                  <c:v>4.9649435073013067E-2</c:v>
                </c:pt>
                <c:pt idx="365">
                  <c:v>4.9864103841362709E-2</c:v>
                </c:pt>
                <c:pt idx="366">
                  <c:v>4.99777385446038E-2</c:v>
                </c:pt>
                <c:pt idx="367">
                  <c:v>5.0022329899171922E-2</c:v>
                </c:pt>
                <c:pt idx="368">
                  <c:v>5.0009229554264227E-2</c:v>
                </c:pt>
                <c:pt idx="369">
                  <c:v>4.9917799469082827E-2</c:v>
                </c:pt>
                <c:pt idx="370">
                  <c:v>4.9753815132376346E-2</c:v>
                </c:pt>
                <c:pt idx="371">
                  <c:v>4.963761329137386E-2</c:v>
                </c:pt>
                <c:pt idx="372">
                  <c:v>4.9604713266992242E-2</c:v>
                </c:pt>
                <c:pt idx="373">
                  <c:v>4.9450458665022339E-2</c:v>
                </c:pt>
                <c:pt idx="374">
                  <c:v>4.9498629972755032E-2</c:v>
                </c:pt>
                <c:pt idx="375">
                  <c:v>4.9568719651696763E-2</c:v>
                </c:pt>
                <c:pt idx="376">
                  <c:v>4.9588256954556521E-2</c:v>
                </c:pt>
                <c:pt idx="377">
                  <c:v>4.9381234211319222E-2</c:v>
                </c:pt>
                <c:pt idx="378">
                  <c:v>4.9196605141543774E-2</c:v>
                </c:pt>
                <c:pt idx="379">
                  <c:v>4.9250490117976171E-2</c:v>
                </c:pt>
                <c:pt idx="380">
                  <c:v>4.9200911813207709E-2</c:v>
                </c:pt>
                <c:pt idx="381">
                  <c:v>4.9058464277908768E-2</c:v>
                </c:pt>
                <c:pt idx="382">
                  <c:v>4.9157559234993445E-2</c:v>
                </c:pt>
                <c:pt idx="383">
                  <c:v>4.9041080266310703E-2</c:v>
                </c:pt>
                <c:pt idx="384">
                  <c:v>4.8958596302800715E-2</c:v>
                </c:pt>
                <c:pt idx="385">
                  <c:v>4.9241107597777972E-2</c:v>
                </c:pt>
                <c:pt idx="386">
                  <c:v>4.9338588066230829E-2</c:v>
                </c:pt>
                <c:pt idx="387">
                  <c:v>4.9155988578995967E-2</c:v>
                </c:pt>
                <c:pt idx="388">
                  <c:v>4.9004512232220188E-2</c:v>
                </c:pt>
                <c:pt idx="389">
                  <c:v>4.8815927962342173E-2</c:v>
                </c:pt>
                <c:pt idx="390">
                  <c:v>4.8662085899467203E-2</c:v>
                </c:pt>
                <c:pt idx="391">
                  <c:v>4.8585808275764773E-2</c:v>
                </c:pt>
                <c:pt idx="392">
                  <c:v>4.8376922389038707E-2</c:v>
                </c:pt>
                <c:pt idx="393">
                  <c:v>4.8417251530755566E-2</c:v>
                </c:pt>
                <c:pt idx="394">
                  <c:v>4.8384046105740007E-2</c:v>
                </c:pt>
                <c:pt idx="395">
                  <c:v>4.871890649553938E-2</c:v>
                </c:pt>
                <c:pt idx="396">
                  <c:v>4.8617732162003095E-2</c:v>
                </c:pt>
                <c:pt idx="397">
                  <c:v>4.8321830641559524E-2</c:v>
                </c:pt>
                <c:pt idx="398">
                  <c:v>4.8282755566589723E-2</c:v>
                </c:pt>
                <c:pt idx="399">
                  <c:v>4.822117383710614E-2</c:v>
                </c:pt>
                <c:pt idx="400">
                  <c:v>4.8300469873708528E-2</c:v>
                </c:pt>
                <c:pt idx="401">
                  <c:v>4.8438226393349888E-2</c:v>
                </c:pt>
                <c:pt idx="402">
                  <c:v>4.8612074834536841E-2</c:v>
                </c:pt>
                <c:pt idx="403">
                  <c:v>4.8541326834231999E-2</c:v>
                </c:pt>
                <c:pt idx="404">
                  <c:v>4.8321795726017337E-2</c:v>
                </c:pt>
                <c:pt idx="405">
                  <c:v>4.8292652145841192E-2</c:v>
                </c:pt>
                <c:pt idx="406">
                  <c:v>4.8258723628658094E-2</c:v>
                </c:pt>
                <c:pt idx="407">
                  <c:v>4.8250655398268831E-2</c:v>
                </c:pt>
                <c:pt idx="408">
                  <c:v>4.8298151737728626E-2</c:v>
                </c:pt>
                <c:pt idx="409">
                  <c:v>4.8362895862178915E-2</c:v>
                </c:pt>
                <c:pt idx="410">
                  <c:v>4.8338647426551334E-2</c:v>
                </c:pt>
                <c:pt idx="411">
                  <c:v>4.8376693763504418E-2</c:v>
                </c:pt>
                <c:pt idx="412">
                  <c:v>4.8157626495134394E-2</c:v>
                </c:pt>
                <c:pt idx="413">
                  <c:v>4.7959423873001616E-2</c:v>
                </c:pt>
                <c:pt idx="414">
                  <c:v>4.7815962367663917E-2</c:v>
                </c:pt>
                <c:pt idx="415">
                  <c:v>4.7634194531700244E-2</c:v>
                </c:pt>
                <c:pt idx="416">
                  <c:v>4.7771380067932558E-2</c:v>
                </c:pt>
                <c:pt idx="417">
                  <c:v>4.7797629495300469E-2</c:v>
                </c:pt>
                <c:pt idx="418">
                  <c:v>4.774202118127846E-2</c:v>
                </c:pt>
                <c:pt idx="419">
                  <c:v>4.7640162083322522E-2</c:v>
                </c:pt>
                <c:pt idx="420">
                  <c:v>4.7704604248266155E-2</c:v>
                </c:pt>
                <c:pt idx="421">
                  <c:v>4.7526399916741922E-2</c:v>
                </c:pt>
                <c:pt idx="422">
                  <c:v>4.7449092278494816E-2</c:v>
                </c:pt>
                <c:pt idx="423">
                  <c:v>4.7535785205356514E-2</c:v>
                </c:pt>
                <c:pt idx="424">
                  <c:v>4.7566287042329222E-2</c:v>
                </c:pt>
                <c:pt idx="425">
                  <c:v>4.7426117446326285E-2</c:v>
                </c:pt>
                <c:pt idx="426">
                  <c:v>4.7273976485712306E-2</c:v>
                </c:pt>
                <c:pt idx="427">
                  <c:v>4.7173512919604338E-2</c:v>
                </c:pt>
                <c:pt idx="428">
                  <c:v>4.6953750944280018E-2</c:v>
                </c:pt>
                <c:pt idx="429">
                  <c:v>4.6681287577265536E-2</c:v>
                </c:pt>
                <c:pt idx="430">
                  <c:v>4.6301448245342783E-2</c:v>
                </c:pt>
                <c:pt idx="431">
                  <c:v>4.6208292387316927E-2</c:v>
                </c:pt>
                <c:pt idx="432">
                  <c:v>4.6271663308104942E-2</c:v>
                </c:pt>
                <c:pt idx="433">
                  <c:v>4.6279343959881827E-2</c:v>
                </c:pt>
                <c:pt idx="434">
                  <c:v>4.6246165397199224E-2</c:v>
                </c:pt>
                <c:pt idx="435">
                  <c:v>4.6252353415257103E-2</c:v>
                </c:pt>
                <c:pt idx="436">
                  <c:v>4.6042861391785782E-2</c:v>
                </c:pt>
                <c:pt idx="437">
                  <c:v>4.6000870006612925E-2</c:v>
                </c:pt>
                <c:pt idx="438">
                  <c:v>4.599079781688948E-2</c:v>
                </c:pt>
                <c:pt idx="439">
                  <c:v>4.5929953486778315E-2</c:v>
                </c:pt>
                <c:pt idx="440">
                  <c:v>4.6269194345249648E-2</c:v>
                </c:pt>
                <c:pt idx="441">
                  <c:v>4.6330676562481458E-2</c:v>
                </c:pt>
                <c:pt idx="442">
                  <c:v>4.6390656774908758E-2</c:v>
                </c:pt>
                <c:pt idx="443">
                  <c:v>4.6833586115116288E-2</c:v>
                </c:pt>
                <c:pt idx="444">
                  <c:v>4.6847093588966958E-2</c:v>
                </c:pt>
                <c:pt idx="445">
                  <c:v>4.6932678315181837E-2</c:v>
                </c:pt>
                <c:pt idx="446">
                  <c:v>4.6825613772692745E-2</c:v>
                </c:pt>
                <c:pt idx="447">
                  <c:v>4.685463173909743E-2</c:v>
                </c:pt>
                <c:pt idx="448">
                  <c:v>4.6974396635042867E-2</c:v>
                </c:pt>
                <c:pt idx="449">
                  <c:v>4.7066436925558439E-2</c:v>
                </c:pt>
                <c:pt idx="450">
                  <c:v>4.726487978155694E-2</c:v>
                </c:pt>
                <c:pt idx="451">
                  <c:v>4.7108975913312055E-2</c:v>
                </c:pt>
                <c:pt idx="452">
                  <c:v>4.7635371109336022E-2</c:v>
                </c:pt>
                <c:pt idx="453">
                  <c:v>4.8338790448147859E-2</c:v>
                </c:pt>
                <c:pt idx="454">
                  <c:v>4.8233308513162702E-2</c:v>
                </c:pt>
                <c:pt idx="455">
                  <c:v>4.8114299507910997E-2</c:v>
                </c:pt>
                <c:pt idx="456">
                  <c:v>4.8084370025158384E-2</c:v>
                </c:pt>
                <c:pt idx="457">
                  <c:v>4.8249959872623996E-2</c:v>
                </c:pt>
                <c:pt idx="458">
                  <c:v>4.850807365924098E-2</c:v>
                </c:pt>
                <c:pt idx="459">
                  <c:v>4.8386599407174907E-2</c:v>
                </c:pt>
                <c:pt idx="460">
                  <c:v>4.8252588207848821E-2</c:v>
                </c:pt>
                <c:pt idx="461">
                  <c:v>4.8287536403620233E-2</c:v>
                </c:pt>
                <c:pt idx="462">
                  <c:v>4.8304795416349626E-2</c:v>
                </c:pt>
                <c:pt idx="463">
                  <c:v>4.827665902822411E-2</c:v>
                </c:pt>
                <c:pt idx="464">
                  <c:v>4.8672709573632671E-2</c:v>
                </c:pt>
                <c:pt idx="465">
                  <c:v>4.890520549675522E-2</c:v>
                </c:pt>
                <c:pt idx="466">
                  <c:v>4.8959153545087099E-2</c:v>
                </c:pt>
                <c:pt idx="467">
                  <c:v>4.9213590088070948E-2</c:v>
                </c:pt>
                <c:pt idx="468">
                  <c:v>4.9499789537529079E-2</c:v>
                </c:pt>
                <c:pt idx="469">
                  <c:v>4.9809897811193653E-2</c:v>
                </c:pt>
                <c:pt idx="470">
                  <c:v>4.9619048689594838E-2</c:v>
                </c:pt>
                <c:pt idx="471">
                  <c:v>4.9432685375448121E-2</c:v>
                </c:pt>
                <c:pt idx="472">
                  <c:v>4.9713853855365656E-2</c:v>
                </c:pt>
                <c:pt idx="473">
                  <c:v>5.032878544178223E-2</c:v>
                </c:pt>
                <c:pt idx="474">
                  <c:v>5.0615450965755197E-2</c:v>
                </c:pt>
                <c:pt idx="475">
                  <c:v>5.0701437852522097E-2</c:v>
                </c:pt>
                <c:pt idx="476">
                  <c:v>5.0967075375121303E-2</c:v>
                </c:pt>
                <c:pt idx="477">
                  <c:v>5.0628872438081486E-2</c:v>
                </c:pt>
                <c:pt idx="478">
                  <c:v>5.0669842666404563E-2</c:v>
                </c:pt>
                <c:pt idx="479">
                  <c:v>5.078498998880035E-2</c:v>
                </c:pt>
                <c:pt idx="480">
                  <c:v>5.0663037797311496E-2</c:v>
                </c:pt>
                <c:pt idx="481">
                  <c:v>5.0316790201182258E-2</c:v>
                </c:pt>
                <c:pt idx="482">
                  <c:v>5.019263353614932E-2</c:v>
                </c:pt>
                <c:pt idx="483">
                  <c:v>5.0346024635806702E-2</c:v>
                </c:pt>
                <c:pt idx="484">
                  <c:v>5.035521056558051E-2</c:v>
                </c:pt>
                <c:pt idx="485">
                  <c:v>5.0415606739451412E-2</c:v>
                </c:pt>
                <c:pt idx="486">
                  <c:v>5.0246600638603478E-2</c:v>
                </c:pt>
                <c:pt idx="487">
                  <c:v>5.0014656790784415E-2</c:v>
                </c:pt>
                <c:pt idx="488">
                  <c:v>5.0087336188722638E-2</c:v>
                </c:pt>
                <c:pt idx="489">
                  <c:v>5.0048270399565123E-2</c:v>
                </c:pt>
                <c:pt idx="490">
                  <c:v>4.9753777868748308E-2</c:v>
                </c:pt>
                <c:pt idx="491">
                  <c:v>4.9562245966592366E-2</c:v>
                </c:pt>
                <c:pt idx="492">
                  <c:v>4.9441987055060595E-2</c:v>
                </c:pt>
                <c:pt idx="493">
                  <c:v>4.937644385816737E-2</c:v>
                </c:pt>
                <c:pt idx="494">
                  <c:v>4.9770202547258273E-2</c:v>
                </c:pt>
                <c:pt idx="495">
                  <c:v>4.9868508663838795E-2</c:v>
                </c:pt>
                <c:pt idx="496">
                  <c:v>5.0011732701793071E-2</c:v>
                </c:pt>
                <c:pt idx="497">
                  <c:v>5.0168389569140354E-2</c:v>
                </c:pt>
                <c:pt idx="498">
                  <c:v>5.0129642688652665E-2</c:v>
                </c:pt>
                <c:pt idx="499">
                  <c:v>4.9960928537563704E-2</c:v>
                </c:pt>
                <c:pt idx="500">
                  <c:v>5.0063658180686185E-2</c:v>
                </c:pt>
                <c:pt idx="501">
                  <c:v>4.9846784061432219E-2</c:v>
                </c:pt>
                <c:pt idx="502">
                  <c:v>4.9629036990643548E-2</c:v>
                </c:pt>
                <c:pt idx="503">
                  <c:v>4.9719664913542475E-2</c:v>
                </c:pt>
                <c:pt idx="504">
                  <c:v>4.9950829765641351E-2</c:v>
                </c:pt>
                <c:pt idx="505">
                  <c:v>4.9795129691965263E-2</c:v>
                </c:pt>
                <c:pt idx="506">
                  <c:v>5.0009755996436339E-2</c:v>
                </c:pt>
                <c:pt idx="507">
                  <c:v>4.9902455714329462E-2</c:v>
                </c:pt>
                <c:pt idx="508">
                  <c:v>4.9891905008386306E-2</c:v>
                </c:pt>
                <c:pt idx="509">
                  <c:v>4.9802641869855516E-2</c:v>
                </c:pt>
                <c:pt idx="510">
                  <c:v>4.9624439220437709E-2</c:v>
                </c:pt>
                <c:pt idx="511">
                  <c:v>4.9610133277634298E-2</c:v>
                </c:pt>
                <c:pt idx="512">
                  <c:v>4.9568473281013228E-2</c:v>
                </c:pt>
                <c:pt idx="513">
                  <c:v>4.9608913889646639E-2</c:v>
                </c:pt>
                <c:pt idx="514">
                  <c:v>4.9647019700347801E-2</c:v>
                </c:pt>
                <c:pt idx="515">
                  <c:v>4.9595238927486018E-2</c:v>
                </c:pt>
                <c:pt idx="516">
                  <c:v>4.9600967050728029E-2</c:v>
                </c:pt>
                <c:pt idx="517">
                  <c:v>4.9540338681351735E-2</c:v>
                </c:pt>
                <c:pt idx="518">
                  <c:v>4.9511697506304513E-2</c:v>
                </c:pt>
                <c:pt idx="519">
                  <c:v>4.9463320692094651E-2</c:v>
                </c:pt>
                <c:pt idx="520">
                  <c:v>4.947603687226463E-2</c:v>
                </c:pt>
                <c:pt idx="521">
                  <c:v>4.946792451525394E-2</c:v>
                </c:pt>
                <c:pt idx="522">
                  <c:v>4.9451447357685974E-2</c:v>
                </c:pt>
                <c:pt idx="523">
                  <c:v>4.9508375568292268E-2</c:v>
                </c:pt>
                <c:pt idx="524">
                  <c:v>4.939177499546181E-2</c:v>
                </c:pt>
                <c:pt idx="525">
                  <c:v>4.9480713997688393E-2</c:v>
                </c:pt>
                <c:pt idx="526">
                  <c:v>4.944752539334285E-2</c:v>
                </c:pt>
                <c:pt idx="527">
                  <c:v>4.9295863904086933E-2</c:v>
                </c:pt>
                <c:pt idx="528">
                  <c:v>4.9118071579249953E-2</c:v>
                </c:pt>
                <c:pt idx="529">
                  <c:v>4.9064174318522759E-2</c:v>
                </c:pt>
                <c:pt idx="530">
                  <c:v>4.9156249585336029E-2</c:v>
                </c:pt>
                <c:pt idx="531">
                  <c:v>4.9111587698034392E-2</c:v>
                </c:pt>
                <c:pt idx="532">
                  <c:v>4.8969374610236864E-2</c:v>
                </c:pt>
                <c:pt idx="533">
                  <c:v>4.8990849024752217E-2</c:v>
                </c:pt>
                <c:pt idx="534">
                  <c:v>4.9052453727642484E-2</c:v>
                </c:pt>
                <c:pt idx="535">
                  <c:v>4.8977446780522849E-2</c:v>
                </c:pt>
                <c:pt idx="536">
                  <c:v>4.888501566587794E-2</c:v>
                </c:pt>
                <c:pt idx="537">
                  <c:v>4.903020806865354E-2</c:v>
                </c:pt>
                <c:pt idx="538">
                  <c:v>4.900188274035757E-2</c:v>
                </c:pt>
                <c:pt idx="539">
                  <c:v>4.9030857064478843E-2</c:v>
                </c:pt>
                <c:pt idx="540">
                  <c:v>4.9054155618268716E-2</c:v>
                </c:pt>
                <c:pt idx="541">
                  <c:v>4.8924988844852378E-2</c:v>
                </c:pt>
                <c:pt idx="542">
                  <c:v>4.9171736359457319E-2</c:v>
                </c:pt>
                <c:pt idx="543">
                  <c:v>4.9184148483039446E-2</c:v>
                </c:pt>
                <c:pt idx="544">
                  <c:v>4.9230987175756982E-2</c:v>
                </c:pt>
                <c:pt idx="545">
                  <c:v>4.9284566090134756E-2</c:v>
                </c:pt>
                <c:pt idx="546">
                  <c:v>4.9161514679761355E-2</c:v>
                </c:pt>
                <c:pt idx="547">
                  <c:v>4.8728377194341095E-2</c:v>
                </c:pt>
                <c:pt idx="548">
                  <c:v>4.8652193567421669E-2</c:v>
                </c:pt>
                <c:pt idx="549">
                  <c:v>4.8555606567339177E-2</c:v>
                </c:pt>
                <c:pt idx="550">
                  <c:v>4.8642497026168019E-2</c:v>
                </c:pt>
                <c:pt idx="551">
                  <c:v>4.8782698911533008E-2</c:v>
                </c:pt>
                <c:pt idx="552">
                  <c:v>4.8841800061840995E-2</c:v>
                </c:pt>
                <c:pt idx="553">
                  <c:v>4.8739893154961515E-2</c:v>
                </c:pt>
                <c:pt idx="554">
                  <c:v>4.8902698946598974E-2</c:v>
                </c:pt>
                <c:pt idx="555">
                  <c:v>4.92733311866888E-2</c:v>
                </c:pt>
                <c:pt idx="556">
                  <c:v>4.9356429100039539E-2</c:v>
                </c:pt>
                <c:pt idx="557">
                  <c:v>4.9471010808309783E-2</c:v>
                </c:pt>
                <c:pt idx="558">
                  <c:v>4.9420808074788783E-2</c:v>
                </c:pt>
                <c:pt idx="559">
                  <c:v>4.9297565403846291E-2</c:v>
                </c:pt>
                <c:pt idx="560">
                  <c:v>4.9456599570835091E-2</c:v>
                </c:pt>
                <c:pt idx="561">
                  <c:v>4.9321708107573442E-2</c:v>
                </c:pt>
                <c:pt idx="562">
                  <c:v>4.9201913189392224E-2</c:v>
                </c:pt>
                <c:pt idx="563">
                  <c:v>4.8856506934506126E-2</c:v>
                </c:pt>
                <c:pt idx="564">
                  <c:v>4.8674004556586485E-2</c:v>
                </c:pt>
                <c:pt idx="565">
                  <c:v>4.8644165904093907E-2</c:v>
                </c:pt>
                <c:pt idx="566">
                  <c:v>4.8863285668556779E-2</c:v>
                </c:pt>
                <c:pt idx="567">
                  <c:v>4.8924461249890208E-2</c:v>
                </c:pt>
                <c:pt idx="568">
                  <c:v>4.8951170401473468E-2</c:v>
                </c:pt>
                <c:pt idx="569">
                  <c:v>4.9188367324152618E-2</c:v>
                </c:pt>
                <c:pt idx="570">
                  <c:v>4.9170837762191867E-2</c:v>
                </c:pt>
                <c:pt idx="571">
                  <c:v>4.9133629738050091E-2</c:v>
                </c:pt>
                <c:pt idx="572">
                  <c:v>4.8776998401815437E-2</c:v>
                </c:pt>
                <c:pt idx="573">
                  <c:v>4.8708547765845038E-2</c:v>
                </c:pt>
                <c:pt idx="574">
                  <c:v>4.8590814221568593E-2</c:v>
                </c:pt>
                <c:pt idx="575">
                  <c:v>4.8682359350012756E-2</c:v>
                </c:pt>
                <c:pt idx="576">
                  <c:v>4.8822254100096558E-2</c:v>
                </c:pt>
                <c:pt idx="577">
                  <c:v>4.9023899195761507E-2</c:v>
                </c:pt>
                <c:pt idx="578">
                  <c:v>4.9086334435168272E-2</c:v>
                </c:pt>
                <c:pt idx="579">
                  <c:v>4.9214166198773571E-2</c:v>
                </c:pt>
                <c:pt idx="580">
                  <c:v>4.9366175615164917E-2</c:v>
                </c:pt>
                <c:pt idx="581">
                  <c:v>4.9444243421510964E-2</c:v>
                </c:pt>
                <c:pt idx="582">
                  <c:v>4.9479455730040117E-2</c:v>
                </c:pt>
                <c:pt idx="583">
                  <c:v>4.9382983958587721E-2</c:v>
                </c:pt>
                <c:pt idx="584">
                  <c:v>4.9492693308726514E-2</c:v>
                </c:pt>
                <c:pt idx="585">
                  <c:v>4.9561945392159329E-2</c:v>
                </c:pt>
                <c:pt idx="586">
                  <c:v>4.9604442666581851E-2</c:v>
                </c:pt>
                <c:pt idx="587">
                  <c:v>4.9644188656646528E-2</c:v>
                </c:pt>
                <c:pt idx="588">
                  <c:v>4.9599446084144204E-2</c:v>
                </c:pt>
                <c:pt idx="589">
                  <c:v>4.9608771811514768E-2</c:v>
                </c:pt>
                <c:pt idx="590">
                  <c:v>4.9611076048092201E-2</c:v>
                </c:pt>
                <c:pt idx="591">
                  <c:v>4.9641288897841217E-2</c:v>
                </c:pt>
                <c:pt idx="592">
                  <c:v>4.9725634382479338E-2</c:v>
                </c:pt>
                <c:pt idx="593">
                  <c:v>4.9708799416402633E-2</c:v>
                </c:pt>
                <c:pt idx="594">
                  <c:v>4.9769741895577264E-2</c:v>
                </c:pt>
                <c:pt idx="595">
                  <c:v>4.978339196267511E-2</c:v>
                </c:pt>
                <c:pt idx="596">
                  <c:v>4.9872938682587659E-2</c:v>
                </c:pt>
                <c:pt idx="597">
                  <c:v>4.9836637707934166E-2</c:v>
                </c:pt>
                <c:pt idx="598">
                  <c:v>4.9831755697347713E-2</c:v>
                </c:pt>
                <c:pt idx="599">
                  <c:v>4.9797836188016538E-2</c:v>
                </c:pt>
                <c:pt idx="600">
                  <c:v>4.9821788042339658E-2</c:v>
                </c:pt>
                <c:pt idx="601">
                  <c:v>4.9886657628857238E-2</c:v>
                </c:pt>
                <c:pt idx="602">
                  <c:v>4.9826990085759713E-2</c:v>
                </c:pt>
                <c:pt idx="603">
                  <c:v>4.9827616466634028E-2</c:v>
                </c:pt>
                <c:pt idx="604">
                  <c:v>4.9893318657360582E-2</c:v>
                </c:pt>
                <c:pt idx="605">
                  <c:v>4.9991429853374209E-2</c:v>
                </c:pt>
                <c:pt idx="606">
                  <c:v>4.99577669306836E-2</c:v>
                </c:pt>
                <c:pt idx="607">
                  <c:v>4.9978917490828223E-2</c:v>
                </c:pt>
                <c:pt idx="608">
                  <c:v>4.99786924666559E-2</c:v>
                </c:pt>
                <c:pt idx="609">
                  <c:v>5.0054956425159967E-2</c:v>
                </c:pt>
                <c:pt idx="610">
                  <c:v>4.989884837735363E-2</c:v>
                </c:pt>
                <c:pt idx="611">
                  <c:v>4.9871965141214121E-2</c:v>
                </c:pt>
                <c:pt idx="612">
                  <c:v>4.9933859753794933E-2</c:v>
                </c:pt>
                <c:pt idx="613">
                  <c:v>5.0014775864532429E-2</c:v>
                </c:pt>
                <c:pt idx="614">
                  <c:v>4.9980547299456619E-2</c:v>
                </c:pt>
                <c:pt idx="615">
                  <c:v>4.9883744189821243E-2</c:v>
                </c:pt>
                <c:pt idx="616">
                  <c:v>4.9950392603231523E-2</c:v>
                </c:pt>
                <c:pt idx="617">
                  <c:v>5.0115991296629581E-2</c:v>
                </c:pt>
                <c:pt idx="618">
                  <c:v>5.0259562044406077E-2</c:v>
                </c:pt>
                <c:pt idx="619">
                  <c:v>5.017747756847845E-2</c:v>
                </c:pt>
                <c:pt idx="620">
                  <c:v>5.0076938327274834E-2</c:v>
                </c:pt>
                <c:pt idx="621">
                  <c:v>5.0040694880703215E-2</c:v>
                </c:pt>
                <c:pt idx="622">
                  <c:v>5.0038779943018044E-2</c:v>
                </c:pt>
                <c:pt idx="623">
                  <c:v>5.0105077063068541E-2</c:v>
                </c:pt>
                <c:pt idx="624">
                  <c:v>5.0116737504210161E-2</c:v>
                </c:pt>
                <c:pt idx="625">
                  <c:v>5.0071208246894053E-2</c:v>
                </c:pt>
                <c:pt idx="626">
                  <c:v>5.0147097419212965E-2</c:v>
                </c:pt>
                <c:pt idx="627">
                  <c:v>5.0272578333826513E-2</c:v>
                </c:pt>
                <c:pt idx="628">
                  <c:v>5.041892219550851E-2</c:v>
                </c:pt>
                <c:pt idx="629">
                  <c:v>5.0554814404025636E-2</c:v>
                </c:pt>
                <c:pt idx="630">
                  <c:v>5.0883963206957691E-2</c:v>
                </c:pt>
                <c:pt idx="631">
                  <c:v>5.0941661584997015E-2</c:v>
                </c:pt>
                <c:pt idx="632">
                  <c:v>5.1109802053904661E-2</c:v>
                </c:pt>
                <c:pt idx="633">
                  <c:v>5.1415125466612588E-2</c:v>
                </c:pt>
                <c:pt idx="634">
                  <c:v>5.13297611681202E-2</c:v>
                </c:pt>
                <c:pt idx="635">
                  <c:v>5.1241202077045217E-2</c:v>
                </c:pt>
                <c:pt idx="636">
                  <c:v>5.1197080720329996E-2</c:v>
                </c:pt>
                <c:pt idx="637">
                  <c:v>5.1190916026138622E-2</c:v>
                </c:pt>
                <c:pt idx="638">
                  <c:v>5.120126249982529E-2</c:v>
                </c:pt>
                <c:pt idx="639">
                  <c:v>5.1191325510270433E-2</c:v>
                </c:pt>
                <c:pt idx="640">
                  <c:v>5.0990924822961053E-2</c:v>
                </c:pt>
                <c:pt idx="641">
                  <c:v>5.0972254178165963E-2</c:v>
                </c:pt>
                <c:pt idx="642">
                  <c:v>5.112797650812629E-2</c:v>
                </c:pt>
                <c:pt idx="643">
                  <c:v>5.1020594798130078E-2</c:v>
                </c:pt>
                <c:pt idx="644">
                  <c:v>5.1128553084384604E-2</c:v>
                </c:pt>
                <c:pt idx="645">
                  <c:v>5.1186269821145734E-2</c:v>
                </c:pt>
                <c:pt idx="646">
                  <c:v>5.1196361208005851E-2</c:v>
                </c:pt>
                <c:pt idx="647">
                  <c:v>5.0297351163577267E-2</c:v>
                </c:pt>
                <c:pt idx="648">
                  <c:v>5.0362595385727758E-2</c:v>
                </c:pt>
                <c:pt idx="649">
                  <c:v>5.0360182004718965E-2</c:v>
                </c:pt>
                <c:pt idx="650">
                  <c:v>5.0396681846244656E-2</c:v>
                </c:pt>
                <c:pt idx="651">
                  <c:v>5.0502460542877638E-2</c:v>
                </c:pt>
                <c:pt idx="652">
                  <c:v>5.0550716751076516E-2</c:v>
                </c:pt>
                <c:pt idx="653">
                  <c:v>5.0566718174876929E-2</c:v>
                </c:pt>
                <c:pt idx="654">
                  <c:v>5.0531168480520028E-2</c:v>
                </c:pt>
                <c:pt idx="655">
                  <c:v>5.0396028858455649E-2</c:v>
                </c:pt>
                <c:pt idx="656">
                  <c:v>5.0249345303882836E-2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68E-4D92-AD4B-4AA17340A2C7}"/>
            </c:ext>
          </c:extLst>
        </c:ser>
        <c:ser>
          <c:idx val="2"/>
          <c:order val="2"/>
          <c:tx>
            <c:strRef>
              <c:f>CC!$F$2</c:f>
              <c:strCache>
                <c:ptCount val="1"/>
                <c:pt idx="0">
                  <c:v>+4隐含收益率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cat>
            <c:numRef>
              <c:f>CC!$B$1044:$B$1670</c:f>
              <c:numCache>
                <c:formatCode>yyyy\-mm\-dd</c:formatCode>
                <c:ptCount val="627"/>
                <c:pt idx="0">
                  <c:v>42009</c:v>
                </c:pt>
                <c:pt idx="1">
                  <c:v>42010</c:v>
                </c:pt>
                <c:pt idx="2">
                  <c:v>42011</c:v>
                </c:pt>
                <c:pt idx="3">
                  <c:v>42012</c:v>
                </c:pt>
                <c:pt idx="4">
                  <c:v>42013</c:v>
                </c:pt>
                <c:pt idx="5">
                  <c:v>42016</c:v>
                </c:pt>
                <c:pt idx="6">
                  <c:v>42017</c:v>
                </c:pt>
                <c:pt idx="7">
                  <c:v>42018</c:v>
                </c:pt>
                <c:pt idx="8">
                  <c:v>42019</c:v>
                </c:pt>
                <c:pt idx="9">
                  <c:v>42020</c:v>
                </c:pt>
                <c:pt idx="10">
                  <c:v>42023</c:v>
                </c:pt>
                <c:pt idx="11">
                  <c:v>42024</c:v>
                </c:pt>
                <c:pt idx="12">
                  <c:v>42025</c:v>
                </c:pt>
                <c:pt idx="13">
                  <c:v>42026</c:v>
                </c:pt>
                <c:pt idx="14">
                  <c:v>42027</c:v>
                </c:pt>
                <c:pt idx="15">
                  <c:v>42030</c:v>
                </c:pt>
                <c:pt idx="16">
                  <c:v>42031</c:v>
                </c:pt>
                <c:pt idx="17">
                  <c:v>42032</c:v>
                </c:pt>
                <c:pt idx="18">
                  <c:v>42033</c:v>
                </c:pt>
                <c:pt idx="19">
                  <c:v>42034</c:v>
                </c:pt>
                <c:pt idx="20">
                  <c:v>42037</c:v>
                </c:pt>
                <c:pt idx="21">
                  <c:v>42038</c:v>
                </c:pt>
                <c:pt idx="22">
                  <c:v>42039</c:v>
                </c:pt>
                <c:pt idx="23">
                  <c:v>42040</c:v>
                </c:pt>
                <c:pt idx="24">
                  <c:v>42041</c:v>
                </c:pt>
                <c:pt idx="25">
                  <c:v>42044</c:v>
                </c:pt>
                <c:pt idx="26">
                  <c:v>42045</c:v>
                </c:pt>
                <c:pt idx="27">
                  <c:v>42046</c:v>
                </c:pt>
                <c:pt idx="28">
                  <c:v>42047</c:v>
                </c:pt>
                <c:pt idx="29">
                  <c:v>42048</c:v>
                </c:pt>
                <c:pt idx="30">
                  <c:v>42051</c:v>
                </c:pt>
                <c:pt idx="31">
                  <c:v>42052</c:v>
                </c:pt>
                <c:pt idx="32">
                  <c:v>42060</c:v>
                </c:pt>
                <c:pt idx="33">
                  <c:v>42061</c:v>
                </c:pt>
                <c:pt idx="34">
                  <c:v>42062</c:v>
                </c:pt>
                <c:pt idx="35">
                  <c:v>42065</c:v>
                </c:pt>
                <c:pt idx="36">
                  <c:v>42066</c:v>
                </c:pt>
                <c:pt idx="37">
                  <c:v>42067</c:v>
                </c:pt>
                <c:pt idx="38">
                  <c:v>42068</c:v>
                </c:pt>
                <c:pt idx="39">
                  <c:v>42069</c:v>
                </c:pt>
                <c:pt idx="40">
                  <c:v>42072</c:v>
                </c:pt>
                <c:pt idx="41">
                  <c:v>42073</c:v>
                </c:pt>
                <c:pt idx="42">
                  <c:v>42074</c:v>
                </c:pt>
                <c:pt idx="43">
                  <c:v>42075</c:v>
                </c:pt>
                <c:pt idx="44">
                  <c:v>42076</c:v>
                </c:pt>
                <c:pt idx="45">
                  <c:v>42079</c:v>
                </c:pt>
                <c:pt idx="46">
                  <c:v>42080</c:v>
                </c:pt>
                <c:pt idx="47">
                  <c:v>42081</c:v>
                </c:pt>
                <c:pt idx="48">
                  <c:v>42082</c:v>
                </c:pt>
                <c:pt idx="49">
                  <c:v>42083</c:v>
                </c:pt>
                <c:pt idx="50">
                  <c:v>42086</c:v>
                </c:pt>
                <c:pt idx="51">
                  <c:v>42087</c:v>
                </c:pt>
                <c:pt idx="52">
                  <c:v>42088</c:v>
                </c:pt>
                <c:pt idx="53">
                  <c:v>42089</c:v>
                </c:pt>
                <c:pt idx="54">
                  <c:v>42090</c:v>
                </c:pt>
                <c:pt idx="55">
                  <c:v>42093</c:v>
                </c:pt>
                <c:pt idx="56">
                  <c:v>42094</c:v>
                </c:pt>
                <c:pt idx="57">
                  <c:v>42095</c:v>
                </c:pt>
                <c:pt idx="58">
                  <c:v>42096</c:v>
                </c:pt>
                <c:pt idx="59">
                  <c:v>42097</c:v>
                </c:pt>
                <c:pt idx="60">
                  <c:v>42101</c:v>
                </c:pt>
                <c:pt idx="61">
                  <c:v>42102</c:v>
                </c:pt>
                <c:pt idx="62">
                  <c:v>42103</c:v>
                </c:pt>
                <c:pt idx="63">
                  <c:v>42104</c:v>
                </c:pt>
                <c:pt idx="64">
                  <c:v>42107</c:v>
                </c:pt>
                <c:pt idx="65">
                  <c:v>42108</c:v>
                </c:pt>
                <c:pt idx="66">
                  <c:v>42109</c:v>
                </c:pt>
                <c:pt idx="67">
                  <c:v>42110</c:v>
                </c:pt>
                <c:pt idx="68">
                  <c:v>42111</c:v>
                </c:pt>
                <c:pt idx="69">
                  <c:v>42114</c:v>
                </c:pt>
                <c:pt idx="70">
                  <c:v>42115</c:v>
                </c:pt>
                <c:pt idx="71">
                  <c:v>42116</c:v>
                </c:pt>
                <c:pt idx="72">
                  <c:v>42117</c:v>
                </c:pt>
                <c:pt idx="73">
                  <c:v>42118</c:v>
                </c:pt>
                <c:pt idx="74">
                  <c:v>42121</c:v>
                </c:pt>
                <c:pt idx="75">
                  <c:v>42122</c:v>
                </c:pt>
                <c:pt idx="76">
                  <c:v>42123</c:v>
                </c:pt>
                <c:pt idx="77">
                  <c:v>42124</c:v>
                </c:pt>
                <c:pt idx="78">
                  <c:v>42128</c:v>
                </c:pt>
                <c:pt idx="79">
                  <c:v>42129</c:v>
                </c:pt>
                <c:pt idx="80">
                  <c:v>42130</c:v>
                </c:pt>
                <c:pt idx="81">
                  <c:v>42131</c:v>
                </c:pt>
                <c:pt idx="82">
                  <c:v>42132</c:v>
                </c:pt>
                <c:pt idx="83">
                  <c:v>42135</c:v>
                </c:pt>
                <c:pt idx="84">
                  <c:v>42136</c:v>
                </c:pt>
                <c:pt idx="85">
                  <c:v>42137</c:v>
                </c:pt>
                <c:pt idx="86">
                  <c:v>42138</c:v>
                </c:pt>
                <c:pt idx="87">
                  <c:v>42139</c:v>
                </c:pt>
                <c:pt idx="88">
                  <c:v>42142</c:v>
                </c:pt>
                <c:pt idx="89">
                  <c:v>42143</c:v>
                </c:pt>
                <c:pt idx="90">
                  <c:v>42144</c:v>
                </c:pt>
                <c:pt idx="91">
                  <c:v>42145</c:v>
                </c:pt>
                <c:pt idx="92">
                  <c:v>42146</c:v>
                </c:pt>
                <c:pt idx="93">
                  <c:v>42149</c:v>
                </c:pt>
                <c:pt idx="94">
                  <c:v>42150</c:v>
                </c:pt>
                <c:pt idx="95">
                  <c:v>42151</c:v>
                </c:pt>
                <c:pt idx="96">
                  <c:v>42152</c:v>
                </c:pt>
                <c:pt idx="97">
                  <c:v>42153</c:v>
                </c:pt>
                <c:pt idx="98">
                  <c:v>42156</c:v>
                </c:pt>
                <c:pt idx="99">
                  <c:v>42157</c:v>
                </c:pt>
                <c:pt idx="100">
                  <c:v>42158</c:v>
                </c:pt>
                <c:pt idx="101">
                  <c:v>42159</c:v>
                </c:pt>
                <c:pt idx="102">
                  <c:v>42160</c:v>
                </c:pt>
                <c:pt idx="103">
                  <c:v>42163</c:v>
                </c:pt>
                <c:pt idx="104">
                  <c:v>42164</c:v>
                </c:pt>
                <c:pt idx="105">
                  <c:v>42165</c:v>
                </c:pt>
                <c:pt idx="106">
                  <c:v>42166</c:v>
                </c:pt>
                <c:pt idx="107">
                  <c:v>42167</c:v>
                </c:pt>
                <c:pt idx="108">
                  <c:v>42170</c:v>
                </c:pt>
                <c:pt idx="109">
                  <c:v>42171</c:v>
                </c:pt>
                <c:pt idx="110">
                  <c:v>42172</c:v>
                </c:pt>
                <c:pt idx="111">
                  <c:v>42173</c:v>
                </c:pt>
                <c:pt idx="112">
                  <c:v>42174</c:v>
                </c:pt>
                <c:pt idx="113">
                  <c:v>42178</c:v>
                </c:pt>
                <c:pt idx="114">
                  <c:v>42179</c:v>
                </c:pt>
                <c:pt idx="115">
                  <c:v>42180</c:v>
                </c:pt>
                <c:pt idx="116">
                  <c:v>42181</c:v>
                </c:pt>
                <c:pt idx="117">
                  <c:v>42184</c:v>
                </c:pt>
                <c:pt idx="118">
                  <c:v>42185</c:v>
                </c:pt>
                <c:pt idx="119">
                  <c:v>42186</c:v>
                </c:pt>
                <c:pt idx="120">
                  <c:v>42187</c:v>
                </c:pt>
                <c:pt idx="121">
                  <c:v>42188</c:v>
                </c:pt>
                <c:pt idx="122">
                  <c:v>42191</c:v>
                </c:pt>
                <c:pt idx="123">
                  <c:v>42192</c:v>
                </c:pt>
                <c:pt idx="124">
                  <c:v>42193</c:v>
                </c:pt>
                <c:pt idx="125">
                  <c:v>42194</c:v>
                </c:pt>
                <c:pt idx="126">
                  <c:v>42195</c:v>
                </c:pt>
                <c:pt idx="127">
                  <c:v>42198</c:v>
                </c:pt>
                <c:pt idx="128">
                  <c:v>42199</c:v>
                </c:pt>
                <c:pt idx="129">
                  <c:v>42200</c:v>
                </c:pt>
                <c:pt idx="130">
                  <c:v>42201</c:v>
                </c:pt>
                <c:pt idx="131">
                  <c:v>42202</c:v>
                </c:pt>
                <c:pt idx="132">
                  <c:v>42205</c:v>
                </c:pt>
                <c:pt idx="133">
                  <c:v>42206</c:v>
                </c:pt>
                <c:pt idx="134">
                  <c:v>42207</c:v>
                </c:pt>
                <c:pt idx="135">
                  <c:v>42208</c:v>
                </c:pt>
                <c:pt idx="136">
                  <c:v>42209</c:v>
                </c:pt>
                <c:pt idx="137">
                  <c:v>42212</c:v>
                </c:pt>
                <c:pt idx="138">
                  <c:v>42213</c:v>
                </c:pt>
                <c:pt idx="139">
                  <c:v>42214</c:v>
                </c:pt>
                <c:pt idx="140">
                  <c:v>42215</c:v>
                </c:pt>
                <c:pt idx="141">
                  <c:v>42216</c:v>
                </c:pt>
                <c:pt idx="142">
                  <c:v>42219</c:v>
                </c:pt>
                <c:pt idx="143">
                  <c:v>42220</c:v>
                </c:pt>
                <c:pt idx="144">
                  <c:v>42221</c:v>
                </c:pt>
                <c:pt idx="145">
                  <c:v>42222</c:v>
                </c:pt>
                <c:pt idx="146">
                  <c:v>42223</c:v>
                </c:pt>
                <c:pt idx="147">
                  <c:v>42226</c:v>
                </c:pt>
                <c:pt idx="148">
                  <c:v>42227</c:v>
                </c:pt>
                <c:pt idx="149">
                  <c:v>42228</c:v>
                </c:pt>
                <c:pt idx="150">
                  <c:v>42229</c:v>
                </c:pt>
                <c:pt idx="151">
                  <c:v>42230</c:v>
                </c:pt>
                <c:pt idx="152">
                  <c:v>42233</c:v>
                </c:pt>
                <c:pt idx="153">
                  <c:v>42234</c:v>
                </c:pt>
                <c:pt idx="154">
                  <c:v>42235</c:v>
                </c:pt>
                <c:pt idx="155">
                  <c:v>42236</c:v>
                </c:pt>
                <c:pt idx="156">
                  <c:v>42237</c:v>
                </c:pt>
                <c:pt idx="157">
                  <c:v>42240</c:v>
                </c:pt>
                <c:pt idx="158">
                  <c:v>42241</c:v>
                </c:pt>
                <c:pt idx="159">
                  <c:v>42242</c:v>
                </c:pt>
                <c:pt idx="160">
                  <c:v>42243</c:v>
                </c:pt>
                <c:pt idx="161">
                  <c:v>42244</c:v>
                </c:pt>
                <c:pt idx="162">
                  <c:v>42247</c:v>
                </c:pt>
                <c:pt idx="163">
                  <c:v>42248</c:v>
                </c:pt>
                <c:pt idx="164">
                  <c:v>42249</c:v>
                </c:pt>
                <c:pt idx="165">
                  <c:v>42254</c:v>
                </c:pt>
                <c:pt idx="166">
                  <c:v>42255</c:v>
                </c:pt>
                <c:pt idx="167">
                  <c:v>42256</c:v>
                </c:pt>
                <c:pt idx="168">
                  <c:v>42257</c:v>
                </c:pt>
                <c:pt idx="169">
                  <c:v>42258</c:v>
                </c:pt>
                <c:pt idx="170">
                  <c:v>42261</c:v>
                </c:pt>
                <c:pt idx="171">
                  <c:v>42262</c:v>
                </c:pt>
                <c:pt idx="172">
                  <c:v>42263</c:v>
                </c:pt>
                <c:pt idx="173">
                  <c:v>42264</c:v>
                </c:pt>
                <c:pt idx="174">
                  <c:v>42265</c:v>
                </c:pt>
                <c:pt idx="175">
                  <c:v>42268</c:v>
                </c:pt>
                <c:pt idx="176">
                  <c:v>42269</c:v>
                </c:pt>
                <c:pt idx="177">
                  <c:v>42270</c:v>
                </c:pt>
                <c:pt idx="178">
                  <c:v>42271</c:v>
                </c:pt>
                <c:pt idx="179">
                  <c:v>42272</c:v>
                </c:pt>
                <c:pt idx="180">
                  <c:v>42275</c:v>
                </c:pt>
                <c:pt idx="181">
                  <c:v>42276</c:v>
                </c:pt>
                <c:pt idx="182">
                  <c:v>42277</c:v>
                </c:pt>
                <c:pt idx="183">
                  <c:v>42285</c:v>
                </c:pt>
                <c:pt idx="184">
                  <c:v>42286</c:v>
                </c:pt>
                <c:pt idx="185">
                  <c:v>42289</c:v>
                </c:pt>
                <c:pt idx="186">
                  <c:v>42290</c:v>
                </c:pt>
                <c:pt idx="187">
                  <c:v>42291</c:v>
                </c:pt>
                <c:pt idx="188">
                  <c:v>42292</c:v>
                </c:pt>
                <c:pt idx="189">
                  <c:v>42293</c:v>
                </c:pt>
                <c:pt idx="190">
                  <c:v>42296</c:v>
                </c:pt>
                <c:pt idx="191">
                  <c:v>42297</c:v>
                </c:pt>
                <c:pt idx="192">
                  <c:v>42298</c:v>
                </c:pt>
                <c:pt idx="193">
                  <c:v>42299</c:v>
                </c:pt>
                <c:pt idx="194">
                  <c:v>42300</c:v>
                </c:pt>
                <c:pt idx="195">
                  <c:v>42303</c:v>
                </c:pt>
                <c:pt idx="196">
                  <c:v>42304</c:v>
                </c:pt>
                <c:pt idx="197">
                  <c:v>42305</c:v>
                </c:pt>
                <c:pt idx="198">
                  <c:v>42306</c:v>
                </c:pt>
                <c:pt idx="199">
                  <c:v>42307</c:v>
                </c:pt>
                <c:pt idx="200">
                  <c:v>42310</c:v>
                </c:pt>
                <c:pt idx="201">
                  <c:v>42311</c:v>
                </c:pt>
                <c:pt idx="202">
                  <c:v>42312</c:v>
                </c:pt>
                <c:pt idx="203">
                  <c:v>42313</c:v>
                </c:pt>
                <c:pt idx="204">
                  <c:v>42314</c:v>
                </c:pt>
                <c:pt idx="205">
                  <c:v>42317</c:v>
                </c:pt>
                <c:pt idx="206">
                  <c:v>42318</c:v>
                </c:pt>
                <c:pt idx="207">
                  <c:v>42319</c:v>
                </c:pt>
                <c:pt idx="208">
                  <c:v>42320</c:v>
                </c:pt>
                <c:pt idx="209">
                  <c:v>42321</c:v>
                </c:pt>
                <c:pt idx="210">
                  <c:v>42324</c:v>
                </c:pt>
                <c:pt idx="211">
                  <c:v>42325</c:v>
                </c:pt>
                <c:pt idx="212">
                  <c:v>42326</c:v>
                </c:pt>
                <c:pt idx="213">
                  <c:v>42327</c:v>
                </c:pt>
                <c:pt idx="214">
                  <c:v>42328</c:v>
                </c:pt>
                <c:pt idx="215">
                  <c:v>42331</c:v>
                </c:pt>
                <c:pt idx="216">
                  <c:v>42332</c:v>
                </c:pt>
                <c:pt idx="217">
                  <c:v>42333</c:v>
                </c:pt>
                <c:pt idx="218">
                  <c:v>42334</c:v>
                </c:pt>
                <c:pt idx="219">
                  <c:v>42335</c:v>
                </c:pt>
                <c:pt idx="220">
                  <c:v>42338</c:v>
                </c:pt>
                <c:pt idx="221">
                  <c:v>42339</c:v>
                </c:pt>
                <c:pt idx="222">
                  <c:v>42340</c:v>
                </c:pt>
                <c:pt idx="223">
                  <c:v>42341</c:v>
                </c:pt>
                <c:pt idx="224">
                  <c:v>42342</c:v>
                </c:pt>
                <c:pt idx="225">
                  <c:v>42345</c:v>
                </c:pt>
                <c:pt idx="226">
                  <c:v>42346</c:v>
                </c:pt>
                <c:pt idx="227">
                  <c:v>42347</c:v>
                </c:pt>
                <c:pt idx="228">
                  <c:v>42348</c:v>
                </c:pt>
                <c:pt idx="229">
                  <c:v>42349</c:v>
                </c:pt>
                <c:pt idx="230">
                  <c:v>42352</c:v>
                </c:pt>
                <c:pt idx="231">
                  <c:v>42353</c:v>
                </c:pt>
                <c:pt idx="232">
                  <c:v>42354</c:v>
                </c:pt>
                <c:pt idx="233">
                  <c:v>42355</c:v>
                </c:pt>
                <c:pt idx="234">
                  <c:v>42356</c:v>
                </c:pt>
                <c:pt idx="235">
                  <c:v>42359</c:v>
                </c:pt>
                <c:pt idx="236">
                  <c:v>42360</c:v>
                </c:pt>
                <c:pt idx="237">
                  <c:v>42361</c:v>
                </c:pt>
                <c:pt idx="238">
                  <c:v>42362</c:v>
                </c:pt>
                <c:pt idx="239">
                  <c:v>42363</c:v>
                </c:pt>
                <c:pt idx="240">
                  <c:v>42366</c:v>
                </c:pt>
                <c:pt idx="241">
                  <c:v>42367</c:v>
                </c:pt>
                <c:pt idx="242">
                  <c:v>42368</c:v>
                </c:pt>
                <c:pt idx="243">
                  <c:v>42369</c:v>
                </c:pt>
                <c:pt idx="244">
                  <c:v>42373</c:v>
                </c:pt>
                <c:pt idx="245">
                  <c:v>42374</c:v>
                </c:pt>
                <c:pt idx="246">
                  <c:v>42375</c:v>
                </c:pt>
                <c:pt idx="247">
                  <c:v>42376</c:v>
                </c:pt>
                <c:pt idx="248">
                  <c:v>42377</c:v>
                </c:pt>
                <c:pt idx="249">
                  <c:v>42380</c:v>
                </c:pt>
                <c:pt idx="250">
                  <c:v>42381</c:v>
                </c:pt>
                <c:pt idx="251">
                  <c:v>42382</c:v>
                </c:pt>
                <c:pt idx="252">
                  <c:v>42383</c:v>
                </c:pt>
                <c:pt idx="253">
                  <c:v>42384</c:v>
                </c:pt>
                <c:pt idx="254">
                  <c:v>42387</c:v>
                </c:pt>
                <c:pt idx="255">
                  <c:v>42388</c:v>
                </c:pt>
                <c:pt idx="256">
                  <c:v>42389</c:v>
                </c:pt>
                <c:pt idx="257">
                  <c:v>42390</c:v>
                </c:pt>
                <c:pt idx="258">
                  <c:v>42391</c:v>
                </c:pt>
                <c:pt idx="259">
                  <c:v>42394</c:v>
                </c:pt>
                <c:pt idx="260">
                  <c:v>42395</c:v>
                </c:pt>
                <c:pt idx="261">
                  <c:v>42396</c:v>
                </c:pt>
                <c:pt idx="262">
                  <c:v>42397</c:v>
                </c:pt>
                <c:pt idx="263">
                  <c:v>42398</c:v>
                </c:pt>
                <c:pt idx="264">
                  <c:v>42401</c:v>
                </c:pt>
                <c:pt idx="265">
                  <c:v>42402</c:v>
                </c:pt>
                <c:pt idx="266">
                  <c:v>42403</c:v>
                </c:pt>
                <c:pt idx="267">
                  <c:v>42404</c:v>
                </c:pt>
                <c:pt idx="268">
                  <c:v>42405</c:v>
                </c:pt>
                <c:pt idx="269">
                  <c:v>42415</c:v>
                </c:pt>
                <c:pt idx="270">
                  <c:v>42416</c:v>
                </c:pt>
                <c:pt idx="271">
                  <c:v>42417</c:v>
                </c:pt>
                <c:pt idx="272">
                  <c:v>42418</c:v>
                </c:pt>
                <c:pt idx="273">
                  <c:v>42419</c:v>
                </c:pt>
                <c:pt idx="274">
                  <c:v>42422</c:v>
                </c:pt>
                <c:pt idx="275">
                  <c:v>42423</c:v>
                </c:pt>
                <c:pt idx="276">
                  <c:v>42424</c:v>
                </c:pt>
                <c:pt idx="277">
                  <c:v>42425</c:v>
                </c:pt>
                <c:pt idx="278">
                  <c:v>42426</c:v>
                </c:pt>
                <c:pt idx="279">
                  <c:v>42429</c:v>
                </c:pt>
                <c:pt idx="280">
                  <c:v>42430</c:v>
                </c:pt>
                <c:pt idx="281">
                  <c:v>42431</c:v>
                </c:pt>
                <c:pt idx="282">
                  <c:v>42432</c:v>
                </c:pt>
                <c:pt idx="283">
                  <c:v>42433</c:v>
                </c:pt>
                <c:pt idx="284">
                  <c:v>42436</c:v>
                </c:pt>
                <c:pt idx="285">
                  <c:v>42437</c:v>
                </c:pt>
                <c:pt idx="286">
                  <c:v>42438</c:v>
                </c:pt>
                <c:pt idx="287">
                  <c:v>42439</c:v>
                </c:pt>
                <c:pt idx="288">
                  <c:v>42440</c:v>
                </c:pt>
                <c:pt idx="289">
                  <c:v>42443</c:v>
                </c:pt>
                <c:pt idx="290">
                  <c:v>42444</c:v>
                </c:pt>
                <c:pt idx="291">
                  <c:v>42445</c:v>
                </c:pt>
                <c:pt idx="292">
                  <c:v>42446</c:v>
                </c:pt>
                <c:pt idx="293">
                  <c:v>42447</c:v>
                </c:pt>
                <c:pt idx="294">
                  <c:v>42450</c:v>
                </c:pt>
                <c:pt idx="295">
                  <c:v>42451</c:v>
                </c:pt>
                <c:pt idx="296">
                  <c:v>42452</c:v>
                </c:pt>
                <c:pt idx="297">
                  <c:v>42453</c:v>
                </c:pt>
                <c:pt idx="298">
                  <c:v>42454</c:v>
                </c:pt>
                <c:pt idx="299">
                  <c:v>42457</c:v>
                </c:pt>
                <c:pt idx="300">
                  <c:v>42458</c:v>
                </c:pt>
                <c:pt idx="301">
                  <c:v>42459</c:v>
                </c:pt>
                <c:pt idx="302">
                  <c:v>42460</c:v>
                </c:pt>
                <c:pt idx="303">
                  <c:v>42461</c:v>
                </c:pt>
                <c:pt idx="304">
                  <c:v>42465</c:v>
                </c:pt>
                <c:pt idx="305">
                  <c:v>42466</c:v>
                </c:pt>
                <c:pt idx="306">
                  <c:v>42467</c:v>
                </c:pt>
                <c:pt idx="307">
                  <c:v>42468</c:v>
                </c:pt>
                <c:pt idx="308">
                  <c:v>42471</c:v>
                </c:pt>
                <c:pt idx="309">
                  <c:v>42472</c:v>
                </c:pt>
                <c:pt idx="310">
                  <c:v>42473</c:v>
                </c:pt>
                <c:pt idx="311">
                  <c:v>42474</c:v>
                </c:pt>
                <c:pt idx="312">
                  <c:v>42475</c:v>
                </c:pt>
                <c:pt idx="313">
                  <c:v>42478</c:v>
                </c:pt>
                <c:pt idx="314">
                  <c:v>42479</c:v>
                </c:pt>
                <c:pt idx="315">
                  <c:v>42480</c:v>
                </c:pt>
                <c:pt idx="316">
                  <c:v>42481</c:v>
                </c:pt>
                <c:pt idx="317">
                  <c:v>42482</c:v>
                </c:pt>
                <c:pt idx="318">
                  <c:v>42485</c:v>
                </c:pt>
                <c:pt idx="319">
                  <c:v>42486</c:v>
                </c:pt>
                <c:pt idx="320">
                  <c:v>42487</c:v>
                </c:pt>
                <c:pt idx="321">
                  <c:v>42488</c:v>
                </c:pt>
                <c:pt idx="322">
                  <c:v>42489</c:v>
                </c:pt>
                <c:pt idx="323">
                  <c:v>42493</c:v>
                </c:pt>
                <c:pt idx="324">
                  <c:v>42494</c:v>
                </c:pt>
                <c:pt idx="325">
                  <c:v>42495</c:v>
                </c:pt>
                <c:pt idx="326">
                  <c:v>42496</c:v>
                </c:pt>
                <c:pt idx="327">
                  <c:v>42499</c:v>
                </c:pt>
                <c:pt idx="328">
                  <c:v>42500</c:v>
                </c:pt>
                <c:pt idx="329">
                  <c:v>42501</c:v>
                </c:pt>
                <c:pt idx="330">
                  <c:v>42502</c:v>
                </c:pt>
                <c:pt idx="331">
                  <c:v>42503</c:v>
                </c:pt>
                <c:pt idx="332">
                  <c:v>42506</c:v>
                </c:pt>
                <c:pt idx="333">
                  <c:v>42507</c:v>
                </c:pt>
                <c:pt idx="334">
                  <c:v>42508</c:v>
                </c:pt>
                <c:pt idx="335">
                  <c:v>42509</c:v>
                </c:pt>
                <c:pt idx="336">
                  <c:v>42510</c:v>
                </c:pt>
                <c:pt idx="337">
                  <c:v>42513</c:v>
                </c:pt>
                <c:pt idx="338">
                  <c:v>42514</c:v>
                </c:pt>
                <c:pt idx="339">
                  <c:v>42515</c:v>
                </c:pt>
                <c:pt idx="340">
                  <c:v>42516</c:v>
                </c:pt>
                <c:pt idx="341">
                  <c:v>42517</c:v>
                </c:pt>
                <c:pt idx="342">
                  <c:v>42520</c:v>
                </c:pt>
                <c:pt idx="343">
                  <c:v>42521</c:v>
                </c:pt>
                <c:pt idx="344">
                  <c:v>42522</c:v>
                </c:pt>
                <c:pt idx="345">
                  <c:v>42523</c:v>
                </c:pt>
                <c:pt idx="346">
                  <c:v>42524</c:v>
                </c:pt>
                <c:pt idx="347">
                  <c:v>42527</c:v>
                </c:pt>
                <c:pt idx="348">
                  <c:v>42528</c:v>
                </c:pt>
                <c:pt idx="349">
                  <c:v>42529</c:v>
                </c:pt>
                <c:pt idx="350">
                  <c:v>42534</c:v>
                </c:pt>
                <c:pt idx="351">
                  <c:v>42535</c:v>
                </c:pt>
                <c:pt idx="352">
                  <c:v>42536</c:v>
                </c:pt>
                <c:pt idx="353">
                  <c:v>42537</c:v>
                </c:pt>
                <c:pt idx="354">
                  <c:v>42538</c:v>
                </c:pt>
                <c:pt idx="355">
                  <c:v>42541</c:v>
                </c:pt>
                <c:pt idx="356">
                  <c:v>42542</c:v>
                </c:pt>
                <c:pt idx="357">
                  <c:v>42543</c:v>
                </c:pt>
                <c:pt idx="358">
                  <c:v>42544</c:v>
                </c:pt>
                <c:pt idx="359">
                  <c:v>42545</c:v>
                </c:pt>
                <c:pt idx="360">
                  <c:v>42548</c:v>
                </c:pt>
                <c:pt idx="361">
                  <c:v>42549</c:v>
                </c:pt>
                <c:pt idx="362">
                  <c:v>42550</c:v>
                </c:pt>
                <c:pt idx="363">
                  <c:v>42551</c:v>
                </c:pt>
                <c:pt idx="364">
                  <c:v>42552</c:v>
                </c:pt>
                <c:pt idx="365">
                  <c:v>42555</c:v>
                </c:pt>
                <c:pt idx="366">
                  <c:v>42556</c:v>
                </c:pt>
                <c:pt idx="367">
                  <c:v>42557</c:v>
                </c:pt>
                <c:pt idx="368">
                  <c:v>42558</c:v>
                </c:pt>
                <c:pt idx="369">
                  <c:v>42559</c:v>
                </c:pt>
                <c:pt idx="370">
                  <c:v>42562</c:v>
                </c:pt>
                <c:pt idx="371">
                  <c:v>42563</c:v>
                </c:pt>
                <c:pt idx="372">
                  <c:v>42564</c:v>
                </c:pt>
                <c:pt idx="373">
                  <c:v>42565</c:v>
                </c:pt>
                <c:pt idx="374">
                  <c:v>42566</c:v>
                </c:pt>
                <c:pt idx="375">
                  <c:v>42569</c:v>
                </c:pt>
                <c:pt idx="376">
                  <c:v>42570</c:v>
                </c:pt>
                <c:pt idx="377">
                  <c:v>42571</c:v>
                </c:pt>
                <c:pt idx="378">
                  <c:v>42572</c:v>
                </c:pt>
                <c:pt idx="379">
                  <c:v>42573</c:v>
                </c:pt>
                <c:pt idx="380">
                  <c:v>42576</c:v>
                </c:pt>
                <c:pt idx="381">
                  <c:v>42577</c:v>
                </c:pt>
                <c:pt idx="382">
                  <c:v>42578</c:v>
                </c:pt>
                <c:pt idx="383">
                  <c:v>42579</c:v>
                </c:pt>
                <c:pt idx="384">
                  <c:v>42580</c:v>
                </c:pt>
                <c:pt idx="385">
                  <c:v>42583</c:v>
                </c:pt>
                <c:pt idx="386">
                  <c:v>42584</c:v>
                </c:pt>
                <c:pt idx="387">
                  <c:v>42585</c:v>
                </c:pt>
                <c:pt idx="388">
                  <c:v>42586</c:v>
                </c:pt>
                <c:pt idx="389">
                  <c:v>42587</c:v>
                </c:pt>
                <c:pt idx="390">
                  <c:v>42590</c:v>
                </c:pt>
                <c:pt idx="391">
                  <c:v>42591</c:v>
                </c:pt>
                <c:pt idx="392">
                  <c:v>42592</c:v>
                </c:pt>
                <c:pt idx="393">
                  <c:v>42593</c:v>
                </c:pt>
                <c:pt idx="394">
                  <c:v>42594</c:v>
                </c:pt>
                <c:pt idx="395">
                  <c:v>42597</c:v>
                </c:pt>
                <c:pt idx="396">
                  <c:v>42598</c:v>
                </c:pt>
                <c:pt idx="397">
                  <c:v>42599</c:v>
                </c:pt>
                <c:pt idx="398">
                  <c:v>42600</c:v>
                </c:pt>
                <c:pt idx="399">
                  <c:v>42601</c:v>
                </c:pt>
                <c:pt idx="400">
                  <c:v>42604</c:v>
                </c:pt>
                <c:pt idx="401">
                  <c:v>42605</c:v>
                </c:pt>
                <c:pt idx="402">
                  <c:v>42606</c:v>
                </c:pt>
                <c:pt idx="403">
                  <c:v>42607</c:v>
                </c:pt>
                <c:pt idx="404">
                  <c:v>42608</c:v>
                </c:pt>
                <c:pt idx="405">
                  <c:v>42611</c:v>
                </c:pt>
                <c:pt idx="406">
                  <c:v>42612</c:v>
                </c:pt>
                <c:pt idx="407">
                  <c:v>42613</c:v>
                </c:pt>
                <c:pt idx="408">
                  <c:v>42614</c:v>
                </c:pt>
                <c:pt idx="409">
                  <c:v>42615</c:v>
                </c:pt>
                <c:pt idx="410">
                  <c:v>42618</c:v>
                </c:pt>
                <c:pt idx="411">
                  <c:v>42619</c:v>
                </c:pt>
                <c:pt idx="412">
                  <c:v>42620</c:v>
                </c:pt>
                <c:pt idx="413">
                  <c:v>42621</c:v>
                </c:pt>
                <c:pt idx="414">
                  <c:v>42622</c:v>
                </c:pt>
                <c:pt idx="415">
                  <c:v>42625</c:v>
                </c:pt>
                <c:pt idx="416">
                  <c:v>42626</c:v>
                </c:pt>
                <c:pt idx="417">
                  <c:v>42627</c:v>
                </c:pt>
                <c:pt idx="418">
                  <c:v>42632</c:v>
                </c:pt>
                <c:pt idx="419">
                  <c:v>42633</c:v>
                </c:pt>
                <c:pt idx="420">
                  <c:v>42634</c:v>
                </c:pt>
                <c:pt idx="421">
                  <c:v>42635</c:v>
                </c:pt>
                <c:pt idx="422">
                  <c:v>42636</c:v>
                </c:pt>
                <c:pt idx="423">
                  <c:v>42639</c:v>
                </c:pt>
                <c:pt idx="424">
                  <c:v>42640</c:v>
                </c:pt>
                <c:pt idx="425">
                  <c:v>42641</c:v>
                </c:pt>
                <c:pt idx="426">
                  <c:v>42642</c:v>
                </c:pt>
                <c:pt idx="427">
                  <c:v>42643</c:v>
                </c:pt>
                <c:pt idx="428">
                  <c:v>42653</c:v>
                </c:pt>
                <c:pt idx="429">
                  <c:v>42654</c:v>
                </c:pt>
                <c:pt idx="430">
                  <c:v>42655</c:v>
                </c:pt>
                <c:pt idx="431">
                  <c:v>42656</c:v>
                </c:pt>
                <c:pt idx="432">
                  <c:v>42657</c:v>
                </c:pt>
                <c:pt idx="433">
                  <c:v>42660</c:v>
                </c:pt>
                <c:pt idx="434">
                  <c:v>42661</c:v>
                </c:pt>
                <c:pt idx="435">
                  <c:v>42662</c:v>
                </c:pt>
                <c:pt idx="436">
                  <c:v>42663</c:v>
                </c:pt>
                <c:pt idx="437">
                  <c:v>42664</c:v>
                </c:pt>
                <c:pt idx="438">
                  <c:v>42667</c:v>
                </c:pt>
                <c:pt idx="439">
                  <c:v>42668</c:v>
                </c:pt>
                <c:pt idx="440">
                  <c:v>42669</c:v>
                </c:pt>
                <c:pt idx="441">
                  <c:v>42670</c:v>
                </c:pt>
                <c:pt idx="442">
                  <c:v>42671</c:v>
                </c:pt>
                <c:pt idx="443">
                  <c:v>42674</c:v>
                </c:pt>
                <c:pt idx="444">
                  <c:v>42675</c:v>
                </c:pt>
                <c:pt idx="445">
                  <c:v>42676</c:v>
                </c:pt>
                <c:pt idx="446">
                  <c:v>42677</c:v>
                </c:pt>
                <c:pt idx="447">
                  <c:v>42678</c:v>
                </c:pt>
                <c:pt idx="448">
                  <c:v>42681</c:v>
                </c:pt>
                <c:pt idx="449">
                  <c:v>42682</c:v>
                </c:pt>
                <c:pt idx="450">
                  <c:v>42683</c:v>
                </c:pt>
                <c:pt idx="451">
                  <c:v>42684</c:v>
                </c:pt>
                <c:pt idx="452">
                  <c:v>42685</c:v>
                </c:pt>
                <c:pt idx="453">
                  <c:v>42688</c:v>
                </c:pt>
                <c:pt idx="454">
                  <c:v>42689</c:v>
                </c:pt>
                <c:pt idx="455">
                  <c:v>42690</c:v>
                </c:pt>
                <c:pt idx="456">
                  <c:v>42691</c:v>
                </c:pt>
                <c:pt idx="457">
                  <c:v>42692</c:v>
                </c:pt>
                <c:pt idx="458">
                  <c:v>42695</c:v>
                </c:pt>
                <c:pt idx="459">
                  <c:v>42696</c:v>
                </c:pt>
                <c:pt idx="460">
                  <c:v>42697</c:v>
                </c:pt>
                <c:pt idx="461">
                  <c:v>42698</c:v>
                </c:pt>
                <c:pt idx="462">
                  <c:v>42699</c:v>
                </c:pt>
                <c:pt idx="463">
                  <c:v>42702</c:v>
                </c:pt>
                <c:pt idx="464">
                  <c:v>42703</c:v>
                </c:pt>
                <c:pt idx="465">
                  <c:v>42704</c:v>
                </c:pt>
                <c:pt idx="466">
                  <c:v>42705</c:v>
                </c:pt>
                <c:pt idx="467">
                  <c:v>42706</c:v>
                </c:pt>
                <c:pt idx="468">
                  <c:v>42709</c:v>
                </c:pt>
                <c:pt idx="469">
                  <c:v>42710</c:v>
                </c:pt>
                <c:pt idx="470">
                  <c:v>42711</c:v>
                </c:pt>
                <c:pt idx="471">
                  <c:v>42712</c:v>
                </c:pt>
                <c:pt idx="472">
                  <c:v>42713</c:v>
                </c:pt>
                <c:pt idx="473">
                  <c:v>42716</c:v>
                </c:pt>
                <c:pt idx="474">
                  <c:v>42717</c:v>
                </c:pt>
                <c:pt idx="475">
                  <c:v>42718</c:v>
                </c:pt>
                <c:pt idx="476">
                  <c:v>42719</c:v>
                </c:pt>
                <c:pt idx="477">
                  <c:v>42720</c:v>
                </c:pt>
                <c:pt idx="478">
                  <c:v>42723</c:v>
                </c:pt>
                <c:pt idx="479">
                  <c:v>42724</c:v>
                </c:pt>
                <c:pt idx="480">
                  <c:v>42725</c:v>
                </c:pt>
                <c:pt idx="481">
                  <c:v>42726</c:v>
                </c:pt>
                <c:pt idx="482">
                  <c:v>42727</c:v>
                </c:pt>
                <c:pt idx="483">
                  <c:v>42730</c:v>
                </c:pt>
                <c:pt idx="484">
                  <c:v>42731</c:v>
                </c:pt>
                <c:pt idx="485">
                  <c:v>42732</c:v>
                </c:pt>
                <c:pt idx="486">
                  <c:v>42733</c:v>
                </c:pt>
                <c:pt idx="487">
                  <c:v>42734</c:v>
                </c:pt>
                <c:pt idx="488">
                  <c:v>42738</c:v>
                </c:pt>
                <c:pt idx="489">
                  <c:v>42739</c:v>
                </c:pt>
                <c:pt idx="490">
                  <c:v>42740</c:v>
                </c:pt>
                <c:pt idx="491">
                  <c:v>42741</c:v>
                </c:pt>
                <c:pt idx="492">
                  <c:v>42744</c:v>
                </c:pt>
                <c:pt idx="493">
                  <c:v>42745</c:v>
                </c:pt>
                <c:pt idx="494">
                  <c:v>42746</c:v>
                </c:pt>
                <c:pt idx="495">
                  <c:v>42747</c:v>
                </c:pt>
                <c:pt idx="496">
                  <c:v>42748</c:v>
                </c:pt>
                <c:pt idx="497">
                  <c:v>42751</c:v>
                </c:pt>
                <c:pt idx="498">
                  <c:v>42752</c:v>
                </c:pt>
                <c:pt idx="499">
                  <c:v>42753</c:v>
                </c:pt>
                <c:pt idx="500">
                  <c:v>42754</c:v>
                </c:pt>
                <c:pt idx="501">
                  <c:v>42755</c:v>
                </c:pt>
                <c:pt idx="502">
                  <c:v>42758</c:v>
                </c:pt>
                <c:pt idx="503">
                  <c:v>42759</c:v>
                </c:pt>
                <c:pt idx="504">
                  <c:v>42760</c:v>
                </c:pt>
                <c:pt idx="505">
                  <c:v>42761</c:v>
                </c:pt>
                <c:pt idx="506">
                  <c:v>42769</c:v>
                </c:pt>
                <c:pt idx="507">
                  <c:v>42772</c:v>
                </c:pt>
                <c:pt idx="508">
                  <c:v>42773</c:v>
                </c:pt>
                <c:pt idx="509">
                  <c:v>42774</c:v>
                </c:pt>
                <c:pt idx="510">
                  <c:v>42775</c:v>
                </c:pt>
                <c:pt idx="511">
                  <c:v>42776</c:v>
                </c:pt>
                <c:pt idx="512">
                  <c:v>42779</c:v>
                </c:pt>
                <c:pt idx="513">
                  <c:v>42780</c:v>
                </c:pt>
                <c:pt idx="514">
                  <c:v>42781</c:v>
                </c:pt>
                <c:pt idx="515">
                  <c:v>42782</c:v>
                </c:pt>
                <c:pt idx="516">
                  <c:v>42783</c:v>
                </c:pt>
                <c:pt idx="517">
                  <c:v>42786</c:v>
                </c:pt>
                <c:pt idx="518">
                  <c:v>42787</c:v>
                </c:pt>
                <c:pt idx="519">
                  <c:v>42788</c:v>
                </c:pt>
                <c:pt idx="520">
                  <c:v>42789</c:v>
                </c:pt>
                <c:pt idx="521">
                  <c:v>42790</c:v>
                </c:pt>
                <c:pt idx="522">
                  <c:v>42793</c:v>
                </c:pt>
                <c:pt idx="523">
                  <c:v>42794</c:v>
                </c:pt>
                <c:pt idx="524">
                  <c:v>42795</c:v>
                </c:pt>
                <c:pt idx="525">
                  <c:v>42796</c:v>
                </c:pt>
                <c:pt idx="526">
                  <c:v>42797</c:v>
                </c:pt>
                <c:pt idx="527">
                  <c:v>42800</c:v>
                </c:pt>
                <c:pt idx="528">
                  <c:v>42801</c:v>
                </c:pt>
                <c:pt idx="529">
                  <c:v>42802</c:v>
                </c:pt>
                <c:pt idx="530">
                  <c:v>42803</c:v>
                </c:pt>
                <c:pt idx="531">
                  <c:v>42804</c:v>
                </c:pt>
                <c:pt idx="532">
                  <c:v>42807</c:v>
                </c:pt>
                <c:pt idx="533">
                  <c:v>42808</c:v>
                </c:pt>
                <c:pt idx="534">
                  <c:v>42809</c:v>
                </c:pt>
                <c:pt idx="535">
                  <c:v>42810</c:v>
                </c:pt>
                <c:pt idx="536">
                  <c:v>42811</c:v>
                </c:pt>
                <c:pt idx="537">
                  <c:v>42814</c:v>
                </c:pt>
                <c:pt idx="538">
                  <c:v>42815</c:v>
                </c:pt>
                <c:pt idx="539">
                  <c:v>42816</c:v>
                </c:pt>
                <c:pt idx="540">
                  <c:v>42817</c:v>
                </c:pt>
                <c:pt idx="541">
                  <c:v>42818</c:v>
                </c:pt>
                <c:pt idx="542">
                  <c:v>42821</c:v>
                </c:pt>
                <c:pt idx="543">
                  <c:v>42822</c:v>
                </c:pt>
                <c:pt idx="544">
                  <c:v>42823</c:v>
                </c:pt>
                <c:pt idx="545">
                  <c:v>42824</c:v>
                </c:pt>
                <c:pt idx="546">
                  <c:v>42825</c:v>
                </c:pt>
                <c:pt idx="547">
                  <c:v>42830</c:v>
                </c:pt>
                <c:pt idx="548">
                  <c:v>42831</c:v>
                </c:pt>
                <c:pt idx="549">
                  <c:v>42832</c:v>
                </c:pt>
                <c:pt idx="550">
                  <c:v>42835</c:v>
                </c:pt>
                <c:pt idx="551">
                  <c:v>42836</c:v>
                </c:pt>
                <c:pt idx="552">
                  <c:v>42837</c:v>
                </c:pt>
                <c:pt idx="553">
                  <c:v>42838</c:v>
                </c:pt>
                <c:pt idx="554">
                  <c:v>42839</c:v>
                </c:pt>
                <c:pt idx="555">
                  <c:v>42842</c:v>
                </c:pt>
                <c:pt idx="556">
                  <c:v>42843</c:v>
                </c:pt>
                <c:pt idx="557">
                  <c:v>42844</c:v>
                </c:pt>
                <c:pt idx="558">
                  <c:v>42845</c:v>
                </c:pt>
                <c:pt idx="559">
                  <c:v>42846</c:v>
                </c:pt>
                <c:pt idx="560">
                  <c:v>42849</c:v>
                </c:pt>
                <c:pt idx="561">
                  <c:v>42850</c:v>
                </c:pt>
                <c:pt idx="562">
                  <c:v>42851</c:v>
                </c:pt>
                <c:pt idx="563">
                  <c:v>42852</c:v>
                </c:pt>
                <c:pt idx="564">
                  <c:v>42853</c:v>
                </c:pt>
                <c:pt idx="565">
                  <c:v>42857</c:v>
                </c:pt>
                <c:pt idx="566">
                  <c:v>42858</c:v>
                </c:pt>
                <c:pt idx="567">
                  <c:v>42859</c:v>
                </c:pt>
                <c:pt idx="568">
                  <c:v>42860</c:v>
                </c:pt>
                <c:pt idx="569">
                  <c:v>42863</c:v>
                </c:pt>
                <c:pt idx="570">
                  <c:v>42864</c:v>
                </c:pt>
                <c:pt idx="571">
                  <c:v>42865</c:v>
                </c:pt>
                <c:pt idx="572">
                  <c:v>42866</c:v>
                </c:pt>
                <c:pt idx="573">
                  <c:v>42867</c:v>
                </c:pt>
                <c:pt idx="574">
                  <c:v>42870</c:v>
                </c:pt>
                <c:pt idx="575">
                  <c:v>42871</c:v>
                </c:pt>
                <c:pt idx="576">
                  <c:v>42872</c:v>
                </c:pt>
                <c:pt idx="577">
                  <c:v>42873</c:v>
                </c:pt>
                <c:pt idx="578">
                  <c:v>42874</c:v>
                </c:pt>
                <c:pt idx="579">
                  <c:v>42877</c:v>
                </c:pt>
                <c:pt idx="580">
                  <c:v>42878</c:v>
                </c:pt>
                <c:pt idx="581">
                  <c:v>42879</c:v>
                </c:pt>
                <c:pt idx="582">
                  <c:v>42880</c:v>
                </c:pt>
                <c:pt idx="583">
                  <c:v>42881</c:v>
                </c:pt>
                <c:pt idx="584">
                  <c:v>42886</c:v>
                </c:pt>
                <c:pt idx="585">
                  <c:v>42887</c:v>
                </c:pt>
                <c:pt idx="586">
                  <c:v>42888</c:v>
                </c:pt>
                <c:pt idx="587">
                  <c:v>42891</c:v>
                </c:pt>
                <c:pt idx="588">
                  <c:v>42892</c:v>
                </c:pt>
                <c:pt idx="589">
                  <c:v>42893</c:v>
                </c:pt>
                <c:pt idx="590">
                  <c:v>42894</c:v>
                </c:pt>
                <c:pt idx="591">
                  <c:v>42895</c:v>
                </c:pt>
                <c:pt idx="592">
                  <c:v>42898</c:v>
                </c:pt>
                <c:pt idx="593">
                  <c:v>42899</c:v>
                </c:pt>
                <c:pt idx="594">
                  <c:v>42900</c:v>
                </c:pt>
                <c:pt idx="595">
                  <c:v>42901</c:v>
                </c:pt>
                <c:pt idx="596">
                  <c:v>42902</c:v>
                </c:pt>
                <c:pt idx="597">
                  <c:v>42905</c:v>
                </c:pt>
                <c:pt idx="598">
                  <c:v>42906</c:v>
                </c:pt>
                <c:pt idx="599">
                  <c:v>42907</c:v>
                </c:pt>
                <c:pt idx="600">
                  <c:v>42908</c:v>
                </c:pt>
                <c:pt idx="601">
                  <c:v>42909</c:v>
                </c:pt>
                <c:pt idx="602">
                  <c:v>42912</c:v>
                </c:pt>
                <c:pt idx="603">
                  <c:v>42913</c:v>
                </c:pt>
                <c:pt idx="604">
                  <c:v>42914</c:v>
                </c:pt>
                <c:pt idx="605">
                  <c:v>42915</c:v>
                </c:pt>
                <c:pt idx="606">
                  <c:v>42916</c:v>
                </c:pt>
                <c:pt idx="607">
                  <c:v>42919</c:v>
                </c:pt>
                <c:pt idx="608">
                  <c:v>42920</c:v>
                </c:pt>
                <c:pt idx="609">
                  <c:v>42921</c:v>
                </c:pt>
                <c:pt idx="610">
                  <c:v>42922</c:v>
                </c:pt>
                <c:pt idx="611">
                  <c:v>42923</c:v>
                </c:pt>
                <c:pt idx="612">
                  <c:v>42926</c:v>
                </c:pt>
                <c:pt idx="613">
                  <c:v>42927</c:v>
                </c:pt>
                <c:pt idx="614">
                  <c:v>42928</c:v>
                </c:pt>
                <c:pt idx="615">
                  <c:v>42929</c:v>
                </c:pt>
                <c:pt idx="616">
                  <c:v>42930</c:v>
                </c:pt>
                <c:pt idx="617">
                  <c:v>42933</c:v>
                </c:pt>
                <c:pt idx="618">
                  <c:v>42934</c:v>
                </c:pt>
                <c:pt idx="619">
                  <c:v>42935</c:v>
                </c:pt>
                <c:pt idx="620">
                  <c:v>42936</c:v>
                </c:pt>
                <c:pt idx="621">
                  <c:v>42937</c:v>
                </c:pt>
                <c:pt idx="622">
                  <c:v>42940</c:v>
                </c:pt>
                <c:pt idx="623">
                  <c:v>42941</c:v>
                </c:pt>
                <c:pt idx="624">
                  <c:v>42942</c:v>
                </c:pt>
                <c:pt idx="625">
                  <c:v>42943</c:v>
                </c:pt>
                <c:pt idx="626">
                  <c:v>42944</c:v>
                </c:pt>
              </c:numCache>
            </c:numRef>
          </c:cat>
          <c:val>
            <c:numRef>
              <c:f>CC!$F$1044:$F$1700</c:f>
              <c:numCache>
                <c:formatCode>0.00%</c:formatCode>
                <c:ptCount val="657"/>
                <c:pt idx="0">
                  <c:v>7.1019879135791872E-2</c:v>
                </c:pt>
                <c:pt idx="1">
                  <c:v>7.1019879135791872E-2</c:v>
                </c:pt>
                <c:pt idx="2">
                  <c:v>7.0351033648923644E-2</c:v>
                </c:pt>
                <c:pt idx="3">
                  <c:v>7.0194567954243794E-2</c:v>
                </c:pt>
                <c:pt idx="4">
                  <c:v>7.0305898937222638E-2</c:v>
                </c:pt>
                <c:pt idx="5">
                  <c:v>7.0405309249643014E-2</c:v>
                </c:pt>
                <c:pt idx="6">
                  <c:v>7.033911221976509E-2</c:v>
                </c:pt>
                <c:pt idx="7">
                  <c:v>6.9956333872186277E-2</c:v>
                </c:pt>
                <c:pt idx="8">
                  <c:v>6.9569378996185469E-2</c:v>
                </c:pt>
                <c:pt idx="9">
                  <c:v>6.937221687946675E-2</c:v>
                </c:pt>
                <c:pt idx="10">
                  <c:v>6.8752495136593234E-2</c:v>
                </c:pt>
                <c:pt idx="11">
                  <c:v>6.8458673944076745E-2</c:v>
                </c:pt>
                <c:pt idx="12">
                  <c:v>6.8928396225243938E-2</c:v>
                </c:pt>
                <c:pt idx="13">
                  <c:v>6.8653887341921294E-2</c:v>
                </c:pt>
                <c:pt idx="14">
                  <c:v>6.8426440333910904E-2</c:v>
                </c:pt>
                <c:pt idx="15">
                  <c:v>6.7654229070617869E-2</c:v>
                </c:pt>
                <c:pt idx="16">
                  <c:v>6.7065524858694617E-2</c:v>
                </c:pt>
                <c:pt idx="17">
                  <c:v>6.7120083812971812E-2</c:v>
                </c:pt>
                <c:pt idx="18">
                  <c:v>6.7168050701534643E-2</c:v>
                </c:pt>
                <c:pt idx="19">
                  <c:v>6.7280173503769719E-2</c:v>
                </c:pt>
                <c:pt idx="20">
                  <c:v>6.7406822606812439E-2</c:v>
                </c:pt>
                <c:pt idx="21">
                  <c:v>6.7511723585674435E-2</c:v>
                </c:pt>
                <c:pt idx="22">
                  <c:v>6.7509623364911828E-2</c:v>
                </c:pt>
                <c:pt idx="23">
                  <c:v>6.7513480312953775E-2</c:v>
                </c:pt>
                <c:pt idx="24">
                  <c:v>6.720869017066057E-2</c:v>
                </c:pt>
                <c:pt idx="25">
                  <c:v>6.6987714120609804E-2</c:v>
                </c:pt>
                <c:pt idx="26">
                  <c:v>6.7035079817707996E-2</c:v>
                </c:pt>
                <c:pt idx="27">
                  <c:v>6.6682575123895388E-2</c:v>
                </c:pt>
                <c:pt idx="28">
                  <c:v>6.6012419357399724E-2</c:v>
                </c:pt>
                <c:pt idx="29">
                  <c:v>6.5894397221678724E-2</c:v>
                </c:pt>
                <c:pt idx="30">
                  <c:v>6.5486604769910042E-2</c:v>
                </c:pt>
                <c:pt idx="31">
                  <c:v>6.5005342175759942E-2</c:v>
                </c:pt>
                <c:pt idx="32">
                  <c:v>6.518216678582138E-2</c:v>
                </c:pt>
                <c:pt idx="33">
                  <c:v>6.5338071573307718E-2</c:v>
                </c:pt>
                <c:pt idx="34">
                  <c:v>6.5202191399790332E-2</c:v>
                </c:pt>
                <c:pt idx="35">
                  <c:v>6.3277247430763406E-2</c:v>
                </c:pt>
                <c:pt idx="36">
                  <c:v>6.3138624934203566E-2</c:v>
                </c:pt>
                <c:pt idx="37">
                  <c:v>6.2639059490768118E-2</c:v>
                </c:pt>
                <c:pt idx="38">
                  <c:v>6.2416313410830218E-2</c:v>
                </c:pt>
                <c:pt idx="39">
                  <c:v>6.18191556733882E-2</c:v>
                </c:pt>
                <c:pt idx="40">
                  <c:v>6.1310334775076067E-2</c:v>
                </c:pt>
                <c:pt idx="41">
                  <c:v>6.100417991196537E-2</c:v>
                </c:pt>
                <c:pt idx="42">
                  <c:v>6.0699924412024889E-2</c:v>
                </c:pt>
                <c:pt idx="43">
                  <c:v>6.0762284432084986E-2</c:v>
                </c:pt>
                <c:pt idx="44">
                  <c:v>6.0590807195599984E-2</c:v>
                </c:pt>
                <c:pt idx="45">
                  <c:v>6.0224189435172562E-2</c:v>
                </c:pt>
                <c:pt idx="46">
                  <c:v>5.9967688786447253E-2</c:v>
                </c:pt>
                <c:pt idx="47">
                  <c:v>5.9069020966158493E-2</c:v>
                </c:pt>
                <c:pt idx="48">
                  <c:v>5.88689603100961E-2</c:v>
                </c:pt>
                <c:pt idx="49">
                  <c:v>5.9182763596161612E-2</c:v>
                </c:pt>
                <c:pt idx="50">
                  <c:v>5.9891164260983933E-2</c:v>
                </c:pt>
                <c:pt idx="51">
                  <c:v>6.0454927412286467E-2</c:v>
                </c:pt>
                <c:pt idx="52">
                  <c:v>6.0422753939072343E-2</c:v>
                </c:pt>
                <c:pt idx="53">
                  <c:v>6.1071650719785993E-2</c:v>
                </c:pt>
                <c:pt idx="54">
                  <c:v>6.1274841755663154E-2</c:v>
                </c:pt>
                <c:pt idx="55">
                  <c:v>6.1473507706492916E-2</c:v>
                </c:pt>
                <c:pt idx="56">
                  <c:v>6.1825510768112844E-2</c:v>
                </c:pt>
                <c:pt idx="57">
                  <c:v>6.1742207209343383E-2</c:v>
                </c:pt>
                <c:pt idx="58">
                  <c:v>6.1575614465171208E-2</c:v>
                </c:pt>
                <c:pt idx="59">
                  <c:v>6.1070973637683379E-2</c:v>
                </c:pt>
                <c:pt idx="60">
                  <c:v>6.1994492145346039E-2</c:v>
                </c:pt>
                <c:pt idx="61">
                  <c:v>6.3546764531848654E-2</c:v>
                </c:pt>
                <c:pt idx="62">
                  <c:v>6.2785132293672982E-2</c:v>
                </c:pt>
                <c:pt idx="63">
                  <c:v>6.4015733859799334E-2</c:v>
                </c:pt>
                <c:pt idx="64">
                  <c:v>6.5884819628530669E-2</c:v>
                </c:pt>
                <c:pt idx="65">
                  <c:v>6.4964920308679105E-2</c:v>
                </c:pt>
                <c:pt idx="66">
                  <c:v>6.4521599291535087E-2</c:v>
                </c:pt>
                <c:pt idx="67">
                  <c:v>6.5051530955738845E-2</c:v>
                </c:pt>
                <c:pt idx="68">
                  <c:v>6.5291779977507597E-2</c:v>
                </c:pt>
                <c:pt idx="69">
                  <c:v>6.4899061255605794E-2</c:v>
                </c:pt>
                <c:pt idx="70">
                  <c:v>6.4990155963227436E-2</c:v>
                </c:pt>
                <c:pt idx="71">
                  <c:v>6.5118678689047901E-2</c:v>
                </c:pt>
                <c:pt idx="72">
                  <c:v>6.5307281907968973E-2</c:v>
                </c:pt>
                <c:pt idx="73">
                  <c:v>6.5350656338846971E-2</c:v>
                </c:pt>
                <c:pt idx="74">
                  <c:v>6.616239568447875E-2</c:v>
                </c:pt>
                <c:pt idx="75">
                  <c:v>6.6333160219206197E-2</c:v>
                </c:pt>
                <c:pt idx="76">
                  <c:v>6.5965043463533046E-2</c:v>
                </c:pt>
                <c:pt idx="77">
                  <c:v>6.6062072150904122E-2</c:v>
                </c:pt>
                <c:pt idx="78">
                  <c:v>6.6294029330673132E-2</c:v>
                </c:pt>
                <c:pt idx="79">
                  <c:v>6.6578316759405232E-2</c:v>
                </c:pt>
                <c:pt idx="80">
                  <c:v>6.6817067023326834E-2</c:v>
                </c:pt>
                <c:pt idx="81">
                  <c:v>6.7014308046703705E-2</c:v>
                </c:pt>
                <c:pt idx="82">
                  <c:v>6.6616452088461869E-2</c:v>
                </c:pt>
                <c:pt idx="83">
                  <c:v>6.3838225507240734E-2</c:v>
                </c:pt>
                <c:pt idx="84">
                  <c:v>6.3883727307717422E-2</c:v>
                </c:pt>
                <c:pt idx="85">
                  <c:v>6.3876142144881923E-2</c:v>
                </c:pt>
                <c:pt idx="86">
                  <c:v>6.3228376221727722E-2</c:v>
                </c:pt>
                <c:pt idx="87">
                  <c:v>6.2620267177197458E-2</c:v>
                </c:pt>
                <c:pt idx="88">
                  <c:v>6.2601253368535337E-2</c:v>
                </c:pt>
                <c:pt idx="89">
                  <c:v>6.2496021840543654E-2</c:v>
                </c:pt>
                <c:pt idx="90">
                  <c:v>6.2493140089516626E-2</c:v>
                </c:pt>
                <c:pt idx="91">
                  <c:v>6.2485605200355378E-2</c:v>
                </c:pt>
                <c:pt idx="92">
                  <c:v>6.2311716241356459E-2</c:v>
                </c:pt>
                <c:pt idx="93">
                  <c:v>6.348644699691168E-2</c:v>
                </c:pt>
                <c:pt idx="94">
                  <c:v>6.462742412645868E-2</c:v>
                </c:pt>
                <c:pt idx="95">
                  <c:v>6.6994373291088274E-2</c:v>
                </c:pt>
                <c:pt idx="96">
                  <c:v>6.6380324978816338E-2</c:v>
                </c:pt>
                <c:pt idx="97">
                  <c:v>6.7980786181741359E-2</c:v>
                </c:pt>
                <c:pt idx="98">
                  <c:v>6.8083130320254925E-2</c:v>
                </c:pt>
                <c:pt idx="99">
                  <c:v>6.773373978949157E-2</c:v>
                </c:pt>
                <c:pt idx="100">
                  <c:v>6.5855687119524747E-2</c:v>
                </c:pt>
                <c:pt idx="101">
                  <c:v>6.5210552544085421E-2</c:v>
                </c:pt>
                <c:pt idx="102">
                  <c:v>6.5522266786817038E-2</c:v>
                </c:pt>
                <c:pt idx="103">
                  <c:v>6.6626903701126353E-2</c:v>
                </c:pt>
                <c:pt idx="104">
                  <c:v>6.6914755605308268E-2</c:v>
                </c:pt>
                <c:pt idx="105">
                  <c:v>6.7044273988240574E-2</c:v>
                </c:pt>
                <c:pt idx="106">
                  <c:v>6.6904005139684697E-2</c:v>
                </c:pt>
                <c:pt idx="107">
                  <c:v>6.6663030914459701E-2</c:v>
                </c:pt>
                <c:pt idx="108">
                  <c:v>6.6488550762524995E-2</c:v>
                </c:pt>
                <c:pt idx="109">
                  <c:v>6.6407367544006571E-2</c:v>
                </c:pt>
                <c:pt idx="110">
                  <c:v>6.6561279238658899E-2</c:v>
                </c:pt>
                <c:pt idx="111">
                  <c:v>6.6400190116277208E-2</c:v>
                </c:pt>
                <c:pt idx="112">
                  <c:v>6.7118189450812146E-2</c:v>
                </c:pt>
                <c:pt idx="113">
                  <c:v>6.7962050186549341E-2</c:v>
                </c:pt>
                <c:pt idx="114">
                  <c:v>6.7308222900184775E-2</c:v>
                </c:pt>
                <c:pt idx="115">
                  <c:v>6.7007200029552211E-2</c:v>
                </c:pt>
                <c:pt idx="116">
                  <c:v>6.6858370084595373E-2</c:v>
                </c:pt>
                <c:pt idx="117">
                  <c:v>6.5843786372262084E-2</c:v>
                </c:pt>
                <c:pt idx="118">
                  <c:v>6.6821603758131051E-2</c:v>
                </c:pt>
                <c:pt idx="119">
                  <c:v>6.7113029517626668E-2</c:v>
                </c:pt>
                <c:pt idx="120">
                  <c:v>6.7999839581070823E-2</c:v>
                </c:pt>
                <c:pt idx="121">
                  <c:v>6.7773998356652168E-2</c:v>
                </c:pt>
                <c:pt idx="122">
                  <c:v>6.6423794614892076E-2</c:v>
                </c:pt>
                <c:pt idx="123">
                  <c:v>6.4907016738059181E-2</c:v>
                </c:pt>
                <c:pt idx="124">
                  <c:v>7.0153542626660084E-2</c:v>
                </c:pt>
                <c:pt idx="125">
                  <c:v>6.7482459461292041E-2</c:v>
                </c:pt>
                <c:pt idx="126">
                  <c:v>6.565056603479652E-2</c:v>
                </c:pt>
                <c:pt idx="127">
                  <c:v>6.5552953076789211E-2</c:v>
                </c:pt>
                <c:pt idx="128">
                  <c:v>6.4543857930572976E-2</c:v>
                </c:pt>
                <c:pt idx="129">
                  <c:v>6.3351779746076267E-2</c:v>
                </c:pt>
                <c:pt idx="130">
                  <c:v>6.2355380747441055E-2</c:v>
                </c:pt>
                <c:pt idx="131">
                  <c:v>6.2192130973497538E-2</c:v>
                </c:pt>
                <c:pt idx="132">
                  <c:v>6.2516431448302642E-2</c:v>
                </c:pt>
                <c:pt idx="133">
                  <c:v>6.267263744748354E-2</c:v>
                </c:pt>
                <c:pt idx="134">
                  <c:v>6.3169844931287314E-2</c:v>
                </c:pt>
                <c:pt idx="135">
                  <c:v>6.4545477664794362E-2</c:v>
                </c:pt>
                <c:pt idx="136">
                  <c:v>6.4099309174868599E-2</c:v>
                </c:pt>
                <c:pt idx="137">
                  <c:v>6.3383516727007275E-2</c:v>
                </c:pt>
                <c:pt idx="138">
                  <c:v>6.3445476867906789E-2</c:v>
                </c:pt>
                <c:pt idx="139">
                  <c:v>6.2903600950030739E-2</c:v>
                </c:pt>
                <c:pt idx="140">
                  <c:v>6.2740374850940167E-2</c:v>
                </c:pt>
                <c:pt idx="141">
                  <c:v>6.2008610774983937E-2</c:v>
                </c:pt>
                <c:pt idx="142">
                  <c:v>6.1206510310665208E-2</c:v>
                </c:pt>
                <c:pt idx="143">
                  <c:v>6.1696720607748737E-2</c:v>
                </c:pt>
                <c:pt idx="144">
                  <c:v>6.1420481919022114E-2</c:v>
                </c:pt>
                <c:pt idx="145">
                  <c:v>6.1389261459204078E-2</c:v>
                </c:pt>
                <c:pt idx="146">
                  <c:v>6.1530575004822806E-2</c:v>
                </c:pt>
                <c:pt idx="147">
                  <c:v>6.2243663069656938E-2</c:v>
                </c:pt>
                <c:pt idx="148">
                  <c:v>6.2304402689908833E-2</c:v>
                </c:pt>
                <c:pt idx="149">
                  <c:v>6.1716195507649001E-2</c:v>
                </c:pt>
                <c:pt idx="150">
                  <c:v>6.1936378391078406E-2</c:v>
                </c:pt>
                <c:pt idx="151">
                  <c:v>6.1645449320366613E-2</c:v>
                </c:pt>
                <c:pt idx="152">
                  <c:v>6.1043387688576985E-2</c:v>
                </c:pt>
                <c:pt idx="153">
                  <c:v>6.1116033319500267E-2</c:v>
                </c:pt>
                <c:pt idx="154">
                  <c:v>6.1514023785173351E-2</c:v>
                </c:pt>
                <c:pt idx="155">
                  <c:v>6.1094334538020982E-2</c:v>
                </c:pt>
                <c:pt idx="156">
                  <c:v>6.1407030323450462E-2</c:v>
                </c:pt>
                <c:pt idx="157">
                  <c:v>6.1484561581386446E-2</c:v>
                </c:pt>
                <c:pt idx="158">
                  <c:v>6.1558229178785027E-2</c:v>
                </c:pt>
                <c:pt idx="159">
                  <c:v>5.9466272539246391E-2</c:v>
                </c:pt>
                <c:pt idx="160">
                  <c:v>5.9367448946113316E-2</c:v>
                </c:pt>
                <c:pt idx="161">
                  <c:v>5.8745783398058971E-2</c:v>
                </c:pt>
                <c:pt idx="162">
                  <c:v>5.7562123413096057E-2</c:v>
                </c:pt>
                <c:pt idx="163">
                  <c:v>5.6813303769932634E-2</c:v>
                </c:pt>
                <c:pt idx="164">
                  <c:v>5.6614520113720139E-2</c:v>
                </c:pt>
                <c:pt idx="165">
                  <c:v>5.6700255815209835E-2</c:v>
                </c:pt>
                <c:pt idx="166">
                  <c:v>5.6889433766525652E-2</c:v>
                </c:pt>
                <c:pt idx="167">
                  <c:v>5.7046258647889099E-2</c:v>
                </c:pt>
                <c:pt idx="168">
                  <c:v>5.7065710313313242E-2</c:v>
                </c:pt>
                <c:pt idx="169">
                  <c:v>5.7509110813741132E-2</c:v>
                </c:pt>
                <c:pt idx="170">
                  <c:v>5.7336410377190013E-2</c:v>
                </c:pt>
                <c:pt idx="171">
                  <c:v>5.7388397658079605E-2</c:v>
                </c:pt>
                <c:pt idx="172">
                  <c:v>5.7756835769790349E-2</c:v>
                </c:pt>
                <c:pt idx="173">
                  <c:v>5.7181421840190809E-2</c:v>
                </c:pt>
                <c:pt idx="174">
                  <c:v>5.7206106144698073E-2</c:v>
                </c:pt>
                <c:pt idx="175">
                  <c:v>5.7204526854413851E-2</c:v>
                </c:pt>
                <c:pt idx="176">
                  <c:v>5.7236551557509098E-2</c:v>
                </c:pt>
                <c:pt idx="177">
                  <c:v>5.72488387774156E-2</c:v>
                </c:pt>
                <c:pt idx="178">
                  <c:v>5.7143019688402179E-2</c:v>
                </c:pt>
                <c:pt idx="179">
                  <c:v>5.7154271156247591E-2</c:v>
                </c:pt>
                <c:pt idx="180">
                  <c:v>5.7192303187159212E-2</c:v>
                </c:pt>
                <c:pt idx="181">
                  <c:v>5.7113855340025603E-2</c:v>
                </c:pt>
                <c:pt idx="182">
                  <c:v>5.6794244864975189E-2</c:v>
                </c:pt>
                <c:pt idx="183">
                  <c:v>5.7049855571417063E-2</c:v>
                </c:pt>
                <c:pt idx="184">
                  <c:v>5.7104178469607289E-2</c:v>
                </c:pt>
                <c:pt idx="185">
                  <c:v>5.7247303417549335E-2</c:v>
                </c:pt>
                <c:pt idx="186">
                  <c:v>5.7343519108608215E-2</c:v>
                </c:pt>
                <c:pt idx="187">
                  <c:v>5.7323567798748455E-2</c:v>
                </c:pt>
                <c:pt idx="188">
                  <c:v>5.7616627751070022E-2</c:v>
                </c:pt>
                <c:pt idx="189">
                  <c:v>5.7605906375603581E-2</c:v>
                </c:pt>
                <c:pt idx="190">
                  <c:v>5.769755062113742E-2</c:v>
                </c:pt>
                <c:pt idx="191">
                  <c:v>5.7644285523951254E-2</c:v>
                </c:pt>
                <c:pt idx="192">
                  <c:v>5.7548452790456887E-2</c:v>
                </c:pt>
                <c:pt idx="193">
                  <c:v>5.7572054423686229E-2</c:v>
                </c:pt>
                <c:pt idx="194">
                  <c:v>5.7456149887733635E-2</c:v>
                </c:pt>
                <c:pt idx="195">
                  <c:v>5.4943104560605437E-2</c:v>
                </c:pt>
                <c:pt idx="196">
                  <c:v>5.4645228006747232E-2</c:v>
                </c:pt>
                <c:pt idx="197">
                  <c:v>5.4444672747273631E-2</c:v>
                </c:pt>
                <c:pt idx="198">
                  <c:v>5.4478506046508154E-2</c:v>
                </c:pt>
                <c:pt idx="199">
                  <c:v>5.4287832306596694E-2</c:v>
                </c:pt>
                <c:pt idx="200">
                  <c:v>5.4321161481035295E-2</c:v>
                </c:pt>
                <c:pt idx="201">
                  <c:v>5.4521067799695969E-2</c:v>
                </c:pt>
                <c:pt idx="202">
                  <c:v>5.4539470514529793E-2</c:v>
                </c:pt>
                <c:pt idx="203">
                  <c:v>5.495362685564581E-2</c:v>
                </c:pt>
                <c:pt idx="204">
                  <c:v>5.5186055478613438E-2</c:v>
                </c:pt>
                <c:pt idx="205">
                  <c:v>5.5915584193718823E-2</c:v>
                </c:pt>
                <c:pt idx="206">
                  <c:v>5.5925244903218103E-2</c:v>
                </c:pt>
                <c:pt idx="207">
                  <c:v>5.5675757760768115E-2</c:v>
                </c:pt>
                <c:pt idx="208">
                  <c:v>5.5366819390015191E-2</c:v>
                </c:pt>
                <c:pt idx="209">
                  <c:v>5.501406696306594E-2</c:v>
                </c:pt>
                <c:pt idx="210">
                  <c:v>5.5239829928241724E-2</c:v>
                </c:pt>
                <c:pt idx="211">
                  <c:v>5.5451372938435883E-2</c:v>
                </c:pt>
                <c:pt idx="212">
                  <c:v>5.5575596395224525E-2</c:v>
                </c:pt>
                <c:pt idx="213">
                  <c:v>5.562190802138408E-2</c:v>
                </c:pt>
                <c:pt idx="214">
                  <c:v>5.5542360089847552E-2</c:v>
                </c:pt>
                <c:pt idx="215">
                  <c:v>5.5433345337971625E-2</c:v>
                </c:pt>
                <c:pt idx="216">
                  <c:v>5.5349925436422288E-2</c:v>
                </c:pt>
                <c:pt idx="217">
                  <c:v>5.5359277282869851E-2</c:v>
                </c:pt>
                <c:pt idx="218">
                  <c:v>5.5356788591811541E-2</c:v>
                </c:pt>
                <c:pt idx="219">
                  <c:v>5.5365941603804376E-2</c:v>
                </c:pt>
                <c:pt idx="220">
                  <c:v>5.562627791215724E-2</c:v>
                </c:pt>
                <c:pt idx="221">
                  <c:v>5.5515955304212584E-2</c:v>
                </c:pt>
                <c:pt idx="222">
                  <c:v>5.5494307428544942E-2</c:v>
                </c:pt>
                <c:pt idx="223">
                  <c:v>5.5384148693537354E-2</c:v>
                </c:pt>
                <c:pt idx="224">
                  <c:v>5.5146721731738998E-2</c:v>
                </c:pt>
                <c:pt idx="225">
                  <c:v>5.4864347931429643E-2</c:v>
                </c:pt>
                <c:pt idx="226">
                  <c:v>5.4745135879581623E-2</c:v>
                </c:pt>
                <c:pt idx="227">
                  <c:v>5.4738972845714245E-2</c:v>
                </c:pt>
                <c:pt idx="228">
                  <c:v>5.4792347514880234E-2</c:v>
                </c:pt>
                <c:pt idx="229">
                  <c:v>5.4764329597239862E-2</c:v>
                </c:pt>
                <c:pt idx="230">
                  <c:v>5.5034535009931197E-2</c:v>
                </c:pt>
                <c:pt idx="231">
                  <c:v>5.4978816718842319E-2</c:v>
                </c:pt>
                <c:pt idx="232">
                  <c:v>5.4913281855948778E-2</c:v>
                </c:pt>
                <c:pt idx="233">
                  <c:v>5.4700620795288535E-2</c:v>
                </c:pt>
                <c:pt idx="234">
                  <c:v>5.4319404421447129E-2</c:v>
                </c:pt>
                <c:pt idx="235">
                  <c:v>5.4510251025067021E-2</c:v>
                </c:pt>
                <c:pt idx="236">
                  <c:v>5.4460955586437043E-2</c:v>
                </c:pt>
                <c:pt idx="237">
                  <c:v>5.4193886416237083E-2</c:v>
                </c:pt>
                <c:pt idx="238">
                  <c:v>5.4102919050379311E-2</c:v>
                </c:pt>
                <c:pt idx="239">
                  <c:v>5.4045007830556852E-2</c:v>
                </c:pt>
                <c:pt idx="240">
                  <c:v>5.3883494096350536E-2</c:v>
                </c:pt>
                <c:pt idx="241">
                  <c:v>5.3983380798446765E-2</c:v>
                </c:pt>
                <c:pt idx="242">
                  <c:v>5.3704669234113628E-2</c:v>
                </c:pt>
                <c:pt idx="243">
                  <c:v>5.3724458723501393E-2</c:v>
                </c:pt>
                <c:pt idx="244">
                  <c:v>5.4501921887371886E-2</c:v>
                </c:pt>
                <c:pt idx="245">
                  <c:v>5.4678497630958618E-2</c:v>
                </c:pt>
                <c:pt idx="246">
                  <c:v>5.4321657667466827E-2</c:v>
                </c:pt>
                <c:pt idx="247">
                  <c:v>5.4189281655332072E-2</c:v>
                </c:pt>
                <c:pt idx="248">
                  <c:v>5.391765673223662E-2</c:v>
                </c:pt>
                <c:pt idx="249">
                  <c:v>5.360517224314184E-2</c:v>
                </c:pt>
                <c:pt idx="250">
                  <c:v>5.3687899714700588E-2</c:v>
                </c:pt>
                <c:pt idx="251">
                  <c:v>5.369712540295158E-2</c:v>
                </c:pt>
                <c:pt idx="252">
                  <c:v>5.3694349016351235E-2</c:v>
                </c:pt>
                <c:pt idx="253">
                  <c:v>5.3506838780050546E-2</c:v>
                </c:pt>
                <c:pt idx="254">
                  <c:v>5.3585801688492959E-2</c:v>
                </c:pt>
                <c:pt idx="255">
                  <c:v>5.3571854118930048E-2</c:v>
                </c:pt>
                <c:pt idx="256">
                  <c:v>5.3504078650476704E-2</c:v>
                </c:pt>
                <c:pt idx="257">
                  <c:v>5.3707535058581557E-2</c:v>
                </c:pt>
                <c:pt idx="258">
                  <c:v>5.3958361949204961E-2</c:v>
                </c:pt>
                <c:pt idx="259">
                  <c:v>5.4075735249256379E-2</c:v>
                </c:pt>
                <c:pt idx="260">
                  <c:v>5.4613137008094413E-2</c:v>
                </c:pt>
                <c:pt idx="261">
                  <c:v>5.5116428912493416E-2</c:v>
                </c:pt>
                <c:pt idx="262">
                  <c:v>5.4895158854617404E-2</c:v>
                </c:pt>
                <c:pt idx="263">
                  <c:v>5.4685466969509051E-2</c:v>
                </c:pt>
                <c:pt idx="264">
                  <c:v>5.4429629506387411E-2</c:v>
                </c:pt>
                <c:pt idx="265">
                  <c:v>5.3736592904176587E-2</c:v>
                </c:pt>
                <c:pt idx="266">
                  <c:v>5.3818852091834776E-2</c:v>
                </c:pt>
                <c:pt idx="267">
                  <c:v>5.3686166159170053E-2</c:v>
                </c:pt>
                <c:pt idx="268">
                  <c:v>5.3583374899085288E-2</c:v>
                </c:pt>
                <c:pt idx="269">
                  <c:v>5.3775901054897927E-2</c:v>
                </c:pt>
                <c:pt idx="270">
                  <c:v>5.3632482241590673E-2</c:v>
                </c:pt>
                <c:pt idx="271">
                  <c:v>5.362050330886186E-2</c:v>
                </c:pt>
                <c:pt idx="272">
                  <c:v>5.3532648095626564E-2</c:v>
                </c:pt>
                <c:pt idx="273">
                  <c:v>5.3535456461391011E-2</c:v>
                </c:pt>
                <c:pt idx="274">
                  <c:v>5.3433992930106096E-2</c:v>
                </c:pt>
                <c:pt idx="275">
                  <c:v>5.3465314558955257E-2</c:v>
                </c:pt>
                <c:pt idx="276">
                  <c:v>5.3432755944815349E-2</c:v>
                </c:pt>
                <c:pt idx="277">
                  <c:v>5.379724757384962E-2</c:v>
                </c:pt>
                <c:pt idx="278">
                  <c:v>5.4153569864806565E-2</c:v>
                </c:pt>
                <c:pt idx="279">
                  <c:v>5.4488502809054255E-2</c:v>
                </c:pt>
                <c:pt idx="280">
                  <c:v>5.4333038685068911E-2</c:v>
                </c:pt>
                <c:pt idx="281">
                  <c:v>5.4182916743247801E-2</c:v>
                </c:pt>
                <c:pt idx="282">
                  <c:v>5.3995374440920285E-2</c:v>
                </c:pt>
                <c:pt idx="283">
                  <c:v>5.3891470380257066E-2</c:v>
                </c:pt>
                <c:pt idx="284">
                  <c:v>5.3810359367241434E-2</c:v>
                </c:pt>
                <c:pt idx="285">
                  <c:v>5.3772604080543809E-2</c:v>
                </c:pt>
                <c:pt idx="286">
                  <c:v>5.3718993686217298E-2</c:v>
                </c:pt>
                <c:pt idx="287">
                  <c:v>5.3775163906191609E-2</c:v>
                </c:pt>
                <c:pt idx="288">
                  <c:v>5.3876526747535021E-2</c:v>
                </c:pt>
                <c:pt idx="289">
                  <c:v>5.3776194043464356E-2</c:v>
                </c:pt>
                <c:pt idx="290">
                  <c:v>5.3736567929670569E-2</c:v>
                </c:pt>
                <c:pt idx="291">
                  <c:v>5.3735604638621003E-2</c:v>
                </c:pt>
                <c:pt idx="292">
                  <c:v>5.3651510151341078E-2</c:v>
                </c:pt>
                <c:pt idx="293">
                  <c:v>5.3646253851143653E-2</c:v>
                </c:pt>
                <c:pt idx="294">
                  <c:v>5.3996461211918104E-2</c:v>
                </c:pt>
                <c:pt idx="295">
                  <c:v>5.4083514208336701E-2</c:v>
                </c:pt>
                <c:pt idx="296">
                  <c:v>5.4103391300790712E-2</c:v>
                </c:pt>
                <c:pt idx="297">
                  <c:v>5.4133657458946403E-2</c:v>
                </c:pt>
                <c:pt idx="298">
                  <c:v>5.4055018719517192E-2</c:v>
                </c:pt>
                <c:pt idx="299">
                  <c:v>5.4173611776097488E-2</c:v>
                </c:pt>
                <c:pt idx="300">
                  <c:v>5.4253434261993271E-2</c:v>
                </c:pt>
                <c:pt idx="301">
                  <c:v>5.4329061981377207E-2</c:v>
                </c:pt>
                <c:pt idx="302">
                  <c:v>5.4242915191771143E-2</c:v>
                </c:pt>
                <c:pt idx="303">
                  <c:v>5.4255828786260049E-2</c:v>
                </c:pt>
                <c:pt idx="304">
                  <c:v>5.4211217644671114E-2</c:v>
                </c:pt>
                <c:pt idx="305">
                  <c:v>5.4096368470185598E-2</c:v>
                </c:pt>
                <c:pt idx="306">
                  <c:v>5.3985331997633772E-2</c:v>
                </c:pt>
                <c:pt idx="307">
                  <c:v>5.3913349775847622E-2</c:v>
                </c:pt>
                <c:pt idx="308">
                  <c:v>5.3823767041261836E-2</c:v>
                </c:pt>
                <c:pt idx="309">
                  <c:v>5.3863602537798087E-2</c:v>
                </c:pt>
                <c:pt idx="310">
                  <c:v>5.3943684346249958E-2</c:v>
                </c:pt>
                <c:pt idx="311">
                  <c:v>5.398320440549377E-2</c:v>
                </c:pt>
                <c:pt idx="312">
                  <c:v>5.4028879808830053E-2</c:v>
                </c:pt>
                <c:pt idx="313">
                  <c:v>5.4074968704846557E-2</c:v>
                </c:pt>
                <c:pt idx="314">
                  <c:v>5.4143001226471275E-2</c:v>
                </c:pt>
                <c:pt idx="315">
                  <c:v>5.4245683876994424E-2</c:v>
                </c:pt>
                <c:pt idx="316">
                  <c:v>5.4263822335238937E-2</c:v>
                </c:pt>
                <c:pt idx="317">
                  <c:v>5.4305091006062706E-2</c:v>
                </c:pt>
                <c:pt idx="318">
                  <c:v>5.432691683913346E-2</c:v>
                </c:pt>
                <c:pt idx="319">
                  <c:v>5.4323096930478057E-2</c:v>
                </c:pt>
                <c:pt idx="320">
                  <c:v>5.4355748807475013E-2</c:v>
                </c:pt>
                <c:pt idx="321">
                  <c:v>5.4368642382875539E-2</c:v>
                </c:pt>
                <c:pt idx="322">
                  <c:v>5.4292723453755964E-2</c:v>
                </c:pt>
                <c:pt idx="323">
                  <c:v>5.4172735758734693E-2</c:v>
                </c:pt>
                <c:pt idx="324">
                  <c:v>5.4092234435682042E-2</c:v>
                </c:pt>
                <c:pt idx="325">
                  <c:v>5.4058423259103677E-2</c:v>
                </c:pt>
                <c:pt idx="326">
                  <c:v>5.4195389260122712E-2</c:v>
                </c:pt>
                <c:pt idx="327">
                  <c:v>5.4354197805524508E-2</c:v>
                </c:pt>
                <c:pt idx="328">
                  <c:v>5.4390331416911755E-2</c:v>
                </c:pt>
                <c:pt idx="329">
                  <c:v>5.4466729060531342E-2</c:v>
                </c:pt>
                <c:pt idx="330">
                  <c:v>5.429012936232025E-2</c:v>
                </c:pt>
                <c:pt idx="331">
                  <c:v>5.4355156665410076E-2</c:v>
                </c:pt>
                <c:pt idx="332">
                  <c:v>5.4278959830714547E-2</c:v>
                </c:pt>
                <c:pt idx="333">
                  <c:v>5.4296834388323174E-2</c:v>
                </c:pt>
                <c:pt idx="334">
                  <c:v>5.4373920413345003E-2</c:v>
                </c:pt>
                <c:pt idx="335">
                  <c:v>5.4335943535113715E-2</c:v>
                </c:pt>
                <c:pt idx="336">
                  <c:v>5.4278162511526833E-2</c:v>
                </c:pt>
                <c:pt idx="337">
                  <c:v>5.4261850555750425E-2</c:v>
                </c:pt>
                <c:pt idx="338">
                  <c:v>5.425182361635629E-2</c:v>
                </c:pt>
                <c:pt idx="339">
                  <c:v>5.430063909237913E-2</c:v>
                </c:pt>
                <c:pt idx="340">
                  <c:v>5.4338739510885456E-2</c:v>
                </c:pt>
                <c:pt idx="341">
                  <c:v>5.4341570684107526E-2</c:v>
                </c:pt>
                <c:pt idx="342">
                  <c:v>5.4380343652882628E-2</c:v>
                </c:pt>
                <c:pt idx="343">
                  <c:v>5.4299488025920682E-2</c:v>
                </c:pt>
                <c:pt idx="344">
                  <c:v>5.4243709060882252E-2</c:v>
                </c:pt>
                <c:pt idx="345">
                  <c:v>5.4153990565072016E-2</c:v>
                </c:pt>
                <c:pt idx="346">
                  <c:v>5.4009683788409597E-2</c:v>
                </c:pt>
                <c:pt idx="347">
                  <c:v>5.3960949441588565E-2</c:v>
                </c:pt>
                <c:pt idx="348">
                  <c:v>5.3905536752636173E-2</c:v>
                </c:pt>
                <c:pt idx="349">
                  <c:v>5.3968584647548119E-2</c:v>
                </c:pt>
                <c:pt idx="350">
                  <c:v>5.4142452996987965E-2</c:v>
                </c:pt>
                <c:pt idx="351">
                  <c:v>5.4252358107163765E-2</c:v>
                </c:pt>
                <c:pt idx="352">
                  <c:v>5.4198843583737173E-2</c:v>
                </c:pt>
                <c:pt idx="353">
                  <c:v>5.4184617794614226E-2</c:v>
                </c:pt>
                <c:pt idx="354">
                  <c:v>5.4022666452699306E-2</c:v>
                </c:pt>
                <c:pt idx="355">
                  <c:v>5.4029294186209005E-2</c:v>
                </c:pt>
                <c:pt idx="356">
                  <c:v>5.4072320334401951E-2</c:v>
                </c:pt>
                <c:pt idx="357">
                  <c:v>5.3933533480385348E-2</c:v>
                </c:pt>
                <c:pt idx="358">
                  <c:v>5.3891149856220164E-2</c:v>
                </c:pt>
                <c:pt idx="359">
                  <c:v>5.3935796580117275E-2</c:v>
                </c:pt>
                <c:pt idx="360">
                  <c:v>5.3868177120290406E-2</c:v>
                </c:pt>
                <c:pt idx="361">
                  <c:v>5.3897930459102961E-2</c:v>
                </c:pt>
                <c:pt idx="362">
                  <c:v>5.3942273042753924E-2</c:v>
                </c:pt>
                <c:pt idx="363">
                  <c:v>5.3769613859078615E-2</c:v>
                </c:pt>
                <c:pt idx="364">
                  <c:v>5.3674164957693699E-2</c:v>
                </c:pt>
                <c:pt idx="365">
                  <c:v>5.3802322067396505E-2</c:v>
                </c:pt>
                <c:pt idx="366">
                  <c:v>5.3920295268473153E-2</c:v>
                </c:pt>
                <c:pt idx="367">
                  <c:v>5.4041699872977113E-2</c:v>
                </c:pt>
                <c:pt idx="368">
                  <c:v>5.400704289366505E-2</c:v>
                </c:pt>
                <c:pt idx="369">
                  <c:v>5.400357699241793E-2</c:v>
                </c:pt>
                <c:pt idx="370">
                  <c:v>5.405973829087473E-2</c:v>
                </c:pt>
                <c:pt idx="371">
                  <c:v>5.4012528284243619E-2</c:v>
                </c:pt>
                <c:pt idx="372">
                  <c:v>5.4106914274690263E-2</c:v>
                </c:pt>
                <c:pt idx="373">
                  <c:v>5.4140197447701363E-2</c:v>
                </c:pt>
                <c:pt idx="374">
                  <c:v>5.4196560310922459E-2</c:v>
                </c:pt>
                <c:pt idx="375">
                  <c:v>5.409573745102398E-2</c:v>
                </c:pt>
                <c:pt idx="376">
                  <c:v>5.4000472933538199E-2</c:v>
                </c:pt>
                <c:pt idx="377">
                  <c:v>5.3759512140252298E-2</c:v>
                </c:pt>
                <c:pt idx="378">
                  <c:v>5.3551346204070933E-2</c:v>
                </c:pt>
                <c:pt idx="379">
                  <c:v>5.3404480266145214E-2</c:v>
                </c:pt>
                <c:pt idx="380">
                  <c:v>5.3427626847160035E-2</c:v>
                </c:pt>
                <c:pt idx="381">
                  <c:v>5.3383646169948985E-2</c:v>
                </c:pt>
                <c:pt idx="382">
                  <c:v>5.3354709676018866E-2</c:v>
                </c:pt>
                <c:pt idx="383">
                  <c:v>5.3168367246745986E-2</c:v>
                </c:pt>
                <c:pt idx="384">
                  <c:v>5.3088928599519997E-2</c:v>
                </c:pt>
                <c:pt idx="385">
                  <c:v>5.3249506343262282E-2</c:v>
                </c:pt>
                <c:pt idx="386">
                  <c:v>5.3275189060123983E-2</c:v>
                </c:pt>
                <c:pt idx="387">
                  <c:v>5.3178244772975843E-2</c:v>
                </c:pt>
                <c:pt idx="388">
                  <c:v>5.2942875349620895E-2</c:v>
                </c:pt>
                <c:pt idx="389">
                  <c:v>5.274309758121358E-2</c:v>
                </c:pt>
                <c:pt idx="390">
                  <c:v>5.253486849180769E-2</c:v>
                </c:pt>
                <c:pt idx="391">
                  <c:v>5.2447146605071035E-2</c:v>
                </c:pt>
                <c:pt idx="392">
                  <c:v>5.2305608140086078E-2</c:v>
                </c:pt>
                <c:pt idx="393">
                  <c:v>5.2295211307384543E-2</c:v>
                </c:pt>
                <c:pt idx="394">
                  <c:v>5.2180198544640143E-2</c:v>
                </c:pt>
                <c:pt idx="395">
                  <c:v>5.2525362497684844E-2</c:v>
                </c:pt>
                <c:pt idx="396">
                  <c:v>5.2544035231524872E-2</c:v>
                </c:pt>
                <c:pt idx="397">
                  <c:v>5.2296916808156943E-2</c:v>
                </c:pt>
                <c:pt idx="398">
                  <c:v>5.2176998159118818E-2</c:v>
                </c:pt>
                <c:pt idx="399">
                  <c:v>5.2046842469953142E-2</c:v>
                </c:pt>
                <c:pt idx="400">
                  <c:v>5.2156301577486894E-2</c:v>
                </c:pt>
                <c:pt idx="401">
                  <c:v>5.2264738549919226E-2</c:v>
                </c:pt>
                <c:pt idx="402">
                  <c:v>5.253543983074703E-2</c:v>
                </c:pt>
                <c:pt idx="403">
                  <c:v>5.2442872464322651E-2</c:v>
                </c:pt>
                <c:pt idx="404">
                  <c:v>5.2259273564069557E-2</c:v>
                </c:pt>
                <c:pt idx="405">
                  <c:v>5.2253905476538319E-2</c:v>
                </c:pt>
                <c:pt idx="406">
                  <c:v>5.2151181409870601E-2</c:v>
                </c:pt>
                <c:pt idx="407">
                  <c:v>5.2216069590874326E-2</c:v>
                </c:pt>
                <c:pt idx="408">
                  <c:v>5.2230244466809295E-2</c:v>
                </c:pt>
                <c:pt idx="409">
                  <c:v>5.2342520192492824E-2</c:v>
                </c:pt>
                <c:pt idx="410">
                  <c:v>5.2365812601330788E-2</c:v>
                </c:pt>
                <c:pt idx="411">
                  <c:v>5.2345522648904075E-2</c:v>
                </c:pt>
                <c:pt idx="412">
                  <c:v>5.2289789367231811E-2</c:v>
                </c:pt>
                <c:pt idx="413">
                  <c:v>5.2179032911337422E-2</c:v>
                </c:pt>
                <c:pt idx="414">
                  <c:v>5.1915372483800369E-2</c:v>
                </c:pt>
                <c:pt idx="415">
                  <c:v>5.1981044833493528E-2</c:v>
                </c:pt>
                <c:pt idx="416">
                  <c:v>5.2031751372966867E-2</c:v>
                </c:pt>
                <c:pt idx="417">
                  <c:v>5.1974486166074522E-2</c:v>
                </c:pt>
                <c:pt idx="418">
                  <c:v>5.189767844634436E-2</c:v>
                </c:pt>
                <c:pt idx="419">
                  <c:v>5.181376344313407E-2</c:v>
                </c:pt>
                <c:pt idx="420">
                  <c:v>5.1763632964871902E-2</c:v>
                </c:pt>
                <c:pt idx="421">
                  <c:v>5.1598227012192174E-2</c:v>
                </c:pt>
                <c:pt idx="422">
                  <c:v>5.1488095283452551E-2</c:v>
                </c:pt>
                <c:pt idx="423">
                  <c:v>5.1492600309049036E-2</c:v>
                </c:pt>
                <c:pt idx="424">
                  <c:v>5.1417058514670086E-2</c:v>
                </c:pt>
                <c:pt idx="425">
                  <c:v>5.1324796468955797E-2</c:v>
                </c:pt>
                <c:pt idx="426">
                  <c:v>5.1179264184445711E-2</c:v>
                </c:pt>
                <c:pt idx="427">
                  <c:v>5.0997128553697389E-2</c:v>
                </c:pt>
                <c:pt idx="428">
                  <c:v>5.0955061760204021E-2</c:v>
                </c:pt>
                <c:pt idx="429">
                  <c:v>5.0623405933259258E-2</c:v>
                </c:pt>
                <c:pt idx="430">
                  <c:v>5.0413936547712757E-2</c:v>
                </c:pt>
                <c:pt idx="431">
                  <c:v>5.0288546554268926E-2</c:v>
                </c:pt>
                <c:pt idx="432">
                  <c:v>5.0322514400256729E-2</c:v>
                </c:pt>
                <c:pt idx="433">
                  <c:v>5.0201863536706269E-2</c:v>
                </c:pt>
                <c:pt idx="434">
                  <c:v>5.018257429017136E-2</c:v>
                </c:pt>
                <c:pt idx="435">
                  <c:v>5.0212774200683014E-2</c:v>
                </c:pt>
                <c:pt idx="436">
                  <c:v>5.0129852941467649E-2</c:v>
                </c:pt>
                <c:pt idx="437">
                  <c:v>4.9982490547383795E-2</c:v>
                </c:pt>
                <c:pt idx="438">
                  <c:v>4.9914095982864143E-2</c:v>
                </c:pt>
                <c:pt idx="439">
                  <c:v>4.9960388066891515E-2</c:v>
                </c:pt>
                <c:pt idx="440">
                  <c:v>5.0224128721830782E-2</c:v>
                </c:pt>
                <c:pt idx="441">
                  <c:v>5.038737281757609E-2</c:v>
                </c:pt>
                <c:pt idx="442">
                  <c:v>5.0503161851533453E-2</c:v>
                </c:pt>
                <c:pt idx="443">
                  <c:v>5.0830625717386044E-2</c:v>
                </c:pt>
                <c:pt idx="444">
                  <c:v>5.0632386442230705E-2</c:v>
                </c:pt>
                <c:pt idx="445">
                  <c:v>5.0730319774138777E-2</c:v>
                </c:pt>
                <c:pt idx="446">
                  <c:v>5.06851039036781E-2</c:v>
                </c:pt>
                <c:pt idx="447">
                  <c:v>5.0700684056770813E-2</c:v>
                </c:pt>
                <c:pt idx="448">
                  <c:v>5.0793080402770287E-2</c:v>
                </c:pt>
                <c:pt idx="449">
                  <c:v>5.0829469709279831E-2</c:v>
                </c:pt>
                <c:pt idx="450">
                  <c:v>5.089244931852601E-2</c:v>
                </c:pt>
                <c:pt idx="451">
                  <c:v>5.0824440819670184E-2</c:v>
                </c:pt>
                <c:pt idx="452">
                  <c:v>5.1258429353355429E-2</c:v>
                </c:pt>
                <c:pt idx="453">
                  <c:v>5.2071490371461977E-2</c:v>
                </c:pt>
                <c:pt idx="454">
                  <c:v>5.2050707385670143E-2</c:v>
                </c:pt>
                <c:pt idx="455">
                  <c:v>5.1938088160362578E-2</c:v>
                </c:pt>
                <c:pt idx="456">
                  <c:v>5.1939558038660204E-2</c:v>
                </c:pt>
                <c:pt idx="457">
                  <c:v>5.2017519419259903E-2</c:v>
                </c:pt>
                <c:pt idx="458">
                  <c:v>5.2135174978127377E-2</c:v>
                </c:pt>
                <c:pt idx="459">
                  <c:v>5.1899217416739224E-2</c:v>
                </c:pt>
                <c:pt idx="460">
                  <c:v>5.1923086520818028E-2</c:v>
                </c:pt>
                <c:pt idx="461">
                  <c:v>5.1854160067941774E-2</c:v>
                </c:pt>
                <c:pt idx="462">
                  <c:v>5.1856134757900775E-2</c:v>
                </c:pt>
                <c:pt idx="463">
                  <c:v>5.1783692322664644E-2</c:v>
                </c:pt>
                <c:pt idx="464">
                  <c:v>5.2030351136635219E-2</c:v>
                </c:pt>
                <c:pt idx="465">
                  <c:v>5.199865292118739E-2</c:v>
                </c:pt>
                <c:pt idx="466">
                  <c:v>5.1993044779124677E-2</c:v>
                </c:pt>
                <c:pt idx="467">
                  <c:v>5.2053313550644555E-2</c:v>
                </c:pt>
                <c:pt idx="468">
                  <c:v>5.2551186588131807E-2</c:v>
                </c:pt>
                <c:pt idx="469">
                  <c:v>5.2888791909701298E-2</c:v>
                </c:pt>
                <c:pt idx="470">
                  <c:v>5.3004142179610442E-2</c:v>
                </c:pt>
                <c:pt idx="471">
                  <c:v>5.2946590756941546E-2</c:v>
                </c:pt>
                <c:pt idx="472">
                  <c:v>5.3100069129302117E-2</c:v>
                </c:pt>
                <c:pt idx="473">
                  <c:v>5.3787359603048757E-2</c:v>
                </c:pt>
                <c:pt idx="474">
                  <c:v>5.3878026878150166E-2</c:v>
                </c:pt>
                <c:pt idx="475">
                  <c:v>5.4001336389493088E-2</c:v>
                </c:pt>
                <c:pt idx="476">
                  <c:v>5.4305398385222248E-2</c:v>
                </c:pt>
                <c:pt idx="477">
                  <c:v>5.4120094841519882E-2</c:v>
                </c:pt>
                <c:pt idx="478">
                  <c:v>5.4007920824456435E-2</c:v>
                </c:pt>
                <c:pt idx="479">
                  <c:v>5.4140431336164634E-2</c:v>
                </c:pt>
                <c:pt idx="480">
                  <c:v>5.4056961238855367E-2</c:v>
                </c:pt>
                <c:pt idx="481">
                  <c:v>5.3872413477233982E-2</c:v>
                </c:pt>
                <c:pt idx="482">
                  <c:v>5.387491194439923E-2</c:v>
                </c:pt>
                <c:pt idx="483">
                  <c:v>5.4067904027729478E-2</c:v>
                </c:pt>
                <c:pt idx="484">
                  <c:v>5.4108891444927434E-2</c:v>
                </c:pt>
                <c:pt idx="485">
                  <c:v>5.4112554496837849E-2</c:v>
                </c:pt>
                <c:pt idx="486">
                  <c:v>5.4059940687408492E-2</c:v>
                </c:pt>
                <c:pt idx="487">
                  <c:v>5.3840699608826287E-2</c:v>
                </c:pt>
                <c:pt idx="488">
                  <c:v>5.3854720905691836E-2</c:v>
                </c:pt>
                <c:pt idx="489">
                  <c:v>5.3793977443812029E-2</c:v>
                </c:pt>
                <c:pt idx="490">
                  <c:v>5.3664662556678205E-2</c:v>
                </c:pt>
                <c:pt idx="491">
                  <c:v>5.3546621337582187E-2</c:v>
                </c:pt>
                <c:pt idx="492">
                  <c:v>5.3343220297982892E-2</c:v>
                </c:pt>
                <c:pt idx="493">
                  <c:v>5.3404065557893517E-2</c:v>
                </c:pt>
                <c:pt idx="494">
                  <c:v>5.3705985038661044E-2</c:v>
                </c:pt>
                <c:pt idx="495">
                  <c:v>5.3826961680866175E-2</c:v>
                </c:pt>
                <c:pt idx="496">
                  <c:v>5.4004562252365933E-2</c:v>
                </c:pt>
                <c:pt idx="497">
                  <c:v>5.4127470107438312E-2</c:v>
                </c:pt>
                <c:pt idx="498">
                  <c:v>5.4137815946176476E-2</c:v>
                </c:pt>
                <c:pt idx="499">
                  <c:v>5.3958666743048882E-2</c:v>
                </c:pt>
                <c:pt idx="500">
                  <c:v>5.3954800826086134E-2</c:v>
                </c:pt>
                <c:pt idx="501">
                  <c:v>5.3746421106412604E-2</c:v>
                </c:pt>
                <c:pt idx="502">
                  <c:v>5.3639258368605107E-2</c:v>
                </c:pt>
                <c:pt idx="503">
                  <c:v>5.3705301543589969E-2</c:v>
                </c:pt>
                <c:pt idx="504">
                  <c:v>5.3847558158513331E-2</c:v>
                </c:pt>
                <c:pt idx="505">
                  <c:v>5.3711887645432693E-2</c:v>
                </c:pt>
                <c:pt idx="506">
                  <c:v>5.3871768117925142E-2</c:v>
                </c:pt>
                <c:pt idx="507">
                  <c:v>5.3852176331067057E-2</c:v>
                </c:pt>
                <c:pt idx="508">
                  <c:v>5.3847115560860678E-2</c:v>
                </c:pt>
                <c:pt idx="509">
                  <c:v>5.3769566035236763E-2</c:v>
                </c:pt>
                <c:pt idx="510">
                  <c:v>5.3694879189082119E-2</c:v>
                </c:pt>
                <c:pt idx="511">
                  <c:v>5.3617388489621443E-2</c:v>
                </c:pt>
                <c:pt idx="512">
                  <c:v>5.3448227545842227E-2</c:v>
                </c:pt>
                <c:pt idx="513">
                  <c:v>5.3442970021296138E-2</c:v>
                </c:pt>
                <c:pt idx="514">
                  <c:v>5.3530165519263567E-2</c:v>
                </c:pt>
                <c:pt idx="515">
                  <c:v>5.3532460600297628E-2</c:v>
                </c:pt>
                <c:pt idx="516">
                  <c:v>5.3513651357275427E-2</c:v>
                </c:pt>
                <c:pt idx="517">
                  <c:v>5.3462381780660886E-2</c:v>
                </c:pt>
                <c:pt idx="518">
                  <c:v>5.3300990899027123E-2</c:v>
                </c:pt>
                <c:pt idx="519">
                  <c:v>5.3215761648730361E-2</c:v>
                </c:pt>
                <c:pt idx="520">
                  <c:v>5.3231263084507E-2</c:v>
                </c:pt>
                <c:pt idx="521">
                  <c:v>5.3184604481647517E-2</c:v>
                </c:pt>
                <c:pt idx="522">
                  <c:v>5.3200719790671459E-2</c:v>
                </c:pt>
                <c:pt idx="523">
                  <c:v>5.3232841293984319E-2</c:v>
                </c:pt>
                <c:pt idx="524">
                  <c:v>5.3259507528064853E-2</c:v>
                </c:pt>
                <c:pt idx="525">
                  <c:v>5.3409762148219644E-2</c:v>
                </c:pt>
                <c:pt idx="526">
                  <c:v>5.3348625488046739E-2</c:v>
                </c:pt>
                <c:pt idx="527">
                  <c:v>5.3311291647988257E-2</c:v>
                </c:pt>
                <c:pt idx="528">
                  <c:v>5.3175164350189076E-2</c:v>
                </c:pt>
                <c:pt idx="529">
                  <c:v>5.3199414481884214E-2</c:v>
                </c:pt>
                <c:pt idx="530">
                  <c:v>5.3303231578698054E-2</c:v>
                </c:pt>
                <c:pt idx="531">
                  <c:v>5.3262056694573089E-2</c:v>
                </c:pt>
                <c:pt idx="532">
                  <c:v>5.3185752278672005E-2</c:v>
                </c:pt>
                <c:pt idx="533">
                  <c:v>5.3216909241352861E-2</c:v>
                </c:pt>
                <c:pt idx="534">
                  <c:v>5.3175963494354883E-2</c:v>
                </c:pt>
                <c:pt idx="535">
                  <c:v>5.3098286034311631E-2</c:v>
                </c:pt>
                <c:pt idx="536">
                  <c:v>5.3054539697153159E-2</c:v>
                </c:pt>
                <c:pt idx="537">
                  <c:v>5.3164822434058422E-2</c:v>
                </c:pt>
                <c:pt idx="538">
                  <c:v>5.3124355298057327E-2</c:v>
                </c:pt>
                <c:pt idx="539">
                  <c:v>5.3190134801344421E-2</c:v>
                </c:pt>
                <c:pt idx="540">
                  <c:v>5.3074560243682088E-2</c:v>
                </c:pt>
                <c:pt idx="541">
                  <c:v>5.3067363064932566E-2</c:v>
                </c:pt>
                <c:pt idx="542">
                  <c:v>5.315777517979843E-2</c:v>
                </c:pt>
                <c:pt idx="543">
                  <c:v>5.3260009171356842E-2</c:v>
                </c:pt>
                <c:pt idx="544">
                  <c:v>5.3277912498792934E-2</c:v>
                </c:pt>
                <c:pt idx="545">
                  <c:v>5.3454088307567059E-2</c:v>
                </c:pt>
                <c:pt idx="546">
                  <c:v>5.3332806756992125E-2</c:v>
                </c:pt>
                <c:pt idx="547">
                  <c:v>5.313587295654558E-2</c:v>
                </c:pt>
                <c:pt idx="548">
                  <c:v>5.3007666641291806E-2</c:v>
                </c:pt>
                <c:pt idx="549">
                  <c:v>5.2799731861774078E-2</c:v>
                </c:pt>
                <c:pt idx="550">
                  <c:v>5.2757143267821771E-2</c:v>
                </c:pt>
                <c:pt idx="551">
                  <c:v>5.2855301603825483E-2</c:v>
                </c:pt>
                <c:pt idx="552">
                  <c:v>5.278225979959765E-2</c:v>
                </c:pt>
                <c:pt idx="553">
                  <c:v>5.2720873552886911E-2</c:v>
                </c:pt>
                <c:pt idx="554">
                  <c:v>5.2844689841672558E-2</c:v>
                </c:pt>
                <c:pt idx="555">
                  <c:v>5.3083482336592762E-2</c:v>
                </c:pt>
                <c:pt idx="556">
                  <c:v>5.3081119662408E-2</c:v>
                </c:pt>
                <c:pt idx="557">
                  <c:v>5.3159376449438536E-2</c:v>
                </c:pt>
                <c:pt idx="558">
                  <c:v>5.3111350713858439E-2</c:v>
                </c:pt>
                <c:pt idx="559">
                  <c:v>5.3115849200613317E-2</c:v>
                </c:pt>
                <c:pt idx="560">
                  <c:v>5.3314261086470784E-2</c:v>
                </c:pt>
                <c:pt idx="561">
                  <c:v>5.3217577611048325E-2</c:v>
                </c:pt>
                <c:pt idx="562">
                  <c:v>5.3200154346935084E-2</c:v>
                </c:pt>
                <c:pt idx="563">
                  <c:v>5.2866097516534427E-2</c:v>
                </c:pt>
                <c:pt idx="564">
                  <c:v>5.2723202312255434E-2</c:v>
                </c:pt>
                <c:pt idx="565">
                  <c:v>5.266458000705615E-2</c:v>
                </c:pt>
                <c:pt idx="566">
                  <c:v>5.2814748935832573E-2</c:v>
                </c:pt>
                <c:pt idx="567">
                  <c:v>5.2878668265327777E-2</c:v>
                </c:pt>
                <c:pt idx="568">
                  <c:v>5.2982139549088189E-2</c:v>
                </c:pt>
                <c:pt idx="569">
                  <c:v>5.3089758102293799E-2</c:v>
                </c:pt>
                <c:pt idx="570">
                  <c:v>5.2981494902947859E-2</c:v>
                </c:pt>
                <c:pt idx="571">
                  <c:v>5.2990646798632329E-2</c:v>
                </c:pt>
                <c:pt idx="572">
                  <c:v>5.2637222369113272E-2</c:v>
                </c:pt>
                <c:pt idx="573">
                  <c:v>5.2598926049256381E-2</c:v>
                </c:pt>
                <c:pt idx="574">
                  <c:v>5.2359918114393E-2</c:v>
                </c:pt>
                <c:pt idx="575">
                  <c:v>5.2317545055010496E-2</c:v>
                </c:pt>
                <c:pt idx="576">
                  <c:v>5.2333198421949459E-2</c:v>
                </c:pt>
                <c:pt idx="577">
                  <c:v>5.2402612195636633E-2</c:v>
                </c:pt>
                <c:pt idx="578">
                  <c:v>5.2478113811465235E-2</c:v>
                </c:pt>
                <c:pt idx="579">
                  <c:v>5.2622429498222843E-2</c:v>
                </c:pt>
                <c:pt idx="580">
                  <c:v>5.2613810402501598E-2</c:v>
                </c:pt>
                <c:pt idx="581">
                  <c:v>5.2577696075938041E-2</c:v>
                </c:pt>
                <c:pt idx="582">
                  <c:v>5.2610887447956375E-2</c:v>
                </c:pt>
                <c:pt idx="583">
                  <c:v>5.2554726213354053E-2</c:v>
                </c:pt>
                <c:pt idx="584">
                  <c:v>5.2623186249038216E-2</c:v>
                </c:pt>
                <c:pt idx="585">
                  <c:v>5.2716609605593587E-2</c:v>
                </c:pt>
                <c:pt idx="586">
                  <c:v>5.2791227954081671E-2</c:v>
                </c:pt>
                <c:pt idx="587">
                  <c:v>5.3039232582404533E-2</c:v>
                </c:pt>
                <c:pt idx="588">
                  <c:v>5.3040728598734217E-2</c:v>
                </c:pt>
                <c:pt idx="589">
                  <c:v>5.2882493163874444E-2</c:v>
                </c:pt>
                <c:pt idx="590">
                  <c:v>5.2876505328884493E-2</c:v>
                </c:pt>
                <c:pt idx="591">
                  <c:v>5.2894138674135401E-2</c:v>
                </c:pt>
                <c:pt idx="592">
                  <c:v>5.2923026123613319E-2</c:v>
                </c:pt>
                <c:pt idx="593">
                  <c:v>5.2921567945724536E-2</c:v>
                </c:pt>
                <c:pt idx="594">
                  <c:v>5.2977386551376127E-2</c:v>
                </c:pt>
                <c:pt idx="595">
                  <c:v>5.302325138718042E-2</c:v>
                </c:pt>
                <c:pt idx="596">
                  <c:v>5.3007344937002154E-2</c:v>
                </c:pt>
                <c:pt idx="597">
                  <c:v>5.3082459263021464E-2</c:v>
                </c:pt>
                <c:pt idx="598">
                  <c:v>5.3108643195139124E-2</c:v>
                </c:pt>
                <c:pt idx="599">
                  <c:v>5.3179616678198663E-2</c:v>
                </c:pt>
                <c:pt idx="600">
                  <c:v>5.3143787673453229E-2</c:v>
                </c:pt>
                <c:pt idx="601">
                  <c:v>5.3137528734422519E-2</c:v>
                </c:pt>
                <c:pt idx="602">
                  <c:v>5.3064276198308988E-2</c:v>
                </c:pt>
                <c:pt idx="603">
                  <c:v>5.3068184992391555E-2</c:v>
                </c:pt>
                <c:pt idx="604">
                  <c:v>5.3061403650986855E-2</c:v>
                </c:pt>
                <c:pt idx="605">
                  <c:v>5.3119477320023638E-2</c:v>
                </c:pt>
                <c:pt idx="606">
                  <c:v>5.3068940628616119E-2</c:v>
                </c:pt>
                <c:pt idx="607">
                  <c:v>5.3087102363422553E-2</c:v>
                </c:pt>
                <c:pt idx="608">
                  <c:v>5.3201935315678739E-2</c:v>
                </c:pt>
                <c:pt idx="609">
                  <c:v>5.3214548394549255E-2</c:v>
                </c:pt>
                <c:pt idx="610">
                  <c:v>5.3292786011433592E-2</c:v>
                </c:pt>
                <c:pt idx="611">
                  <c:v>5.3335804146342446E-2</c:v>
                </c:pt>
                <c:pt idx="612">
                  <c:v>5.3353205988883552E-2</c:v>
                </c:pt>
                <c:pt idx="613">
                  <c:v>5.3403851961725743E-2</c:v>
                </c:pt>
                <c:pt idx="614">
                  <c:v>5.348244127776472E-2</c:v>
                </c:pt>
                <c:pt idx="615">
                  <c:v>5.3443992649175522E-2</c:v>
                </c:pt>
                <c:pt idx="616">
                  <c:v>5.347111094215113E-2</c:v>
                </c:pt>
                <c:pt idx="617">
                  <c:v>5.3695290547860874E-2</c:v>
                </c:pt>
                <c:pt idx="618">
                  <c:v>5.3631316769257663E-2</c:v>
                </c:pt>
                <c:pt idx="619">
                  <c:v>5.3570214223025742E-2</c:v>
                </c:pt>
                <c:pt idx="620">
                  <c:v>5.3499125461110075E-2</c:v>
                </c:pt>
                <c:pt idx="621">
                  <c:v>5.3449657794091963E-2</c:v>
                </c:pt>
                <c:pt idx="622">
                  <c:v>5.3476896782330724E-2</c:v>
                </c:pt>
                <c:pt idx="623">
                  <c:v>5.3566607402941141E-2</c:v>
                </c:pt>
                <c:pt idx="624">
                  <c:v>5.3667397823748561E-2</c:v>
                </c:pt>
                <c:pt idx="625">
                  <c:v>5.3671885345573767E-2</c:v>
                </c:pt>
                <c:pt idx="626">
                  <c:v>5.3712305353300793E-2</c:v>
                </c:pt>
                <c:pt idx="627">
                  <c:v>5.3686434053095061E-2</c:v>
                </c:pt>
                <c:pt idx="628">
                  <c:v>5.3636648119989506E-2</c:v>
                </c:pt>
                <c:pt idx="629">
                  <c:v>5.366524371810652E-2</c:v>
                </c:pt>
                <c:pt idx="630">
                  <c:v>5.3799330221781891E-2</c:v>
                </c:pt>
                <c:pt idx="631">
                  <c:v>5.3862651685715052E-2</c:v>
                </c:pt>
                <c:pt idx="632">
                  <c:v>5.3979477309985403E-2</c:v>
                </c:pt>
                <c:pt idx="633">
                  <c:v>5.4020115749113543E-2</c:v>
                </c:pt>
                <c:pt idx="634">
                  <c:v>5.3987216372724127E-2</c:v>
                </c:pt>
                <c:pt idx="635">
                  <c:v>5.4006104989867E-2</c:v>
                </c:pt>
                <c:pt idx="636">
                  <c:v>5.3960542723046928E-2</c:v>
                </c:pt>
                <c:pt idx="637">
                  <c:v>5.3950545139879694E-2</c:v>
                </c:pt>
                <c:pt idx="638">
                  <c:v>5.3999246586977641E-2</c:v>
                </c:pt>
                <c:pt idx="639">
                  <c:v>5.4030397400340317E-2</c:v>
                </c:pt>
                <c:pt idx="640">
                  <c:v>5.3811768771829804E-2</c:v>
                </c:pt>
                <c:pt idx="641">
                  <c:v>5.3731198783720721E-2</c:v>
                </c:pt>
                <c:pt idx="642">
                  <c:v>5.3802384678870656E-2</c:v>
                </c:pt>
                <c:pt idx="643">
                  <c:v>5.3767050273401853E-2</c:v>
                </c:pt>
                <c:pt idx="644">
                  <c:v>5.3812998807798246E-2</c:v>
                </c:pt>
                <c:pt idx="645">
                  <c:v>5.3877448776256685E-2</c:v>
                </c:pt>
                <c:pt idx="646">
                  <c:v>5.3737199722093204E-2</c:v>
                </c:pt>
                <c:pt idx="647">
                  <c:v>5.3810667578073623E-2</c:v>
                </c:pt>
                <c:pt idx="648">
                  <c:v>5.3877416681810425E-2</c:v>
                </c:pt>
                <c:pt idx="649">
                  <c:v>5.3996251879632334E-2</c:v>
                </c:pt>
                <c:pt idx="650">
                  <c:v>5.4010763503018117E-2</c:v>
                </c:pt>
                <c:pt idx="651">
                  <c:v>5.4024523022180214E-2</c:v>
                </c:pt>
                <c:pt idx="652">
                  <c:v>5.4170872635502978E-2</c:v>
                </c:pt>
                <c:pt idx="653">
                  <c:v>5.4082445047032073E-2</c:v>
                </c:pt>
                <c:pt idx="654">
                  <c:v>5.3938578841847287E-2</c:v>
                </c:pt>
                <c:pt idx="655">
                  <c:v>5.4051517564080609E-2</c:v>
                </c:pt>
                <c:pt idx="656">
                  <c:v>5.4001548621419586E-2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68E-4D92-AD4B-4AA17340A2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1733504"/>
        <c:axId val="808792576"/>
      </c:lineChart>
      <c:valAx>
        <c:axId val="808792576"/>
        <c:scaling>
          <c:orientation val="minMax"/>
          <c:max val="7.6000000000000012E-2"/>
          <c:min val="4.0000000000000008E-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lgDash"/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隐含折溢价率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733504"/>
        <c:crosses val="max"/>
        <c:crossBetween val="between"/>
        <c:majorUnit val="6.0000000000000019E-3"/>
      </c:valAx>
      <c:catAx>
        <c:axId val="811733504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08792576"/>
        <c:crosses val="autoZero"/>
        <c:auto val="0"/>
        <c:lblAlgn val="ctr"/>
        <c:lblOffset val="100"/>
        <c:tickLblSkip val="40"/>
        <c:tickMarkSkip val="40"/>
        <c:noMultiLvlLbl val="1"/>
      </c:catAx>
      <c:valAx>
        <c:axId val="808793152"/>
        <c:scaling>
          <c:orientation val="minMax"/>
        </c:scaling>
        <c:delete val="0"/>
        <c:axPos val="l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整体折溢价率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734016"/>
        <c:crosses val="autoZero"/>
        <c:crossBetween val="between"/>
        <c:majorUnit val="3.0000000000000006E-2"/>
      </c:valAx>
      <c:dateAx>
        <c:axId val="81173401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808793152"/>
        <c:crosses val="autoZero"/>
        <c:auto val="1"/>
        <c:lblOffset val="100"/>
        <c:baseTimeUnit val="days"/>
        <c:majorUnit val="1"/>
        <c:minorUnit val="1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050" b="1"/>
              <a:t>+3+4</a:t>
            </a:r>
            <a:r>
              <a:rPr lang="zh-CN" altLang="en-US" sz="1050" b="1"/>
              <a:t>利差与沪深</a:t>
            </a:r>
            <a:r>
              <a:rPr lang="en-US" altLang="zh-CN" sz="1050" b="1"/>
              <a:t>300</a:t>
            </a:r>
            <a:endParaRPr lang="zh-CN" altLang="en-US" sz="105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CC!$L$2</c:f>
              <c:strCache>
                <c:ptCount val="1"/>
                <c:pt idx="0">
                  <c:v>沪深300指数</c:v>
                </c:pt>
              </c:strCache>
            </c:strRef>
          </c:tx>
          <c:spPr>
            <a:ln w="28575" cap="rnd">
              <a:solidFill>
                <a:srgbClr val="AA0911"/>
              </a:solidFill>
              <a:round/>
            </a:ln>
            <a:effectLst/>
          </c:spPr>
          <c:marker>
            <c:symbol val="none"/>
          </c:marker>
          <c:cat>
            <c:numRef>
              <c:f>CC!$B$1288:$B$1665</c:f>
              <c:numCache>
                <c:formatCode>yyyy\-mm\-dd</c:formatCode>
                <c:ptCount val="378"/>
                <c:pt idx="0">
                  <c:v>42373</c:v>
                </c:pt>
                <c:pt idx="1">
                  <c:v>42374</c:v>
                </c:pt>
                <c:pt idx="2">
                  <c:v>42375</c:v>
                </c:pt>
                <c:pt idx="3">
                  <c:v>42376</c:v>
                </c:pt>
                <c:pt idx="4">
                  <c:v>42377</c:v>
                </c:pt>
                <c:pt idx="5">
                  <c:v>42380</c:v>
                </c:pt>
                <c:pt idx="6">
                  <c:v>42381</c:v>
                </c:pt>
                <c:pt idx="7">
                  <c:v>42382</c:v>
                </c:pt>
                <c:pt idx="8">
                  <c:v>42383</c:v>
                </c:pt>
                <c:pt idx="9">
                  <c:v>42384</c:v>
                </c:pt>
                <c:pt idx="10">
                  <c:v>42387</c:v>
                </c:pt>
                <c:pt idx="11">
                  <c:v>42388</c:v>
                </c:pt>
                <c:pt idx="12">
                  <c:v>42389</c:v>
                </c:pt>
                <c:pt idx="13">
                  <c:v>42390</c:v>
                </c:pt>
                <c:pt idx="14">
                  <c:v>42391</c:v>
                </c:pt>
                <c:pt idx="15">
                  <c:v>42394</c:v>
                </c:pt>
                <c:pt idx="16">
                  <c:v>42395</c:v>
                </c:pt>
                <c:pt idx="17">
                  <c:v>42396</c:v>
                </c:pt>
                <c:pt idx="18">
                  <c:v>42397</c:v>
                </c:pt>
                <c:pt idx="19">
                  <c:v>42398</c:v>
                </c:pt>
                <c:pt idx="20">
                  <c:v>42401</c:v>
                </c:pt>
                <c:pt idx="21">
                  <c:v>42402</c:v>
                </c:pt>
                <c:pt idx="22">
                  <c:v>42403</c:v>
                </c:pt>
                <c:pt idx="23">
                  <c:v>42404</c:v>
                </c:pt>
                <c:pt idx="24">
                  <c:v>42405</c:v>
                </c:pt>
                <c:pt idx="25">
                  <c:v>42415</c:v>
                </c:pt>
                <c:pt idx="26">
                  <c:v>42416</c:v>
                </c:pt>
                <c:pt idx="27">
                  <c:v>42417</c:v>
                </c:pt>
                <c:pt idx="28">
                  <c:v>42418</c:v>
                </c:pt>
                <c:pt idx="29">
                  <c:v>42419</c:v>
                </c:pt>
                <c:pt idx="30">
                  <c:v>42422</c:v>
                </c:pt>
                <c:pt idx="31">
                  <c:v>42423</c:v>
                </c:pt>
                <c:pt idx="32">
                  <c:v>42424</c:v>
                </c:pt>
                <c:pt idx="33">
                  <c:v>42425</c:v>
                </c:pt>
                <c:pt idx="34">
                  <c:v>42426</c:v>
                </c:pt>
                <c:pt idx="35">
                  <c:v>42429</c:v>
                </c:pt>
                <c:pt idx="36">
                  <c:v>42430</c:v>
                </c:pt>
                <c:pt idx="37">
                  <c:v>42431</c:v>
                </c:pt>
                <c:pt idx="38">
                  <c:v>42432</c:v>
                </c:pt>
                <c:pt idx="39">
                  <c:v>42433</c:v>
                </c:pt>
                <c:pt idx="40">
                  <c:v>42436</c:v>
                </c:pt>
                <c:pt idx="41">
                  <c:v>42437</c:v>
                </c:pt>
                <c:pt idx="42">
                  <c:v>42438</c:v>
                </c:pt>
                <c:pt idx="43">
                  <c:v>42439</c:v>
                </c:pt>
                <c:pt idx="44">
                  <c:v>42440</c:v>
                </c:pt>
                <c:pt idx="45">
                  <c:v>42443</c:v>
                </c:pt>
                <c:pt idx="46">
                  <c:v>42444</c:v>
                </c:pt>
                <c:pt idx="47">
                  <c:v>42445</c:v>
                </c:pt>
                <c:pt idx="48">
                  <c:v>42446</c:v>
                </c:pt>
                <c:pt idx="49">
                  <c:v>42447</c:v>
                </c:pt>
                <c:pt idx="50">
                  <c:v>42450</c:v>
                </c:pt>
                <c:pt idx="51">
                  <c:v>42451</c:v>
                </c:pt>
                <c:pt idx="52">
                  <c:v>42452</c:v>
                </c:pt>
                <c:pt idx="53">
                  <c:v>42453</c:v>
                </c:pt>
                <c:pt idx="54">
                  <c:v>42454</c:v>
                </c:pt>
                <c:pt idx="55">
                  <c:v>42457</c:v>
                </c:pt>
                <c:pt idx="56">
                  <c:v>42458</c:v>
                </c:pt>
                <c:pt idx="57">
                  <c:v>42459</c:v>
                </c:pt>
                <c:pt idx="58">
                  <c:v>42460</c:v>
                </c:pt>
                <c:pt idx="59">
                  <c:v>42461</c:v>
                </c:pt>
                <c:pt idx="60">
                  <c:v>42465</c:v>
                </c:pt>
                <c:pt idx="61">
                  <c:v>42466</c:v>
                </c:pt>
                <c:pt idx="62">
                  <c:v>42467</c:v>
                </c:pt>
                <c:pt idx="63">
                  <c:v>42468</c:v>
                </c:pt>
                <c:pt idx="64">
                  <c:v>42471</c:v>
                </c:pt>
                <c:pt idx="65">
                  <c:v>42472</c:v>
                </c:pt>
                <c:pt idx="66">
                  <c:v>42473</c:v>
                </c:pt>
                <c:pt idx="67">
                  <c:v>42474</c:v>
                </c:pt>
                <c:pt idx="68">
                  <c:v>42475</c:v>
                </c:pt>
                <c:pt idx="69">
                  <c:v>42478</c:v>
                </c:pt>
                <c:pt idx="70">
                  <c:v>42479</c:v>
                </c:pt>
                <c:pt idx="71">
                  <c:v>42480</c:v>
                </c:pt>
                <c:pt idx="72">
                  <c:v>42481</c:v>
                </c:pt>
                <c:pt idx="73">
                  <c:v>42482</c:v>
                </c:pt>
                <c:pt idx="74">
                  <c:v>42485</c:v>
                </c:pt>
                <c:pt idx="75">
                  <c:v>42486</c:v>
                </c:pt>
                <c:pt idx="76">
                  <c:v>42487</c:v>
                </c:pt>
                <c:pt idx="77">
                  <c:v>42488</c:v>
                </c:pt>
                <c:pt idx="78">
                  <c:v>42489</c:v>
                </c:pt>
                <c:pt idx="79">
                  <c:v>42493</c:v>
                </c:pt>
                <c:pt idx="80">
                  <c:v>42494</c:v>
                </c:pt>
                <c:pt idx="81">
                  <c:v>42495</c:v>
                </c:pt>
                <c:pt idx="82">
                  <c:v>42496</c:v>
                </c:pt>
                <c:pt idx="83">
                  <c:v>42499</c:v>
                </c:pt>
                <c:pt idx="84">
                  <c:v>42500</c:v>
                </c:pt>
                <c:pt idx="85">
                  <c:v>42501</c:v>
                </c:pt>
                <c:pt idx="86">
                  <c:v>42502</c:v>
                </c:pt>
                <c:pt idx="87">
                  <c:v>42503</c:v>
                </c:pt>
                <c:pt idx="88">
                  <c:v>42506</c:v>
                </c:pt>
                <c:pt idx="89">
                  <c:v>42507</c:v>
                </c:pt>
                <c:pt idx="90">
                  <c:v>42508</c:v>
                </c:pt>
                <c:pt idx="91">
                  <c:v>42509</c:v>
                </c:pt>
                <c:pt idx="92">
                  <c:v>42510</c:v>
                </c:pt>
                <c:pt idx="93">
                  <c:v>42513</c:v>
                </c:pt>
                <c:pt idx="94">
                  <c:v>42514</c:v>
                </c:pt>
                <c:pt idx="95">
                  <c:v>42515</c:v>
                </c:pt>
                <c:pt idx="96">
                  <c:v>42516</c:v>
                </c:pt>
                <c:pt idx="97">
                  <c:v>42517</c:v>
                </c:pt>
                <c:pt idx="98">
                  <c:v>42520</c:v>
                </c:pt>
                <c:pt idx="99">
                  <c:v>42521</c:v>
                </c:pt>
                <c:pt idx="100">
                  <c:v>42522</c:v>
                </c:pt>
                <c:pt idx="101">
                  <c:v>42523</c:v>
                </c:pt>
                <c:pt idx="102">
                  <c:v>42524</c:v>
                </c:pt>
                <c:pt idx="103">
                  <c:v>42527</c:v>
                </c:pt>
                <c:pt idx="104">
                  <c:v>42528</c:v>
                </c:pt>
                <c:pt idx="105">
                  <c:v>42529</c:v>
                </c:pt>
                <c:pt idx="106">
                  <c:v>42534</c:v>
                </c:pt>
                <c:pt idx="107">
                  <c:v>42535</c:v>
                </c:pt>
                <c:pt idx="108">
                  <c:v>42536</c:v>
                </c:pt>
                <c:pt idx="109">
                  <c:v>42537</c:v>
                </c:pt>
                <c:pt idx="110">
                  <c:v>42538</c:v>
                </c:pt>
                <c:pt idx="111">
                  <c:v>42541</c:v>
                </c:pt>
                <c:pt idx="112">
                  <c:v>42542</c:v>
                </c:pt>
                <c:pt idx="113">
                  <c:v>42543</c:v>
                </c:pt>
                <c:pt idx="114">
                  <c:v>42544</c:v>
                </c:pt>
                <c:pt idx="115">
                  <c:v>42545</c:v>
                </c:pt>
                <c:pt idx="116">
                  <c:v>42548</c:v>
                </c:pt>
                <c:pt idx="117">
                  <c:v>42549</c:v>
                </c:pt>
                <c:pt idx="118">
                  <c:v>42550</c:v>
                </c:pt>
                <c:pt idx="119">
                  <c:v>42551</c:v>
                </c:pt>
                <c:pt idx="120">
                  <c:v>42552</c:v>
                </c:pt>
                <c:pt idx="121">
                  <c:v>42555</c:v>
                </c:pt>
                <c:pt idx="122">
                  <c:v>42556</c:v>
                </c:pt>
                <c:pt idx="123">
                  <c:v>42557</c:v>
                </c:pt>
                <c:pt idx="124">
                  <c:v>42558</c:v>
                </c:pt>
                <c:pt idx="125">
                  <c:v>42559</c:v>
                </c:pt>
                <c:pt idx="126">
                  <c:v>42562</c:v>
                </c:pt>
                <c:pt idx="127">
                  <c:v>42563</c:v>
                </c:pt>
                <c:pt idx="128">
                  <c:v>42564</c:v>
                </c:pt>
                <c:pt idx="129">
                  <c:v>42565</c:v>
                </c:pt>
                <c:pt idx="130">
                  <c:v>42566</c:v>
                </c:pt>
                <c:pt idx="131">
                  <c:v>42569</c:v>
                </c:pt>
                <c:pt idx="132">
                  <c:v>42570</c:v>
                </c:pt>
                <c:pt idx="133">
                  <c:v>42571</c:v>
                </c:pt>
                <c:pt idx="134">
                  <c:v>42572</c:v>
                </c:pt>
                <c:pt idx="135">
                  <c:v>42573</c:v>
                </c:pt>
                <c:pt idx="136">
                  <c:v>42576</c:v>
                </c:pt>
                <c:pt idx="137">
                  <c:v>42577</c:v>
                </c:pt>
                <c:pt idx="138">
                  <c:v>42578</c:v>
                </c:pt>
                <c:pt idx="139">
                  <c:v>42579</c:v>
                </c:pt>
                <c:pt idx="140">
                  <c:v>42580</c:v>
                </c:pt>
                <c:pt idx="141">
                  <c:v>42583</c:v>
                </c:pt>
                <c:pt idx="142">
                  <c:v>42584</c:v>
                </c:pt>
                <c:pt idx="143">
                  <c:v>42585</c:v>
                </c:pt>
                <c:pt idx="144">
                  <c:v>42586</c:v>
                </c:pt>
                <c:pt idx="145">
                  <c:v>42587</c:v>
                </c:pt>
                <c:pt idx="146">
                  <c:v>42590</c:v>
                </c:pt>
                <c:pt idx="147">
                  <c:v>42591</c:v>
                </c:pt>
                <c:pt idx="148">
                  <c:v>42592</c:v>
                </c:pt>
                <c:pt idx="149">
                  <c:v>42593</c:v>
                </c:pt>
                <c:pt idx="150">
                  <c:v>42594</c:v>
                </c:pt>
                <c:pt idx="151">
                  <c:v>42597</c:v>
                </c:pt>
                <c:pt idx="152">
                  <c:v>42598</c:v>
                </c:pt>
                <c:pt idx="153">
                  <c:v>42599</c:v>
                </c:pt>
                <c:pt idx="154">
                  <c:v>42600</c:v>
                </c:pt>
                <c:pt idx="155">
                  <c:v>42601</c:v>
                </c:pt>
                <c:pt idx="156">
                  <c:v>42604</c:v>
                </c:pt>
                <c:pt idx="157">
                  <c:v>42605</c:v>
                </c:pt>
                <c:pt idx="158">
                  <c:v>42606</c:v>
                </c:pt>
                <c:pt idx="159">
                  <c:v>42607</c:v>
                </c:pt>
                <c:pt idx="160">
                  <c:v>42608</c:v>
                </c:pt>
                <c:pt idx="161">
                  <c:v>42611</c:v>
                </c:pt>
                <c:pt idx="162">
                  <c:v>42612</c:v>
                </c:pt>
                <c:pt idx="163">
                  <c:v>42613</c:v>
                </c:pt>
                <c:pt idx="164">
                  <c:v>42614</c:v>
                </c:pt>
                <c:pt idx="165">
                  <c:v>42615</c:v>
                </c:pt>
                <c:pt idx="166">
                  <c:v>42618</c:v>
                </c:pt>
                <c:pt idx="167">
                  <c:v>42619</c:v>
                </c:pt>
                <c:pt idx="168">
                  <c:v>42620</c:v>
                </c:pt>
                <c:pt idx="169">
                  <c:v>42621</c:v>
                </c:pt>
                <c:pt idx="170">
                  <c:v>42622</c:v>
                </c:pt>
                <c:pt idx="171">
                  <c:v>42625</c:v>
                </c:pt>
                <c:pt idx="172">
                  <c:v>42626</c:v>
                </c:pt>
                <c:pt idx="173">
                  <c:v>42627</c:v>
                </c:pt>
                <c:pt idx="174">
                  <c:v>42632</c:v>
                </c:pt>
                <c:pt idx="175">
                  <c:v>42633</c:v>
                </c:pt>
                <c:pt idx="176">
                  <c:v>42634</c:v>
                </c:pt>
                <c:pt idx="177">
                  <c:v>42635</c:v>
                </c:pt>
                <c:pt idx="178">
                  <c:v>42636</c:v>
                </c:pt>
                <c:pt idx="179">
                  <c:v>42639</c:v>
                </c:pt>
                <c:pt idx="180">
                  <c:v>42640</c:v>
                </c:pt>
                <c:pt idx="181">
                  <c:v>42641</c:v>
                </c:pt>
                <c:pt idx="182">
                  <c:v>42642</c:v>
                </c:pt>
                <c:pt idx="183">
                  <c:v>42643</c:v>
                </c:pt>
                <c:pt idx="184">
                  <c:v>42653</c:v>
                </c:pt>
                <c:pt idx="185">
                  <c:v>42654</c:v>
                </c:pt>
                <c:pt idx="186">
                  <c:v>42655</c:v>
                </c:pt>
                <c:pt idx="187">
                  <c:v>42656</c:v>
                </c:pt>
                <c:pt idx="188">
                  <c:v>42657</c:v>
                </c:pt>
                <c:pt idx="189">
                  <c:v>42660</c:v>
                </c:pt>
                <c:pt idx="190">
                  <c:v>42661</c:v>
                </c:pt>
                <c:pt idx="191">
                  <c:v>42662</c:v>
                </c:pt>
                <c:pt idx="192">
                  <c:v>42663</c:v>
                </c:pt>
                <c:pt idx="193">
                  <c:v>42664</c:v>
                </c:pt>
                <c:pt idx="194">
                  <c:v>42667</c:v>
                </c:pt>
                <c:pt idx="195">
                  <c:v>42668</c:v>
                </c:pt>
                <c:pt idx="196">
                  <c:v>42669</c:v>
                </c:pt>
                <c:pt idx="197">
                  <c:v>42670</c:v>
                </c:pt>
                <c:pt idx="198">
                  <c:v>42671</c:v>
                </c:pt>
                <c:pt idx="199">
                  <c:v>42674</c:v>
                </c:pt>
                <c:pt idx="200">
                  <c:v>42675</c:v>
                </c:pt>
                <c:pt idx="201">
                  <c:v>42676</c:v>
                </c:pt>
                <c:pt idx="202">
                  <c:v>42677</c:v>
                </c:pt>
                <c:pt idx="203">
                  <c:v>42678</c:v>
                </c:pt>
                <c:pt idx="204">
                  <c:v>42681</c:v>
                </c:pt>
                <c:pt idx="205">
                  <c:v>42682</c:v>
                </c:pt>
                <c:pt idx="206">
                  <c:v>42683</c:v>
                </c:pt>
                <c:pt idx="207">
                  <c:v>42684</c:v>
                </c:pt>
                <c:pt idx="208">
                  <c:v>42685</c:v>
                </c:pt>
                <c:pt idx="209">
                  <c:v>42688</c:v>
                </c:pt>
                <c:pt idx="210">
                  <c:v>42689</c:v>
                </c:pt>
                <c:pt idx="211">
                  <c:v>42690</c:v>
                </c:pt>
                <c:pt idx="212">
                  <c:v>42691</c:v>
                </c:pt>
                <c:pt idx="213">
                  <c:v>42692</c:v>
                </c:pt>
                <c:pt idx="214">
                  <c:v>42695</c:v>
                </c:pt>
                <c:pt idx="215">
                  <c:v>42696</c:v>
                </c:pt>
                <c:pt idx="216">
                  <c:v>42697</c:v>
                </c:pt>
                <c:pt idx="217">
                  <c:v>42698</c:v>
                </c:pt>
                <c:pt idx="218">
                  <c:v>42699</c:v>
                </c:pt>
                <c:pt idx="219">
                  <c:v>42702</c:v>
                </c:pt>
                <c:pt idx="220">
                  <c:v>42703</c:v>
                </c:pt>
                <c:pt idx="221">
                  <c:v>42704</c:v>
                </c:pt>
                <c:pt idx="222">
                  <c:v>42705</c:v>
                </c:pt>
                <c:pt idx="223">
                  <c:v>42706</c:v>
                </c:pt>
                <c:pt idx="224">
                  <c:v>42709</c:v>
                </c:pt>
                <c:pt idx="225">
                  <c:v>42710</c:v>
                </c:pt>
                <c:pt idx="226">
                  <c:v>42711</c:v>
                </c:pt>
                <c:pt idx="227">
                  <c:v>42712</c:v>
                </c:pt>
                <c:pt idx="228">
                  <c:v>42713</c:v>
                </c:pt>
                <c:pt idx="229">
                  <c:v>42716</c:v>
                </c:pt>
                <c:pt idx="230">
                  <c:v>42717</c:v>
                </c:pt>
                <c:pt idx="231">
                  <c:v>42718</c:v>
                </c:pt>
                <c:pt idx="232">
                  <c:v>42719</c:v>
                </c:pt>
                <c:pt idx="233">
                  <c:v>42720</c:v>
                </c:pt>
                <c:pt idx="234">
                  <c:v>42723</c:v>
                </c:pt>
                <c:pt idx="235">
                  <c:v>42724</c:v>
                </c:pt>
                <c:pt idx="236">
                  <c:v>42725</c:v>
                </c:pt>
                <c:pt idx="237">
                  <c:v>42726</c:v>
                </c:pt>
                <c:pt idx="238">
                  <c:v>42727</c:v>
                </c:pt>
                <c:pt idx="239">
                  <c:v>42730</c:v>
                </c:pt>
                <c:pt idx="240">
                  <c:v>42731</c:v>
                </c:pt>
                <c:pt idx="241">
                  <c:v>42732</c:v>
                </c:pt>
                <c:pt idx="242">
                  <c:v>42733</c:v>
                </c:pt>
                <c:pt idx="243">
                  <c:v>42734</c:v>
                </c:pt>
                <c:pt idx="244">
                  <c:v>42738</c:v>
                </c:pt>
                <c:pt idx="245">
                  <c:v>42739</c:v>
                </c:pt>
                <c:pt idx="246">
                  <c:v>42740</c:v>
                </c:pt>
                <c:pt idx="247">
                  <c:v>42741</c:v>
                </c:pt>
                <c:pt idx="248">
                  <c:v>42744</c:v>
                </c:pt>
                <c:pt idx="249">
                  <c:v>42745</c:v>
                </c:pt>
                <c:pt idx="250">
                  <c:v>42746</c:v>
                </c:pt>
                <c:pt idx="251">
                  <c:v>42747</c:v>
                </c:pt>
                <c:pt idx="252">
                  <c:v>42748</c:v>
                </c:pt>
                <c:pt idx="253">
                  <c:v>42751</c:v>
                </c:pt>
                <c:pt idx="254">
                  <c:v>42752</c:v>
                </c:pt>
                <c:pt idx="255">
                  <c:v>42753</c:v>
                </c:pt>
                <c:pt idx="256">
                  <c:v>42754</c:v>
                </c:pt>
                <c:pt idx="257">
                  <c:v>42755</c:v>
                </c:pt>
                <c:pt idx="258">
                  <c:v>42758</c:v>
                </c:pt>
                <c:pt idx="259">
                  <c:v>42759</c:v>
                </c:pt>
                <c:pt idx="260">
                  <c:v>42760</c:v>
                </c:pt>
                <c:pt idx="261">
                  <c:v>42761</c:v>
                </c:pt>
                <c:pt idx="262">
                  <c:v>42769</c:v>
                </c:pt>
                <c:pt idx="263">
                  <c:v>42772</c:v>
                </c:pt>
                <c:pt idx="264">
                  <c:v>42773</c:v>
                </c:pt>
                <c:pt idx="265">
                  <c:v>42774</c:v>
                </c:pt>
                <c:pt idx="266">
                  <c:v>42775</c:v>
                </c:pt>
                <c:pt idx="267">
                  <c:v>42776</c:v>
                </c:pt>
                <c:pt idx="268">
                  <c:v>42779</c:v>
                </c:pt>
                <c:pt idx="269">
                  <c:v>42780</c:v>
                </c:pt>
                <c:pt idx="270">
                  <c:v>42781</c:v>
                </c:pt>
                <c:pt idx="271">
                  <c:v>42782</c:v>
                </c:pt>
                <c:pt idx="272">
                  <c:v>42783</c:v>
                </c:pt>
                <c:pt idx="273">
                  <c:v>42786</c:v>
                </c:pt>
                <c:pt idx="274">
                  <c:v>42787</c:v>
                </c:pt>
                <c:pt idx="275">
                  <c:v>42788</c:v>
                </c:pt>
                <c:pt idx="276">
                  <c:v>42789</c:v>
                </c:pt>
                <c:pt idx="277">
                  <c:v>42790</c:v>
                </c:pt>
                <c:pt idx="278">
                  <c:v>42793</c:v>
                </c:pt>
                <c:pt idx="279">
                  <c:v>42794</c:v>
                </c:pt>
                <c:pt idx="280">
                  <c:v>42795</c:v>
                </c:pt>
                <c:pt idx="281">
                  <c:v>42796</c:v>
                </c:pt>
                <c:pt idx="282">
                  <c:v>42797</c:v>
                </c:pt>
                <c:pt idx="283">
                  <c:v>42800</c:v>
                </c:pt>
                <c:pt idx="284">
                  <c:v>42801</c:v>
                </c:pt>
                <c:pt idx="285">
                  <c:v>42802</c:v>
                </c:pt>
                <c:pt idx="286">
                  <c:v>42803</c:v>
                </c:pt>
                <c:pt idx="287">
                  <c:v>42804</c:v>
                </c:pt>
                <c:pt idx="288">
                  <c:v>42807</c:v>
                </c:pt>
                <c:pt idx="289">
                  <c:v>42808</c:v>
                </c:pt>
                <c:pt idx="290">
                  <c:v>42809</c:v>
                </c:pt>
                <c:pt idx="291">
                  <c:v>42810</c:v>
                </c:pt>
                <c:pt idx="292">
                  <c:v>42811</c:v>
                </c:pt>
                <c:pt idx="293">
                  <c:v>42814</c:v>
                </c:pt>
                <c:pt idx="294">
                  <c:v>42815</c:v>
                </c:pt>
                <c:pt idx="295">
                  <c:v>42816</c:v>
                </c:pt>
                <c:pt idx="296">
                  <c:v>42817</c:v>
                </c:pt>
                <c:pt idx="297">
                  <c:v>42818</c:v>
                </c:pt>
                <c:pt idx="298">
                  <c:v>42821</c:v>
                </c:pt>
                <c:pt idx="299">
                  <c:v>42822</c:v>
                </c:pt>
                <c:pt idx="300">
                  <c:v>42823</c:v>
                </c:pt>
                <c:pt idx="301">
                  <c:v>42824</c:v>
                </c:pt>
                <c:pt idx="302">
                  <c:v>42825</c:v>
                </c:pt>
                <c:pt idx="303">
                  <c:v>42830</c:v>
                </c:pt>
                <c:pt idx="304">
                  <c:v>42831</c:v>
                </c:pt>
                <c:pt idx="305">
                  <c:v>42832</c:v>
                </c:pt>
                <c:pt idx="306">
                  <c:v>42835</c:v>
                </c:pt>
                <c:pt idx="307">
                  <c:v>42836</c:v>
                </c:pt>
                <c:pt idx="308">
                  <c:v>42837</c:v>
                </c:pt>
                <c:pt idx="309">
                  <c:v>42838</c:v>
                </c:pt>
                <c:pt idx="310">
                  <c:v>42839</c:v>
                </c:pt>
                <c:pt idx="311">
                  <c:v>42842</c:v>
                </c:pt>
                <c:pt idx="312">
                  <c:v>42843</c:v>
                </c:pt>
                <c:pt idx="313">
                  <c:v>42844</c:v>
                </c:pt>
                <c:pt idx="314">
                  <c:v>42845</c:v>
                </c:pt>
                <c:pt idx="315">
                  <c:v>42846</c:v>
                </c:pt>
                <c:pt idx="316">
                  <c:v>42849</c:v>
                </c:pt>
                <c:pt idx="317">
                  <c:v>42850</c:v>
                </c:pt>
                <c:pt idx="318">
                  <c:v>42851</c:v>
                </c:pt>
                <c:pt idx="319">
                  <c:v>42852</c:v>
                </c:pt>
                <c:pt idx="320">
                  <c:v>42853</c:v>
                </c:pt>
                <c:pt idx="321">
                  <c:v>42857</c:v>
                </c:pt>
                <c:pt idx="322">
                  <c:v>42858</c:v>
                </c:pt>
                <c:pt idx="323">
                  <c:v>42859</c:v>
                </c:pt>
                <c:pt idx="324">
                  <c:v>42860</c:v>
                </c:pt>
                <c:pt idx="325">
                  <c:v>42863</c:v>
                </c:pt>
                <c:pt idx="326">
                  <c:v>42864</c:v>
                </c:pt>
                <c:pt idx="327">
                  <c:v>42865</c:v>
                </c:pt>
                <c:pt idx="328">
                  <c:v>42866</c:v>
                </c:pt>
                <c:pt idx="329">
                  <c:v>42867</c:v>
                </c:pt>
                <c:pt idx="330">
                  <c:v>42870</c:v>
                </c:pt>
                <c:pt idx="331">
                  <c:v>42871</c:v>
                </c:pt>
                <c:pt idx="332">
                  <c:v>42872</c:v>
                </c:pt>
                <c:pt idx="333">
                  <c:v>42873</c:v>
                </c:pt>
                <c:pt idx="334">
                  <c:v>42874</c:v>
                </c:pt>
                <c:pt idx="335">
                  <c:v>42877</c:v>
                </c:pt>
                <c:pt idx="336">
                  <c:v>42878</c:v>
                </c:pt>
                <c:pt idx="337">
                  <c:v>42879</c:v>
                </c:pt>
                <c:pt idx="338">
                  <c:v>42880</c:v>
                </c:pt>
                <c:pt idx="339">
                  <c:v>42881</c:v>
                </c:pt>
                <c:pt idx="340">
                  <c:v>42886</c:v>
                </c:pt>
                <c:pt idx="341">
                  <c:v>42887</c:v>
                </c:pt>
                <c:pt idx="342">
                  <c:v>42888</c:v>
                </c:pt>
                <c:pt idx="343">
                  <c:v>42891</c:v>
                </c:pt>
                <c:pt idx="344">
                  <c:v>42892</c:v>
                </c:pt>
                <c:pt idx="345">
                  <c:v>42893</c:v>
                </c:pt>
                <c:pt idx="346">
                  <c:v>42894</c:v>
                </c:pt>
                <c:pt idx="347">
                  <c:v>42895</c:v>
                </c:pt>
                <c:pt idx="348">
                  <c:v>42898</c:v>
                </c:pt>
                <c:pt idx="349">
                  <c:v>42899</c:v>
                </c:pt>
                <c:pt idx="350">
                  <c:v>42900</c:v>
                </c:pt>
                <c:pt idx="351">
                  <c:v>42901</c:v>
                </c:pt>
                <c:pt idx="352">
                  <c:v>42902</c:v>
                </c:pt>
                <c:pt idx="353">
                  <c:v>42905</c:v>
                </c:pt>
                <c:pt idx="354">
                  <c:v>42906</c:v>
                </c:pt>
                <c:pt idx="355">
                  <c:v>42907</c:v>
                </c:pt>
                <c:pt idx="356">
                  <c:v>42908</c:v>
                </c:pt>
                <c:pt idx="357">
                  <c:v>42909</c:v>
                </c:pt>
                <c:pt idx="358">
                  <c:v>42912</c:v>
                </c:pt>
                <c:pt idx="359">
                  <c:v>42913</c:v>
                </c:pt>
                <c:pt idx="360">
                  <c:v>42914</c:v>
                </c:pt>
                <c:pt idx="361">
                  <c:v>42915</c:v>
                </c:pt>
                <c:pt idx="362">
                  <c:v>42916</c:v>
                </c:pt>
                <c:pt idx="363">
                  <c:v>42919</c:v>
                </c:pt>
                <c:pt idx="364">
                  <c:v>42920</c:v>
                </c:pt>
                <c:pt idx="365">
                  <c:v>42921</c:v>
                </c:pt>
                <c:pt idx="366">
                  <c:v>42922</c:v>
                </c:pt>
                <c:pt idx="367">
                  <c:v>42923</c:v>
                </c:pt>
                <c:pt idx="368">
                  <c:v>42926</c:v>
                </c:pt>
                <c:pt idx="369">
                  <c:v>42927</c:v>
                </c:pt>
                <c:pt idx="370">
                  <c:v>42928</c:v>
                </c:pt>
                <c:pt idx="371">
                  <c:v>42929</c:v>
                </c:pt>
                <c:pt idx="372">
                  <c:v>42930</c:v>
                </c:pt>
                <c:pt idx="373">
                  <c:v>42933</c:v>
                </c:pt>
                <c:pt idx="374">
                  <c:v>42934</c:v>
                </c:pt>
                <c:pt idx="375">
                  <c:v>42935</c:v>
                </c:pt>
                <c:pt idx="376">
                  <c:v>42936</c:v>
                </c:pt>
                <c:pt idx="377">
                  <c:v>42937</c:v>
                </c:pt>
              </c:numCache>
            </c:numRef>
          </c:cat>
          <c:val>
            <c:numRef>
              <c:f>CC!$L$1288:$L$1700</c:f>
              <c:numCache>
                <c:formatCode>0.00</c:formatCode>
                <c:ptCount val="413"/>
                <c:pt idx="0">
                  <c:v>3469.0662000000002</c:v>
                </c:pt>
                <c:pt idx="1">
                  <c:v>3478.7797</c:v>
                </c:pt>
                <c:pt idx="2">
                  <c:v>3539.8081999999999</c:v>
                </c:pt>
                <c:pt idx="3">
                  <c:v>3294.3838999999998</c:v>
                </c:pt>
                <c:pt idx="4">
                  <c:v>3361.5632000000001</c:v>
                </c:pt>
                <c:pt idx="5">
                  <c:v>3192.4499000000001</c:v>
                </c:pt>
                <c:pt idx="6">
                  <c:v>3215.7098999999998</c:v>
                </c:pt>
                <c:pt idx="7">
                  <c:v>3155.8787000000002</c:v>
                </c:pt>
                <c:pt idx="8">
                  <c:v>3221.5713999999998</c:v>
                </c:pt>
                <c:pt idx="9">
                  <c:v>3118.7301000000002</c:v>
                </c:pt>
                <c:pt idx="10">
                  <c:v>3130.7289000000001</c:v>
                </c:pt>
                <c:pt idx="11">
                  <c:v>3223.1251000000002</c:v>
                </c:pt>
                <c:pt idx="12">
                  <c:v>3174.3780999999999</c:v>
                </c:pt>
                <c:pt idx="13">
                  <c:v>3081.3454000000002</c:v>
                </c:pt>
                <c:pt idx="14">
                  <c:v>3113.4625999999998</c:v>
                </c:pt>
                <c:pt idx="15">
                  <c:v>3128.886</c:v>
                </c:pt>
                <c:pt idx="16">
                  <c:v>2940.5084999999999</c:v>
                </c:pt>
                <c:pt idx="17">
                  <c:v>2930.3519000000001</c:v>
                </c:pt>
                <c:pt idx="18">
                  <c:v>2853.7561999999998</c:v>
                </c:pt>
                <c:pt idx="19">
                  <c:v>2946.0902000000001</c:v>
                </c:pt>
                <c:pt idx="20">
                  <c:v>2901.0477000000001</c:v>
                </c:pt>
                <c:pt idx="21">
                  <c:v>2961.3337000000001</c:v>
                </c:pt>
                <c:pt idx="22">
                  <c:v>2948.6386000000002</c:v>
                </c:pt>
                <c:pt idx="23">
                  <c:v>2984.7597999999998</c:v>
                </c:pt>
                <c:pt idx="24">
                  <c:v>2963.7894000000001</c:v>
                </c:pt>
                <c:pt idx="25">
                  <c:v>2946.7066</c:v>
                </c:pt>
                <c:pt idx="26">
                  <c:v>3037.0353</c:v>
                </c:pt>
                <c:pt idx="27">
                  <c:v>3063.3199</c:v>
                </c:pt>
                <c:pt idx="28">
                  <c:v>3053.6985</c:v>
                </c:pt>
                <c:pt idx="29">
                  <c:v>3051.585</c:v>
                </c:pt>
                <c:pt idx="30">
                  <c:v>3118.8674999999998</c:v>
                </c:pt>
                <c:pt idx="31">
                  <c:v>3089.3631999999998</c:v>
                </c:pt>
                <c:pt idx="32">
                  <c:v>3109.5454</c:v>
                </c:pt>
                <c:pt idx="33">
                  <c:v>2918.7501000000002</c:v>
                </c:pt>
                <c:pt idx="34">
                  <c:v>2948.0306</c:v>
                </c:pt>
                <c:pt idx="35">
                  <c:v>2877.4666000000002</c:v>
                </c:pt>
                <c:pt idx="36">
                  <c:v>2930.6936999999998</c:v>
                </c:pt>
                <c:pt idx="37">
                  <c:v>3051.3326999999999</c:v>
                </c:pt>
                <c:pt idx="38">
                  <c:v>3058.4218999999998</c:v>
                </c:pt>
                <c:pt idx="39">
                  <c:v>3093.8895000000002</c:v>
                </c:pt>
                <c:pt idx="40">
                  <c:v>3104.8397</c:v>
                </c:pt>
                <c:pt idx="41">
                  <c:v>3107.6727000000001</c:v>
                </c:pt>
                <c:pt idx="42">
                  <c:v>3071.9070000000002</c:v>
                </c:pt>
                <c:pt idx="43">
                  <c:v>3013.1457</c:v>
                </c:pt>
                <c:pt idx="44">
                  <c:v>3018.2844</c:v>
                </c:pt>
                <c:pt idx="45">
                  <c:v>3065.6904</c:v>
                </c:pt>
                <c:pt idx="46">
                  <c:v>3074.7795999999998</c:v>
                </c:pt>
                <c:pt idx="47">
                  <c:v>3090.0328</c:v>
                </c:pt>
                <c:pt idx="48">
                  <c:v>3124.2039</c:v>
                </c:pt>
                <c:pt idx="49">
                  <c:v>3171.9630000000002</c:v>
                </c:pt>
                <c:pt idx="50">
                  <c:v>3249.4371999999998</c:v>
                </c:pt>
                <c:pt idx="51">
                  <c:v>3225.7903000000001</c:v>
                </c:pt>
                <c:pt idx="52">
                  <c:v>3236.0924</c:v>
                </c:pt>
                <c:pt idx="53">
                  <c:v>3181.8507</c:v>
                </c:pt>
                <c:pt idx="54">
                  <c:v>3197.8168999999998</c:v>
                </c:pt>
                <c:pt idx="55">
                  <c:v>3169.7283000000002</c:v>
                </c:pt>
                <c:pt idx="56">
                  <c:v>3135.4097999999999</c:v>
                </c:pt>
                <c:pt idx="57">
                  <c:v>3216.2752999999998</c:v>
                </c:pt>
                <c:pt idx="58">
                  <c:v>3218.0879</c:v>
                </c:pt>
                <c:pt idx="59">
                  <c:v>3221.8948</c:v>
                </c:pt>
                <c:pt idx="60">
                  <c:v>3264.4857999999999</c:v>
                </c:pt>
                <c:pt idx="61">
                  <c:v>3257.5275999999999</c:v>
                </c:pt>
                <c:pt idx="62">
                  <c:v>3209.2901999999999</c:v>
                </c:pt>
                <c:pt idx="63">
                  <c:v>3185.7258000000002</c:v>
                </c:pt>
                <c:pt idx="64">
                  <c:v>3230.0956999999999</c:v>
                </c:pt>
                <c:pt idx="65">
                  <c:v>3218.4497000000001</c:v>
                </c:pt>
                <c:pt idx="66">
                  <c:v>3261.3831</c:v>
                </c:pt>
                <c:pt idx="67">
                  <c:v>3275.8321000000001</c:v>
                </c:pt>
                <c:pt idx="68">
                  <c:v>3272.2053000000001</c:v>
                </c:pt>
                <c:pt idx="69">
                  <c:v>3228.4531000000002</c:v>
                </c:pt>
                <c:pt idx="70">
                  <c:v>3238.3029000000001</c:v>
                </c:pt>
                <c:pt idx="71">
                  <c:v>3181.0264000000002</c:v>
                </c:pt>
                <c:pt idx="72">
                  <c:v>3160.6033000000002</c:v>
                </c:pt>
                <c:pt idx="73">
                  <c:v>3174.9011999999998</c:v>
                </c:pt>
                <c:pt idx="74">
                  <c:v>3162.0331000000001</c:v>
                </c:pt>
                <c:pt idx="75">
                  <c:v>3179.1605</c:v>
                </c:pt>
                <c:pt idx="76">
                  <c:v>3165.9155999999998</c:v>
                </c:pt>
                <c:pt idx="77">
                  <c:v>3160.5808999999999</c:v>
                </c:pt>
                <c:pt idx="78">
                  <c:v>3156.7451000000001</c:v>
                </c:pt>
                <c:pt idx="79">
                  <c:v>3213.5396999999998</c:v>
                </c:pt>
                <c:pt idx="80">
                  <c:v>3209.4614000000001</c:v>
                </c:pt>
                <c:pt idx="81">
                  <c:v>3213.9198999999999</c:v>
                </c:pt>
                <c:pt idx="82">
                  <c:v>3130.3544000000002</c:v>
                </c:pt>
                <c:pt idx="83">
                  <c:v>3065.6154000000001</c:v>
                </c:pt>
                <c:pt idx="84">
                  <c:v>3069.1124</c:v>
                </c:pt>
                <c:pt idx="85">
                  <c:v>3082.8085999999998</c:v>
                </c:pt>
                <c:pt idx="86">
                  <c:v>3090.1372000000001</c:v>
                </c:pt>
                <c:pt idx="87">
                  <c:v>3074.9351000000001</c:v>
                </c:pt>
                <c:pt idx="88">
                  <c:v>3095.3085000000001</c:v>
                </c:pt>
                <c:pt idx="89">
                  <c:v>3086.0248999999999</c:v>
                </c:pt>
                <c:pt idx="90">
                  <c:v>3068.0358000000001</c:v>
                </c:pt>
                <c:pt idx="91">
                  <c:v>3062.5001999999999</c:v>
                </c:pt>
                <c:pt idx="92">
                  <c:v>3078.2183</c:v>
                </c:pt>
                <c:pt idx="93">
                  <c:v>3087.2224999999999</c:v>
                </c:pt>
                <c:pt idx="94">
                  <c:v>3063.5556000000001</c:v>
                </c:pt>
                <c:pt idx="95">
                  <c:v>3059.2258999999999</c:v>
                </c:pt>
                <c:pt idx="96">
                  <c:v>3064.2111</c:v>
                </c:pt>
                <c:pt idx="97">
                  <c:v>3062.4992999999999</c:v>
                </c:pt>
                <c:pt idx="98">
                  <c:v>3066.7094999999999</c:v>
                </c:pt>
                <c:pt idx="99">
                  <c:v>3169.5598</c:v>
                </c:pt>
                <c:pt idx="100">
                  <c:v>3160.547</c:v>
                </c:pt>
                <c:pt idx="101">
                  <c:v>3167.0997000000002</c:v>
                </c:pt>
                <c:pt idx="102">
                  <c:v>3189.3254999999999</c:v>
                </c:pt>
                <c:pt idx="103">
                  <c:v>3178.7883000000002</c:v>
                </c:pt>
                <c:pt idx="104">
                  <c:v>3177.0536000000002</c:v>
                </c:pt>
                <c:pt idx="105">
                  <c:v>3163.9863999999998</c:v>
                </c:pt>
                <c:pt idx="106">
                  <c:v>3066.3413</c:v>
                </c:pt>
                <c:pt idx="107">
                  <c:v>3075.9834000000001</c:v>
                </c:pt>
                <c:pt idx="108">
                  <c:v>3116.3681999999999</c:v>
                </c:pt>
                <c:pt idx="109">
                  <c:v>3094.6747999999998</c:v>
                </c:pt>
                <c:pt idx="110">
                  <c:v>3110.3571999999999</c:v>
                </c:pt>
                <c:pt idx="111">
                  <c:v>3112.6743999999999</c:v>
                </c:pt>
                <c:pt idx="112">
                  <c:v>3106.3175000000001</c:v>
                </c:pt>
                <c:pt idx="113">
                  <c:v>3133.9611</c:v>
                </c:pt>
                <c:pt idx="114">
                  <c:v>3117.3168000000001</c:v>
                </c:pt>
                <c:pt idx="115">
                  <c:v>3077.1554000000001</c:v>
                </c:pt>
                <c:pt idx="116">
                  <c:v>3120.5443</c:v>
                </c:pt>
                <c:pt idx="117">
                  <c:v>3136.4013</c:v>
                </c:pt>
                <c:pt idx="118">
                  <c:v>3151.3897999999999</c:v>
                </c:pt>
                <c:pt idx="119">
                  <c:v>3153.9209999999998</c:v>
                </c:pt>
                <c:pt idx="120">
                  <c:v>3154.2003</c:v>
                </c:pt>
                <c:pt idx="121">
                  <c:v>3204.6961999999999</c:v>
                </c:pt>
                <c:pt idx="122">
                  <c:v>3207.3827000000001</c:v>
                </c:pt>
                <c:pt idx="123">
                  <c:v>3216.8035</c:v>
                </c:pt>
                <c:pt idx="124">
                  <c:v>3209.9542000000001</c:v>
                </c:pt>
                <c:pt idx="125">
                  <c:v>3192.2804000000001</c:v>
                </c:pt>
                <c:pt idx="126">
                  <c:v>3203.3298</c:v>
                </c:pt>
                <c:pt idx="127">
                  <c:v>3273.1822999999999</c:v>
                </c:pt>
                <c:pt idx="128">
                  <c:v>3282.8681000000001</c:v>
                </c:pt>
                <c:pt idx="129">
                  <c:v>3276.7637</c:v>
                </c:pt>
                <c:pt idx="130">
                  <c:v>3276.2775000000001</c:v>
                </c:pt>
                <c:pt idx="131">
                  <c:v>3262.0221999999999</c:v>
                </c:pt>
                <c:pt idx="132">
                  <c:v>3248.2341000000001</c:v>
                </c:pt>
                <c:pt idx="133">
                  <c:v>3237.6051000000002</c:v>
                </c:pt>
                <c:pt idx="134">
                  <c:v>3252.5227</c:v>
                </c:pt>
                <c:pt idx="135">
                  <c:v>3225.1621</c:v>
                </c:pt>
                <c:pt idx="136">
                  <c:v>3230.8850000000002</c:v>
                </c:pt>
                <c:pt idx="137">
                  <c:v>3269.5882000000001</c:v>
                </c:pt>
                <c:pt idx="138">
                  <c:v>3218.2429999999999</c:v>
                </c:pt>
                <c:pt idx="139">
                  <c:v>3221.1365000000001</c:v>
                </c:pt>
                <c:pt idx="140">
                  <c:v>3203.9304000000002</c:v>
                </c:pt>
                <c:pt idx="141">
                  <c:v>3176.8090999999999</c:v>
                </c:pt>
                <c:pt idx="142">
                  <c:v>3189.0529000000001</c:v>
                </c:pt>
                <c:pt idx="143">
                  <c:v>3193.5073000000002</c:v>
                </c:pt>
                <c:pt idx="144">
                  <c:v>3201.2887999999998</c:v>
                </c:pt>
                <c:pt idx="145">
                  <c:v>3205.1100999999999</c:v>
                </c:pt>
                <c:pt idx="146">
                  <c:v>3234.1833000000001</c:v>
                </c:pt>
                <c:pt idx="147">
                  <c:v>3256.9812999999999</c:v>
                </c:pt>
                <c:pt idx="148">
                  <c:v>3243.3409000000001</c:v>
                </c:pt>
                <c:pt idx="149">
                  <c:v>3233.3604</c:v>
                </c:pt>
                <c:pt idx="150">
                  <c:v>3294.2337000000002</c:v>
                </c:pt>
                <c:pt idx="151">
                  <c:v>3393.4238999999998</c:v>
                </c:pt>
                <c:pt idx="152">
                  <c:v>3378.2451000000001</c:v>
                </c:pt>
                <c:pt idx="153">
                  <c:v>3373.0475999999999</c:v>
                </c:pt>
                <c:pt idx="154">
                  <c:v>3364.4850999999999</c:v>
                </c:pt>
                <c:pt idx="155">
                  <c:v>3365.0196999999998</c:v>
                </c:pt>
                <c:pt idx="156">
                  <c:v>3336.7948999999999</c:v>
                </c:pt>
                <c:pt idx="157">
                  <c:v>3341.8298</c:v>
                </c:pt>
                <c:pt idx="158">
                  <c:v>3329.8631</c:v>
                </c:pt>
                <c:pt idx="159">
                  <c:v>3308.9721</c:v>
                </c:pt>
                <c:pt idx="160">
                  <c:v>3307.0902000000001</c:v>
                </c:pt>
                <c:pt idx="161">
                  <c:v>3307.7811999999999</c:v>
                </c:pt>
                <c:pt idx="162">
                  <c:v>3311.9872</c:v>
                </c:pt>
                <c:pt idx="163">
                  <c:v>3327.7937999999999</c:v>
                </c:pt>
                <c:pt idx="164">
                  <c:v>3301.5767000000001</c:v>
                </c:pt>
                <c:pt idx="165">
                  <c:v>3314.1142</c:v>
                </c:pt>
                <c:pt idx="166">
                  <c:v>3319.6803</c:v>
                </c:pt>
                <c:pt idx="167">
                  <c:v>3342.6259</c:v>
                </c:pt>
                <c:pt idx="168">
                  <c:v>3340.8172</c:v>
                </c:pt>
                <c:pt idx="169">
                  <c:v>3339.5639999999999</c:v>
                </c:pt>
                <c:pt idx="170">
                  <c:v>3318.0439999999999</c:v>
                </c:pt>
                <c:pt idx="171">
                  <c:v>3262.6043</c:v>
                </c:pt>
                <c:pt idx="172">
                  <c:v>3260.3330000000001</c:v>
                </c:pt>
                <c:pt idx="173">
                  <c:v>3238.7298999999998</c:v>
                </c:pt>
                <c:pt idx="174">
                  <c:v>3263.1242000000002</c:v>
                </c:pt>
                <c:pt idx="175">
                  <c:v>3257.4034000000001</c:v>
                </c:pt>
                <c:pt idx="176">
                  <c:v>3266.6363000000001</c:v>
                </c:pt>
                <c:pt idx="177">
                  <c:v>3291.1210999999998</c:v>
                </c:pt>
                <c:pt idx="178">
                  <c:v>3275.6664999999998</c:v>
                </c:pt>
                <c:pt idx="179">
                  <c:v>3220.2838000000002</c:v>
                </c:pt>
                <c:pt idx="180">
                  <c:v>3240.7546000000002</c:v>
                </c:pt>
                <c:pt idx="181">
                  <c:v>3230.8904000000002</c:v>
                </c:pt>
                <c:pt idx="182">
                  <c:v>3244.3874000000001</c:v>
                </c:pt>
                <c:pt idx="183">
                  <c:v>3253.2847999999999</c:v>
                </c:pt>
                <c:pt idx="184">
                  <c:v>3293.8688999999999</c:v>
                </c:pt>
                <c:pt idx="185">
                  <c:v>3306.5572999999999</c:v>
                </c:pt>
                <c:pt idx="186">
                  <c:v>3300.0099</c:v>
                </c:pt>
                <c:pt idx="187">
                  <c:v>3302.6455000000001</c:v>
                </c:pt>
                <c:pt idx="188">
                  <c:v>3305.8481000000002</c:v>
                </c:pt>
                <c:pt idx="189">
                  <c:v>3277.8787000000002</c:v>
                </c:pt>
                <c:pt idx="190">
                  <c:v>3321.3323999999998</c:v>
                </c:pt>
                <c:pt idx="191">
                  <c:v>3316.2406999999998</c:v>
                </c:pt>
                <c:pt idx="192">
                  <c:v>3318.6044000000002</c:v>
                </c:pt>
                <c:pt idx="193">
                  <c:v>3327.74</c:v>
                </c:pt>
                <c:pt idx="194">
                  <c:v>3367.5778</c:v>
                </c:pt>
                <c:pt idx="195">
                  <c:v>3367.4546999999998</c:v>
                </c:pt>
                <c:pt idx="196">
                  <c:v>3354.8002999999999</c:v>
                </c:pt>
                <c:pt idx="197">
                  <c:v>3345.6950000000002</c:v>
                </c:pt>
                <c:pt idx="198">
                  <c:v>3340.1262000000002</c:v>
                </c:pt>
                <c:pt idx="199">
                  <c:v>3336.2777999999998</c:v>
                </c:pt>
                <c:pt idx="200">
                  <c:v>3359.0515</c:v>
                </c:pt>
                <c:pt idx="201">
                  <c:v>3333.3524000000002</c:v>
                </c:pt>
                <c:pt idx="202">
                  <c:v>3365.085</c:v>
                </c:pt>
                <c:pt idx="203">
                  <c:v>3354.1749</c:v>
                </c:pt>
                <c:pt idx="204">
                  <c:v>3356.5916000000002</c:v>
                </c:pt>
                <c:pt idx="205">
                  <c:v>3371.1176999999998</c:v>
                </c:pt>
                <c:pt idx="206">
                  <c:v>3353.0547000000001</c:v>
                </c:pt>
                <c:pt idx="207">
                  <c:v>3390.6118999999999</c:v>
                </c:pt>
                <c:pt idx="208">
                  <c:v>3417.2211000000002</c:v>
                </c:pt>
                <c:pt idx="209">
                  <c:v>3430.2482</c:v>
                </c:pt>
                <c:pt idx="210">
                  <c:v>3429.8697000000002</c:v>
                </c:pt>
                <c:pt idx="211">
                  <c:v>3429.5920999999998</c:v>
                </c:pt>
                <c:pt idx="212">
                  <c:v>3436.5349999999999</c:v>
                </c:pt>
                <c:pt idx="213">
                  <c:v>3417.4553999999998</c:v>
                </c:pt>
                <c:pt idx="214">
                  <c:v>3441.1106</c:v>
                </c:pt>
                <c:pt idx="215">
                  <c:v>3468.3636999999999</c:v>
                </c:pt>
                <c:pt idx="216">
                  <c:v>3474.7289000000001</c:v>
                </c:pt>
                <c:pt idx="217">
                  <c:v>3488.7402000000002</c:v>
                </c:pt>
                <c:pt idx="218">
                  <c:v>3521.2984000000001</c:v>
                </c:pt>
                <c:pt idx="219">
                  <c:v>3535.0807</c:v>
                </c:pt>
                <c:pt idx="220">
                  <c:v>3564.0403999999999</c:v>
                </c:pt>
                <c:pt idx="221">
                  <c:v>3538.0010000000002</c:v>
                </c:pt>
                <c:pt idx="222">
                  <c:v>3565.0360000000001</c:v>
                </c:pt>
                <c:pt idx="223">
                  <c:v>3528.9546999999998</c:v>
                </c:pt>
                <c:pt idx="224">
                  <c:v>3469.4072999999999</c:v>
                </c:pt>
                <c:pt idx="225">
                  <c:v>3459.1532999999999</c:v>
                </c:pt>
                <c:pt idx="226">
                  <c:v>3475.7473</c:v>
                </c:pt>
                <c:pt idx="227">
                  <c:v>3470.1426000000001</c:v>
                </c:pt>
                <c:pt idx="228">
                  <c:v>3493.7004000000002</c:v>
                </c:pt>
                <c:pt idx="229">
                  <c:v>3409.1794</c:v>
                </c:pt>
                <c:pt idx="230">
                  <c:v>3405.0355</c:v>
                </c:pt>
                <c:pt idx="231">
                  <c:v>3378.9452999999999</c:v>
                </c:pt>
                <c:pt idx="232">
                  <c:v>3340.4337999999998</c:v>
                </c:pt>
                <c:pt idx="233">
                  <c:v>3346.0304999999998</c:v>
                </c:pt>
                <c:pt idx="234">
                  <c:v>3328.9827</c:v>
                </c:pt>
                <c:pt idx="235">
                  <c:v>3309.0641000000001</c:v>
                </c:pt>
                <c:pt idx="236">
                  <c:v>3338.5360000000001</c:v>
                </c:pt>
                <c:pt idx="237">
                  <c:v>3335.672</c:v>
                </c:pt>
                <c:pt idx="238">
                  <c:v>3307.5990999999999</c:v>
                </c:pt>
                <c:pt idx="239">
                  <c:v>3322.4005999999999</c:v>
                </c:pt>
                <c:pt idx="240">
                  <c:v>3316.3852000000002</c:v>
                </c:pt>
                <c:pt idx="241">
                  <c:v>3301.8887</c:v>
                </c:pt>
                <c:pt idx="242">
                  <c:v>3297.7647999999999</c:v>
                </c:pt>
                <c:pt idx="243">
                  <c:v>3310.0808000000002</c:v>
                </c:pt>
                <c:pt idx="244">
                  <c:v>3342.2271999999998</c:v>
                </c:pt>
                <c:pt idx="245">
                  <c:v>3368.3117000000002</c:v>
                </c:pt>
                <c:pt idx="246">
                  <c:v>3367.7892000000002</c:v>
                </c:pt>
                <c:pt idx="247">
                  <c:v>3347.6664999999998</c:v>
                </c:pt>
                <c:pt idx="248">
                  <c:v>3363.9014000000002</c:v>
                </c:pt>
                <c:pt idx="249">
                  <c:v>3358.2716</c:v>
                </c:pt>
                <c:pt idx="250">
                  <c:v>3334.4953999999998</c:v>
                </c:pt>
                <c:pt idx="251">
                  <c:v>3317.6241</c:v>
                </c:pt>
                <c:pt idx="252">
                  <c:v>3319.9122000000002</c:v>
                </c:pt>
                <c:pt idx="253">
                  <c:v>3319.4454999999998</c:v>
                </c:pt>
                <c:pt idx="254">
                  <c:v>3326.3562999999999</c:v>
                </c:pt>
                <c:pt idx="255">
                  <c:v>3339.3652999999999</c:v>
                </c:pt>
                <c:pt idx="256">
                  <c:v>3329.2891</c:v>
                </c:pt>
                <c:pt idx="257">
                  <c:v>3354.8890999999999</c:v>
                </c:pt>
                <c:pt idx="258">
                  <c:v>3364.0808000000002</c:v>
                </c:pt>
                <c:pt idx="259">
                  <c:v>3364.4508999999998</c:v>
                </c:pt>
                <c:pt idx="260">
                  <c:v>3375.9041999999999</c:v>
                </c:pt>
                <c:pt idx="261">
                  <c:v>3387.9605999999999</c:v>
                </c:pt>
                <c:pt idx="262">
                  <c:v>3364.4922999999999</c:v>
                </c:pt>
                <c:pt idx="263">
                  <c:v>3373.2051000000001</c:v>
                </c:pt>
                <c:pt idx="264">
                  <c:v>3365.6849000000002</c:v>
                </c:pt>
                <c:pt idx="265">
                  <c:v>3383.2878000000001</c:v>
                </c:pt>
                <c:pt idx="266">
                  <c:v>3396.2923999999998</c:v>
                </c:pt>
                <c:pt idx="267">
                  <c:v>3413.4868000000001</c:v>
                </c:pt>
                <c:pt idx="268">
                  <c:v>3436.2750000000001</c:v>
                </c:pt>
                <c:pt idx="269">
                  <c:v>3435.8042</c:v>
                </c:pt>
                <c:pt idx="270">
                  <c:v>3421.7130999999999</c:v>
                </c:pt>
                <c:pt idx="271">
                  <c:v>3440.9331000000002</c:v>
                </c:pt>
                <c:pt idx="272">
                  <c:v>3421.4418999999998</c:v>
                </c:pt>
                <c:pt idx="273">
                  <c:v>3471.3926000000001</c:v>
                </c:pt>
                <c:pt idx="274">
                  <c:v>3482.8229999999999</c:v>
                </c:pt>
                <c:pt idx="275">
                  <c:v>3489.7566999999999</c:v>
                </c:pt>
                <c:pt idx="276">
                  <c:v>3473.3236000000002</c:v>
                </c:pt>
                <c:pt idx="277">
                  <c:v>3473.8517000000002</c:v>
                </c:pt>
                <c:pt idx="278">
                  <c:v>3446.2228</c:v>
                </c:pt>
                <c:pt idx="279">
                  <c:v>3452.8103000000001</c:v>
                </c:pt>
                <c:pt idx="280">
                  <c:v>3458.4376000000002</c:v>
                </c:pt>
                <c:pt idx="281">
                  <c:v>3435.0963000000002</c:v>
                </c:pt>
                <c:pt idx="282">
                  <c:v>3427.8627999999999</c:v>
                </c:pt>
                <c:pt idx="283">
                  <c:v>3446.4839999999999</c:v>
                </c:pt>
                <c:pt idx="284">
                  <c:v>3453.9564999999998</c:v>
                </c:pt>
                <c:pt idx="285">
                  <c:v>3448.7312999999999</c:v>
                </c:pt>
                <c:pt idx="286">
                  <c:v>3426.9438</c:v>
                </c:pt>
                <c:pt idx="287">
                  <c:v>3427.8915999999999</c:v>
                </c:pt>
                <c:pt idx="288">
                  <c:v>3458.098</c:v>
                </c:pt>
                <c:pt idx="289">
                  <c:v>3456.6934000000001</c:v>
                </c:pt>
                <c:pt idx="290">
                  <c:v>3463.6435999999999</c:v>
                </c:pt>
                <c:pt idx="291">
                  <c:v>3481.5066000000002</c:v>
                </c:pt>
                <c:pt idx="292">
                  <c:v>3445.8051</c:v>
                </c:pt>
                <c:pt idx="293">
                  <c:v>3449.6125999999999</c:v>
                </c:pt>
                <c:pt idx="294">
                  <c:v>3466.3467999999998</c:v>
                </c:pt>
                <c:pt idx="295">
                  <c:v>3450.0502000000001</c:v>
                </c:pt>
                <c:pt idx="296">
                  <c:v>3461.9782</c:v>
                </c:pt>
                <c:pt idx="297">
                  <c:v>3489.5997000000002</c:v>
                </c:pt>
                <c:pt idx="298">
                  <c:v>3478.0385000000001</c:v>
                </c:pt>
                <c:pt idx="299">
                  <c:v>3469.8092999999999</c:v>
                </c:pt>
                <c:pt idx="300">
                  <c:v>3465.1932999999999</c:v>
                </c:pt>
                <c:pt idx="301">
                  <c:v>3436.7579999999998</c:v>
                </c:pt>
                <c:pt idx="302">
                  <c:v>3456.0455000000002</c:v>
                </c:pt>
                <c:pt idx="303">
                  <c:v>3503.8932</c:v>
                </c:pt>
                <c:pt idx="304">
                  <c:v>3514.0468999999998</c:v>
                </c:pt>
                <c:pt idx="305">
                  <c:v>3517.4634000000001</c:v>
                </c:pt>
                <c:pt idx="306">
                  <c:v>3505.1392000000001</c:v>
                </c:pt>
                <c:pt idx="307">
                  <c:v>3517.328</c:v>
                </c:pt>
                <c:pt idx="308">
                  <c:v>3509.4387000000002</c:v>
                </c:pt>
                <c:pt idx="309">
                  <c:v>3514.5662000000002</c:v>
                </c:pt>
                <c:pt idx="310">
                  <c:v>3486.5045</c:v>
                </c:pt>
                <c:pt idx="311">
                  <c:v>3479.9416999999999</c:v>
                </c:pt>
                <c:pt idx="312">
                  <c:v>3462.7429000000002</c:v>
                </c:pt>
                <c:pt idx="313">
                  <c:v>3445.8761</c:v>
                </c:pt>
                <c:pt idx="314">
                  <c:v>3461.5481</c:v>
                </c:pt>
                <c:pt idx="315">
                  <c:v>3466.7865000000002</c:v>
                </c:pt>
                <c:pt idx="316">
                  <c:v>3431.2586999999999</c:v>
                </c:pt>
                <c:pt idx="317">
                  <c:v>3440.9742999999999</c:v>
                </c:pt>
                <c:pt idx="318">
                  <c:v>3445.1831999999999</c:v>
                </c:pt>
                <c:pt idx="319">
                  <c:v>3446.7202000000002</c:v>
                </c:pt>
                <c:pt idx="320">
                  <c:v>3439.7530000000002</c:v>
                </c:pt>
                <c:pt idx="321">
                  <c:v>3426.5765999999999</c:v>
                </c:pt>
                <c:pt idx="322">
                  <c:v>3413.1282000000001</c:v>
                </c:pt>
                <c:pt idx="323">
                  <c:v>3404.3863999999999</c:v>
                </c:pt>
                <c:pt idx="324">
                  <c:v>3382.5502000000001</c:v>
                </c:pt>
                <c:pt idx="325">
                  <c:v>3358.8125</c:v>
                </c:pt>
                <c:pt idx="326">
                  <c:v>3352.5324000000001</c:v>
                </c:pt>
                <c:pt idx="327">
                  <c:v>3337.7006999999999</c:v>
                </c:pt>
                <c:pt idx="328">
                  <c:v>3356.6459</c:v>
                </c:pt>
                <c:pt idx="329">
                  <c:v>3385.3787000000002</c:v>
                </c:pt>
                <c:pt idx="330">
                  <c:v>3399.1936999999998</c:v>
                </c:pt>
                <c:pt idx="331">
                  <c:v>3428.6491000000001</c:v>
                </c:pt>
                <c:pt idx="332">
                  <c:v>3409.9656</c:v>
                </c:pt>
                <c:pt idx="333">
                  <c:v>3398.1127000000001</c:v>
                </c:pt>
                <c:pt idx="334">
                  <c:v>3403.8492000000001</c:v>
                </c:pt>
                <c:pt idx="335">
                  <c:v>3411.2386999999999</c:v>
                </c:pt>
                <c:pt idx="336">
                  <c:v>3424.194</c:v>
                </c:pt>
                <c:pt idx="337">
                  <c:v>3424.1669000000002</c:v>
                </c:pt>
                <c:pt idx="338">
                  <c:v>3485.6581000000001</c:v>
                </c:pt>
                <c:pt idx="339">
                  <c:v>3480.4344999999998</c:v>
                </c:pt>
                <c:pt idx="340">
                  <c:v>3492.8845000000001</c:v>
                </c:pt>
                <c:pt idx="341">
                  <c:v>3497.7381999999998</c:v>
                </c:pt>
                <c:pt idx="342">
                  <c:v>3486.5074</c:v>
                </c:pt>
                <c:pt idx="343">
                  <c:v>3468.7538</c:v>
                </c:pt>
                <c:pt idx="344">
                  <c:v>3492.8816000000002</c:v>
                </c:pt>
                <c:pt idx="345">
                  <c:v>3533.8717999999999</c:v>
                </c:pt>
                <c:pt idx="346">
                  <c:v>3560.9785999999999</c:v>
                </c:pt>
                <c:pt idx="347">
                  <c:v>3576.1703000000002</c:v>
                </c:pt>
                <c:pt idx="348">
                  <c:v>3574.3894</c:v>
                </c:pt>
                <c:pt idx="349">
                  <c:v>3582.2674000000002</c:v>
                </c:pt>
                <c:pt idx="350">
                  <c:v>3535.2986999999998</c:v>
                </c:pt>
                <c:pt idx="351">
                  <c:v>3528.7926000000002</c:v>
                </c:pt>
                <c:pt idx="352">
                  <c:v>3518.7611000000002</c:v>
                </c:pt>
                <c:pt idx="353">
                  <c:v>3553.6653000000001</c:v>
                </c:pt>
                <c:pt idx="354">
                  <c:v>3546.4940000000001</c:v>
                </c:pt>
                <c:pt idx="355">
                  <c:v>3587.9549999999999</c:v>
                </c:pt>
                <c:pt idx="356">
                  <c:v>3590.3425000000002</c:v>
                </c:pt>
                <c:pt idx="357">
                  <c:v>3622.8831</c:v>
                </c:pt>
                <c:pt idx="358">
                  <c:v>3668.0918999999999</c:v>
                </c:pt>
                <c:pt idx="359">
                  <c:v>3674.7152000000001</c:v>
                </c:pt>
                <c:pt idx="360">
                  <c:v>3646.1666</c:v>
                </c:pt>
                <c:pt idx="361">
                  <c:v>3668.8279000000002</c:v>
                </c:pt>
                <c:pt idx="362">
                  <c:v>3666.7977000000001</c:v>
                </c:pt>
                <c:pt idx="363">
                  <c:v>3650.8463000000002</c:v>
                </c:pt>
                <c:pt idx="364">
                  <c:v>3619.9841000000001</c:v>
                </c:pt>
                <c:pt idx="365">
                  <c:v>3659.6795000000002</c:v>
                </c:pt>
                <c:pt idx="366">
                  <c:v>3660.0967000000001</c:v>
                </c:pt>
                <c:pt idx="367">
                  <c:v>3655.9292999999998</c:v>
                </c:pt>
                <c:pt idx="368">
                  <c:v>3653.6867999999999</c:v>
                </c:pt>
                <c:pt idx="369">
                  <c:v>3670.8085999999998</c:v>
                </c:pt>
                <c:pt idx="370">
                  <c:v>3658.8236000000002</c:v>
                </c:pt>
                <c:pt idx="371">
                  <c:v>3686.9205000000002</c:v>
                </c:pt>
                <c:pt idx="372">
                  <c:v>3703.0940000000001</c:v>
                </c:pt>
                <c:pt idx="373">
                  <c:v>3663.5574999999999</c:v>
                </c:pt>
                <c:pt idx="374">
                  <c:v>3667.1806999999999</c:v>
                </c:pt>
                <c:pt idx="375">
                  <c:v>3729.7465999999999</c:v>
                </c:pt>
                <c:pt idx="376">
                  <c:v>3747.8843000000002</c:v>
                </c:pt>
                <c:pt idx="377">
                  <c:v>3728.5976000000001</c:v>
                </c:pt>
                <c:pt idx="378">
                  <c:v>3743.4686000000002</c:v>
                </c:pt>
                <c:pt idx="379">
                  <c:v>3719.5590000000002</c:v>
                </c:pt>
                <c:pt idx="380">
                  <c:v>3705.3883999999998</c:v>
                </c:pt>
                <c:pt idx="381">
                  <c:v>3712.1947</c:v>
                </c:pt>
                <c:pt idx="382">
                  <c:v>3721.8914</c:v>
                </c:pt>
                <c:pt idx="383">
                  <c:v>3737.8732</c:v>
                </c:pt>
                <c:pt idx="384">
                  <c:v>3770.3827999999999</c:v>
                </c:pt>
                <c:pt idx="385">
                  <c:v>3760.8525</c:v>
                </c:pt>
                <c:pt idx="386">
                  <c:v>3727.8263999999999</c:v>
                </c:pt>
                <c:pt idx="387">
                  <c:v>3707.5796</c:v>
                </c:pt>
                <c:pt idx="388">
                  <c:v>3726.7948000000001</c:v>
                </c:pt>
                <c:pt idx="389">
                  <c:v>3732.2129</c:v>
                </c:pt>
                <c:pt idx="390">
                  <c:v>3731.0439999999999</c:v>
                </c:pt>
                <c:pt idx="391">
                  <c:v>3715.9207999999999</c:v>
                </c:pt>
                <c:pt idx="392">
                  <c:v>3647.3503000000001</c:v>
                </c:pt>
                <c:pt idx="393">
                  <c:v>3694.6831000000002</c:v>
                </c:pt>
                <c:pt idx="394">
                  <c:v>3706.0565999999999</c:v>
                </c:pt>
                <c:pt idx="395">
                  <c:v>3701.4207000000001</c:v>
                </c:pt>
                <c:pt idx="396">
                  <c:v>3721.277</c:v>
                </c:pt>
                <c:pt idx="397">
                  <c:v>3724.6747999999998</c:v>
                </c:pt>
                <c:pt idx="398">
                  <c:v>3740.9940999999999</c:v>
                </c:pt>
                <c:pt idx="399">
                  <c:v>3752.2979999999998</c:v>
                </c:pt>
                <c:pt idx="400">
                  <c:v>3756.0884000000001</c:v>
                </c:pt>
                <c:pt idx="401">
                  <c:v>3734.6457999999998</c:v>
                </c:pt>
                <c:pt idx="402">
                  <c:v>3795.7543999999998</c:v>
                </c:pt>
                <c:pt idx="403">
                  <c:v>3842.7118999999998</c:v>
                </c:pt>
                <c:pt idx="404">
                  <c:v>3834.5376000000001</c:v>
                </c:pt>
                <c:pt idx="405">
                  <c:v>3834.3004999999998</c:v>
                </c:pt>
                <c:pt idx="406">
                  <c:v>3822.0927999999999</c:v>
                </c:pt>
                <c:pt idx="407">
                  <c:v>3830.5383000000002</c:v>
                </c:pt>
                <c:pt idx="408">
                  <c:v>3845.6163000000001</c:v>
                </c:pt>
                <c:pt idx="409">
                  <c:v>3857.0464000000002</c:v>
                </c:pt>
                <c:pt idx="410">
                  <c:v>3849.4499000000001</c:v>
                </c:pt>
                <c:pt idx="411">
                  <c:v>3829.8712999999998</c:v>
                </c:pt>
                <c:pt idx="412">
                  <c:v>3825.9895000000001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6E-4E21-BB0C-F87BB3594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1736064"/>
        <c:axId val="812253760"/>
      </c:lineChart>
      <c:lineChart>
        <c:grouping val="standard"/>
        <c:varyColors val="0"/>
        <c:ser>
          <c:idx val="2"/>
          <c:order val="1"/>
          <c:tx>
            <c:strRef>
              <c:f>CC!$K$2</c:f>
              <c:strCache>
                <c:ptCount val="1"/>
                <c:pt idx="0">
                  <c:v>+4+3利差</c:v>
                </c:pt>
              </c:strCache>
            </c:strRef>
          </c:tx>
          <c:spPr>
            <a:ln w="28575" cap="rnd">
              <a:solidFill>
                <a:srgbClr val="796A4F"/>
              </a:solidFill>
              <a:round/>
            </a:ln>
            <a:effectLst/>
          </c:spPr>
          <c:marker>
            <c:symbol val="none"/>
          </c:marker>
          <c:cat>
            <c:numRef>
              <c:f>CC!$B$1288:$B$1700</c:f>
              <c:numCache>
                <c:formatCode>yyyy\-mm\-dd</c:formatCode>
                <c:ptCount val="413"/>
                <c:pt idx="0">
                  <c:v>42373</c:v>
                </c:pt>
                <c:pt idx="1">
                  <c:v>42374</c:v>
                </c:pt>
                <c:pt idx="2">
                  <c:v>42375</c:v>
                </c:pt>
                <c:pt idx="3">
                  <c:v>42376</c:v>
                </c:pt>
                <c:pt idx="4">
                  <c:v>42377</c:v>
                </c:pt>
                <c:pt idx="5">
                  <c:v>42380</c:v>
                </c:pt>
                <c:pt idx="6">
                  <c:v>42381</c:v>
                </c:pt>
                <c:pt idx="7">
                  <c:v>42382</c:v>
                </c:pt>
                <c:pt idx="8">
                  <c:v>42383</c:v>
                </c:pt>
                <c:pt idx="9">
                  <c:v>42384</c:v>
                </c:pt>
                <c:pt idx="10">
                  <c:v>42387</c:v>
                </c:pt>
                <c:pt idx="11">
                  <c:v>42388</c:v>
                </c:pt>
                <c:pt idx="12">
                  <c:v>42389</c:v>
                </c:pt>
                <c:pt idx="13">
                  <c:v>42390</c:v>
                </c:pt>
                <c:pt idx="14">
                  <c:v>42391</c:v>
                </c:pt>
                <c:pt idx="15">
                  <c:v>42394</c:v>
                </c:pt>
                <c:pt idx="16">
                  <c:v>42395</c:v>
                </c:pt>
                <c:pt idx="17">
                  <c:v>42396</c:v>
                </c:pt>
                <c:pt idx="18">
                  <c:v>42397</c:v>
                </c:pt>
                <c:pt idx="19">
                  <c:v>42398</c:v>
                </c:pt>
                <c:pt idx="20">
                  <c:v>42401</c:v>
                </c:pt>
                <c:pt idx="21">
                  <c:v>42402</c:v>
                </c:pt>
                <c:pt idx="22">
                  <c:v>42403</c:v>
                </c:pt>
                <c:pt idx="23">
                  <c:v>42404</c:v>
                </c:pt>
                <c:pt idx="24">
                  <c:v>42405</c:v>
                </c:pt>
                <c:pt idx="25">
                  <c:v>42415</c:v>
                </c:pt>
                <c:pt idx="26">
                  <c:v>42416</c:v>
                </c:pt>
                <c:pt idx="27">
                  <c:v>42417</c:v>
                </c:pt>
                <c:pt idx="28">
                  <c:v>42418</c:v>
                </c:pt>
                <c:pt idx="29">
                  <c:v>42419</c:v>
                </c:pt>
                <c:pt idx="30">
                  <c:v>42422</c:v>
                </c:pt>
                <c:pt idx="31">
                  <c:v>42423</c:v>
                </c:pt>
                <c:pt idx="32">
                  <c:v>42424</c:v>
                </c:pt>
                <c:pt idx="33">
                  <c:v>42425</c:v>
                </c:pt>
                <c:pt idx="34">
                  <c:v>42426</c:v>
                </c:pt>
                <c:pt idx="35">
                  <c:v>42429</c:v>
                </c:pt>
                <c:pt idx="36">
                  <c:v>42430</c:v>
                </c:pt>
                <c:pt idx="37">
                  <c:v>42431</c:v>
                </c:pt>
                <c:pt idx="38">
                  <c:v>42432</c:v>
                </c:pt>
                <c:pt idx="39">
                  <c:v>42433</c:v>
                </c:pt>
                <c:pt idx="40">
                  <c:v>42436</c:v>
                </c:pt>
                <c:pt idx="41">
                  <c:v>42437</c:v>
                </c:pt>
                <c:pt idx="42">
                  <c:v>42438</c:v>
                </c:pt>
                <c:pt idx="43">
                  <c:v>42439</c:v>
                </c:pt>
                <c:pt idx="44">
                  <c:v>42440</c:v>
                </c:pt>
                <c:pt idx="45">
                  <c:v>42443</c:v>
                </c:pt>
                <c:pt idx="46">
                  <c:v>42444</c:v>
                </c:pt>
                <c:pt idx="47">
                  <c:v>42445</c:v>
                </c:pt>
                <c:pt idx="48">
                  <c:v>42446</c:v>
                </c:pt>
                <c:pt idx="49">
                  <c:v>42447</c:v>
                </c:pt>
                <c:pt idx="50">
                  <c:v>42450</c:v>
                </c:pt>
                <c:pt idx="51">
                  <c:v>42451</c:v>
                </c:pt>
                <c:pt idx="52">
                  <c:v>42452</c:v>
                </c:pt>
                <c:pt idx="53">
                  <c:v>42453</c:v>
                </c:pt>
                <c:pt idx="54">
                  <c:v>42454</c:v>
                </c:pt>
                <c:pt idx="55">
                  <c:v>42457</c:v>
                </c:pt>
                <c:pt idx="56">
                  <c:v>42458</c:v>
                </c:pt>
                <c:pt idx="57">
                  <c:v>42459</c:v>
                </c:pt>
                <c:pt idx="58">
                  <c:v>42460</c:v>
                </c:pt>
                <c:pt idx="59">
                  <c:v>42461</c:v>
                </c:pt>
                <c:pt idx="60">
                  <c:v>42465</c:v>
                </c:pt>
                <c:pt idx="61">
                  <c:v>42466</c:v>
                </c:pt>
                <c:pt idx="62">
                  <c:v>42467</c:v>
                </c:pt>
                <c:pt idx="63">
                  <c:v>42468</c:v>
                </c:pt>
                <c:pt idx="64">
                  <c:v>42471</c:v>
                </c:pt>
                <c:pt idx="65">
                  <c:v>42472</c:v>
                </c:pt>
                <c:pt idx="66">
                  <c:v>42473</c:v>
                </c:pt>
                <c:pt idx="67">
                  <c:v>42474</c:v>
                </c:pt>
                <c:pt idx="68">
                  <c:v>42475</c:v>
                </c:pt>
                <c:pt idx="69">
                  <c:v>42478</c:v>
                </c:pt>
                <c:pt idx="70">
                  <c:v>42479</c:v>
                </c:pt>
                <c:pt idx="71">
                  <c:v>42480</c:v>
                </c:pt>
                <c:pt idx="72">
                  <c:v>42481</c:v>
                </c:pt>
                <c:pt idx="73">
                  <c:v>42482</c:v>
                </c:pt>
                <c:pt idx="74">
                  <c:v>42485</c:v>
                </c:pt>
                <c:pt idx="75">
                  <c:v>42486</c:v>
                </c:pt>
                <c:pt idx="76">
                  <c:v>42487</c:v>
                </c:pt>
                <c:pt idx="77">
                  <c:v>42488</c:v>
                </c:pt>
                <c:pt idx="78">
                  <c:v>42489</c:v>
                </c:pt>
                <c:pt idx="79">
                  <c:v>42493</c:v>
                </c:pt>
                <c:pt idx="80">
                  <c:v>42494</c:v>
                </c:pt>
                <c:pt idx="81">
                  <c:v>42495</c:v>
                </c:pt>
                <c:pt idx="82">
                  <c:v>42496</c:v>
                </c:pt>
                <c:pt idx="83">
                  <c:v>42499</c:v>
                </c:pt>
                <c:pt idx="84">
                  <c:v>42500</c:v>
                </c:pt>
                <c:pt idx="85">
                  <c:v>42501</c:v>
                </c:pt>
                <c:pt idx="86">
                  <c:v>42502</c:v>
                </c:pt>
                <c:pt idx="87">
                  <c:v>42503</c:v>
                </c:pt>
                <c:pt idx="88">
                  <c:v>42506</c:v>
                </c:pt>
                <c:pt idx="89">
                  <c:v>42507</c:v>
                </c:pt>
                <c:pt idx="90">
                  <c:v>42508</c:v>
                </c:pt>
                <c:pt idx="91">
                  <c:v>42509</c:v>
                </c:pt>
                <c:pt idx="92">
                  <c:v>42510</c:v>
                </c:pt>
                <c:pt idx="93">
                  <c:v>42513</c:v>
                </c:pt>
                <c:pt idx="94">
                  <c:v>42514</c:v>
                </c:pt>
                <c:pt idx="95">
                  <c:v>42515</c:v>
                </c:pt>
                <c:pt idx="96">
                  <c:v>42516</c:v>
                </c:pt>
                <c:pt idx="97">
                  <c:v>42517</c:v>
                </c:pt>
                <c:pt idx="98">
                  <c:v>42520</c:v>
                </c:pt>
                <c:pt idx="99">
                  <c:v>42521</c:v>
                </c:pt>
                <c:pt idx="100">
                  <c:v>42522</c:v>
                </c:pt>
                <c:pt idx="101">
                  <c:v>42523</c:v>
                </c:pt>
                <c:pt idx="102">
                  <c:v>42524</c:v>
                </c:pt>
                <c:pt idx="103">
                  <c:v>42527</c:v>
                </c:pt>
                <c:pt idx="104">
                  <c:v>42528</c:v>
                </c:pt>
                <c:pt idx="105">
                  <c:v>42529</c:v>
                </c:pt>
                <c:pt idx="106">
                  <c:v>42534</c:v>
                </c:pt>
                <c:pt idx="107">
                  <c:v>42535</c:v>
                </c:pt>
                <c:pt idx="108">
                  <c:v>42536</c:v>
                </c:pt>
                <c:pt idx="109">
                  <c:v>42537</c:v>
                </c:pt>
                <c:pt idx="110">
                  <c:v>42538</c:v>
                </c:pt>
                <c:pt idx="111">
                  <c:v>42541</c:v>
                </c:pt>
                <c:pt idx="112">
                  <c:v>42542</c:v>
                </c:pt>
                <c:pt idx="113">
                  <c:v>42543</c:v>
                </c:pt>
                <c:pt idx="114">
                  <c:v>42544</c:v>
                </c:pt>
                <c:pt idx="115">
                  <c:v>42545</c:v>
                </c:pt>
                <c:pt idx="116">
                  <c:v>42548</c:v>
                </c:pt>
                <c:pt idx="117">
                  <c:v>42549</c:v>
                </c:pt>
                <c:pt idx="118">
                  <c:v>42550</c:v>
                </c:pt>
                <c:pt idx="119">
                  <c:v>42551</c:v>
                </c:pt>
                <c:pt idx="120">
                  <c:v>42552</c:v>
                </c:pt>
                <c:pt idx="121">
                  <c:v>42555</c:v>
                </c:pt>
                <c:pt idx="122">
                  <c:v>42556</c:v>
                </c:pt>
                <c:pt idx="123">
                  <c:v>42557</c:v>
                </c:pt>
                <c:pt idx="124">
                  <c:v>42558</c:v>
                </c:pt>
                <c:pt idx="125">
                  <c:v>42559</c:v>
                </c:pt>
                <c:pt idx="126">
                  <c:v>42562</c:v>
                </c:pt>
                <c:pt idx="127">
                  <c:v>42563</c:v>
                </c:pt>
                <c:pt idx="128">
                  <c:v>42564</c:v>
                </c:pt>
                <c:pt idx="129">
                  <c:v>42565</c:v>
                </c:pt>
                <c:pt idx="130">
                  <c:v>42566</c:v>
                </c:pt>
                <c:pt idx="131">
                  <c:v>42569</c:v>
                </c:pt>
                <c:pt idx="132">
                  <c:v>42570</c:v>
                </c:pt>
                <c:pt idx="133">
                  <c:v>42571</c:v>
                </c:pt>
                <c:pt idx="134">
                  <c:v>42572</c:v>
                </c:pt>
                <c:pt idx="135">
                  <c:v>42573</c:v>
                </c:pt>
                <c:pt idx="136">
                  <c:v>42576</c:v>
                </c:pt>
                <c:pt idx="137">
                  <c:v>42577</c:v>
                </c:pt>
                <c:pt idx="138">
                  <c:v>42578</c:v>
                </c:pt>
                <c:pt idx="139">
                  <c:v>42579</c:v>
                </c:pt>
                <c:pt idx="140">
                  <c:v>42580</c:v>
                </c:pt>
                <c:pt idx="141">
                  <c:v>42583</c:v>
                </c:pt>
                <c:pt idx="142">
                  <c:v>42584</c:v>
                </c:pt>
                <c:pt idx="143">
                  <c:v>42585</c:v>
                </c:pt>
                <c:pt idx="144">
                  <c:v>42586</c:v>
                </c:pt>
                <c:pt idx="145">
                  <c:v>42587</c:v>
                </c:pt>
                <c:pt idx="146">
                  <c:v>42590</c:v>
                </c:pt>
                <c:pt idx="147">
                  <c:v>42591</c:v>
                </c:pt>
                <c:pt idx="148">
                  <c:v>42592</c:v>
                </c:pt>
                <c:pt idx="149">
                  <c:v>42593</c:v>
                </c:pt>
                <c:pt idx="150">
                  <c:v>42594</c:v>
                </c:pt>
                <c:pt idx="151">
                  <c:v>42597</c:v>
                </c:pt>
                <c:pt idx="152">
                  <c:v>42598</c:v>
                </c:pt>
                <c:pt idx="153">
                  <c:v>42599</c:v>
                </c:pt>
                <c:pt idx="154">
                  <c:v>42600</c:v>
                </c:pt>
                <c:pt idx="155">
                  <c:v>42601</c:v>
                </c:pt>
                <c:pt idx="156">
                  <c:v>42604</c:v>
                </c:pt>
                <c:pt idx="157">
                  <c:v>42605</c:v>
                </c:pt>
                <c:pt idx="158">
                  <c:v>42606</c:v>
                </c:pt>
                <c:pt idx="159">
                  <c:v>42607</c:v>
                </c:pt>
                <c:pt idx="160">
                  <c:v>42608</c:v>
                </c:pt>
                <c:pt idx="161">
                  <c:v>42611</c:v>
                </c:pt>
                <c:pt idx="162">
                  <c:v>42612</c:v>
                </c:pt>
                <c:pt idx="163">
                  <c:v>42613</c:v>
                </c:pt>
                <c:pt idx="164">
                  <c:v>42614</c:v>
                </c:pt>
                <c:pt idx="165">
                  <c:v>42615</c:v>
                </c:pt>
                <c:pt idx="166">
                  <c:v>42618</c:v>
                </c:pt>
                <c:pt idx="167">
                  <c:v>42619</c:v>
                </c:pt>
                <c:pt idx="168">
                  <c:v>42620</c:v>
                </c:pt>
                <c:pt idx="169">
                  <c:v>42621</c:v>
                </c:pt>
                <c:pt idx="170">
                  <c:v>42622</c:v>
                </c:pt>
                <c:pt idx="171">
                  <c:v>42625</c:v>
                </c:pt>
                <c:pt idx="172">
                  <c:v>42626</c:v>
                </c:pt>
                <c:pt idx="173">
                  <c:v>42627</c:v>
                </c:pt>
                <c:pt idx="174">
                  <c:v>42632</c:v>
                </c:pt>
                <c:pt idx="175">
                  <c:v>42633</c:v>
                </c:pt>
                <c:pt idx="176">
                  <c:v>42634</c:v>
                </c:pt>
                <c:pt idx="177">
                  <c:v>42635</c:v>
                </c:pt>
                <c:pt idx="178">
                  <c:v>42636</c:v>
                </c:pt>
                <c:pt idx="179">
                  <c:v>42639</c:v>
                </c:pt>
                <c:pt idx="180">
                  <c:v>42640</c:v>
                </c:pt>
                <c:pt idx="181">
                  <c:v>42641</c:v>
                </c:pt>
                <c:pt idx="182">
                  <c:v>42642</c:v>
                </c:pt>
                <c:pt idx="183">
                  <c:v>42643</c:v>
                </c:pt>
                <c:pt idx="184">
                  <c:v>42653</c:v>
                </c:pt>
                <c:pt idx="185">
                  <c:v>42654</c:v>
                </c:pt>
                <c:pt idx="186">
                  <c:v>42655</c:v>
                </c:pt>
                <c:pt idx="187">
                  <c:v>42656</c:v>
                </c:pt>
                <c:pt idx="188">
                  <c:v>42657</c:v>
                </c:pt>
                <c:pt idx="189">
                  <c:v>42660</c:v>
                </c:pt>
                <c:pt idx="190">
                  <c:v>42661</c:v>
                </c:pt>
                <c:pt idx="191">
                  <c:v>42662</c:v>
                </c:pt>
                <c:pt idx="192">
                  <c:v>42663</c:v>
                </c:pt>
                <c:pt idx="193">
                  <c:v>42664</c:v>
                </c:pt>
                <c:pt idx="194">
                  <c:v>42667</c:v>
                </c:pt>
                <c:pt idx="195">
                  <c:v>42668</c:v>
                </c:pt>
                <c:pt idx="196">
                  <c:v>42669</c:v>
                </c:pt>
                <c:pt idx="197">
                  <c:v>42670</c:v>
                </c:pt>
                <c:pt idx="198">
                  <c:v>42671</c:v>
                </c:pt>
                <c:pt idx="199">
                  <c:v>42674</c:v>
                </c:pt>
                <c:pt idx="200">
                  <c:v>42675</c:v>
                </c:pt>
                <c:pt idx="201">
                  <c:v>42676</c:v>
                </c:pt>
                <c:pt idx="202">
                  <c:v>42677</c:v>
                </c:pt>
                <c:pt idx="203">
                  <c:v>42678</c:v>
                </c:pt>
                <c:pt idx="204">
                  <c:v>42681</c:v>
                </c:pt>
                <c:pt idx="205">
                  <c:v>42682</c:v>
                </c:pt>
                <c:pt idx="206">
                  <c:v>42683</c:v>
                </c:pt>
                <c:pt idx="207">
                  <c:v>42684</c:v>
                </c:pt>
                <c:pt idx="208">
                  <c:v>42685</c:v>
                </c:pt>
                <c:pt idx="209">
                  <c:v>42688</c:v>
                </c:pt>
                <c:pt idx="210">
                  <c:v>42689</c:v>
                </c:pt>
                <c:pt idx="211">
                  <c:v>42690</c:v>
                </c:pt>
                <c:pt idx="212">
                  <c:v>42691</c:v>
                </c:pt>
                <c:pt idx="213">
                  <c:v>42692</c:v>
                </c:pt>
                <c:pt idx="214">
                  <c:v>42695</c:v>
                </c:pt>
                <c:pt idx="215">
                  <c:v>42696</c:v>
                </c:pt>
                <c:pt idx="216">
                  <c:v>42697</c:v>
                </c:pt>
                <c:pt idx="217">
                  <c:v>42698</c:v>
                </c:pt>
                <c:pt idx="218">
                  <c:v>42699</c:v>
                </c:pt>
                <c:pt idx="219">
                  <c:v>42702</c:v>
                </c:pt>
                <c:pt idx="220">
                  <c:v>42703</c:v>
                </c:pt>
                <c:pt idx="221">
                  <c:v>42704</c:v>
                </c:pt>
                <c:pt idx="222">
                  <c:v>42705</c:v>
                </c:pt>
                <c:pt idx="223">
                  <c:v>42706</c:v>
                </c:pt>
                <c:pt idx="224">
                  <c:v>42709</c:v>
                </c:pt>
                <c:pt idx="225">
                  <c:v>42710</c:v>
                </c:pt>
                <c:pt idx="226">
                  <c:v>42711</c:v>
                </c:pt>
                <c:pt idx="227">
                  <c:v>42712</c:v>
                </c:pt>
                <c:pt idx="228">
                  <c:v>42713</c:v>
                </c:pt>
                <c:pt idx="229">
                  <c:v>42716</c:v>
                </c:pt>
                <c:pt idx="230">
                  <c:v>42717</c:v>
                </c:pt>
                <c:pt idx="231">
                  <c:v>42718</c:v>
                </c:pt>
                <c:pt idx="232">
                  <c:v>42719</c:v>
                </c:pt>
                <c:pt idx="233">
                  <c:v>42720</c:v>
                </c:pt>
                <c:pt idx="234">
                  <c:v>42723</c:v>
                </c:pt>
                <c:pt idx="235">
                  <c:v>42724</c:v>
                </c:pt>
                <c:pt idx="236">
                  <c:v>42725</c:v>
                </c:pt>
                <c:pt idx="237">
                  <c:v>42726</c:v>
                </c:pt>
                <c:pt idx="238">
                  <c:v>42727</c:v>
                </c:pt>
                <c:pt idx="239">
                  <c:v>42730</c:v>
                </c:pt>
                <c:pt idx="240">
                  <c:v>42731</c:v>
                </c:pt>
                <c:pt idx="241">
                  <c:v>42732</c:v>
                </c:pt>
                <c:pt idx="242">
                  <c:v>42733</c:v>
                </c:pt>
                <c:pt idx="243">
                  <c:v>42734</c:v>
                </c:pt>
                <c:pt idx="244">
                  <c:v>42738</c:v>
                </c:pt>
                <c:pt idx="245">
                  <c:v>42739</c:v>
                </c:pt>
                <c:pt idx="246">
                  <c:v>42740</c:v>
                </c:pt>
                <c:pt idx="247">
                  <c:v>42741</c:v>
                </c:pt>
                <c:pt idx="248">
                  <c:v>42744</c:v>
                </c:pt>
                <c:pt idx="249">
                  <c:v>42745</c:v>
                </c:pt>
                <c:pt idx="250">
                  <c:v>42746</c:v>
                </c:pt>
                <c:pt idx="251">
                  <c:v>42747</c:v>
                </c:pt>
                <c:pt idx="252">
                  <c:v>42748</c:v>
                </c:pt>
                <c:pt idx="253">
                  <c:v>42751</c:v>
                </c:pt>
                <c:pt idx="254">
                  <c:v>42752</c:v>
                </c:pt>
                <c:pt idx="255">
                  <c:v>42753</c:v>
                </c:pt>
                <c:pt idx="256">
                  <c:v>42754</c:v>
                </c:pt>
                <c:pt idx="257">
                  <c:v>42755</c:v>
                </c:pt>
                <c:pt idx="258">
                  <c:v>42758</c:v>
                </c:pt>
                <c:pt idx="259">
                  <c:v>42759</c:v>
                </c:pt>
                <c:pt idx="260">
                  <c:v>42760</c:v>
                </c:pt>
                <c:pt idx="261">
                  <c:v>42761</c:v>
                </c:pt>
                <c:pt idx="262">
                  <c:v>42769</c:v>
                </c:pt>
                <c:pt idx="263">
                  <c:v>42772</c:v>
                </c:pt>
                <c:pt idx="264">
                  <c:v>42773</c:v>
                </c:pt>
                <c:pt idx="265">
                  <c:v>42774</c:v>
                </c:pt>
                <c:pt idx="266">
                  <c:v>42775</c:v>
                </c:pt>
                <c:pt idx="267">
                  <c:v>42776</c:v>
                </c:pt>
                <c:pt idx="268">
                  <c:v>42779</c:v>
                </c:pt>
                <c:pt idx="269">
                  <c:v>42780</c:v>
                </c:pt>
                <c:pt idx="270">
                  <c:v>42781</c:v>
                </c:pt>
                <c:pt idx="271">
                  <c:v>42782</c:v>
                </c:pt>
                <c:pt idx="272">
                  <c:v>42783</c:v>
                </c:pt>
                <c:pt idx="273">
                  <c:v>42786</c:v>
                </c:pt>
                <c:pt idx="274">
                  <c:v>42787</c:v>
                </c:pt>
                <c:pt idx="275">
                  <c:v>42788</c:v>
                </c:pt>
                <c:pt idx="276">
                  <c:v>42789</c:v>
                </c:pt>
                <c:pt idx="277">
                  <c:v>42790</c:v>
                </c:pt>
                <c:pt idx="278">
                  <c:v>42793</c:v>
                </c:pt>
                <c:pt idx="279">
                  <c:v>42794</c:v>
                </c:pt>
                <c:pt idx="280">
                  <c:v>42795</c:v>
                </c:pt>
                <c:pt idx="281">
                  <c:v>42796</c:v>
                </c:pt>
                <c:pt idx="282">
                  <c:v>42797</c:v>
                </c:pt>
                <c:pt idx="283">
                  <c:v>42800</c:v>
                </c:pt>
                <c:pt idx="284">
                  <c:v>42801</c:v>
                </c:pt>
                <c:pt idx="285">
                  <c:v>42802</c:v>
                </c:pt>
                <c:pt idx="286">
                  <c:v>42803</c:v>
                </c:pt>
                <c:pt idx="287">
                  <c:v>42804</c:v>
                </c:pt>
                <c:pt idx="288">
                  <c:v>42807</c:v>
                </c:pt>
                <c:pt idx="289">
                  <c:v>42808</c:v>
                </c:pt>
                <c:pt idx="290">
                  <c:v>42809</c:v>
                </c:pt>
                <c:pt idx="291">
                  <c:v>42810</c:v>
                </c:pt>
                <c:pt idx="292">
                  <c:v>42811</c:v>
                </c:pt>
                <c:pt idx="293">
                  <c:v>42814</c:v>
                </c:pt>
                <c:pt idx="294">
                  <c:v>42815</c:v>
                </c:pt>
                <c:pt idx="295">
                  <c:v>42816</c:v>
                </c:pt>
                <c:pt idx="296">
                  <c:v>42817</c:v>
                </c:pt>
                <c:pt idx="297">
                  <c:v>42818</c:v>
                </c:pt>
                <c:pt idx="298">
                  <c:v>42821</c:v>
                </c:pt>
                <c:pt idx="299">
                  <c:v>42822</c:v>
                </c:pt>
                <c:pt idx="300">
                  <c:v>42823</c:v>
                </c:pt>
                <c:pt idx="301">
                  <c:v>42824</c:v>
                </c:pt>
                <c:pt idx="302">
                  <c:v>42825</c:v>
                </c:pt>
                <c:pt idx="303">
                  <c:v>42830</c:v>
                </c:pt>
                <c:pt idx="304">
                  <c:v>42831</c:v>
                </c:pt>
                <c:pt idx="305">
                  <c:v>42832</c:v>
                </c:pt>
                <c:pt idx="306">
                  <c:v>42835</c:v>
                </c:pt>
                <c:pt idx="307">
                  <c:v>42836</c:v>
                </c:pt>
                <c:pt idx="308">
                  <c:v>42837</c:v>
                </c:pt>
                <c:pt idx="309">
                  <c:v>42838</c:v>
                </c:pt>
                <c:pt idx="310">
                  <c:v>42839</c:v>
                </c:pt>
                <c:pt idx="311">
                  <c:v>42842</c:v>
                </c:pt>
                <c:pt idx="312">
                  <c:v>42843</c:v>
                </c:pt>
                <c:pt idx="313">
                  <c:v>42844</c:v>
                </c:pt>
                <c:pt idx="314">
                  <c:v>42845</c:v>
                </c:pt>
                <c:pt idx="315">
                  <c:v>42846</c:v>
                </c:pt>
                <c:pt idx="316">
                  <c:v>42849</c:v>
                </c:pt>
                <c:pt idx="317">
                  <c:v>42850</c:v>
                </c:pt>
                <c:pt idx="318">
                  <c:v>42851</c:v>
                </c:pt>
                <c:pt idx="319">
                  <c:v>42852</c:v>
                </c:pt>
                <c:pt idx="320">
                  <c:v>42853</c:v>
                </c:pt>
                <c:pt idx="321">
                  <c:v>42857</c:v>
                </c:pt>
                <c:pt idx="322">
                  <c:v>42858</c:v>
                </c:pt>
                <c:pt idx="323">
                  <c:v>42859</c:v>
                </c:pt>
                <c:pt idx="324">
                  <c:v>42860</c:v>
                </c:pt>
                <c:pt idx="325">
                  <c:v>42863</c:v>
                </c:pt>
                <c:pt idx="326">
                  <c:v>42864</c:v>
                </c:pt>
                <c:pt idx="327">
                  <c:v>42865</c:v>
                </c:pt>
                <c:pt idx="328">
                  <c:v>42866</c:v>
                </c:pt>
                <c:pt idx="329">
                  <c:v>42867</c:v>
                </c:pt>
                <c:pt idx="330">
                  <c:v>42870</c:v>
                </c:pt>
                <c:pt idx="331">
                  <c:v>42871</c:v>
                </c:pt>
                <c:pt idx="332">
                  <c:v>42872</c:v>
                </c:pt>
                <c:pt idx="333">
                  <c:v>42873</c:v>
                </c:pt>
                <c:pt idx="334">
                  <c:v>42874</c:v>
                </c:pt>
                <c:pt idx="335">
                  <c:v>42877</c:v>
                </c:pt>
                <c:pt idx="336">
                  <c:v>42878</c:v>
                </c:pt>
                <c:pt idx="337">
                  <c:v>42879</c:v>
                </c:pt>
                <c:pt idx="338">
                  <c:v>42880</c:v>
                </c:pt>
                <c:pt idx="339">
                  <c:v>42881</c:v>
                </c:pt>
                <c:pt idx="340">
                  <c:v>42886</c:v>
                </c:pt>
                <c:pt idx="341">
                  <c:v>42887</c:v>
                </c:pt>
                <c:pt idx="342">
                  <c:v>42888</c:v>
                </c:pt>
                <c:pt idx="343">
                  <c:v>42891</c:v>
                </c:pt>
                <c:pt idx="344">
                  <c:v>42892</c:v>
                </c:pt>
                <c:pt idx="345">
                  <c:v>42893</c:v>
                </c:pt>
                <c:pt idx="346">
                  <c:v>42894</c:v>
                </c:pt>
                <c:pt idx="347">
                  <c:v>42895</c:v>
                </c:pt>
                <c:pt idx="348">
                  <c:v>42898</c:v>
                </c:pt>
                <c:pt idx="349">
                  <c:v>42899</c:v>
                </c:pt>
                <c:pt idx="350">
                  <c:v>42900</c:v>
                </c:pt>
                <c:pt idx="351">
                  <c:v>42901</c:v>
                </c:pt>
                <c:pt idx="352">
                  <c:v>42902</c:v>
                </c:pt>
                <c:pt idx="353">
                  <c:v>42905</c:v>
                </c:pt>
                <c:pt idx="354">
                  <c:v>42906</c:v>
                </c:pt>
                <c:pt idx="355">
                  <c:v>42907</c:v>
                </c:pt>
                <c:pt idx="356">
                  <c:v>42908</c:v>
                </c:pt>
                <c:pt idx="357">
                  <c:v>42909</c:v>
                </c:pt>
                <c:pt idx="358">
                  <c:v>42912</c:v>
                </c:pt>
                <c:pt idx="359">
                  <c:v>42913</c:v>
                </c:pt>
                <c:pt idx="360">
                  <c:v>42914</c:v>
                </c:pt>
                <c:pt idx="361">
                  <c:v>42915</c:v>
                </c:pt>
                <c:pt idx="362">
                  <c:v>42916</c:v>
                </c:pt>
                <c:pt idx="363">
                  <c:v>42919</c:v>
                </c:pt>
                <c:pt idx="364">
                  <c:v>42920</c:v>
                </c:pt>
                <c:pt idx="365">
                  <c:v>42921</c:v>
                </c:pt>
                <c:pt idx="366">
                  <c:v>42922</c:v>
                </c:pt>
                <c:pt idx="367">
                  <c:v>42923</c:v>
                </c:pt>
                <c:pt idx="368">
                  <c:v>42926</c:v>
                </c:pt>
                <c:pt idx="369">
                  <c:v>42927</c:v>
                </c:pt>
                <c:pt idx="370">
                  <c:v>42928</c:v>
                </c:pt>
                <c:pt idx="371">
                  <c:v>42929</c:v>
                </c:pt>
                <c:pt idx="372">
                  <c:v>42930</c:v>
                </c:pt>
                <c:pt idx="373">
                  <c:v>42933</c:v>
                </c:pt>
                <c:pt idx="374">
                  <c:v>42934</c:v>
                </c:pt>
                <c:pt idx="375">
                  <c:v>42935</c:v>
                </c:pt>
                <c:pt idx="376">
                  <c:v>42936</c:v>
                </c:pt>
                <c:pt idx="377">
                  <c:v>42937</c:v>
                </c:pt>
                <c:pt idx="378">
                  <c:v>42940</c:v>
                </c:pt>
                <c:pt idx="379">
                  <c:v>42941</c:v>
                </c:pt>
                <c:pt idx="380">
                  <c:v>42942</c:v>
                </c:pt>
                <c:pt idx="381">
                  <c:v>42943</c:v>
                </c:pt>
                <c:pt idx="382">
                  <c:v>42944</c:v>
                </c:pt>
                <c:pt idx="383">
                  <c:v>42947</c:v>
                </c:pt>
                <c:pt idx="384">
                  <c:v>42948</c:v>
                </c:pt>
                <c:pt idx="385">
                  <c:v>42949</c:v>
                </c:pt>
                <c:pt idx="386">
                  <c:v>42950</c:v>
                </c:pt>
                <c:pt idx="387">
                  <c:v>42951</c:v>
                </c:pt>
                <c:pt idx="388">
                  <c:v>42954</c:v>
                </c:pt>
                <c:pt idx="389">
                  <c:v>42955</c:v>
                </c:pt>
                <c:pt idx="390">
                  <c:v>42956</c:v>
                </c:pt>
                <c:pt idx="391">
                  <c:v>42957</c:v>
                </c:pt>
                <c:pt idx="392">
                  <c:v>42958</c:v>
                </c:pt>
                <c:pt idx="393">
                  <c:v>42961</c:v>
                </c:pt>
                <c:pt idx="394">
                  <c:v>42962</c:v>
                </c:pt>
                <c:pt idx="395">
                  <c:v>42963</c:v>
                </c:pt>
                <c:pt idx="396">
                  <c:v>42964</c:v>
                </c:pt>
                <c:pt idx="397">
                  <c:v>42965</c:v>
                </c:pt>
                <c:pt idx="398">
                  <c:v>42968</c:v>
                </c:pt>
                <c:pt idx="399">
                  <c:v>42969</c:v>
                </c:pt>
                <c:pt idx="400">
                  <c:v>42970</c:v>
                </c:pt>
                <c:pt idx="401">
                  <c:v>42971</c:v>
                </c:pt>
                <c:pt idx="402">
                  <c:v>42972</c:v>
                </c:pt>
                <c:pt idx="403">
                  <c:v>42975</c:v>
                </c:pt>
                <c:pt idx="404">
                  <c:v>42976</c:v>
                </c:pt>
                <c:pt idx="405">
                  <c:v>42977</c:v>
                </c:pt>
                <c:pt idx="406">
                  <c:v>42978</c:v>
                </c:pt>
                <c:pt idx="407">
                  <c:v>42979</c:v>
                </c:pt>
                <c:pt idx="408">
                  <c:v>42982</c:v>
                </c:pt>
                <c:pt idx="409">
                  <c:v>42983</c:v>
                </c:pt>
                <c:pt idx="410">
                  <c:v>42984</c:v>
                </c:pt>
                <c:pt idx="411">
                  <c:v>42985</c:v>
                </c:pt>
                <c:pt idx="412">
                  <c:v>42986</c:v>
                </c:pt>
              </c:numCache>
            </c:numRef>
          </c:cat>
          <c:val>
            <c:numRef>
              <c:f>CC!$K$1288:$K$1700</c:f>
              <c:numCache>
                <c:formatCode>0.000</c:formatCode>
                <c:ptCount val="413"/>
                <c:pt idx="0">
                  <c:v>6.2298222979472739E-3</c:v>
                </c:pt>
                <c:pt idx="1">
                  <c:v>6.4899931924144033E-3</c:v>
                </c:pt>
                <c:pt idx="2">
                  <c:v>6.5278169582815501E-3</c:v>
                </c:pt>
                <c:pt idx="3">
                  <c:v>6.5725796192623101E-3</c:v>
                </c:pt>
                <c:pt idx="4">
                  <c:v>6.3624108657040768E-3</c:v>
                </c:pt>
                <c:pt idx="5">
                  <c:v>6.5295807165303907E-3</c:v>
                </c:pt>
                <c:pt idx="6">
                  <c:v>6.7363714539698111E-3</c:v>
                </c:pt>
                <c:pt idx="7">
                  <c:v>7.2317464167664103E-3</c:v>
                </c:pt>
                <c:pt idx="8">
                  <c:v>6.7821020193688034E-3</c:v>
                </c:pt>
                <c:pt idx="9">
                  <c:v>7.0627988350831089E-3</c:v>
                </c:pt>
                <c:pt idx="10">
                  <c:v>7.0235533980024384E-3</c:v>
                </c:pt>
                <c:pt idx="11">
                  <c:v>6.8533760651539877E-3</c:v>
                </c:pt>
                <c:pt idx="12">
                  <c:v>6.8127935824424113E-3</c:v>
                </c:pt>
                <c:pt idx="13">
                  <c:v>6.8844451023540587E-3</c:v>
                </c:pt>
                <c:pt idx="14">
                  <c:v>6.8930564827284629E-3</c:v>
                </c:pt>
                <c:pt idx="15">
                  <c:v>7.0906795167195308E-3</c:v>
                </c:pt>
                <c:pt idx="16">
                  <c:v>7.7420819958697665E-3</c:v>
                </c:pt>
                <c:pt idx="17">
                  <c:v>8.0312995875215717E-3</c:v>
                </c:pt>
                <c:pt idx="18">
                  <c:v>8.0770585290556862E-3</c:v>
                </c:pt>
                <c:pt idx="19">
                  <c:v>7.8196030908078834E-3</c:v>
                </c:pt>
                <c:pt idx="20">
                  <c:v>7.6421259681063794E-3</c:v>
                </c:pt>
                <c:pt idx="21">
                  <c:v>7.0678473619655569E-3</c:v>
                </c:pt>
                <c:pt idx="22">
                  <c:v>7.1744401087255397E-3</c:v>
                </c:pt>
                <c:pt idx="23">
                  <c:v>7.1443491383616706E-3</c:v>
                </c:pt>
                <c:pt idx="24">
                  <c:v>7.0654403491989121E-3</c:v>
                </c:pt>
                <c:pt idx="25">
                  <c:v>7.2373114086764154E-3</c:v>
                </c:pt>
                <c:pt idx="26">
                  <c:v>7.1534951868866686E-3</c:v>
                </c:pt>
                <c:pt idx="27">
                  <c:v>7.1760520073808273E-3</c:v>
                </c:pt>
                <c:pt idx="28">
                  <c:v>7.1334962989286141E-3</c:v>
                </c:pt>
                <c:pt idx="29">
                  <c:v>7.1191465097562578E-3</c:v>
                </c:pt>
                <c:pt idx="30">
                  <c:v>6.9502087541054372E-3</c:v>
                </c:pt>
                <c:pt idx="31">
                  <c:v>6.8497341352796656E-3</c:v>
                </c:pt>
                <c:pt idx="32">
                  <c:v>6.7649969832368345E-3</c:v>
                </c:pt>
                <c:pt idx="33">
                  <c:v>7.3265344106865082E-3</c:v>
                </c:pt>
                <c:pt idx="34">
                  <c:v>7.5475956512193326E-3</c:v>
                </c:pt>
                <c:pt idx="35">
                  <c:v>7.8830166693589984E-3</c:v>
                </c:pt>
                <c:pt idx="36">
                  <c:v>7.7136756053567679E-3</c:v>
                </c:pt>
                <c:pt idx="37">
                  <c:v>7.5460168149593873E-3</c:v>
                </c:pt>
                <c:pt idx="38">
                  <c:v>7.3196315153829586E-3</c:v>
                </c:pt>
                <c:pt idx="39">
                  <c:v>7.3644483529121119E-3</c:v>
                </c:pt>
                <c:pt idx="40">
                  <c:v>7.302146287878418E-3</c:v>
                </c:pt>
                <c:pt idx="41">
                  <c:v>7.305918005219264E-3</c:v>
                </c:pt>
                <c:pt idx="42">
                  <c:v>7.3423879864266753E-3</c:v>
                </c:pt>
                <c:pt idx="43">
                  <c:v>7.4165003602499127E-3</c:v>
                </c:pt>
                <c:pt idx="44">
                  <c:v>7.4836249186205073E-3</c:v>
                </c:pt>
                <c:pt idx="45">
                  <c:v>7.3417861786374897E-3</c:v>
                </c:pt>
                <c:pt idx="46">
                  <c:v>7.3698912400076699E-3</c:v>
                </c:pt>
                <c:pt idx="47">
                  <c:v>7.4537969466466764E-3</c:v>
                </c:pt>
                <c:pt idx="48">
                  <c:v>7.3436240861370697E-3</c:v>
                </c:pt>
                <c:pt idx="49">
                  <c:v>7.221605568985108E-3</c:v>
                </c:pt>
                <c:pt idx="50">
                  <c:v>7.2846418270376759E-3</c:v>
                </c:pt>
                <c:pt idx="51">
                  <c:v>7.4322326445633094E-3</c:v>
                </c:pt>
                <c:pt idx="52">
                  <c:v>7.3912104590249453E-3</c:v>
                </c:pt>
                <c:pt idx="53">
                  <c:v>7.4726055878672065E-3</c:v>
                </c:pt>
                <c:pt idx="54">
                  <c:v>7.3919463185650042E-3</c:v>
                </c:pt>
                <c:pt idx="55">
                  <c:v>7.4169122855714947E-3</c:v>
                </c:pt>
                <c:pt idx="56">
                  <c:v>7.4865173947314748E-3</c:v>
                </c:pt>
                <c:pt idx="57">
                  <c:v>7.4183360251241504E-3</c:v>
                </c:pt>
                <c:pt idx="58">
                  <c:v>7.262602124633262E-3</c:v>
                </c:pt>
                <c:pt idx="59">
                  <c:v>7.2804262563224489E-3</c:v>
                </c:pt>
                <c:pt idx="60">
                  <c:v>7.0953208227095207E-3</c:v>
                </c:pt>
                <c:pt idx="61">
                  <c:v>7.0916188021619975E-3</c:v>
                </c:pt>
                <c:pt idx="62">
                  <c:v>7.1125301916365041E-3</c:v>
                </c:pt>
                <c:pt idx="63">
                  <c:v>7.1221709674822442E-3</c:v>
                </c:pt>
                <c:pt idx="64">
                  <c:v>6.9743636215615495E-3</c:v>
                </c:pt>
                <c:pt idx="65">
                  <c:v>7.0229759571324227E-3</c:v>
                </c:pt>
                <c:pt idx="66">
                  <c:v>6.9898182015814131E-3</c:v>
                </c:pt>
                <c:pt idx="67">
                  <c:v>7.000064413791772E-3</c:v>
                </c:pt>
                <c:pt idx="68">
                  <c:v>7.1428647746722695E-3</c:v>
                </c:pt>
                <c:pt idx="69">
                  <c:v>7.2446007388473413E-3</c:v>
                </c:pt>
                <c:pt idx="70">
                  <c:v>7.3014363983007965E-3</c:v>
                </c:pt>
                <c:pt idx="71">
                  <c:v>7.3948807257911212E-3</c:v>
                </c:pt>
                <c:pt idx="72">
                  <c:v>7.3909418120225723E-3</c:v>
                </c:pt>
                <c:pt idx="73">
                  <c:v>7.3476317997360069E-3</c:v>
                </c:pt>
                <c:pt idx="74">
                  <c:v>7.3418586396716418E-3</c:v>
                </c:pt>
                <c:pt idx="75">
                  <c:v>7.2775143529685907E-3</c:v>
                </c:pt>
                <c:pt idx="76">
                  <c:v>7.3447950673461646E-3</c:v>
                </c:pt>
                <c:pt idx="77">
                  <c:v>7.3406165890722991E-3</c:v>
                </c:pt>
                <c:pt idx="78">
                  <c:v>7.2569199070372167E-3</c:v>
                </c:pt>
                <c:pt idx="79">
                  <c:v>7.120173764754989E-3</c:v>
                </c:pt>
                <c:pt idx="80">
                  <c:v>7.1396376198160985E-3</c:v>
                </c:pt>
                <c:pt idx="81">
                  <c:v>7.1467490042078016E-3</c:v>
                </c:pt>
                <c:pt idx="82">
                  <c:v>7.2080435468264703E-3</c:v>
                </c:pt>
                <c:pt idx="83">
                  <c:v>7.3634269242875069E-3</c:v>
                </c:pt>
                <c:pt idx="84">
                  <c:v>7.3773279142515663E-3</c:v>
                </c:pt>
                <c:pt idx="85">
                  <c:v>7.4406857880994492E-3</c:v>
                </c:pt>
                <c:pt idx="86">
                  <c:v>7.3452203729390472E-3</c:v>
                </c:pt>
                <c:pt idx="87">
                  <c:v>7.4371086603776046E-3</c:v>
                </c:pt>
                <c:pt idx="88">
                  <c:v>7.3504235814722749E-3</c:v>
                </c:pt>
                <c:pt idx="89">
                  <c:v>7.4292752610769022E-3</c:v>
                </c:pt>
                <c:pt idx="90">
                  <c:v>7.5486727022814892E-3</c:v>
                </c:pt>
                <c:pt idx="91">
                  <c:v>7.4811229795005846E-3</c:v>
                </c:pt>
                <c:pt idx="92">
                  <c:v>7.4231147149775578E-3</c:v>
                </c:pt>
                <c:pt idx="93">
                  <c:v>7.4521968293707191E-3</c:v>
                </c:pt>
                <c:pt idx="94">
                  <c:v>7.4971704810140385E-3</c:v>
                </c:pt>
                <c:pt idx="95">
                  <c:v>7.5492967945537046E-3</c:v>
                </c:pt>
                <c:pt idx="96">
                  <c:v>7.5291240153664146E-3</c:v>
                </c:pt>
                <c:pt idx="97">
                  <c:v>7.5393339390259842E-3</c:v>
                </c:pt>
                <c:pt idx="98">
                  <c:v>7.6012037010741232E-3</c:v>
                </c:pt>
                <c:pt idx="99">
                  <c:v>7.4073236918603957E-3</c:v>
                </c:pt>
                <c:pt idx="100">
                  <c:v>7.394324764181677E-3</c:v>
                </c:pt>
                <c:pt idx="101">
                  <c:v>7.3782846682201378E-3</c:v>
                </c:pt>
                <c:pt idx="102">
                  <c:v>7.2765446077407842E-3</c:v>
                </c:pt>
                <c:pt idx="103">
                  <c:v>7.3071907454311316E-3</c:v>
                </c:pt>
                <c:pt idx="104">
                  <c:v>7.3158727855809624E-3</c:v>
                </c:pt>
                <c:pt idx="105">
                  <c:v>7.3410989841418903E-3</c:v>
                </c:pt>
                <c:pt idx="106">
                  <c:v>7.510521759684391E-3</c:v>
                </c:pt>
                <c:pt idx="107">
                  <c:v>7.5519855055729487E-3</c:v>
                </c:pt>
                <c:pt idx="108">
                  <c:v>7.486629894376956E-3</c:v>
                </c:pt>
                <c:pt idx="109">
                  <c:v>7.522956449639899E-3</c:v>
                </c:pt>
                <c:pt idx="110">
                  <c:v>7.4044553530215954E-3</c:v>
                </c:pt>
                <c:pt idx="111">
                  <c:v>7.4507515241430677E-3</c:v>
                </c:pt>
                <c:pt idx="112">
                  <c:v>7.564942550996108E-3</c:v>
                </c:pt>
                <c:pt idx="113">
                  <c:v>7.5565504832525998E-3</c:v>
                </c:pt>
                <c:pt idx="114">
                  <c:v>7.6242011719914043E-3</c:v>
                </c:pt>
                <c:pt idx="115">
                  <c:v>7.6603509738498859E-3</c:v>
                </c:pt>
                <c:pt idx="116">
                  <c:v>7.6562097665545531E-3</c:v>
                </c:pt>
                <c:pt idx="117">
                  <c:v>7.6580608322430466E-3</c:v>
                </c:pt>
                <c:pt idx="118">
                  <c:v>7.7650008490236719E-3</c:v>
                </c:pt>
                <c:pt idx="119">
                  <c:v>7.7388800840728911E-3</c:v>
                </c:pt>
                <c:pt idx="120">
                  <c:v>7.7756394225659622E-3</c:v>
                </c:pt>
                <c:pt idx="121">
                  <c:v>7.7841177480813747E-3</c:v>
                </c:pt>
                <c:pt idx="122">
                  <c:v>7.7117923315772885E-3</c:v>
                </c:pt>
                <c:pt idx="123">
                  <c:v>7.833178467134265E-3</c:v>
                </c:pt>
                <c:pt idx="124">
                  <c:v>7.8188226122988744E-3</c:v>
                </c:pt>
                <c:pt idx="125">
                  <c:v>7.893013147605446E-3</c:v>
                </c:pt>
                <c:pt idx="126">
                  <c:v>8.0106956141780469E-3</c:v>
                </c:pt>
                <c:pt idx="127">
                  <c:v>7.9121046561858241E-3</c:v>
                </c:pt>
                <c:pt idx="128">
                  <c:v>7.915646430743585E-3</c:v>
                </c:pt>
                <c:pt idx="129">
                  <c:v>7.9838142663459372E-3</c:v>
                </c:pt>
                <c:pt idx="130">
                  <c:v>7.9759717444788103E-3</c:v>
                </c:pt>
                <c:pt idx="131">
                  <c:v>7.9563009210959421E-3</c:v>
                </c:pt>
                <c:pt idx="132">
                  <c:v>7.88354779571529E-3</c:v>
                </c:pt>
                <c:pt idx="133">
                  <c:v>7.6718818515189302E-3</c:v>
                </c:pt>
                <c:pt idx="134">
                  <c:v>7.569148189133186E-3</c:v>
                </c:pt>
                <c:pt idx="135">
                  <c:v>7.419206190977537E-3</c:v>
                </c:pt>
                <c:pt idx="136">
                  <c:v>7.4941451661400468E-3</c:v>
                </c:pt>
                <c:pt idx="137">
                  <c:v>7.5401454278560681E-3</c:v>
                </c:pt>
                <c:pt idx="138">
                  <c:v>7.6012137253420389E-3</c:v>
                </c:pt>
                <c:pt idx="139">
                  <c:v>7.6452456794035215E-3</c:v>
                </c:pt>
                <c:pt idx="140">
                  <c:v>7.7058839210431343E-3</c:v>
                </c:pt>
                <c:pt idx="141">
                  <c:v>7.7592624735963109E-3</c:v>
                </c:pt>
                <c:pt idx="142">
                  <c:v>7.6916624329249964E-3</c:v>
                </c:pt>
                <c:pt idx="143">
                  <c:v>7.6377956214146239E-3</c:v>
                </c:pt>
                <c:pt idx="144">
                  <c:v>7.5989518196370939E-3</c:v>
                </c:pt>
                <c:pt idx="145">
                  <c:v>7.592591426868231E-3</c:v>
                </c:pt>
                <c:pt idx="146">
                  <c:v>7.5169757049506694E-3</c:v>
                </c:pt>
                <c:pt idx="147">
                  <c:v>7.4672231575865222E-3</c:v>
                </c:pt>
                <c:pt idx="148">
                  <c:v>7.4907577863021421E-3</c:v>
                </c:pt>
                <c:pt idx="149">
                  <c:v>7.586368005414075E-3</c:v>
                </c:pt>
                <c:pt idx="150">
                  <c:v>7.6683716696869242E-3</c:v>
                </c:pt>
                <c:pt idx="151">
                  <c:v>7.7024887328077454E-3</c:v>
                </c:pt>
                <c:pt idx="152">
                  <c:v>7.8086463611876308E-3</c:v>
                </c:pt>
                <c:pt idx="153">
                  <c:v>7.7964628323560006E-3</c:v>
                </c:pt>
                <c:pt idx="154">
                  <c:v>7.7641611158521737E-3</c:v>
                </c:pt>
                <c:pt idx="155">
                  <c:v>7.7584541459295234E-3</c:v>
                </c:pt>
                <c:pt idx="156">
                  <c:v>7.7663225590598253E-3</c:v>
                </c:pt>
                <c:pt idx="157">
                  <c:v>7.7178437951853432E-3</c:v>
                </c:pt>
                <c:pt idx="158">
                  <c:v>7.7002105744398489E-3</c:v>
                </c:pt>
                <c:pt idx="159">
                  <c:v>7.7011603584016888E-3</c:v>
                </c:pt>
                <c:pt idx="160">
                  <c:v>7.6804601687082974E-3</c:v>
                </c:pt>
                <c:pt idx="161">
                  <c:v>7.630889476230189E-3</c:v>
                </c:pt>
                <c:pt idx="162">
                  <c:v>7.6290780231358171E-3</c:v>
                </c:pt>
                <c:pt idx="163">
                  <c:v>7.7111896265687555E-3</c:v>
                </c:pt>
                <c:pt idx="164">
                  <c:v>7.673248851254727E-3</c:v>
                </c:pt>
                <c:pt idx="165">
                  <c:v>7.7736932715050805E-3</c:v>
                </c:pt>
                <c:pt idx="166">
                  <c:v>7.7325044422075911E-3</c:v>
                </c:pt>
                <c:pt idx="167">
                  <c:v>7.7264913401277543E-3</c:v>
                </c:pt>
                <c:pt idx="168">
                  <c:v>7.7652578314586565E-3</c:v>
                </c:pt>
                <c:pt idx="169">
                  <c:v>7.7638908071940155E-3</c:v>
                </c:pt>
                <c:pt idx="170">
                  <c:v>7.5556365156330962E-3</c:v>
                </c:pt>
                <c:pt idx="171">
                  <c:v>7.8635664624814999E-3</c:v>
                </c:pt>
                <c:pt idx="172">
                  <c:v>7.924557385719358E-3</c:v>
                </c:pt>
                <c:pt idx="173">
                  <c:v>7.8393927655580342E-3</c:v>
                </c:pt>
                <c:pt idx="174">
                  <c:v>7.8352225255397048E-3</c:v>
                </c:pt>
                <c:pt idx="175">
                  <c:v>7.7700210143911638E-3</c:v>
                </c:pt>
                <c:pt idx="176">
                  <c:v>7.7200472314202032E-3</c:v>
                </c:pt>
                <c:pt idx="177">
                  <c:v>7.6771979709616342E-3</c:v>
                </c:pt>
                <c:pt idx="178">
                  <c:v>7.6776244017802281E-3</c:v>
                </c:pt>
                <c:pt idx="179">
                  <c:v>7.6513863708220636E-3</c:v>
                </c:pt>
                <c:pt idx="180">
                  <c:v>7.5916422645481915E-3</c:v>
                </c:pt>
                <c:pt idx="181">
                  <c:v>7.520826460885574E-3</c:v>
                </c:pt>
                <c:pt idx="182">
                  <c:v>7.4297606235756014E-3</c:v>
                </c:pt>
                <c:pt idx="183">
                  <c:v>7.356148832887377E-3</c:v>
                </c:pt>
                <c:pt idx="184">
                  <c:v>7.455153349473595E-3</c:v>
                </c:pt>
                <c:pt idx="185">
                  <c:v>7.4417423413336917E-3</c:v>
                </c:pt>
                <c:pt idx="186">
                  <c:v>7.4936602753717246E-3</c:v>
                </c:pt>
                <c:pt idx="187">
                  <c:v>7.4539643503288219E-3</c:v>
                </c:pt>
                <c:pt idx="188">
                  <c:v>7.502907774296165E-3</c:v>
                </c:pt>
                <c:pt idx="189">
                  <c:v>7.3331728289927969E-3</c:v>
                </c:pt>
                <c:pt idx="190">
                  <c:v>7.3066844716785581E-3</c:v>
                </c:pt>
                <c:pt idx="191">
                  <c:v>7.31738006485224E-3</c:v>
                </c:pt>
                <c:pt idx="192">
                  <c:v>7.3705659571223284E-3</c:v>
                </c:pt>
                <c:pt idx="193">
                  <c:v>7.3056820611219833E-3</c:v>
                </c:pt>
                <c:pt idx="194">
                  <c:v>7.2689056103391672E-3</c:v>
                </c:pt>
                <c:pt idx="195">
                  <c:v>7.2328635893782953E-3</c:v>
                </c:pt>
                <c:pt idx="196">
                  <c:v>7.1082765635388928E-3</c:v>
                </c:pt>
                <c:pt idx="197">
                  <c:v>7.0695271384753205E-3</c:v>
                </c:pt>
                <c:pt idx="198">
                  <c:v>7.1283330593552643E-3</c:v>
                </c:pt>
                <c:pt idx="199">
                  <c:v>7.1267023284247097E-3</c:v>
                </c:pt>
                <c:pt idx="200">
                  <c:v>7.0225013751740381E-3</c:v>
                </c:pt>
                <c:pt idx="201">
                  <c:v>7.0829572887395123E-3</c:v>
                </c:pt>
                <c:pt idx="202">
                  <c:v>7.2518548871841476E-3</c:v>
                </c:pt>
                <c:pt idx="203">
                  <c:v>7.3481474607472314E-3</c:v>
                </c:pt>
                <c:pt idx="204">
                  <c:v>7.3951996666781414E-3</c:v>
                </c:pt>
                <c:pt idx="205">
                  <c:v>7.3509839974492328E-3</c:v>
                </c:pt>
                <c:pt idx="206">
                  <c:v>7.2985871562064944E-3</c:v>
                </c:pt>
                <c:pt idx="207">
                  <c:v>7.2801906745434131E-3</c:v>
                </c:pt>
                <c:pt idx="208">
                  <c:v>7.475815758399125E-3</c:v>
                </c:pt>
                <c:pt idx="209">
                  <c:v>7.9107374910679859E-3</c:v>
                </c:pt>
                <c:pt idx="210">
                  <c:v>7.9380713305158487E-3</c:v>
                </c:pt>
                <c:pt idx="211">
                  <c:v>7.8566670252265061E-3</c:v>
                </c:pt>
                <c:pt idx="212">
                  <c:v>7.8315589383840534E-3</c:v>
                </c:pt>
                <c:pt idx="213">
                  <c:v>7.7394612717020458E-3</c:v>
                </c:pt>
                <c:pt idx="214">
                  <c:v>7.740964779650493E-3</c:v>
                </c:pt>
                <c:pt idx="215">
                  <c:v>7.5681840025675073E-3</c:v>
                </c:pt>
                <c:pt idx="216">
                  <c:v>7.7370165349300371E-3</c:v>
                </c:pt>
                <c:pt idx="217">
                  <c:v>7.6854470858343307E-3</c:v>
                </c:pt>
                <c:pt idx="218">
                  <c:v>7.6932882562556412E-3</c:v>
                </c:pt>
                <c:pt idx="219">
                  <c:v>7.5850917731794185E-3</c:v>
                </c:pt>
                <c:pt idx="220">
                  <c:v>7.6211497136095124E-3</c:v>
                </c:pt>
                <c:pt idx="221">
                  <c:v>7.5190365875210663E-3</c:v>
                </c:pt>
                <c:pt idx="222">
                  <c:v>7.434828071532576E-3</c:v>
                </c:pt>
                <c:pt idx="223">
                  <c:v>7.3318446556206174E-3</c:v>
                </c:pt>
                <c:pt idx="224">
                  <c:v>7.4229631124029596E-3</c:v>
                </c:pt>
                <c:pt idx="225">
                  <c:v>7.4056217267056065E-3</c:v>
                </c:pt>
                <c:pt idx="226">
                  <c:v>7.4816096608811902E-3</c:v>
                </c:pt>
                <c:pt idx="227">
                  <c:v>7.5513305792649227E-3</c:v>
                </c:pt>
                <c:pt idx="228">
                  <c:v>7.5604236043471038E-3</c:v>
                </c:pt>
                <c:pt idx="229">
                  <c:v>7.6890540255513812E-3</c:v>
                </c:pt>
                <c:pt idx="230">
                  <c:v>7.6051750380562236E-3</c:v>
                </c:pt>
                <c:pt idx="231">
                  <c:v>7.750002689053917E-3</c:v>
                </c:pt>
                <c:pt idx="232">
                  <c:v>7.7658021976256403E-3</c:v>
                </c:pt>
                <c:pt idx="233">
                  <c:v>7.613826351458651E-3</c:v>
                </c:pt>
                <c:pt idx="234">
                  <c:v>7.5168370167886731E-3</c:v>
                </c:pt>
                <c:pt idx="235">
                  <c:v>7.5386766550544423E-3</c:v>
                </c:pt>
                <c:pt idx="236">
                  <c:v>7.6818394067497756E-3</c:v>
                </c:pt>
                <c:pt idx="237">
                  <c:v>7.8711957976777339E-3</c:v>
                </c:pt>
                <c:pt idx="238">
                  <c:v>7.8540294220876619E-3</c:v>
                </c:pt>
                <c:pt idx="239">
                  <c:v>7.997403603965697E-3</c:v>
                </c:pt>
                <c:pt idx="240">
                  <c:v>7.9962498321278427E-3</c:v>
                </c:pt>
                <c:pt idx="241">
                  <c:v>7.9207775661019122E-3</c:v>
                </c:pt>
                <c:pt idx="242">
                  <c:v>8.0624671315251903E-3</c:v>
                </c:pt>
                <c:pt idx="243">
                  <c:v>8.0547828067746643E-3</c:v>
                </c:pt>
                <c:pt idx="244">
                  <c:v>8.0895902302877132E-3</c:v>
                </c:pt>
                <c:pt idx="245">
                  <c:v>8.1660430252698604E-3</c:v>
                </c:pt>
                <c:pt idx="246">
                  <c:v>8.1520743330289469E-3</c:v>
                </c:pt>
                <c:pt idx="247">
                  <c:v>8.1967238969890763E-3</c:v>
                </c:pt>
                <c:pt idx="248">
                  <c:v>8.3140015096951972E-3</c:v>
                </c:pt>
                <c:pt idx="249">
                  <c:v>8.3505108205561493E-3</c:v>
                </c:pt>
                <c:pt idx="250">
                  <c:v>8.4040766325475247E-3</c:v>
                </c:pt>
                <c:pt idx="251">
                  <c:v>8.4176437673750062E-3</c:v>
                </c:pt>
                <c:pt idx="252">
                  <c:v>8.4860913120205564E-3</c:v>
                </c:pt>
                <c:pt idx="253">
                  <c:v>8.6092172262451777E-3</c:v>
                </c:pt>
                <c:pt idx="254">
                  <c:v>8.6535083367535529E-3</c:v>
                </c:pt>
                <c:pt idx="255">
                  <c:v>8.5840975915120882E-3</c:v>
                </c:pt>
                <c:pt idx="256">
                  <c:v>8.5070545243512014E-3</c:v>
                </c:pt>
                <c:pt idx="257">
                  <c:v>8.3854925946220682E-3</c:v>
                </c:pt>
                <c:pt idx="258">
                  <c:v>8.365177983160707E-3</c:v>
                </c:pt>
                <c:pt idx="259">
                  <c:v>8.3284926697305625E-3</c:v>
                </c:pt>
                <c:pt idx="260">
                  <c:v>8.1725954846143256E-3</c:v>
                </c:pt>
                <c:pt idx="261">
                  <c:v>8.0767581936619232E-3</c:v>
                </c:pt>
                <c:pt idx="262">
                  <c:v>8.0323356828670631E-3</c:v>
                </c:pt>
                <c:pt idx="263">
                  <c:v>8.0564755196658872E-3</c:v>
                </c:pt>
                <c:pt idx="264">
                  <c:v>8.0625457792607019E-3</c:v>
                </c:pt>
                <c:pt idx="265">
                  <c:v>8.1139882430495552E-3</c:v>
                </c:pt>
                <c:pt idx="266">
                  <c:v>8.1407395996094117E-3</c:v>
                </c:pt>
                <c:pt idx="267">
                  <c:v>8.0687593123257226E-3</c:v>
                </c:pt>
                <c:pt idx="268">
                  <c:v>7.9896246550587163E-3</c:v>
                </c:pt>
                <c:pt idx="269">
                  <c:v>7.9599991370188361E-3</c:v>
                </c:pt>
                <c:pt idx="270">
                  <c:v>7.9214545527348385E-3</c:v>
                </c:pt>
                <c:pt idx="271">
                  <c:v>7.9780015207033192E-3</c:v>
                </c:pt>
                <c:pt idx="272">
                  <c:v>8.086956115527448E-3</c:v>
                </c:pt>
                <c:pt idx="273">
                  <c:v>8.053133579712872E-3</c:v>
                </c:pt>
                <c:pt idx="274">
                  <c:v>7.9562410495859076E-3</c:v>
                </c:pt>
                <c:pt idx="275">
                  <c:v>7.925101206883188E-3</c:v>
                </c:pt>
                <c:pt idx="276">
                  <c:v>7.922803520376831E-3</c:v>
                </c:pt>
                <c:pt idx="277">
                  <c:v>7.8179294356756288E-3</c:v>
                </c:pt>
                <c:pt idx="278">
                  <c:v>7.7964428021803575E-3</c:v>
                </c:pt>
                <c:pt idx="279">
                  <c:v>7.7856136671718562E-3</c:v>
                </c:pt>
                <c:pt idx="280">
                  <c:v>7.8000057079452845E-3</c:v>
                </c:pt>
                <c:pt idx="281">
                  <c:v>7.8688617718079765E-3</c:v>
                </c:pt>
                <c:pt idx="282">
                  <c:v>7.8148586803805653E-3</c:v>
                </c:pt>
                <c:pt idx="283">
                  <c:v>7.8291240198029299E-3</c:v>
                </c:pt>
                <c:pt idx="284">
                  <c:v>7.8441093282484026E-3</c:v>
                </c:pt>
                <c:pt idx="285">
                  <c:v>7.8801156227549032E-3</c:v>
                </c:pt>
                <c:pt idx="286">
                  <c:v>7.8151481030484179E-3</c:v>
                </c:pt>
                <c:pt idx="287">
                  <c:v>7.7823148907817594E-3</c:v>
                </c:pt>
                <c:pt idx="288">
                  <c:v>7.7487188005303728E-3</c:v>
                </c:pt>
                <c:pt idx="289">
                  <c:v>7.8017432331071307E-3</c:v>
                </c:pt>
                <c:pt idx="290">
                  <c:v>7.8993463393364008E-3</c:v>
                </c:pt>
                <c:pt idx="291">
                  <c:v>7.7460611870861368E-3</c:v>
                </c:pt>
                <c:pt idx="292">
                  <c:v>7.6569685713131289E-3</c:v>
                </c:pt>
                <c:pt idx="293">
                  <c:v>7.5992225940558211E-3</c:v>
                </c:pt>
                <c:pt idx="294">
                  <c:v>7.520987277702007E-3</c:v>
                </c:pt>
                <c:pt idx="295">
                  <c:v>7.531321752607581E-3</c:v>
                </c:pt>
                <c:pt idx="296">
                  <c:v>7.4123754382908469E-3</c:v>
                </c:pt>
                <c:pt idx="297">
                  <c:v>7.4926717889735109E-3</c:v>
                </c:pt>
                <c:pt idx="298">
                  <c:v>7.5278853959251033E-3</c:v>
                </c:pt>
                <c:pt idx="299">
                  <c:v>7.6206051995078364E-3</c:v>
                </c:pt>
                <c:pt idx="300">
                  <c:v>7.6385300698552788E-3</c:v>
                </c:pt>
                <c:pt idx="301">
                  <c:v>7.7360130456943441E-3</c:v>
                </c:pt>
                <c:pt idx="302">
                  <c:v>7.614482198095289E-3</c:v>
                </c:pt>
                <c:pt idx="303">
                  <c:v>7.6338519617964729E-3</c:v>
                </c:pt>
                <c:pt idx="304">
                  <c:v>7.6248913604115218E-3</c:v>
                </c:pt>
                <c:pt idx="305">
                  <c:v>7.535774962440768E-3</c:v>
                </c:pt>
                <c:pt idx="306">
                  <c:v>7.5347955664372968E-3</c:v>
                </c:pt>
                <c:pt idx="307">
                  <c:v>7.6770783240950602E-3</c:v>
                </c:pt>
                <c:pt idx="308">
                  <c:v>7.5762469668098839E-3</c:v>
                </c:pt>
                <c:pt idx="309">
                  <c:v>7.5106874482026437E-3</c:v>
                </c:pt>
                <c:pt idx="310">
                  <c:v>7.4074707377647722E-3</c:v>
                </c:pt>
                <c:pt idx="311">
                  <c:v>7.4676039942038822E-3</c:v>
                </c:pt>
                <c:pt idx="312">
                  <c:v>7.4252593021767802E-3</c:v>
                </c:pt>
                <c:pt idx="313">
                  <c:v>7.3957596961476482E-3</c:v>
                </c:pt>
                <c:pt idx="314">
                  <c:v>7.439885505248052E-3</c:v>
                </c:pt>
                <c:pt idx="315">
                  <c:v>7.6051772642505983E-3</c:v>
                </c:pt>
                <c:pt idx="316">
                  <c:v>7.6981837732382416E-3</c:v>
                </c:pt>
                <c:pt idx="317">
                  <c:v>7.6836131485185921E-3</c:v>
                </c:pt>
                <c:pt idx="318">
                  <c:v>7.8244720483375205E-3</c:v>
                </c:pt>
                <c:pt idx="319">
                  <c:v>7.8272917836504918E-3</c:v>
                </c:pt>
                <c:pt idx="320">
                  <c:v>7.7320330546329294E-3</c:v>
                </c:pt>
                <c:pt idx="321">
                  <c:v>7.6964104781052228E-3</c:v>
                </c:pt>
                <c:pt idx="322">
                  <c:v>7.7877014000376846E-3</c:v>
                </c:pt>
                <c:pt idx="323">
                  <c:v>7.7264181838376314E-3</c:v>
                </c:pt>
                <c:pt idx="324">
                  <c:v>7.7641025335379935E-3</c:v>
                </c:pt>
                <c:pt idx="325">
                  <c:v>7.7621117760665603E-3</c:v>
                </c:pt>
                <c:pt idx="326">
                  <c:v>7.8033573402472717E-3</c:v>
                </c:pt>
                <c:pt idx="327">
                  <c:v>7.8112426865902251E-3</c:v>
                </c:pt>
                <c:pt idx="328">
                  <c:v>7.6182444756689241E-3</c:v>
                </c:pt>
                <c:pt idx="329">
                  <c:v>7.6472640617121224E-3</c:v>
                </c:pt>
                <c:pt idx="330">
                  <c:v>7.5725317025163372E-3</c:v>
                </c:pt>
                <c:pt idx="331">
                  <c:v>7.4451658809399079E-3</c:v>
                </c:pt>
                <c:pt idx="332">
                  <c:v>7.3227175124257679E-3</c:v>
                </c:pt>
                <c:pt idx="333">
                  <c:v>7.3174043725564158E-3</c:v>
                </c:pt>
                <c:pt idx="334">
                  <c:v>7.422043552918367E-3</c:v>
                </c:pt>
                <c:pt idx="335">
                  <c:v>7.5005487085673117E-3</c:v>
                </c:pt>
                <c:pt idx="336">
                  <c:v>7.4843591602136439E-3</c:v>
                </c:pt>
                <c:pt idx="337">
                  <c:v>7.4502584416260703E-3</c:v>
                </c:pt>
                <c:pt idx="338">
                  <c:v>7.5988637227481018E-3</c:v>
                </c:pt>
                <c:pt idx="339">
                  <c:v>7.5787233567347206E-3</c:v>
                </c:pt>
                <c:pt idx="340">
                  <c:v>7.6152777853990272E-3</c:v>
                </c:pt>
                <c:pt idx="341">
                  <c:v>7.7597529067780502E-3</c:v>
                </c:pt>
                <c:pt idx="342">
                  <c:v>7.7138909154979979E-3</c:v>
                </c:pt>
                <c:pt idx="343">
                  <c:v>7.9042667274829836E-3</c:v>
                </c:pt>
                <c:pt idx="344">
                  <c:v>7.834723178982976E-3</c:v>
                </c:pt>
                <c:pt idx="345">
                  <c:v>7.6750775951008737E-3</c:v>
                </c:pt>
                <c:pt idx="346">
                  <c:v>7.6172215413095185E-3</c:v>
                </c:pt>
                <c:pt idx="347">
                  <c:v>7.6720499359319919E-3</c:v>
                </c:pt>
                <c:pt idx="348">
                  <c:v>7.6139595995829631E-3</c:v>
                </c:pt>
                <c:pt idx="349">
                  <c:v>7.6041002973586819E-3</c:v>
                </c:pt>
                <c:pt idx="350">
                  <c:v>7.6010949233634995E-3</c:v>
                </c:pt>
                <c:pt idx="351">
                  <c:v>7.5566720486685279E-3</c:v>
                </c:pt>
                <c:pt idx="352">
                  <c:v>7.5031407438122463E-3</c:v>
                </c:pt>
                <c:pt idx="353">
                  <c:v>7.603865338272231E-3</c:v>
                </c:pt>
                <c:pt idx="354">
                  <c:v>7.577222494882907E-3</c:v>
                </c:pt>
                <c:pt idx="355">
                  <c:v>7.6739774717065334E-3</c:v>
                </c:pt>
                <c:pt idx="356">
                  <c:v>7.6674443093935341E-3</c:v>
                </c:pt>
                <c:pt idx="357">
                  <c:v>7.6339812517201705E-3</c:v>
                </c:pt>
                <c:pt idx="358">
                  <c:v>7.6221347966744651E-3</c:v>
                </c:pt>
                <c:pt idx="359">
                  <c:v>7.6077231274546062E-3</c:v>
                </c:pt>
                <c:pt idx="360">
                  <c:v>7.5746935734897006E-3</c:v>
                </c:pt>
                <c:pt idx="361">
                  <c:v>7.6058605569497353E-3</c:v>
                </c:pt>
                <c:pt idx="362">
                  <c:v>7.5649716362855904E-3</c:v>
                </c:pt>
                <c:pt idx="363">
                  <c:v>7.5282125955885917E-3</c:v>
                </c:pt>
                <c:pt idx="364">
                  <c:v>7.589266825143326E-3</c:v>
                </c:pt>
                <c:pt idx="365">
                  <c:v>7.584684084723077E-3</c:v>
                </c:pt>
                <c:pt idx="366">
                  <c:v>7.6192366623177299E-3</c:v>
                </c:pt>
                <c:pt idx="367">
                  <c:v>7.6162761281224831E-3</c:v>
                </c:pt>
                <c:pt idx="368">
                  <c:v>7.6710452539822255E-3</c:v>
                </c:pt>
                <c:pt idx="369">
                  <c:v>7.7230279683597539E-3</c:v>
                </c:pt>
                <c:pt idx="370">
                  <c:v>7.7999093078744419E-3</c:v>
                </c:pt>
                <c:pt idx="371">
                  <c:v>7.8148749346527713E-3</c:v>
                </c:pt>
                <c:pt idx="372">
                  <c:v>7.8112869962083109E-3</c:v>
                </c:pt>
                <c:pt idx="373">
                  <c:v>7.9146971360318924E-3</c:v>
                </c:pt>
                <c:pt idx="374">
                  <c:v>7.8468800730792793E-3</c:v>
                </c:pt>
                <c:pt idx="375">
                  <c:v>7.9303912049386513E-3</c:v>
                </c:pt>
                <c:pt idx="376">
                  <c:v>7.8239992439746858E-3</c:v>
                </c:pt>
                <c:pt idx="377">
                  <c:v>7.7697091525647868E-3</c:v>
                </c:pt>
                <c:pt idx="378">
                  <c:v>7.8374624221450168E-3</c:v>
                </c:pt>
                <c:pt idx="379">
                  <c:v>7.8661586302735328E-3</c:v>
                </c:pt>
                <c:pt idx="380">
                  <c:v>7.9919023157398669E-3</c:v>
                </c:pt>
                <c:pt idx="381">
                  <c:v>7.9703328796013398E-3</c:v>
                </c:pt>
                <c:pt idx="382">
                  <c:v>7.9127088025034015E-3</c:v>
                </c:pt>
                <c:pt idx="383">
                  <c:v>7.832413574257735E-3</c:v>
                </c:pt>
                <c:pt idx="384">
                  <c:v>7.7252328728516159E-3</c:v>
                </c:pt>
                <c:pt idx="385">
                  <c:v>7.5946938201595093E-3</c:v>
                </c:pt>
                <c:pt idx="386">
                  <c:v>7.4414175430732449E-3</c:v>
                </c:pt>
                <c:pt idx="387">
                  <c:v>7.3991889922219167E-3</c:v>
                </c:pt>
                <c:pt idx="388">
                  <c:v>7.3048159021357334E-3</c:v>
                </c:pt>
                <c:pt idx="389">
                  <c:v>7.0084966493641349E-3</c:v>
                </c:pt>
                <c:pt idx="390">
                  <c:v>6.8987665418657126E-3</c:v>
                </c:pt>
                <c:pt idx="391">
                  <c:v>6.936261641384181E-3</c:v>
                </c:pt>
                <c:pt idx="392">
                  <c:v>6.9434923371583107E-3</c:v>
                </c:pt>
                <c:pt idx="393">
                  <c:v>6.8282734883021029E-3</c:v>
                </c:pt>
                <c:pt idx="394">
                  <c:v>6.9694751670742461E-3</c:v>
                </c:pt>
                <c:pt idx="395">
                  <c:v>7.0500481136384283E-3</c:v>
                </c:pt>
                <c:pt idx="396">
                  <c:v>7.004674696245286E-3</c:v>
                </c:pt>
                <c:pt idx="397">
                  <c:v>6.9917874330015714E-3</c:v>
                </c:pt>
                <c:pt idx="398">
                  <c:v>7.0394174465970155E-3</c:v>
                </c:pt>
                <c:pt idx="399">
                  <c:v>7.0033860169965295E-3</c:v>
                </c:pt>
                <c:pt idx="400">
                  <c:v>7.0912379729903136E-3</c:v>
                </c:pt>
                <c:pt idx="401">
                  <c:v>7.0391626454596665E-3</c:v>
                </c:pt>
                <c:pt idx="402">
                  <c:v>6.9234066085319818E-3</c:v>
                </c:pt>
                <c:pt idx="403">
                  <c:v>7.1126282452021183E-3</c:v>
                </c:pt>
                <c:pt idx="404">
                  <c:v>7.1725014470508386E-3</c:v>
                </c:pt>
                <c:pt idx="405">
                  <c:v>7.2358934424458579E-3</c:v>
                </c:pt>
                <c:pt idx="406">
                  <c:v>7.1623172881669639E-3</c:v>
                </c:pt>
                <c:pt idx="407">
                  <c:v>7.1253422973244218E-3</c:v>
                </c:pt>
                <c:pt idx="408">
                  <c:v>7.2584185451205763E-3</c:v>
                </c:pt>
                <c:pt idx="409">
                  <c:v>7.097271887403632E-3</c:v>
                </c:pt>
                <c:pt idx="410">
                  <c:v>6.986508658753908E-3</c:v>
                </c:pt>
                <c:pt idx="411">
                  <c:v>7.1402281562539596E-3</c:v>
                </c:pt>
                <c:pt idx="412">
                  <c:v>7.0735037167884013E-3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6E-4E21-BB0C-F87BB3594D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335104"/>
        <c:axId val="812254336"/>
      </c:lineChart>
      <c:catAx>
        <c:axId val="81173606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2253760"/>
        <c:crosses val="autoZero"/>
        <c:auto val="0"/>
        <c:lblAlgn val="ctr"/>
        <c:lblOffset val="100"/>
        <c:tickLblSkip val="70"/>
        <c:tickMarkSkip val="50"/>
        <c:noMultiLvlLbl val="0"/>
      </c:catAx>
      <c:valAx>
        <c:axId val="812253760"/>
        <c:scaling>
          <c:orientation val="minMax"/>
          <c:max val="3900"/>
          <c:min val="2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900">
                    <a:latin typeface="宋体" panose="02010600030101010101" pitchFamily="2" charset="-122"/>
                    <a:ea typeface="宋体" panose="02010600030101010101" pitchFamily="2" charset="-122"/>
                  </a:rPr>
                  <a:t>沪深</a:t>
                </a:r>
                <a:r>
                  <a:rPr lang="en-US" altLang="zh-CN" sz="900">
                    <a:latin typeface="宋体" panose="02010600030101010101" pitchFamily="2" charset="-122"/>
                    <a:ea typeface="宋体" panose="02010600030101010101" pitchFamily="2" charset="-122"/>
                  </a:rPr>
                  <a:t>300</a:t>
                </a:r>
                <a:endParaRPr lang="zh-CN" altLang="en-US" sz="900">
                  <a:latin typeface="宋体" panose="02010600030101010101" pitchFamily="2" charset="-122"/>
                  <a:ea typeface="宋体" panose="02010600030101010101" pitchFamily="2" charset="-122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1736064"/>
        <c:crosses val="autoZero"/>
        <c:crossBetween val="between"/>
        <c:majorUnit val="160"/>
      </c:valAx>
      <c:valAx>
        <c:axId val="812254336"/>
        <c:scaling>
          <c:orientation val="minMax"/>
          <c:min val="6.0000000000000019E-3"/>
        </c:scaling>
        <c:delete val="0"/>
        <c:axPos val="r"/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latin typeface="宋体" panose="02010600030101010101" pitchFamily="2" charset="-122"/>
                    <a:ea typeface="宋体" panose="02010600030101010101" pitchFamily="2" charset="-122"/>
                  </a:rPr>
                  <a:t>+4+#</a:t>
                </a:r>
                <a:r>
                  <a:rPr lang="zh-CN" altLang="en-US" sz="900">
                    <a:latin typeface="宋体" panose="02010600030101010101" pitchFamily="2" charset="-122"/>
                    <a:ea typeface="宋体" panose="02010600030101010101" pitchFamily="2" charset="-122"/>
                  </a:rPr>
                  <a:t>利差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eaVert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%" sourceLinked="0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2335104"/>
        <c:crosses val="max"/>
        <c:crossBetween val="between"/>
        <c:majorUnit val="6.0000000000000016E-4"/>
      </c:valAx>
      <c:catAx>
        <c:axId val="812335104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812254336"/>
        <c:crosses val="autoZero"/>
        <c:auto val="0"/>
        <c:lblAlgn val="ctr"/>
        <c:lblOffset val="100"/>
        <c:noMultiLvlLbl val="1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100" b="1"/>
              <a:t>A</a:t>
            </a:r>
            <a:r>
              <a:rPr lang="zh-CN" altLang="en-US" sz="1100" b="1"/>
              <a:t>净价与五年期国债期货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187084305642649"/>
          <c:y val="0.13680540443219802"/>
          <c:w val="0.7313891220189922"/>
          <c:h val="0.67997870791486292"/>
        </c:manualLayout>
      </c:layout>
      <c:lineChart>
        <c:grouping val="standard"/>
        <c:varyColors val="0"/>
        <c:ser>
          <c:idx val="1"/>
          <c:order val="0"/>
          <c:tx>
            <c:strRef>
              <c:f>CC!$M$2</c:f>
              <c:strCache>
                <c:ptCount val="1"/>
                <c:pt idx="0">
                  <c:v>净价</c:v>
                </c:pt>
              </c:strCache>
            </c:strRef>
          </c:tx>
          <c:spPr>
            <a:ln w="28575" cap="rnd">
              <a:solidFill>
                <a:srgbClr val="AA0911"/>
              </a:solidFill>
              <a:round/>
            </a:ln>
            <a:effectLst/>
          </c:spPr>
          <c:marker>
            <c:symbol val="none"/>
          </c:marker>
          <c:cat>
            <c:numRef>
              <c:f>CC!$B$1535:$B$1700</c:f>
              <c:numCache>
                <c:formatCode>yyyy\-mm\-dd</c:formatCode>
                <c:ptCount val="166"/>
                <c:pt idx="0">
                  <c:v>42741</c:v>
                </c:pt>
                <c:pt idx="1">
                  <c:v>42744</c:v>
                </c:pt>
                <c:pt idx="2">
                  <c:v>42745</c:v>
                </c:pt>
                <c:pt idx="3">
                  <c:v>42746</c:v>
                </c:pt>
                <c:pt idx="4">
                  <c:v>42747</c:v>
                </c:pt>
                <c:pt idx="5">
                  <c:v>42748</c:v>
                </c:pt>
                <c:pt idx="6">
                  <c:v>42751</c:v>
                </c:pt>
                <c:pt idx="7">
                  <c:v>42752</c:v>
                </c:pt>
                <c:pt idx="8">
                  <c:v>42753</c:v>
                </c:pt>
                <c:pt idx="9">
                  <c:v>42754</c:v>
                </c:pt>
                <c:pt idx="10">
                  <c:v>42755</c:v>
                </c:pt>
                <c:pt idx="11">
                  <c:v>42758</c:v>
                </c:pt>
                <c:pt idx="12">
                  <c:v>42759</c:v>
                </c:pt>
                <c:pt idx="13">
                  <c:v>42760</c:v>
                </c:pt>
                <c:pt idx="14">
                  <c:v>42761</c:v>
                </c:pt>
                <c:pt idx="15">
                  <c:v>42769</c:v>
                </c:pt>
                <c:pt idx="16">
                  <c:v>42772</c:v>
                </c:pt>
                <c:pt idx="17">
                  <c:v>42773</c:v>
                </c:pt>
                <c:pt idx="18">
                  <c:v>42774</c:v>
                </c:pt>
                <c:pt idx="19">
                  <c:v>42775</c:v>
                </c:pt>
                <c:pt idx="20">
                  <c:v>42776</c:v>
                </c:pt>
                <c:pt idx="21">
                  <c:v>42779</c:v>
                </c:pt>
                <c:pt idx="22">
                  <c:v>42780</c:v>
                </c:pt>
                <c:pt idx="23">
                  <c:v>42781</c:v>
                </c:pt>
                <c:pt idx="24">
                  <c:v>42782</c:v>
                </c:pt>
                <c:pt idx="25">
                  <c:v>42783</c:v>
                </c:pt>
                <c:pt idx="26">
                  <c:v>42786</c:v>
                </c:pt>
                <c:pt idx="27">
                  <c:v>42787</c:v>
                </c:pt>
                <c:pt idx="28">
                  <c:v>42788</c:v>
                </c:pt>
                <c:pt idx="29">
                  <c:v>42789</c:v>
                </c:pt>
                <c:pt idx="30">
                  <c:v>42790</c:v>
                </c:pt>
                <c:pt idx="31">
                  <c:v>42793</c:v>
                </c:pt>
                <c:pt idx="32">
                  <c:v>42794</c:v>
                </c:pt>
                <c:pt idx="33">
                  <c:v>42795</c:v>
                </c:pt>
                <c:pt idx="34">
                  <c:v>42796</c:v>
                </c:pt>
                <c:pt idx="35">
                  <c:v>42797</c:v>
                </c:pt>
                <c:pt idx="36">
                  <c:v>42800</c:v>
                </c:pt>
                <c:pt idx="37">
                  <c:v>42801</c:v>
                </c:pt>
                <c:pt idx="38">
                  <c:v>42802</c:v>
                </c:pt>
                <c:pt idx="39">
                  <c:v>42803</c:v>
                </c:pt>
                <c:pt idx="40">
                  <c:v>42804</c:v>
                </c:pt>
                <c:pt idx="41">
                  <c:v>42807</c:v>
                </c:pt>
                <c:pt idx="42">
                  <c:v>42808</c:v>
                </c:pt>
                <c:pt idx="43">
                  <c:v>42809</c:v>
                </c:pt>
                <c:pt idx="44">
                  <c:v>42810</c:v>
                </c:pt>
                <c:pt idx="45">
                  <c:v>42811</c:v>
                </c:pt>
                <c:pt idx="46">
                  <c:v>42814</c:v>
                </c:pt>
                <c:pt idx="47">
                  <c:v>42815</c:v>
                </c:pt>
                <c:pt idx="48">
                  <c:v>42816</c:v>
                </c:pt>
                <c:pt idx="49">
                  <c:v>42817</c:v>
                </c:pt>
                <c:pt idx="50">
                  <c:v>42818</c:v>
                </c:pt>
                <c:pt idx="51">
                  <c:v>42821</c:v>
                </c:pt>
                <c:pt idx="52">
                  <c:v>42822</c:v>
                </c:pt>
                <c:pt idx="53">
                  <c:v>42823</c:v>
                </c:pt>
                <c:pt idx="54">
                  <c:v>42824</c:v>
                </c:pt>
                <c:pt idx="55">
                  <c:v>42825</c:v>
                </c:pt>
                <c:pt idx="56">
                  <c:v>42830</c:v>
                </c:pt>
                <c:pt idx="57">
                  <c:v>42831</c:v>
                </c:pt>
                <c:pt idx="58">
                  <c:v>42832</c:v>
                </c:pt>
                <c:pt idx="59">
                  <c:v>42835</c:v>
                </c:pt>
                <c:pt idx="60">
                  <c:v>42836</c:v>
                </c:pt>
                <c:pt idx="61">
                  <c:v>42837</c:v>
                </c:pt>
                <c:pt idx="62">
                  <c:v>42838</c:v>
                </c:pt>
                <c:pt idx="63">
                  <c:v>42839</c:v>
                </c:pt>
                <c:pt idx="64">
                  <c:v>42842</c:v>
                </c:pt>
                <c:pt idx="65">
                  <c:v>42843</c:v>
                </c:pt>
                <c:pt idx="66">
                  <c:v>42844</c:v>
                </c:pt>
                <c:pt idx="67">
                  <c:v>42845</c:v>
                </c:pt>
                <c:pt idx="68">
                  <c:v>42846</c:v>
                </c:pt>
                <c:pt idx="69">
                  <c:v>42849</c:v>
                </c:pt>
                <c:pt idx="70">
                  <c:v>42850</c:v>
                </c:pt>
                <c:pt idx="71">
                  <c:v>42851</c:v>
                </c:pt>
                <c:pt idx="72">
                  <c:v>42852</c:v>
                </c:pt>
                <c:pt idx="73">
                  <c:v>42853</c:v>
                </c:pt>
                <c:pt idx="74">
                  <c:v>42857</c:v>
                </c:pt>
                <c:pt idx="75">
                  <c:v>42858</c:v>
                </c:pt>
                <c:pt idx="76">
                  <c:v>42859</c:v>
                </c:pt>
                <c:pt idx="77">
                  <c:v>42860</c:v>
                </c:pt>
                <c:pt idx="78">
                  <c:v>42863</c:v>
                </c:pt>
                <c:pt idx="79">
                  <c:v>42864</c:v>
                </c:pt>
                <c:pt idx="80">
                  <c:v>42865</c:v>
                </c:pt>
                <c:pt idx="81">
                  <c:v>42866</c:v>
                </c:pt>
                <c:pt idx="82">
                  <c:v>42867</c:v>
                </c:pt>
                <c:pt idx="83">
                  <c:v>42870</c:v>
                </c:pt>
                <c:pt idx="84">
                  <c:v>42871</c:v>
                </c:pt>
                <c:pt idx="85">
                  <c:v>42872</c:v>
                </c:pt>
                <c:pt idx="86">
                  <c:v>42873</c:v>
                </c:pt>
                <c:pt idx="87">
                  <c:v>42874</c:v>
                </c:pt>
                <c:pt idx="88">
                  <c:v>42877</c:v>
                </c:pt>
                <c:pt idx="89">
                  <c:v>42878</c:v>
                </c:pt>
                <c:pt idx="90">
                  <c:v>42879</c:v>
                </c:pt>
                <c:pt idx="91">
                  <c:v>42880</c:v>
                </c:pt>
                <c:pt idx="92">
                  <c:v>42881</c:v>
                </c:pt>
                <c:pt idx="93">
                  <c:v>42886</c:v>
                </c:pt>
                <c:pt idx="94">
                  <c:v>42887</c:v>
                </c:pt>
                <c:pt idx="95">
                  <c:v>42888</c:v>
                </c:pt>
                <c:pt idx="96">
                  <c:v>42891</c:v>
                </c:pt>
                <c:pt idx="97">
                  <c:v>42892</c:v>
                </c:pt>
                <c:pt idx="98">
                  <c:v>42893</c:v>
                </c:pt>
                <c:pt idx="99">
                  <c:v>42894</c:v>
                </c:pt>
                <c:pt idx="100">
                  <c:v>42895</c:v>
                </c:pt>
                <c:pt idx="101">
                  <c:v>42898</c:v>
                </c:pt>
                <c:pt idx="102">
                  <c:v>42899</c:v>
                </c:pt>
                <c:pt idx="103">
                  <c:v>42900</c:v>
                </c:pt>
                <c:pt idx="104">
                  <c:v>42901</c:v>
                </c:pt>
                <c:pt idx="105">
                  <c:v>42902</c:v>
                </c:pt>
                <c:pt idx="106">
                  <c:v>42905</c:v>
                </c:pt>
                <c:pt idx="107">
                  <c:v>42906</c:v>
                </c:pt>
                <c:pt idx="108">
                  <c:v>42907</c:v>
                </c:pt>
                <c:pt idx="109">
                  <c:v>42908</c:v>
                </c:pt>
                <c:pt idx="110">
                  <c:v>42909</c:v>
                </c:pt>
                <c:pt idx="111">
                  <c:v>42912</c:v>
                </c:pt>
                <c:pt idx="112">
                  <c:v>42913</c:v>
                </c:pt>
                <c:pt idx="113">
                  <c:v>42914</c:v>
                </c:pt>
                <c:pt idx="114">
                  <c:v>42915</c:v>
                </c:pt>
                <c:pt idx="115">
                  <c:v>42916</c:v>
                </c:pt>
                <c:pt idx="116">
                  <c:v>42919</c:v>
                </c:pt>
                <c:pt idx="117">
                  <c:v>42920</c:v>
                </c:pt>
                <c:pt idx="118">
                  <c:v>42921</c:v>
                </c:pt>
                <c:pt idx="119">
                  <c:v>42922</c:v>
                </c:pt>
                <c:pt idx="120">
                  <c:v>42923</c:v>
                </c:pt>
                <c:pt idx="121">
                  <c:v>42926</c:v>
                </c:pt>
                <c:pt idx="122">
                  <c:v>42927</c:v>
                </c:pt>
                <c:pt idx="123">
                  <c:v>42928</c:v>
                </c:pt>
                <c:pt idx="124">
                  <c:v>42929</c:v>
                </c:pt>
                <c:pt idx="125">
                  <c:v>42930</c:v>
                </c:pt>
                <c:pt idx="126">
                  <c:v>42933</c:v>
                </c:pt>
                <c:pt idx="127">
                  <c:v>42934</c:v>
                </c:pt>
                <c:pt idx="128">
                  <c:v>42935</c:v>
                </c:pt>
                <c:pt idx="129">
                  <c:v>42936</c:v>
                </c:pt>
                <c:pt idx="130">
                  <c:v>42937</c:v>
                </c:pt>
                <c:pt idx="131">
                  <c:v>42940</c:v>
                </c:pt>
                <c:pt idx="132">
                  <c:v>42941</c:v>
                </c:pt>
                <c:pt idx="133">
                  <c:v>42942</c:v>
                </c:pt>
                <c:pt idx="134">
                  <c:v>42943</c:v>
                </c:pt>
                <c:pt idx="135">
                  <c:v>42944</c:v>
                </c:pt>
                <c:pt idx="136">
                  <c:v>42947</c:v>
                </c:pt>
                <c:pt idx="137">
                  <c:v>42948</c:v>
                </c:pt>
                <c:pt idx="138">
                  <c:v>42949</c:v>
                </c:pt>
                <c:pt idx="139">
                  <c:v>42950</c:v>
                </c:pt>
                <c:pt idx="140">
                  <c:v>42951</c:v>
                </c:pt>
                <c:pt idx="141">
                  <c:v>42954</c:v>
                </c:pt>
                <c:pt idx="142">
                  <c:v>42955</c:v>
                </c:pt>
                <c:pt idx="143">
                  <c:v>42956</c:v>
                </c:pt>
                <c:pt idx="144">
                  <c:v>42957</c:v>
                </c:pt>
                <c:pt idx="145">
                  <c:v>42958</c:v>
                </c:pt>
                <c:pt idx="146">
                  <c:v>42961</c:v>
                </c:pt>
                <c:pt idx="147">
                  <c:v>42962</c:v>
                </c:pt>
                <c:pt idx="148">
                  <c:v>42963</c:v>
                </c:pt>
                <c:pt idx="149">
                  <c:v>42964</c:v>
                </c:pt>
                <c:pt idx="150">
                  <c:v>42965</c:v>
                </c:pt>
                <c:pt idx="151">
                  <c:v>42968</c:v>
                </c:pt>
                <c:pt idx="152">
                  <c:v>42969</c:v>
                </c:pt>
                <c:pt idx="153">
                  <c:v>42970</c:v>
                </c:pt>
                <c:pt idx="154">
                  <c:v>42971</c:v>
                </c:pt>
                <c:pt idx="155">
                  <c:v>42972</c:v>
                </c:pt>
                <c:pt idx="156">
                  <c:v>42975</c:v>
                </c:pt>
                <c:pt idx="157">
                  <c:v>42976</c:v>
                </c:pt>
                <c:pt idx="158">
                  <c:v>42977</c:v>
                </c:pt>
                <c:pt idx="159">
                  <c:v>42978</c:v>
                </c:pt>
                <c:pt idx="160">
                  <c:v>42979</c:v>
                </c:pt>
                <c:pt idx="161">
                  <c:v>42982</c:v>
                </c:pt>
                <c:pt idx="162">
                  <c:v>42983</c:v>
                </c:pt>
                <c:pt idx="163">
                  <c:v>42984</c:v>
                </c:pt>
                <c:pt idx="164">
                  <c:v>42985</c:v>
                </c:pt>
                <c:pt idx="165">
                  <c:v>42986</c:v>
                </c:pt>
              </c:numCache>
            </c:numRef>
          </c:cat>
          <c:val>
            <c:numRef>
              <c:f>CC!$M$1535:$M$1700</c:f>
              <c:numCache>
                <c:formatCode>0.00</c:formatCode>
                <c:ptCount val="166"/>
                <c:pt idx="0">
                  <c:v>1.0160290000000001</c:v>
                </c:pt>
                <c:pt idx="1">
                  <c:v>1.0227489999999999</c:v>
                </c:pt>
                <c:pt idx="2">
                  <c:v>1.0222070000000001</c:v>
                </c:pt>
                <c:pt idx="3">
                  <c:v>1.0162770000000001</c:v>
                </c:pt>
                <c:pt idx="4">
                  <c:v>1.0138419999999999</c:v>
                </c:pt>
                <c:pt idx="5">
                  <c:v>1.0084983220432642</c:v>
                </c:pt>
                <c:pt idx="6">
                  <c:v>1.0067125080266628</c:v>
                </c:pt>
                <c:pt idx="7">
                  <c:v>1.0069797693135634</c:v>
                </c:pt>
                <c:pt idx="8">
                  <c:v>1.0097399643176985</c:v>
                </c:pt>
                <c:pt idx="9">
                  <c:v>1.0081746858101122</c:v>
                </c:pt>
                <c:pt idx="10">
                  <c:v>1.0109326881344536</c:v>
                </c:pt>
                <c:pt idx="11">
                  <c:v>1.0138421213425559</c:v>
                </c:pt>
                <c:pt idx="12">
                  <c:v>1.0120482845516803</c:v>
                </c:pt>
                <c:pt idx="13">
                  <c:v>1.0065819694800193</c:v>
                </c:pt>
                <c:pt idx="14">
                  <c:v>1.0083474643668253</c:v>
                </c:pt>
                <c:pt idx="15">
                  <c:v>1.0045238108304491</c:v>
                </c:pt>
                <c:pt idx="16">
                  <c:v>1.0055411062249477</c:v>
                </c:pt>
                <c:pt idx="17">
                  <c:v>1.0055330334117016</c:v>
                </c:pt>
                <c:pt idx="18">
                  <c:v>1.0079938140462794</c:v>
                </c:pt>
                <c:pt idx="19">
                  <c:v>1.0103764984280961</c:v>
                </c:pt>
                <c:pt idx="20">
                  <c:v>1.010461881750691</c:v>
                </c:pt>
                <c:pt idx="21">
                  <c:v>1.0119086262565387</c:v>
                </c:pt>
                <c:pt idx="22">
                  <c:v>1.0114799473798404</c:v>
                </c:pt>
                <c:pt idx="23">
                  <c:v>1.0092081816988285</c:v>
                </c:pt>
                <c:pt idx="24">
                  <c:v>1.0101163491868397</c:v>
                </c:pt>
                <c:pt idx="25">
                  <c:v>1.0119644799380725</c:v>
                </c:pt>
                <c:pt idx="26">
                  <c:v>1.0126430262433532</c:v>
                </c:pt>
                <c:pt idx="27">
                  <c:v>1.0142276590319108</c:v>
                </c:pt>
                <c:pt idx="28">
                  <c:v>1.0155262387751882</c:v>
                </c:pt>
                <c:pt idx="29">
                  <c:v>1.0149574981635308</c:v>
                </c:pt>
                <c:pt idx="30">
                  <c:v>1.014388428615957</c:v>
                </c:pt>
                <c:pt idx="31">
                  <c:v>1.0137511948504767</c:v>
                </c:pt>
                <c:pt idx="32">
                  <c:v>1.0128965904660927</c:v>
                </c:pt>
                <c:pt idx="33">
                  <c:v>1.0132213621989976</c:v>
                </c:pt>
                <c:pt idx="34">
                  <c:v>1.011122033182503</c:v>
                </c:pt>
                <c:pt idx="35">
                  <c:v>1.0116763112082259</c:v>
                </c:pt>
                <c:pt idx="36">
                  <c:v>1.013113892699945</c:v>
                </c:pt>
                <c:pt idx="37">
                  <c:v>1.0161094626076113</c:v>
                </c:pt>
                <c:pt idx="38">
                  <c:v>1.0164649937818984</c:v>
                </c:pt>
                <c:pt idx="39">
                  <c:v>1.0131923213049183</c:v>
                </c:pt>
                <c:pt idx="40">
                  <c:v>1.0132915535289613</c:v>
                </c:pt>
                <c:pt idx="41">
                  <c:v>1.0145961353521455</c:v>
                </c:pt>
                <c:pt idx="42">
                  <c:v>1.0148012025916178</c:v>
                </c:pt>
                <c:pt idx="43">
                  <c:v>1.0165938300321316</c:v>
                </c:pt>
                <c:pt idx="44">
                  <c:v>1.0159176131102992</c:v>
                </c:pt>
                <c:pt idx="45">
                  <c:v>1.0155040907591102</c:v>
                </c:pt>
                <c:pt idx="46">
                  <c:v>1.011925459788686</c:v>
                </c:pt>
                <c:pt idx="47">
                  <c:v>1.0113788968446609</c:v>
                </c:pt>
                <c:pt idx="48">
                  <c:v>1.010254497895414</c:v>
                </c:pt>
                <c:pt idx="49">
                  <c:v>1.0100596737659171</c:v>
                </c:pt>
                <c:pt idx="50">
                  <c:v>1.0115622614530069</c:v>
                </c:pt>
                <c:pt idx="51">
                  <c:v>1.0101165078291749</c:v>
                </c:pt>
                <c:pt idx="52">
                  <c:v>1.0095891205876359</c:v>
                </c:pt>
                <c:pt idx="53">
                  <c:v>1.0092764583070597</c:v>
                </c:pt>
                <c:pt idx="54">
                  <c:v>1.0072465376380169</c:v>
                </c:pt>
                <c:pt idx="55">
                  <c:v>1.0080179380960366</c:v>
                </c:pt>
                <c:pt idx="56">
                  <c:v>1.0131704730513482</c:v>
                </c:pt>
                <c:pt idx="57">
                  <c:v>1.0155608292010117</c:v>
                </c:pt>
                <c:pt idx="58">
                  <c:v>1.0184936145314945</c:v>
                </c:pt>
                <c:pt idx="59">
                  <c:v>1.0191185689076461</c:v>
                </c:pt>
                <c:pt idx="60">
                  <c:v>1.0198773920417912</c:v>
                </c:pt>
                <c:pt idx="61">
                  <c:v>1.0197797037334504</c:v>
                </c:pt>
                <c:pt idx="62">
                  <c:v>1.0199817761316365</c:v>
                </c:pt>
                <c:pt idx="63">
                  <c:v>1.0155543577749044</c:v>
                </c:pt>
                <c:pt idx="64">
                  <c:v>1.0102887527793696</c:v>
                </c:pt>
                <c:pt idx="65">
                  <c:v>1.0093335560534036</c:v>
                </c:pt>
                <c:pt idx="66">
                  <c:v>1.0066681976851461</c:v>
                </c:pt>
                <c:pt idx="67">
                  <c:v>1.0080384740022543</c:v>
                </c:pt>
                <c:pt idx="68">
                  <c:v>1.0108839058896102</c:v>
                </c:pt>
                <c:pt idx="69">
                  <c:v>1.0081092750013596</c:v>
                </c:pt>
                <c:pt idx="70">
                  <c:v>1.0098219756131381</c:v>
                </c:pt>
                <c:pt idx="71">
                  <c:v>1.0128123373061946</c:v>
                </c:pt>
                <c:pt idx="72">
                  <c:v>1.0202299629777882</c:v>
                </c:pt>
                <c:pt idx="73">
                  <c:v>1.0222925886772571</c:v>
                </c:pt>
                <c:pt idx="74">
                  <c:v>1.0227008944295954</c:v>
                </c:pt>
                <c:pt idx="75">
                  <c:v>1.0209727243868403</c:v>
                </c:pt>
                <c:pt idx="76">
                  <c:v>1.0185519157511378</c:v>
                </c:pt>
                <c:pt idx="77">
                  <c:v>1.016757905833839</c:v>
                </c:pt>
                <c:pt idx="78">
                  <c:v>1.0141738167199088</c:v>
                </c:pt>
                <c:pt idx="79">
                  <c:v>1.0170125367551968</c:v>
                </c:pt>
                <c:pt idx="80">
                  <c:v>1.0167507156861877</c:v>
                </c:pt>
                <c:pt idx="81">
                  <c:v>1.0223581750885951</c:v>
                </c:pt>
                <c:pt idx="82">
                  <c:v>1.0231940057650293</c:v>
                </c:pt>
                <c:pt idx="83">
                  <c:v>1.0266193007000664</c:v>
                </c:pt>
                <c:pt idx="84">
                  <c:v>1.0259078835389328</c:v>
                </c:pt>
                <c:pt idx="85">
                  <c:v>1.0240375675375062</c:v>
                </c:pt>
                <c:pt idx="86">
                  <c:v>1.0217556058348718</c:v>
                </c:pt>
                <c:pt idx="87">
                  <c:v>1.0216020716061758</c:v>
                </c:pt>
                <c:pt idx="88">
                  <c:v>1.0189698636933977</c:v>
                </c:pt>
                <c:pt idx="89">
                  <c:v>1.0176189785718397</c:v>
                </c:pt>
                <c:pt idx="90">
                  <c:v>1.0165127492934338</c:v>
                </c:pt>
                <c:pt idx="91">
                  <c:v>1.0174549770280008</c:v>
                </c:pt>
                <c:pt idx="92">
                  <c:v>1.0186106480235499</c:v>
                </c:pt>
                <c:pt idx="93">
                  <c:v>1.0177832537173284</c:v>
                </c:pt>
                <c:pt idx="94">
                  <c:v>1.0168470969879471</c:v>
                </c:pt>
                <c:pt idx="95">
                  <c:v>1.0144025759390012</c:v>
                </c:pt>
                <c:pt idx="96">
                  <c:v>1.0125597122118239</c:v>
                </c:pt>
                <c:pt idx="97">
                  <c:v>1.0121489357270359</c:v>
                </c:pt>
                <c:pt idx="98">
                  <c:v>1.0125894315603439</c:v>
                </c:pt>
                <c:pt idx="99">
                  <c:v>1.0115608182347393</c:v>
                </c:pt>
                <c:pt idx="100">
                  <c:v>1.0118867613036153</c:v>
                </c:pt>
                <c:pt idx="101">
                  <c:v>1.0100522372025391</c:v>
                </c:pt>
                <c:pt idx="102">
                  <c:v>1.0098315461252059</c:v>
                </c:pt>
                <c:pt idx="103">
                  <c:v>1.0088779757846398</c:v>
                </c:pt>
                <c:pt idx="104">
                  <c:v>1.0077223289823514</c:v>
                </c:pt>
                <c:pt idx="105">
                  <c:v>1.0072808768417547</c:v>
                </c:pt>
                <c:pt idx="106">
                  <c:v>1.0085404471744486</c:v>
                </c:pt>
                <c:pt idx="107">
                  <c:v>1.007924917994407</c:v>
                </c:pt>
                <c:pt idx="108">
                  <c:v>1.0074646614879004</c:v>
                </c:pt>
                <c:pt idx="109">
                  <c:v>1.007904895124748</c:v>
                </c:pt>
                <c:pt idx="110">
                  <c:v>1.0068462103145432</c:v>
                </c:pt>
                <c:pt idx="111">
                  <c:v>1.0084990059782657</c:v>
                </c:pt>
                <c:pt idx="112">
                  <c:v>1.00824975039958</c:v>
                </c:pt>
                <c:pt idx="113">
                  <c:v>1.0072220227288822</c:v>
                </c:pt>
                <c:pt idx="114">
                  <c:v>1.006504802847443</c:v>
                </c:pt>
                <c:pt idx="115">
                  <c:v>1.0069443245364937</c:v>
                </c:pt>
                <c:pt idx="116">
                  <c:v>1.0060264589593828</c:v>
                </c:pt>
                <c:pt idx="117">
                  <c:v>1.0049903431864058</c:v>
                </c:pt>
                <c:pt idx="118">
                  <c:v>1.0048645084028331</c:v>
                </c:pt>
                <c:pt idx="119">
                  <c:v>1.0042398160616492</c:v>
                </c:pt>
                <c:pt idx="120">
                  <c:v>1.0035469265668482</c:v>
                </c:pt>
                <c:pt idx="121">
                  <c:v>1.0040058264580454</c:v>
                </c:pt>
                <c:pt idx="122">
                  <c:v>1.0036473396392185</c:v>
                </c:pt>
                <c:pt idx="123">
                  <c:v>1.0031837202196809</c:v>
                </c:pt>
                <c:pt idx="124">
                  <c:v>1.0043483705626923</c:v>
                </c:pt>
                <c:pt idx="125">
                  <c:v>1.0038228900827624</c:v>
                </c:pt>
                <c:pt idx="126">
                  <c:v>1.0005497711239875</c:v>
                </c:pt>
                <c:pt idx="127">
                  <c:v>0.99983801125156468</c:v>
                </c:pt>
                <c:pt idx="128">
                  <c:v>1.0019552125503042</c:v>
                </c:pt>
                <c:pt idx="129">
                  <c:v>1.0026966659875214</c:v>
                </c:pt>
                <c:pt idx="130">
                  <c:v>1.0034998291917996</c:v>
                </c:pt>
                <c:pt idx="131">
                  <c:v>1.0045068053111974</c:v>
                </c:pt>
                <c:pt idx="132">
                  <c:v>1.0032238025773796</c:v>
                </c:pt>
                <c:pt idx="133">
                  <c:v>1.0032108928123276</c:v>
                </c:pt>
                <c:pt idx="134">
                  <c:v>1.0040927168629172</c:v>
                </c:pt>
                <c:pt idx="135">
                  <c:v>1.0018959448066427</c:v>
                </c:pt>
                <c:pt idx="136">
                  <c:v>1.0003880093954405</c:v>
                </c:pt>
                <c:pt idx="137">
                  <c:v>0.99895251109630012</c:v>
                </c:pt>
                <c:pt idx="138">
                  <c:v>0.99551927112085026</c:v>
                </c:pt>
                <c:pt idx="139">
                  <c:v>0.99052084774485583</c:v>
                </c:pt>
                <c:pt idx="140">
                  <c:v>0.99007658721222602</c:v>
                </c:pt>
                <c:pt idx="141">
                  <c:v>0.98725693469306863</c:v>
                </c:pt>
                <c:pt idx="142">
                  <c:v>0.98204500865275912</c:v>
                </c:pt>
                <c:pt idx="143">
                  <c:v>0.98129148603373129</c:v>
                </c:pt>
                <c:pt idx="144">
                  <c:v>0.9815178589887712</c:v>
                </c:pt>
                <c:pt idx="145">
                  <c:v>0.98256612895277362</c:v>
                </c:pt>
                <c:pt idx="146">
                  <c:v>0.98132779284455052</c:v>
                </c:pt>
                <c:pt idx="147">
                  <c:v>0.98228342918841693</c:v>
                </c:pt>
                <c:pt idx="148">
                  <c:v>0.98277613207943582</c:v>
                </c:pt>
                <c:pt idx="149">
                  <c:v>0.98693177016994338</c:v>
                </c:pt>
                <c:pt idx="150">
                  <c:v>0.98768783311781649</c:v>
                </c:pt>
                <c:pt idx="151">
                  <c:v>0.98630493249349205</c:v>
                </c:pt>
                <c:pt idx="152">
                  <c:v>0.98645566239879701</c:v>
                </c:pt>
                <c:pt idx="153">
                  <c:v>0.98646650077668974</c:v>
                </c:pt>
                <c:pt idx="154">
                  <c:v>0.98436898985902466</c:v>
                </c:pt>
                <c:pt idx="155">
                  <c:v>0.98480589437753518</c:v>
                </c:pt>
                <c:pt idx="156">
                  <c:v>0.9860726969059489</c:v>
                </c:pt>
                <c:pt idx="157">
                  <c:v>0.98552024894931944</c:v>
                </c:pt>
                <c:pt idx="158">
                  <c:v>0.98464216826206574</c:v>
                </c:pt>
                <c:pt idx="159">
                  <c:v>0.98333504686705342</c:v>
                </c:pt>
                <c:pt idx="160">
                  <c:v>0.98242289843563324</c:v>
                </c:pt>
                <c:pt idx="161">
                  <c:v>0.9818996972387779</c:v>
                </c:pt>
                <c:pt idx="162">
                  <c:v>0.9814146986404978</c:v>
                </c:pt>
                <c:pt idx="163">
                  <c:v>0.98244950773287931</c:v>
                </c:pt>
                <c:pt idx="164">
                  <c:v>0.98252792302081837</c:v>
                </c:pt>
                <c:pt idx="165">
                  <c:v>0.98250804870619757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4D-4117-AAD8-FA1866D04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337152"/>
        <c:axId val="812256640"/>
      </c:lineChart>
      <c:lineChart>
        <c:grouping val="standard"/>
        <c:varyColors val="0"/>
        <c:ser>
          <c:idx val="2"/>
          <c:order val="1"/>
          <c:tx>
            <c:strRef>
              <c:f>CC!$V$2</c:f>
              <c:strCache>
                <c:ptCount val="1"/>
                <c:pt idx="0">
                  <c:v>五年期国债期货主力合约累计涨跌幅</c:v>
                </c:pt>
              </c:strCache>
            </c:strRef>
          </c:tx>
          <c:spPr>
            <a:ln w="28575">
              <a:solidFill>
                <a:srgbClr val="796A4F"/>
              </a:solidFill>
            </a:ln>
          </c:spPr>
          <c:marker>
            <c:symbol val="none"/>
          </c:marker>
          <c:cat>
            <c:numRef>
              <c:f>CC!$B$1535:$B$1700</c:f>
              <c:numCache>
                <c:formatCode>yyyy\-mm\-dd</c:formatCode>
                <c:ptCount val="166"/>
                <c:pt idx="0">
                  <c:v>42741</c:v>
                </c:pt>
                <c:pt idx="1">
                  <c:v>42744</c:v>
                </c:pt>
                <c:pt idx="2">
                  <c:v>42745</c:v>
                </c:pt>
                <c:pt idx="3">
                  <c:v>42746</c:v>
                </c:pt>
                <c:pt idx="4">
                  <c:v>42747</c:v>
                </c:pt>
                <c:pt idx="5">
                  <c:v>42748</c:v>
                </c:pt>
                <c:pt idx="6">
                  <c:v>42751</c:v>
                </c:pt>
                <c:pt idx="7">
                  <c:v>42752</c:v>
                </c:pt>
                <c:pt idx="8">
                  <c:v>42753</c:v>
                </c:pt>
                <c:pt idx="9">
                  <c:v>42754</c:v>
                </c:pt>
                <c:pt idx="10">
                  <c:v>42755</c:v>
                </c:pt>
                <c:pt idx="11">
                  <c:v>42758</c:v>
                </c:pt>
                <c:pt idx="12">
                  <c:v>42759</c:v>
                </c:pt>
                <c:pt idx="13">
                  <c:v>42760</c:v>
                </c:pt>
                <c:pt idx="14">
                  <c:v>42761</c:v>
                </c:pt>
                <c:pt idx="15">
                  <c:v>42769</c:v>
                </c:pt>
                <c:pt idx="16">
                  <c:v>42772</c:v>
                </c:pt>
                <c:pt idx="17">
                  <c:v>42773</c:v>
                </c:pt>
                <c:pt idx="18">
                  <c:v>42774</c:v>
                </c:pt>
                <c:pt idx="19">
                  <c:v>42775</c:v>
                </c:pt>
                <c:pt idx="20">
                  <c:v>42776</c:v>
                </c:pt>
                <c:pt idx="21">
                  <c:v>42779</c:v>
                </c:pt>
                <c:pt idx="22">
                  <c:v>42780</c:v>
                </c:pt>
                <c:pt idx="23">
                  <c:v>42781</c:v>
                </c:pt>
                <c:pt idx="24">
                  <c:v>42782</c:v>
                </c:pt>
                <c:pt idx="25">
                  <c:v>42783</c:v>
                </c:pt>
                <c:pt idx="26">
                  <c:v>42786</c:v>
                </c:pt>
                <c:pt idx="27">
                  <c:v>42787</c:v>
                </c:pt>
                <c:pt idx="28">
                  <c:v>42788</c:v>
                </c:pt>
                <c:pt idx="29">
                  <c:v>42789</c:v>
                </c:pt>
                <c:pt idx="30">
                  <c:v>42790</c:v>
                </c:pt>
                <c:pt idx="31">
                  <c:v>42793</c:v>
                </c:pt>
                <c:pt idx="32">
                  <c:v>42794</c:v>
                </c:pt>
                <c:pt idx="33">
                  <c:v>42795</c:v>
                </c:pt>
                <c:pt idx="34">
                  <c:v>42796</c:v>
                </c:pt>
                <c:pt idx="35">
                  <c:v>42797</c:v>
                </c:pt>
                <c:pt idx="36">
                  <c:v>42800</c:v>
                </c:pt>
                <c:pt idx="37">
                  <c:v>42801</c:v>
                </c:pt>
                <c:pt idx="38">
                  <c:v>42802</c:v>
                </c:pt>
                <c:pt idx="39">
                  <c:v>42803</c:v>
                </c:pt>
                <c:pt idx="40">
                  <c:v>42804</c:v>
                </c:pt>
                <c:pt idx="41">
                  <c:v>42807</c:v>
                </c:pt>
                <c:pt idx="42">
                  <c:v>42808</c:v>
                </c:pt>
                <c:pt idx="43">
                  <c:v>42809</c:v>
                </c:pt>
                <c:pt idx="44">
                  <c:v>42810</c:v>
                </c:pt>
                <c:pt idx="45">
                  <c:v>42811</c:v>
                </c:pt>
                <c:pt idx="46">
                  <c:v>42814</c:v>
                </c:pt>
                <c:pt idx="47">
                  <c:v>42815</c:v>
                </c:pt>
                <c:pt idx="48">
                  <c:v>42816</c:v>
                </c:pt>
                <c:pt idx="49">
                  <c:v>42817</c:v>
                </c:pt>
                <c:pt idx="50">
                  <c:v>42818</c:v>
                </c:pt>
                <c:pt idx="51">
                  <c:v>42821</c:v>
                </c:pt>
                <c:pt idx="52">
                  <c:v>42822</c:v>
                </c:pt>
                <c:pt idx="53">
                  <c:v>42823</c:v>
                </c:pt>
                <c:pt idx="54">
                  <c:v>42824</c:v>
                </c:pt>
                <c:pt idx="55">
                  <c:v>42825</c:v>
                </c:pt>
                <c:pt idx="56">
                  <c:v>42830</c:v>
                </c:pt>
                <c:pt idx="57">
                  <c:v>42831</c:v>
                </c:pt>
                <c:pt idx="58">
                  <c:v>42832</c:v>
                </c:pt>
                <c:pt idx="59">
                  <c:v>42835</c:v>
                </c:pt>
                <c:pt idx="60">
                  <c:v>42836</c:v>
                </c:pt>
                <c:pt idx="61">
                  <c:v>42837</c:v>
                </c:pt>
                <c:pt idx="62">
                  <c:v>42838</c:v>
                </c:pt>
                <c:pt idx="63">
                  <c:v>42839</c:v>
                </c:pt>
                <c:pt idx="64">
                  <c:v>42842</c:v>
                </c:pt>
                <c:pt idx="65">
                  <c:v>42843</c:v>
                </c:pt>
                <c:pt idx="66">
                  <c:v>42844</c:v>
                </c:pt>
                <c:pt idx="67">
                  <c:v>42845</c:v>
                </c:pt>
                <c:pt idx="68">
                  <c:v>42846</c:v>
                </c:pt>
                <c:pt idx="69">
                  <c:v>42849</c:v>
                </c:pt>
                <c:pt idx="70">
                  <c:v>42850</c:v>
                </c:pt>
                <c:pt idx="71">
                  <c:v>42851</c:v>
                </c:pt>
                <c:pt idx="72">
                  <c:v>42852</c:v>
                </c:pt>
                <c:pt idx="73">
                  <c:v>42853</c:v>
                </c:pt>
                <c:pt idx="74">
                  <c:v>42857</c:v>
                </c:pt>
                <c:pt idx="75">
                  <c:v>42858</c:v>
                </c:pt>
                <c:pt idx="76">
                  <c:v>42859</c:v>
                </c:pt>
                <c:pt idx="77">
                  <c:v>42860</c:v>
                </c:pt>
                <c:pt idx="78">
                  <c:v>42863</c:v>
                </c:pt>
                <c:pt idx="79">
                  <c:v>42864</c:v>
                </c:pt>
                <c:pt idx="80">
                  <c:v>42865</c:v>
                </c:pt>
                <c:pt idx="81">
                  <c:v>42866</c:v>
                </c:pt>
                <c:pt idx="82">
                  <c:v>42867</c:v>
                </c:pt>
                <c:pt idx="83">
                  <c:v>42870</c:v>
                </c:pt>
                <c:pt idx="84">
                  <c:v>42871</c:v>
                </c:pt>
                <c:pt idx="85">
                  <c:v>42872</c:v>
                </c:pt>
                <c:pt idx="86">
                  <c:v>42873</c:v>
                </c:pt>
                <c:pt idx="87">
                  <c:v>42874</c:v>
                </c:pt>
                <c:pt idx="88">
                  <c:v>42877</c:v>
                </c:pt>
                <c:pt idx="89">
                  <c:v>42878</c:v>
                </c:pt>
                <c:pt idx="90">
                  <c:v>42879</c:v>
                </c:pt>
                <c:pt idx="91">
                  <c:v>42880</c:v>
                </c:pt>
                <c:pt idx="92">
                  <c:v>42881</c:v>
                </c:pt>
                <c:pt idx="93">
                  <c:v>42886</c:v>
                </c:pt>
                <c:pt idx="94">
                  <c:v>42887</c:v>
                </c:pt>
                <c:pt idx="95">
                  <c:v>42888</c:v>
                </c:pt>
                <c:pt idx="96">
                  <c:v>42891</c:v>
                </c:pt>
                <c:pt idx="97">
                  <c:v>42892</c:v>
                </c:pt>
                <c:pt idx="98">
                  <c:v>42893</c:v>
                </c:pt>
                <c:pt idx="99">
                  <c:v>42894</c:v>
                </c:pt>
                <c:pt idx="100">
                  <c:v>42895</c:v>
                </c:pt>
                <c:pt idx="101">
                  <c:v>42898</c:v>
                </c:pt>
                <c:pt idx="102">
                  <c:v>42899</c:v>
                </c:pt>
                <c:pt idx="103">
                  <c:v>42900</c:v>
                </c:pt>
                <c:pt idx="104">
                  <c:v>42901</c:v>
                </c:pt>
                <c:pt idx="105">
                  <c:v>42902</c:v>
                </c:pt>
                <c:pt idx="106">
                  <c:v>42905</c:v>
                </c:pt>
                <c:pt idx="107">
                  <c:v>42906</c:v>
                </c:pt>
                <c:pt idx="108">
                  <c:v>42907</c:v>
                </c:pt>
                <c:pt idx="109">
                  <c:v>42908</c:v>
                </c:pt>
                <c:pt idx="110">
                  <c:v>42909</c:v>
                </c:pt>
                <c:pt idx="111">
                  <c:v>42912</c:v>
                </c:pt>
                <c:pt idx="112">
                  <c:v>42913</c:v>
                </c:pt>
                <c:pt idx="113">
                  <c:v>42914</c:v>
                </c:pt>
                <c:pt idx="114">
                  <c:v>42915</c:v>
                </c:pt>
                <c:pt idx="115">
                  <c:v>42916</c:v>
                </c:pt>
                <c:pt idx="116">
                  <c:v>42919</c:v>
                </c:pt>
                <c:pt idx="117">
                  <c:v>42920</c:v>
                </c:pt>
                <c:pt idx="118">
                  <c:v>42921</c:v>
                </c:pt>
                <c:pt idx="119">
                  <c:v>42922</c:v>
                </c:pt>
                <c:pt idx="120">
                  <c:v>42923</c:v>
                </c:pt>
                <c:pt idx="121">
                  <c:v>42926</c:v>
                </c:pt>
                <c:pt idx="122">
                  <c:v>42927</c:v>
                </c:pt>
                <c:pt idx="123">
                  <c:v>42928</c:v>
                </c:pt>
                <c:pt idx="124">
                  <c:v>42929</c:v>
                </c:pt>
                <c:pt idx="125">
                  <c:v>42930</c:v>
                </c:pt>
                <c:pt idx="126">
                  <c:v>42933</c:v>
                </c:pt>
                <c:pt idx="127">
                  <c:v>42934</c:v>
                </c:pt>
                <c:pt idx="128">
                  <c:v>42935</c:v>
                </c:pt>
                <c:pt idx="129">
                  <c:v>42936</c:v>
                </c:pt>
                <c:pt idx="130">
                  <c:v>42937</c:v>
                </c:pt>
                <c:pt idx="131">
                  <c:v>42940</c:v>
                </c:pt>
                <c:pt idx="132">
                  <c:v>42941</c:v>
                </c:pt>
                <c:pt idx="133">
                  <c:v>42942</c:v>
                </c:pt>
                <c:pt idx="134">
                  <c:v>42943</c:v>
                </c:pt>
                <c:pt idx="135">
                  <c:v>42944</c:v>
                </c:pt>
                <c:pt idx="136">
                  <c:v>42947</c:v>
                </c:pt>
                <c:pt idx="137">
                  <c:v>42948</c:v>
                </c:pt>
                <c:pt idx="138">
                  <c:v>42949</c:v>
                </c:pt>
                <c:pt idx="139">
                  <c:v>42950</c:v>
                </c:pt>
                <c:pt idx="140">
                  <c:v>42951</c:v>
                </c:pt>
                <c:pt idx="141">
                  <c:v>42954</c:v>
                </c:pt>
                <c:pt idx="142">
                  <c:v>42955</c:v>
                </c:pt>
                <c:pt idx="143">
                  <c:v>42956</c:v>
                </c:pt>
                <c:pt idx="144">
                  <c:v>42957</c:v>
                </c:pt>
                <c:pt idx="145">
                  <c:v>42958</c:v>
                </c:pt>
                <c:pt idx="146">
                  <c:v>42961</c:v>
                </c:pt>
                <c:pt idx="147">
                  <c:v>42962</c:v>
                </c:pt>
                <c:pt idx="148">
                  <c:v>42963</c:v>
                </c:pt>
                <c:pt idx="149">
                  <c:v>42964</c:v>
                </c:pt>
                <c:pt idx="150">
                  <c:v>42965</c:v>
                </c:pt>
                <c:pt idx="151">
                  <c:v>42968</c:v>
                </c:pt>
                <c:pt idx="152">
                  <c:v>42969</c:v>
                </c:pt>
                <c:pt idx="153">
                  <c:v>42970</c:v>
                </c:pt>
                <c:pt idx="154">
                  <c:v>42971</c:v>
                </c:pt>
                <c:pt idx="155">
                  <c:v>42972</c:v>
                </c:pt>
                <c:pt idx="156">
                  <c:v>42975</c:v>
                </c:pt>
                <c:pt idx="157">
                  <c:v>42976</c:v>
                </c:pt>
                <c:pt idx="158">
                  <c:v>42977</c:v>
                </c:pt>
                <c:pt idx="159">
                  <c:v>42978</c:v>
                </c:pt>
                <c:pt idx="160">
                  <c:v>42979</c:v>
                </c:pt>
                <c:pt idx="161">
                  <c:v>42982</c:v>
                </c:pt>
                <c:pt idx="162">
                  <c:v>42983</c:v>
                </c:pt>
                <c:pt idx="163">
                  <c:v>42984</c:v>
                </c:pt>
                <c:pt idx="164">
                  <c:v>42985</c:v>
                </c:pt>
                <c:pt idx="165">
                  <c:v>42986</c:v>
                </c:pt>
              </c:numCache>
            </c:numRef>
          </c:cat>
          <c:val>
            <c:numRef>
              <c:f>CC!$V$1535:$V$1700</c:f>
              <c:numCache>
                <c:formatCode>0.0000</c:formatCode>
                <c:ptCount val="166"/>
                <c:pt idx="0" formatCode="General">
                  <c:v>1</c:v>
                </c:pt>
                <c:pt idx="1">
                  <c:v>1.0016094960265567</c:v>
                </c:pt>
                <c:pt idx="2">
                  <c:v>1.0011569388969699</c:v>
                </c:pt>
                <c:pt idx="3">
                  <c:v>0.99974898338269991</c:v>
                </c:pt>
                <c:pt idx="4">
                  <c:v>1.0002518246377965</c:v>
                </c:pt>
                <c:pt idx="5">
                  <c:v>0.99995057421375133</c:v>
                </c:pt>
                <c:pt idx="6">
                  <c:v>0.99513250278610021</c:v>
                </c:pt>
                <c:pt idx="7">
                  <c:v>0.9937282942451533</c:v>
                </c:pt>
                <c:pt idx="8">
                  <c:v>0.9938285796719617</c:v>
                </c:pt>
                <c:pt idx="9">
                  <c:v>0.99613456275720313</c:v>
                </c:pt>
                <c:pt idx="10">
                  <c:v>0.99718718821978558</c:v>
                </c:pt>
                <c:pt idx="11">
                  <c:v>0.99603512345541667</c:v>
                </c:pt>
                <c:pt idx="12">
                  <c:v>0.99173816433783513</c:v>
                </c:pt>
                <c:pt idx="13">
                  <c:v>0.98775750612308622</c:v>
                </c:pt>
                <c:pt idx="14">
                  <c:v>0.98725318798455708</c:v>
                </c:pt>
                <c:pt idx="15">
                  <c:v>0.9833187025634047</c:v>
                </c:pt>
                <c:pt idx="16">
                  <c:v>0.98321775618186669</c:v>
                </c:pt>
                <c:pt idx="17">
                  <c:v>0.98488268772712539</c:v>
                </c:pt>
                <c:pt idx="18">
                  <c:v>0.98836426493155027</c:v>
                </c:pt>
                <c:pt idx="19">
                  <c:v>0.99195335365956461</c:v>
                </c:pt>
                <c:pt idx="20">
                  <c:v>0.99094239426936925</c:v>
                </c:pt>
                <c:pt idx="21">
                  <c:v>0.99352034071436723</c:v>
                </c:pt>
                <c:pt idx="22">
                  <c:v>0.99240828538515247</c:v>
                </c:pt>
                <c:pt idx="23">
                  <c:v>0.99261062154609536</c:v>
                </c:pt>
                <c:pt idx="24">
                  <c:v>0.99746644195316958</c:v>
                </c:pt>
                <c:pt idx="25">
                  <c:v>0.99888516898632429</c:v>
                </c:pt>
                <c:pt idx="26">
                  <c:v>1.0017753443483659</c:v>
                </c:pt>
                <c:pt idx="27">
                  <c:v>0.9986322811759758</c:v>
                </c:pt>
                <c:pt idx="28">
                  <c:v>1.0016220464669578</c:v>
                </c:pt>
                <c:pt idx="29">
                  <c:v>1.0021289915253986</c:v>
                </c:pt>
                <c:pt idx="30">
                  <c:v>1.0018754676963344</c:v>
                </c:pt>
                <c:pt idx="31">
                  <c:v>1.0005578772987571</c:v>
                </c:pt>
                <c:pt idx="32">
                  <c:v>1.0019254515969787</c:v>
                </c:pt>
                <c:pt idx="33">
                  <c:v>0.99842965587690424</c:v>
                </c:pt>
                <c:pt idx="34">
                  <c:v>0.9976698930502933</c:v>
                </c:pt>
                <c:pt idx="35">
                  <c:v>0.99701146536171303</c:v>
                </c:pt>
                <c:pt idx="36">
                  <c:v>0.99609993517192685</c:v>
                </c:pt>
                <c:pt idx="37">
                  <c:v>0.99706166588833856</c:v>
                </c:pt>
                <c:pt idx="38">
                  <c:v>0.99351844745945328</c:v>
                </c:pt>
                <c:pt idx="39">
                  <c:v>0.99189984495875572</c:v>
                </c:pt>
                <c:pt idx="40">
                  <c:v>0.99210207745683576</c:v>
                </c:pt>
                <c:pt idx="41">
                  <c:v>0.99614713969609703</c:v>
                </c:pt>
                <c:pt idx="42">
                  <c:v>0.99822234078992045</c:v>
                </c:pt>
                <c:pt idx="43">
                  <c:v>0.99877944103084848</c:v>
                </c:pt>
                <c:pt idx="44">
                  <c:v>1.0017170276221157</c:v>
                </c:pt>
                <c:pt idx="45">
                  <c:v>1.0011091896199178</c:v>
                </c:pt>
                <c:pt idx="46">
                  <c:v>1.0004005114253138</c:v>
                </c:pt>
                <c:pt idx="47">
                  <c:v>1.0013618511844218</c:v>
                </c:pt>
                <c:pt idx="48">
                  <c:v>1.0011087007518238</c:v>
                </c:pt>
                <c:pt idx="49">
                  <c:v>1.0020708183701488</c:v>
                </c:pt>
                <c:pt idx="50">
                  <c:v>1.0052609978414369</c:v>
                </c:pt>
                <c:pt idx="51">
                  <c:v>1.0060202584138247</c:v>
                </c:pt>
                <c:pt idx="52">
                  <c:v>1.0048050134872124</c:v>
                </c:pt>
                <c:pt idx="53">
                  <c:v>1.0046531078713858</c:v>
                </c:pt>
                <c:pt idx="54">
                  <c:v>1.0041976205926169</c:v>
                </c:pt>
                <c:pt idx="55">
                  <c:v>1.0052612283009157</c:v>
                </c:pt>
                <c:pt idx="56">
                  <c:v>1.0037412526520559</c:v>
                </c:pt>
                <c:pt idx="57">
                  <c:v>1.0046025287117715</c:v>
                </c:pt>
                <c:pt idx="58">
                  <c:v>1.0061228876817232</c:v>
                </c:pt>
                <c:pt idx="59">
                  <c:v>1.0048049113072914</c:v>
                </c:pt>
                <c:pt idx="60">
                  <c:v>1.0051597331999995</c:v>
                </c:pt>
                <c:pt idx="61">
                  <c:v>1.0036896826546973</c:v>
                </c:pt>
                <c:pt idx="62">
                  <c:v>1.0040951728809995</c:v>
                </c:pt>
                <c:pt idx="63">
                  <c:v>1.0023200778688348</c:v>
                </c:pt>
                <c:pt idx="64">
                  <c:v>0.99917721412393701</c:v>
                </c:pt>
                <c:pt idx="65">
                  <c:v>0.99927859168218813</c:v>
                </c:pt>
                <c:pt idx="66">
                  <c:v>1.0000387305774279</c:v>
                </c:pt>
                <c:pt idx="67">
                  <c:v>1.0003429248680979</c:v>
                </c:pt>
                <c:pt idx="68">
                  <c:v>0.99770697513195006</c:v>
                </c:pt>
                <c:pt idx="69">
                  <c:v>0.99476747474803995</c:v>
                </c:pt>
                <c:pt idx="70">
                  <c:v>0.99760662558570823</c:v>
                </c:pt>
                <c:pt idx="71">
                  <c:v>0.99780939116001433</c:v>
                </c:pt>
                <c:pt idx="72">
                  <c:v>0.99806295118013022</c:v>
                </c:pt>
                <c:pt idx="73">
                  <c:v>0.9965423636764279</c:v>
                </c:pt>
                <c:pt idx="74">
                  <c:v>0.99633956710262328</c:v>
                </c:pt>
                <c:pt idx="75">
                  <c:v>0.99578159259706744</c:v>
                </c:pt>
                <c:pt idx="76">
                  <c:v>0.99212827923823999</c:v>
                </c:pt>
                <c:pt idx="77">
                  <c:v>0.99116465397980391</c:v>
                </c:pt>
                <c:pt idx="78">
                  <c:v>0.98903366265821957</c:v>
                </c:pt>
                <c:pt idx="79">
                  <c:v>0.98776567078301669</c:v>
                </c:pt>
                <c:pt idx="80">
                  <c:v>0.98335441810819901</c:v>
                </c:pt>
                <c:pt idx="81">
                  <c:v>0.98827499476832259</c:v>
                </c:pt>
                <c:pt idx="82">
                  <c:v>0.98543322841622882</c:v>
                </c:pt>
                <c:pt idx="83">
                  <c:v>0.98796934440453499</c:v>
                </c:pt>
                <c:pt idx="84">
                  <c:v>0.98741145617104165</c:v>
                </c:pt>
                <c:pt idx="85">
                  <c:v>0.98761448104123217</c:v>
                </c:pt>
                <c:pt idx="86">
                  <c:v>0.988629970713785</c:v>
                </c:pt>
                <c:pt idx="87">
                  <c:v>0.98715834207449238</c:v>
                </c:pt>
                <c:pt idx="88">
                  <c:v>0.98401015951142357</c:v>
                </c:pt>
                <c:pt idx="89">
                  <c:v>0.98527906413760535</c:v>
                </c:pt>
                <c:pt idx="90">
                  <c:v>0.98730941613211887</c:v>
                </c:pt>
                <c:pt idx="91">
                  <c:v>0.98736015667154375</c:v>
                </c:pt>
                <c:pt idx="92">
                  <c:v>0.98705557256151644</c:v>
                </c:pt>
                <c:pt idx="93">
                  <c:v>0.99030446973514019</c:v>
                </c:pt>
                <c:pt idx="94">
                  <c:v>0.99208148365160931</c:v>
                </c:pt>
                <c:pt idx="95">
                  <c:v>0.99248799112288633</c:v>
                </c:pt>
                <c:pt idx="96">
                  <c:v>0.99391098583595106</c:v>
                </c:pt>
                <c:pt idx="97">
                  <c:v>0.9926915878367657</c:v>
                </c:pt>
                <c:pt idx="98">
                  <c:v>0.9920311143917645</c:v>
                </c:pt>
                <c:pt idx="99">
                  <c:v>0.99131947083768157</c:v>
                </c:pt>
                <c:pt idx="100">
                  <c:v>0.9920820242767876</c:v>
                </c:pt>
                <c:pt idx="101">
                  <c:v>0.99442040166542933</c:v>
                </c:pt>
                <c:pt idx="102">
                  <c:v>0.99442040166542933</c:v>
                </c:pt>
                <c:pt idx="103">
                  <c:v>0.99564029992958647</c:v>
                </c:pt>
                <c:pt idx="104">
                  <c:v>0.99564029992958647</c:v>
                </c:pt>
                <c:pt idx="105">
                  <c:v>0.99553858981620102</c:v>
                </c:pt>
                <c:pt idx="106">
                  <c:v>0.99925138827622884</c:v>
                </c:pt>
                <c:pt idx="107">
                  <c:v>0.99925138827622884</c:v>
                </c:pt>
                <c:pt idx="108">
                  <c:v>0.9973692715298319</c:v>
                </c:pt>
                <c:pt idx="109">
                  <c:v>0.99543628676326212</c:v>
                </c:pt>
                <c:pt idx="110">
                  <c:v>0.99614789358590738</c:v>
                </c:pt>
                <c:pt idx="111">
                  <c:v>0.99863966176119512</c:v>
                </c:pt>
                <c:pt idx="112">
                  <c:v>0.99853795175846949</c:v>
                </c:pt>
                <c:pt idx="113">
                  <c:v>0.99782619923443217</c:v>
                </c:pt>
                <c:pt idx="114">
                  <c:v>0.99706384029853257</c:v>
                </c:pt>
                <c:pt idx="115">
                  <c:v>0.99579356582432055</c:v>
                </c:pt>
                <c:pt idx="116">
                  <c:v>0.99391307983771826</c:v>
                </c:pt>
                <c:pt idx="117">
                  <c:v>0.99401467577759739</c:v>
                </c:pt>
                <c:pt idx="118">
                  <c:v>0.99528481975380179</c:v>
                </c:pt>
                <c:pt idx="119">
                  <c:v>0.99686036126492694</c:v>
                </c:pt>
                <c:pt idx="120">
                  <c:v>0.99579305895093895</c:v>
                </c:pt>
                <c:pt idx="121">
                  <c:v>0.99426966314428289</c:v>
                </c:pt>
                <c:pt idx="122">
                  <c:v>0.9940665851902093</c:v>
                </c:pt>
                <c:pt idx="123">
                  <c:v>0.99360982308949397</c:v>
                </c:pt>
                <c:pt idx="124">
                  <c:v>0.99391426895501001</c:v>
                </c:pt>
                <c:pt idx="125">
                  <c:v>0.99345748355846231</c:v>
                </c:pt>
                <c:pt idx="126">
                  <c:v>0.99310206076458984</c:v>
                </c:pt>
                <c:pt idx="127">
                  <c:v>0.99168051494886433</c:v>
                </c:pt>
                <c:pt idx="128">
                  <c:v>0.99188367612990369</c:v>
                </c:pt>
                <c:pt idx="129">
                  <c:v>0.99320388579404695</c:v>
                </c:pt>
                <c:pt idx="130">
                  <c:v>0.99269600898601151</c:v>
                </c:pt>
                <c:pt idx="131">
                  <c:v>0.99345794114252739</c:v>
                </c:pt>
                <c:pt idx="132">
                  <c:v>0.9923399833570985</c:v>
                </c:pt>
                <c:pt idx="133">
                  <c:v>0.99106970688070695</c:v>
                </c:pt>
                <c:pt idx="134">
                  <c:v>0.99106970688070695</c:v>
                </c:pt>
                <c:pt idx="135">
                  <c:v>0.99015529534121993</c:v>
                </c:pt>
                <c:pt idx="136">
                  <c:v>0.98888540961898475</c:v>
                </c:pt>
                <c:pt idx="137">
                  <c:v>0.98771699472012331</c:v>
                </c:pt>
                <c:pt idx="138">
                  <c:v>0.98837757301682871</c:v>
                </c:pt>
                <c:pt idx="139">
                  <c:v>0.98852998281991544</c:v>
                </c:pt>
                <c:pt idx="140">
                  <c:v>0.98903801549687098</c:v>
                </c:pt>
                <c:pt idx="141">
                  <c:v>0.98710749132444031</c:v>
                </c:pt>
                <c:pt idx="142">
                  <c:v>0.98710749132444031</c:v>
                </c:pt>
                <c:pt idx="143">
                  <c:v>0.98588846385753759</c:v>
                </c:pt>
                <c:pt idx="144">
                  <c:v>0.98654748021038363</c:v>
                </c:pt>
                <c:pt idx="145">
                  <c:v>0.98857553546829358</c:v>
                </c:pt>
                <c:pt idx="146">
                  <c:v>0.9900460263653279</c:v>
                </c:pt>
                <c:pt idx="147">
                  <c:v>0.99029965020649113</c:v>
                </c:pt>
                <c:pt idx="148">
                  <c:v>0.98953877868300111</c:v>
                </c:pt>
                <c:pt idx="149">
                  <c:v>0.98948805391476835</c:v>
                </c:pt>
                <c:pt idx="150">
                  <c:v>0.98948805391476835</c:v>
                </c:pt>
                <c:pt idx="151">
                  <c:v>0.98887948148654947</c:v>
                </c:pt>
                <c:pt idx="152">
                  <c:v>0.98928532131889402</c:v>
                </c:pt>
                <c:pt idx="153">
                  <c:v>0.98994508170350093</c:v>
                </c:pt>
                <c:pt idx="154">
                  <c:v>0.9893869087628715</c:v>
                </c:pt>
                <c:pt idx="155">
                  <c:v>0.98893015153389674</c:v>
                </c:pt>
                <c:pt idx="156">
                  <c:v>0.98806747642223436</c:v>
                </c:pt>
                <c:pt idx="157">
                  <c:v>0.98872693207443108</c:v>
                </c:pt>
                <c:pt idx="158">
                  <c:v>0.9891834548729469</c:v>
                </c:pt>
                <c:pt idx="159">
                  <c:v>0.98979224559294265</c:v>
                </c:pt>
                <c:pt idx="160">
                  <c:v>0.98938632269527815</c:v>
                </c:pt>
                <c:pt idx="161">
                  <c:v>0.98892979991115826</c:v>
                </c:pt>
                <c:pt idx="162">
                  <c:v>0.98725631222349775</c:v>
                </c:pt>
                <c:pt idx="163">
                  <c:v>0.98821943965891801</c:v>
                </c:pt>
                <c:pt idx="164">
                  <c:v>0.98999380380953939</c:v>
                </c:pt>
                <c:pt idx="165">
                  <c:v>0.99146481986274826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DE-4A4B-8FE1-8E3A592849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2338176"/>
        <c:axId val="812257216"/>
      </c:lineChart>
      <c:catAx>
        <c:axId val="812337152"/>
        <c:scaling>
          <c:orientation val="minMax"/>
        </c:scaling>
        <c:delete val="0"/>
        <c:axPos val="b"/>
        <c:numFmt formatCode="yyyy\-mm\-dd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2256640"/>
        <c:crosses val="autoZero"/>
        <c:auto val="0"/>
        <c:lblAlgn val="ctr"/>
        <c:lblOffset val="100"/>
        <c:tickLblSkip val="20"/>
        <c:tickMarkSkip val="20"/>
        <c:noMultiLvlLbl val="1"/>
      </c:catAx>
      <c:valAx>
        <c:axId val="812256640"/>
        <c:scaling>
          <c:orientation val="minMax"/>
          <c:max val="1.03"/>
          <c:min val="0.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title>
          <c:tx>
            <c:rich>
              <a:bodyPr rot="0" spcFirstLastPara="1" vertOverflow="ellipsis" vert="eaVert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900">
                    <a:latin typeface="宋体" panose="02010600030101010101" pitchFamily="2" charset="-122"/>
                    <a:ea typeface="宋体" panose="02010600030101010101" pitchFamily="2" charset="-122"/>
                  </a:rPr>
                  <a:t>A</a:t>
                </a:r>
                <a:r>
                  <a:rPr lang="zh-CN" altLang="en-US" sz="900">
                    <a:latin typeface="宋体" panose="02010600030101010101" pitchFamily="2" charset="-122"/>
                    <a:ea typeface="宋体" panose="02010600030101010101" pitchFamily="2" charset="-122"/>
                  </a:rPr>
                  <a:t>净价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#,##0.00_);[Red]\(#,##0.00\)" sourceLinked="0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2337152"/>
        <c:crosses val="autoZero"/>
        <c:crossBetween val="between"/>
      </c:valAx>
      <c:valAx>
        <c:axId val="812257216"/>
        <c:scaling>
          <c:orientation val="minMax"/>
          <c:max val="1.03"/>
          <c:min val="0.98"/>
        </c:scaling>
        <c:delete val="0"/>
        <c:axPos val="r"/>
        <c:numFmt formatCode="General" sourceLinked="1"/>
        <c:majorTickMark val="out"/>
        <c:minorTickMark val="none"/>
        <c:tickLblPos val="nextTo"/>
        <c:crossAx val="812338176"/>
        <c:crosses val="max"/>
        <c:crossBetween val="between"/>
        <c:majorUnit val="1.0000000000000002E-2"/>
      </c:valAx>
      <c:catAx>
        <c:axId val="812338176"/>
        <c:scaling>
          <c:orientation val="minMax"/>
        </c:scaling>
        <c:delete val="1"/>
        <c:axPos val="b"/>
        <c:numFmt formatCode="yyyy\-mm\-dd" sourceLinked="1"/>
        <c:majorTickMark val="out"/>
        <c:minorTickMark val="none"/>
        <c:tickLblPos val="nextTo"/>
        <c:crossAx val="812257216"/>
        <c:crosses val="autoZero"/>
        <c:auto val="0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  <c:userShapes r:id="rId2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g"/><Relationship Id="rId7" Type="http://schemas.openxmlformats.org/officeDocument/2006/relationships/chart" Target="../charts/chart5.xml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chart" Target="../charts/chart4.xml"/><Relationship Id="rId5" Type="http://schemas.openxmlformats.org/officeDocument/2006/relationships/chart" Target="../charts/chart3.xml"/><Relationship Id="rId4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22412</xdr:colOff>
      <xdr:row>43</xdr:row>
      <xdr:rowOff>156880</xdr:rowOff>
    </xdr:from>
    <xdr:to>
      <xdr:col>12</xdr:col>
      <xdr:colOff>347383</xdr:colOff>
      <xdr:row>70</xdr:row>
      <xdr:rowOff>67235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2</xdr:colOff>
      <xdr:row>2</xdr:row>
      <xdr:rowOff>9525</xdr:rowOff>
    </xdr:from>
    <xdr:to>
      <xdr:col>1</xdr:col>
      <xdr:colOff>1</xdr:colOff>
      <xdr:row>5</xdr:row>
      <xdr:rowOff>585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2" y="161925"/>
          <a:ext cx="1571624" cy="44504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</xdr:row>
      <xdr:rowOff>0</xdr:rowOff>
    </xdr:from>
    <xdr:to>
      <xdr:col>16384</xdr:col>
      <xdr:colOff>304800</xdr:colOff>
      <xdr:row>10</xdr:row>
      <xdr:rowOff>133350</xdr:rowOff>
    </xdr:to>
    <xdr:sp macro="" textlink="">
      <xdr:nvSpPr>
        <xdr:cNvPr id="1027" name="AutoShape 3" descr="http://mmbiz.qpic.cn/mmbiz/iatSbXROicIJprLtMvxddYunLkrSicwlnFLibljfictHfP0msLibRmFGlNibHchXMaJyZVHPEYic2gLLFGSibmXWsNRibXgw/640?wx_fmt=jpeg&amp;tp=webp&amp;wxfrom=5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SpPr>
          <a:spLocks noChangeAspect="1" noChangeArrowheads="1"/>
        </xdr:cNvSpPr>
      </xdr:nvSpPr>
      <xdr:spPr bwMode="auto">
        <a:xfrm>
          <a:off x="13630275" y="108585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1543053</xdr:colOff>
      <xdr:row>0</xdr:row>
      <xdr:rowOff>0</xdr:rowOff>
    </xdr:from>
    <xdr:to>
      <xdr:col>2</xdr:col>
      <xdr:colOff>1</xdr:colOff>
      <xdr:row>5</xdr:row>
      <xdr:rowOff>28575</xdr:rowOff>
    </xdr:to>
    <xdr:pic>
      <xdr:nvPicPr>
        <xdr:cNvPr id="9" name="图片 8" descr="邮件签名档-50%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3053" y="0"/>
          <a:ext cx="838198" cy="790575"/>
        </a:xfrm>
        <a:prstGeom prst="rect">
          <a:avLst/>
        </a:prstGeom>
        <a:noFill/>
        <a:ln>
          <a:noFill/>
        </a:ln>
      </xdr:spPr>
    </xdr:pic>
    <xdr:clientData/>
  </xdr:twoCellAnchor>
  <xdr:twoCellAnchor>
    <xdr:from>
      <xdr:col>5</xdr:col>
      <xdr:colOff>78439</xdr:colOff>
      <xdr:row>5</xdr:row>
      <xdr:rowOff>151036</xdr:rowOff>
    </xdr:from>
    <xdr:to>
      <xdr:col>12</xdr:col>
      <xdr:colOff>322730</xdr:colOff>
      <xdr:row>22</xdr:row>
      <xdr:rowOff>17930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70</xdr:row>
      <xdr:rowOff>99172</xdr:rowOff>
    </xdr:from>
    <xdr:to>
      <xdr:col>12</xdr:col>
      <xdr:colOff>381000</xdr:colOff>
      <xdr:row>91</xdr:row>
      <xdr:rowOff>123264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23</xdr:row>
      <xdr:rowOff>67235</xdr:rowOff>
    </xdr:from>
    <xdr:to>
      <xdr:col>6</xdr:col>
      <xdr:colOff>-1</xdr:colOff>
      <xdr:row>44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615348</xdr:colOff>
      <xdr:row>23</xdr:row>
      <xdr:rowOff>56031</xdr:rowOff>
    </xdr:from>
    <xdr:to>
      <xdr:col>12</xdr:col>
      <xdr:colOff>112059</xdr:colOff>
      <xdr:row>43</xdr:row>
      <xdr:rowOff>100853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0.92393</cdr:x>
      <cdr:y>0.35088</cdr:y>
    </cdr:from>
    <cdr:to>
      <cdr:x>1</cdr:x>
      <cdr:y>0.63719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4763475" y="1120586"/>
          <a:ext cx="392206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vert="eaVert" wrap="none" rtlCol="0"/>
        <a:lstStyle xmlns:a="http://schemas.openxmlformats.org/drawingml/2006/main"/>
        <a:p xmlns:a="http://schemas.openxmlformats.org/drawingml/2006/main">
          <a:r>
            <a:rPr lang="zh-CN" altLang="en-US" sz="900" b="0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宋体" panose="02010600030101010101" pitchFamily="2" charset="-122"/>
              <a:ea typeface="宋体" panose="02010600030101010101" pitchFamily="2" charset="-122"/>
              <a:cs typeface="+mn-cs"/>
            </a:rPr>
            <a:t>累计涨跌幅</a:t>
          </a:r>
          <a:endParaRPr lang="zh-CN" alt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%20(x86)/Wind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f_anal_nextaayield"/>
      <definedName name="f_info_agreedannuyield"/>
      <definedName name="f_info_custodianfeeratio"/>
      <definedName name="f_info_managementfeeratio"/>
      <definedName name="f_info_smfacode"/>
      <definedName name="f_info_smfbcode"/>
      <definedName name="f_info_trackindexcode"/>
      <definedName name="f_nav_unit"/>
      <definedName name="f_unit_floortrading"/>
      <definedName name="i_dq_pctchange"/>
      <definedName name="s_dq_close"/>
      <definedName name="S_INFO_NAME"/>
      <definedName name="TD"/>
    </defined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name="分级基金基础数据" connectionId="1" autoFormatId="16" applyNumberFormats="0" applyBorderFormats="0" applyFontFormats="0" applyPatternFormats="0" applyAlignmentFormats="0" applyWidthHeightFormats="0">
  <queryTableRefresh nextId="32" unboundColumnsRight="1">
    <queryTableFields count="25">
      <queryTableField id="2" name="PCode" tableColumnId="2"/>
      <queryTableField id="3" name="StartDate" tableColumnId="3"/>
      <queryTableField id="4" name="PLongName" tableColumnId="4"/>
      <queryTableField id="5" name="PName" tableColumnId="5"/>
      <queryTableField id="6" name="PIndexCode" tableColumnId="6"/>
      <queryTableField id="7" name="PIndexName" tableColumnId="7"/>
      <queryTableField id="8" name="LowF" tableColumnId="8"/>
      <queryTableField id="9" name="HighF" tableColumnId="9"/>
      <queryTableField id="10" name="IsFixed" tableColumnId="10"/>
      <queryTableField id="11" name="Interest" tableColumnId="11"/>
      <queryTableField id="12" name="ABRatio" tableColumnId="12"/>
      <queryTableField id="13" name="ACode" tableColumnId="13"/>
      <queryTableField id="14" name="ALongName" tableColumnId="14"/>
      <queryTableField id="15" name="AName" tableColumnId="15"/>
      <queryTableField id="16" name="BCode" tableColumnId="16"/>
      <queryTableField id="17" name="BLongName" tableColumnId="17"/>
      <queryTableField id="18" name="BName" tableColumnId="18"/>
      <queryTableField id="19" name="IsHConvert" tableColumnId="19"/>
      <queryTableField id="20" name="IsAHConvert" tableColumnId="20"/>
      <queryTableField id="21" name="IsUnit" tableColumnId="21"/>
      <queryTableField id="22" name="Cost" tableColumnId="22"/>
      <queryTableField id="23" name="Category" tableColumnId="23"/>
      <queryTableField id="28" name="Category1" tableColumnId="25"/>
      <queryTableField id="24" name="YearReturn" tableColumnId="27"/>
      <queryTableField id="31" dataBound="0" tableColumnId="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表_分级基金基础数据" displayName="表_分级基金基础数据" ref="A1:Y128" tableType="queryTable" totalsRowShown="0" headerRowDxfId="26" dataDxfId="25">
  <autoFilter ref="A1:Y128"/>
  <tableColumns count="25">
    <tableColumn id="2" uniqueName="2" name="PCode" queryTableFieldId="2" dataDxfId="24"/>
    <tableColumn id="3" uniqueName="3" name="StartDate" queryTableFieldId="3" dataDxfId="23"/>
    <tableColumn id="4" uniqueName="4" name="PLongName" queryTableFieldId="4" dataDxfId="22"/>
    <tableColumn id="5" uniqueName="5" name="PName" queryTableFieldId="5" dataDxfId="21"/>
    <tableColumn id="6" uniqueName="6" name="PIndexCode" queryTableFieldId="6" dataDxfId="20"/>
    <tableColumn id="7" uniqueName="7" name="PIndexName" queryTableFieldId="7" dataDxfId="19"/>
    <tableColumn id="8" uniqueName="8" name="LowF" queryTableFieldId="8" dataDxfId="18"/>
    <tableColumn id="9" uniqueName="9" name="HighF" queryTableFieldId="9" dataDxfId="17"/>
    <tableColumn id="10" uniqueName="10" name="IsFixed" queryTableFieldId="10" dataDxfId="16"/>
    <tableColumn id="11" uniqueName="11" name="Interest" queryTableFieldId="11" dataDxfId="15"/>
    <tableColumn id="12" uniqueName="12" name="ABRatio" queryTableFieldId="12" dataDxfId="14"/>
    <tableColumn id="13" uniqueName="13" name="ACode" queryTableFieldId="13" dataDxfId="13"/>
    <tableColumn id="14" uniqueName="14" name="ALongName" queryTableFieldId="14" dataDxfId="12"/>
    <tableColumn id="15" uniqueName="15" name="AName" queryTableFieldId="15" dataDxfId="11"/>
    <tableColumn id="16" uniqueName="16" name="BCode" queryTableFieldId="16" dataDxfId="10"/>
    <tableColumn id="17" uniqueName="17" name="BLongName" queryTableFieldId="17" dataDxfId="9"/>
    <tableColumn id="18" uniqueName="18" name="BName" queryTableFieldId="18" dataDxfId="8"/>
    <tableColumn id="19" uniqueName="19" name="IsHConvert" queryTableFieldId="19" dataDxfId="7"/>
    <tableColumn id="20" uniqueName="20" name="IsAHConvert" queryTableFieldId="20" dataDxfId="6"/>
    <tableColumn id="21" uniqueName="21" name="IsUnit" queryTableFieldId="21" dataDxfId="5"/>
    <tableColumn id="22" uniqueName="22" name="Cost" queryTableFieldId="22" dataDxfId="4"/>
    <tableColumn id="23" uniqueName="23" name="Category" queryTableFieldId="23" dataDxfId="3"/>
    <tableColumn id="25" uniqueName="25" name="Category1" queryTableFieldId="28" dataDxfId="2"/>
    <tableColumn id="27" uniqueName="27" name="YearReturn" queryTableFieldId="24" dataDxfId="1"/>
    <tableColumn id="1" uniqueName="1" name="列1" queryTableFieldId="31" dataDxfId="0">
      <calculatedColumnFormula>IF(ROUND(K2,2)=0.5,IF(ROUND(G2,2)=0.25,IF(ROUND(H2,2)=1.5,6,IF(ROUND(H2,2)=2,7,"-")),"-"),"-")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an.baidu.com/s/1mim935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5" tint="0.39997558519241921"/>
  </sheetPr>
  <dimension ref="A1:XFC1220"/>
  <sheetViews>
    <sheetView showGridLines="0" topLeftCell="A61" zoomScale="85" zoomScaleNormal="85" zoomScaleSheetLayoutView="84" workbookViewId="0">
      <selection activeCell="K97" sqref="K97"/>
    </sheetView>
  </sheetViews>
  <sheetFormatPr defaultColWidth="0" defaultRowHeight="12" x14ac:dyDescent="0.25"/>
  <cols>
    <col min="1" max="1" width="20.6640625" style="173" customWidth="1"/>
    <col min="2" max="2" width="10.6640625" style="173" customWidth="1"/>
    <col min="3" max="3" width="10.21875" style="173" customWidth="1"/>
    <col min="4" max="4" width="10.6640625" style="173" customWidth="1"/>
    <col min="5" max="5" width="8.44140625" style="174" bestFit="1" customWidth="1"/>
    <col min="6" max="6" width="8.6640625" style="173" customWidth="1"/>
    <col min="7" max="7" width="9.21875" style="173" customWidth="1"/>
    <col min="8" max="9" width="14.44140625" style="173" customWidth="1"/>
    <col min="10" max="10" width="9.33203125" style="173" customWidth="1"/>
    <col min="11" max="11" width="8.88671875" style="173" customWidth="1"/>
    <col min="12" max="13" width="9" style="170" customWidth="1"/>
    <col min="14" max="14" width="11.6640625" style="170" hidden="1"/>
    <col min="15" max="15" width="13.21875" style="170" hidden="1"/>
    <col min="16" max="17" width="14.44140625" style="170" hidden="1"/>
    <col min="18" max="19" width="9" style="170" hidden="1"/>
    <col min="20" max="20" width="11.6640625" style="170" hidden="1"/>
    <col min="21" max="21" width="14.33203125" style="170" hidden="1"/>
    <col min="22" max="22" width="14.44140625" style="170" hidden="1"/>
    <col min="23" max="16382" width="9" style="170" hidden="1"/>
    <col min="16383" max="16383" width="9.21875" style="170" hidden="1"/>
    <col min="16384" max="16384" width="31" style="170" hidden="1"/>
  </cols>
  <sheetData>
    <row r="1" spans="1:16" s="1" customFormat="1" ht="12" customHeight="1" x14ac:dyDescent="0.25">
      <c r="A1" s="181" t="s">
        <v>1079</v>
      </c>
      <c r="B1" s="62"/>
      <c r="C1" s="63"/>
      <c r="D1" s="184" t="s">
        <v>1082</v>
      </c>
      <c r="E1" s="184"/>
      <c r="F1" s="184"/>
      <c r="G1" s="184"/>
      <c r="H1" s="177" t="s">
        <v>1673</v>
      </c>
      <c r="I1" s="177"/>
      <c r="J1" s="177"/>
      <c r="K1" s="177"/>
      <c r="M1" s="119"/>
    </row>
    <row r="2" spans="1:16" s="1" customFormat="1" x14ac:dyDescent="0.25">
      <c r="A2" s="181"/>
      <c r="B2" s="62"/>
      <c r="C2" s="182" t="s">
        <v>1081</v>
      </c>
      <c r="D2" s="176" t="s">
        <v>1685</v>
      </c>
      <c r="E2" s="176"/>
      <c r="F2" s="176" t="s">
        <v>1686</v>
      </c>
      <c r="G2" s="176"/>
      <c r="H2" s="177"/>
      <c r="I2" s="177"/>
      <c r="J2" s="177"/>
      <c r="K2" s="177"/>
      <c r="M2" s="119"/>
    </row>
    <row r="3" spans="1:16" s="1" customFormat="1" ht="12" customHeight="1" x14ac:dyDescent="0.25">
      <c r="A3" s="62"/>
      <c r="B3" s="64" t="s">
        <v>1080</v>
      </c>
      <c r="C3" s="182"/>
      <c r="D3" s="176" t="s">
        <v>1713</v>
      </c>
      <c r="E3" s="176"/>
      <c r="F3" s="176" t="s">
        <v>1668</v>
      </c>
      <c r="G3" s="176"/>
      <c r="H3" s="177"/>
      <c r="I3" s="177"/>
      <c r="J3" s="177"/>
      <c r="K3" s="177"/>
      <c r="M3" s="119"/>
    </row>
    <row r="4" spans="1:16" s="1" customFormat="1" ht="12" customHeight="1" x14ac:dyDescent="0.25">
      <c r="A4" s="62"/>
      <c r="B4" s="65"/>
      <c r="C4" s="66"/>
      <c r="D4" s="176" t="s">
        <v>1670</v>
      </c>
      <c r="E4" s="176"/>
      <c r="F4" s="176" t="s">
        <v>1672</v>
      </c>
      <c r="G4" s="176"/>
      <c r="H4" s="178" t="s">
        <v>1315</v>
      </c>
      <c r="I4" s="178"/>
      <c r="J4" s="178"/>
      <c r="K4" s="178"/>
      <c r="M4" s="119"/>
    </row>
    <row r="5" spans="1:16" s="1" customFormat="1" ht="12" customHeight="1" x14ac:dyDescent="0.25">
      <c r="A5" s="67"/>
      <c r="B5" s="65"/>
      <c r="C5" s="66"/>
      <c r="D5" s="87" t="s">
        <v>1669</v>
      </c>
      <c r="E5" s="66"/>
      <c r="F5" s="183" t="s">
        <v>1671</v>
      </c>
      <c r="G5" s="183"/>
      <c r="H5" s="88"/>
      <c r="I5" s="88"/>
      <c r="J5" s="88"/>
      <c r="K5" s="88"/>
      <c r="M5" s="119"/>
    </row>
    <row r="6" spans="1:16" s="1" customFormat="1" ht="12" customHeight="1" x14ac:dyDescent="0.25">
      <c r="A6" s="67"/>
      <c r="B6" s="65"/>
      <c r="C6" s="66"/>
      <c r="D6" s="87" t="s">
        <v>1687</v>
      </c>
      <c r="E6" s="66"/>
      <c r="F6" s="175" t="s">
        <v>1714</v>
      </c>
      <c r="G6" s="143"/>
      <c r="H6" s="88"/>
      <c r="I6" s="88"/>
      <c r="J6" s="88"/>
      <c r="K6" s="88"/>
      <c r="M6" s="119"/>
    </row>
    <row r="7" spans="1:16" s="1" customFormat="1" ht="13.5" customHeight="1" x14ac:dyDescent="0.25">
      <c r="A7" s="179" t="s">
        <v>1004</v>
      </c>
      <c r="B7" s="180"/>
      <c r="C7" s="180"/>
      <c r="D7" s="180"/>
      <c r="E7" s="180"/>
      <c r="F7" s="88"/>
      <c r="G7" s="88"/>
      <c r="H7" s="88"/>
      <c r="I7" s="68"/>
      <c r="J7" s="88"/>
      <c r="K7" s="88"/>
      <c r="M7" s="119"/>
    </row>
    <row r="8" spans="1:16" s="1" customFormat="1" x14ac:dyDescent="0.25">
      <c r="A8" s="71" t="s">
        <v>607</v>
      </c>
      <c r="B8" s="70">
        <f ca="1">TODAY()</f>
        <v>42988</v>
      </c>
      <c r="C8" s="71" t="s">
        <v>940</v>
      </c>
      <c r="D8" s="72" t="s">
        <v>941</v>
      </c>
      <c r="E8" s="72" t="s">
        <v>945</v>
      </c>
      <c r="F8" s="90"/>
      <c r="G8" s="88"/>
      <c r="H8" s="88"/>
      <c r="I8" s="88"/>
      <c r="J8" s="88"/>
      <c r="K8" s="88"/>
      <c r="M8" s="119"/>
    </row>
    <row r="9" spans="1:16" s="1" customFormat="1" x14ac:dyDescent="0.25">
      <c r="A9" s="71" t="s">
        <v>722</v>
      </c>
      <c r="B9" s="70">
        <f ca="1">VALUE([1]!TD(B8))</f>
        <v>42986</v>
      </c>
      <c r="C9" s="72" t="s">
        <v>942</v>
      </c>
      <c r="D9" s="73">
        <f>RTD("wdf.rtq",,"TF00.CFE","PctChg")/100</f>
        <v>-8.0000000000000004E-4</v>
      </c>
      <c r="E9" s="73">
        <f>RTD("wdf.rtq",,"T00.CFE","PctChg")/100</f>
        <v>-2.1000000000000003E-3</v>
      </c>
      <c r="F9" s="90"/>
      <c r="G9" s="88"/>
      <c r="H9" s="88"/>
      <c r="I9" s="88"/>
      <c r="J9" s="88"/>
      <c r="K9" s="88"/>
      <c r="M9" s="119"/>
    </row>
    <row r="10" spans="1:16" s="1" customFormat="1" ht="14.4" x14ac:dyDescent="0.25">
      <c r="A10" s="71" t="s">
        <v>1674</v>
      </c>
      <c r="B10" s="70">
        <f ca="1">VALUE([1]!TD(B9-1))</f>
        <v>42985</v>
      </c>
      <c r="C10" s="72" t="s">
        <v>943</v>
      </c>
      <c r="D10" s="73">
        <f>RTD("wdf.rtq",,"TF01.CFE","PctChg")/100</f>
        <v>1.5E-3</v>
      </c>
      <c r="E10" s="73">
        <f>RTD("wdf.rtq",,"T01.CFE","PctChg")/100</f>
        <v>2.5999999999999999E-3</v>
      </c>
      <c r="F10" s="90"/>
      <c r="G10" s="88"/>
      <c r="H10" s="88"/>
      <c r="I10" s="88"/>
      <c r="J10" s="88"/>
      <c r="K10" s="88"/>
      <c r="M10" s="119"/>
      <c r="P10"/>
    </row>
    <row r="11" spans="1:16" s="1" customFormat="1" ht="12.6" thickBot="1" x14ac:dyDescent="0.3">
      <c r="A11" s="127" t="s">
        <v>709</v>
      </c>
      <c r="B11" s="128">
        <f ca="1">VALUE([1]!TD(B10-1))</f>
        <v>42984</v>
      </c>
      <c r="C11" s="120" t="s">
        <v>944</v>
      </c>
      <c r="D11" s="129">
        <f>RTD("wdf.rtq",,"TF02.CFE","PctChg")/100</f>
        <v>1.3999999999999998E-3</v>
      </c>
      <c r="E11" s="129">
        <f>RTD("wdf.rtq",,"T02.CFE","PctChg")/100</f>
        <v>2.7000000000000001E-3</v>
      </c>
      <c r="F11" s="90"/>
      <c r="G11" s="88"/>
      <c r="H11" s="88"/>
      <c r="I11" s="88"/>
      <c r="J11" s="88"/>
      <c r="K11" s="88"/>
      <c r="M11" s="119"/>
    </row>
    <row r="12" spans="1:16" s="1" customFormat="1" ht="14.4" x14ac:dyDescent="0.25">
      <c r="A12" s="130"/>
      <c r="B12" s="131" t="s">
        <v>614</v>
      </c>
      <c r="C12" s="131" t="s">
        <v>593</v>
      </c>
      <c r="D12" s="131" t="s">
        <v>594</v>
      </c>
      <c r="E12" s="132" t="s">
        <v>1000</v>
      </c>
      <c r="F12" s="88"/>
      <c r="G12" s="88"/>
      <c r="H12" s="88"/>
      <c r="I12" s="88"/>
      <c r="J12" s="88"/>
      <c r="K12" s="88"/>
      <c r="M12" s="119"/>
      <c r="N12"/>
    </row>
    <row r="13" spans="1:16" s="1" customFormat="1" x14ac:dyDescent="0.25">
      <c r="A13" s="133" t="s">
        <v>1001</v>
      </c>
      <c r="B13" s="74">
        <f ca="1">SUM(WN!Q:Q)</f>
        <v>5.1222353699999985</v>
      </c>
      <c r="C13" s="74">
        <f ca="1">SUM(WN!R:R)</f>
        <v>385.30809853999995</v>
      </c>
      <c r="D13" s="75">
        <f ca="1">SUM(WN!S:S)</f>
        <v>385.14227183999992</v>
      </c>
      <c r="E13" s="134">
        <f ca="1">SUM(WN!AC:AC)</f>
        <v>775.57260574999987</v>
      </c>
      <c r="F13" s="88"/>
      <c r="G13" s="88"/>
      <c r="H13" s="88"/>
      <c r="I13" s="88"/>
      <c r="J13" s="88"/>
      <c r="K13" s="88"/>
      <c r="M13" s="119"/>
    </row>
    <row r="14" spans="1:16" s="1" customFormat="1" x14ac:dyDescent="0.25">
      <c r="A14" s="133" t="s">
        <v>1680</v>
      </c>
      <c r="B14" s="76" t="s">
        <v>1078</v>
      </c>
      <c r="C14" s="74" t="e">
        <f ca="1">SUM(A类全体!O:O)</f>
        <v>#N/A</v>
      </c>
      <c r="D14" s="77" t="s">
        <v>1078</v>
      </c>
      <c r="E14" s="135" t="s">
        <v>1078</v>
      </c>
      <c r="F14" s="88"/>
      <c r="G14" s="88"/>
      <c r="H14" s="88"/>
      <c r="I14" s="88"/>
      <c r="J14" s="88"/>
      <c r="K14" s="88"/>
      <c r="M14" s="119"/>
    </row>
    <row r="15" spans="1:16" s="1" customFormat="1" x14ac:dyDescent="0.25">
      <c r="A15" s="133" t="s">
        <v>1002</v>
      </c>
      <c r="B15" s="74">
        <f ca="1">SUM(WN!Z:Z)</f>
        <v>5.3323828717999993</v>
      </c>
      <c r="C15" s="74">
        <f ca="1">SUM(WN!AA:AA)</f>
        <v>398.28680073586503</v>
      </c>
      <c r="D15" s="75">
        <f ca="1">SUM(WN!AB:AB)</f>
        <v>288.62552302421204</v>
      </c>
      <c r="E15" s="134">
        <f ca="1">SUM(WN!AE:AE)</f>
        <v>692.24470663187685</v>
      </c>
      <c r="F15" s="88"/>
      <c r="G15" s="88"/>
      <c r="H15" s="88"/>
      <c r="I15" s="88"/>
      <c r="J15" s="88"/>
      <c r="K15" s="88"/>
      <c r="M15" s="119"/>
    </row>
    <row r="16" spans="1:16" s="1" customFormat="1" x14ac:dyDescent="0.25">
      <c r="A16" s="133" t="s">
        <v>946</v>
      </c>
      <c r="B16" s="73" t="e">
        <f ca="1">SUMPRODUCT(整体套利!AA:AA,整体套利!C:C)/SUM(整体套利!AA:AA)</f>
        <v>#N/A</v>
      </c>
      <c r="C16" s="72" t="s">
        <v>1003</v>
      </c>
      <c r="D16" s="72" t="s">
        <v>1005</v>
      </c>
      <c r="E16" s="136" t="s">
        <v>1006</v>
      </c>
      <c r="F16" s="88"/>
      <c r="G16" s="88"/>
      <c r="H16" s="88"/>
      <c r="I16" s="88"/>
      <c r="J16" s="88"/>
      <c r="K16" s="88"/>
      <c r="M16" s="119"/>
    </row>
    <row r="17" spans="1:15" s="1" customFormat="1" x14ac:dyDescent="0.25">
      <c r="A17" s="133" t="s">
        <v>948</v>
      </c>
      <c r="B17" s="73">
        <f ca="1">SUMPRODUCT(整体套利!AA:AA,整体套利!D:D)/SUM(整体套利!AA:AA)</f>
        <v>-1.5454127389864943E-3</v>
      </c>
      <c r="C17" s="72" t="s">
        <v>1003</v>
      </c>
      <c r="D17" s="72" t="s">
        <v>1083</v>
      </c>
      <c r="E17" s="136" t="s">
        <v>1006</v>
      </c>
      <c r="F17" s="88"/>
      <c r="G17" s="88"/>
      <c r="H17" s="88"/>
      <c r="I17" s="88"/>
      <c r="J17" s="88"/>
      <c r="K17" s="88"/>
      <c r="M17" s="119"/>
    </row>
    <row r="18" spans="1:15" s="1" customFormat="1" x14ac:dyDescent="0.25">
      <c r="A18" s="133" t="s">
        <v>1247</v>
      </c>
      <c r="B18" s="72" t="s">
        <v>1003</v>
      </c>
      <c r="C18" s="86" t="e">
        <f ca="1">SUMPRODUCT(A类全体!H:H,A类全体!M:M)/C13</f>
        <v>#N/A</v>
      </c>
      <c r="D18" s="126" t="s">
        <v>1248</v>
      </c>
      <c r="E18" s="136" t="s">
        <v>1006</v>
      </c>
      <c r="F18" s="88"/>
      <c r="G18" s="88"/>
      <c r="H18" s="88"/>
      <c r="I18" s="88"/>
      <c r="J18" s="88"/>
      <c r="K18" s="88"/>
      <c r="M18" s="119"/>
    </row>
    <row r="19" spans="1:15" s="1" customFormat="1" ht="12.6" thickBot="1" x14ac:dyDescent="0.3">
      <c r="A19" s="137" t="s">
        <v>661</v>
      </c>
      <c r="B19" s="138" t="s">
        <v>1003</v>
      </c>
      <c r="C19" s="139" t="e">
        <f ca="1">SUMPRODUCT(A类全体!F:F,A类全体!M:M)/C13</f>
        <v>#N/A</v>
      </c>
      <c r="D19" s="139" t="e">
        <f ca="1">SUMPRODUCT(B类全体!R:R,B类全体!G:G)/D13</f>
        <v>#N/A</v>
      </c>
      <c r="E19" s="140" t="s">
        <v>1006</v>
      </c>
      <c r="F19" s="88"/>
      <c r="G19" s="88"/>
      <c r="H19" s="88"/>
      <c r="I19" s="88"/>
      <c r="J19" s="88"/>
      <c r="K19" s="88"/>
      <c r="M19" s="119"/>
    </row>
    <row r="20" spans="1:15" s="1" customFormat="1" ht="13.5" customHeight="1" x14ac:dyDescent="0.25">
      <c r="A20" s="141"/>
      <c r="B20" s="142" t="s">
        <v>1675</v>
      </c>
      <c r="C20" s="142" t="s">
        <v>1677</v>
      </c>
      <c r="D20" s="142" t="s">
        <v>1678</v>
      </c>
      <c r="E20" s="142" t="s">
        <v>1679</v>
      </c>
      <c r="F20" s="90"/>
      <c r="G20" s="88"/>
      <c r="H20" s="88"/>
      <c r="I20" s="88"/>
      <c r="J20" s="88"/>
      <c r="K20" s="88"/>
      <c r="M20" s="119"/>
    </row>
    <row r="21" spans="1:15" s="1" customFormat="1" x14ac:dyDescent="0.25">
      <c r="A21" s="71" t="s">
        <v>1676</v>
      </c>
      <c r="B21" s="165" t="e">
        <f t="array" aca="1" ref="B21" ca="1">SUMPRODUCT(IF(ISERR(A类全体!Y:Y=0.03),0,A类全体!Y:Y=0.03)*1,A类全体!H:H,A类全体!M:M)/SUMIFS(A类全体!M:M,A类全体!Y:Y,"=0.03")</f>
        <v>#N/A</v>
      </c>
      <c r="C21" s="166" t="e">
        <f t="array" aca="1" ref="C21" ca="1">SUMPRODUCT(IF(ISERR(A类全体!Y:Y=0.032),0,A类全体!Y:Y=0.032)*1,A类全体!H:H,A类全体!M:M)/SUMIFS(A类全体!M:M,A类全体!Y:Y,"=0.032")</f>
        <v>#N/A</v>
      </c>
      <c r="D21" s="167" t="e">
        <f t="array" aca="1" ref="D21" ca="1">SUMPRODUCT(IF(ISERR(A类全体!Y:Y=0.035),0,A类全体!Y:Y=0.035)*1,A类全体!H:H,A类全体!M:M)/SUMIFS(A类全体!M:M,A类全体!Y:Y,"=0.035")</f>
        <v>#N/A</v>
      </c>
      <c r="E21" s="167" t="e">
        <f t="array" aca="1" ref="E21" ca="1">SUMPRODUCT(IF(ISERR(A类全体!Y:Y=0.04),0,A类全体!Y:Y=0.04)*1,A类全体!H:H,A类全体!M:M)/SUMIFS(A类全体!M:M,A类全体!Y:Y,"=0.04")</f>
        <v>#N/A</v>
      </c>
      <c r="F21" s="88"/>
      <c r="G21" s="88"/>
      <c r="H21" s="88"/>
      <c r="I21" s="88"/>
      <c r="J21" s="88"/>
      <c r="K21" s="88"/>
      <c r="M21" s="119"/>
    </row>
    <row r="22" spans="1:15" s="1" customFormat="1" ht="13.05" x14ac:dyDescent="0.25">
      <c r="F22" s="69"/>
      <c r="G22" s="121"/>
      <c r="H22" s="121"/>
      <c r="I22" s="121"/>
      <c r="J22" s="121"/>
      <c r="K22" s="121"/>
      <c r="M22" s="119"/>
    </row>
    <row r="23" spans="1:15" s="1" customFormat="1" ht="13.05" x14ac:dyDescent="0.25">
      <c r="A23" s="89"/>
      <c r="B23" s="89"/>
      <c r="C23" s="89"/>
      <c r="D23" s="89"/>
      <c r="E23" s="89"/>
      <c r="F23" s="69"/>
      <c r="G23" s="69"/>
      <c r="H23" s="69"/>
      <c r="I23" s="69"/>
      <c r="J23" s="69"/>
      <c r="K23" s="69"/>
      <c r="M23" s="119"/>
      <c r="O23" s="16"/>
    </row>
    <row r="24" spans="1:15" s="1" customFormat="1" ht="13.05" x14ac:dyDescent="0.25">
      <c r="A24" s="89"/>
      <c r="B24" s="89"/>
      <c r="C24" s="89"/>
      <c r="D24" s="89"/>
      <c r="E24" s="89"/>
      <c r="F24" s="69"/>
      <c r="G24" s="69"/>
      <c r="H24" s="69"/>
      <c r="I24" s="69"/>
      <c r="J24" s="69"/>
      <c r="K24" s="69"/>
      <c r="M24" s="119"/>
    </row>
    <row r="25" spans="1:15" s="1" customFormat="1" ht="13.05" x14ac:dyDescent="0.25">
      <c r="A25" s="89"/>
      <c r="B25" s="89"/>
      <c r="C25" s="89"/>
      <c r="D25" s="89"/>
      <c r="E25" s="89"/>
      <c r="F25" s="69"/>
      <c r="G25" s="69"/>
      <c r="H25" s="69"/>
      <c r="I25" s="69"/>
      <c r="J25" s="69"/>
      <c r="K25" s="69"/>
      <c r="M25" s="119"/>
    </row>
    <row r="26" spans="1:15" s="1" customFormat="1" ht="13.05" x14ac:dyDescent="0.25">
      <c r="A26" s="89"/>
      <c r="B26" s="89"/>
      <c r="C26" s="89"/>
      <c r="D26" s="89"/>
      <c r="E26" s="89"/>
      <c r="F26" s="69"/>
      <c r="G26" s="69"/>
      <c r="H26" s="69"/>
      <c r="I26" s="69"/>
      <c r="J26" s="69"/>
      <c r="K26" s="69"/>
      <c r="M26" s="119"/>
    </row>
    <row r="27" spans="1:15" s="1" customFormat="1" ht="13.05" x14ac:dyDescent="0.25">
      <c r="A27" s="89"/>
      <c r="B27" s="89"/>
      <c r="C27" s="89"/>
      <c r="D27" s="89"/>
      <c r="E27" s="89"/>
      <c r="F27" s="69"/>
      <c r="G27" s="69"/>
      <c r="H27" s="69"/>
      <c r="I27" s="69"/>
      <c r="J27" s="69"/>
      <c r="K27" s="69"/>
      <c r="M27" s="119"/>
    </row>
    <row r="28" spans="1:15" s="1" customFormat="1" ht="13.05" x14ac:dyDescent="0.25">
      <c r="A28" s="89"/>
      <c r="B28" s="89"/>
      <c r="C28" s="89"/>
      <c r="D28" s="89"/>
      <c r="E28" s="89"/>
      <c r="F28" s="69"/>
      <c r="G28" s="69"/>
      <c r="H28" s="69"/>
      <c r="I28" s="69"/>
      <c r="J28" s="69"/>
      <c r="K28" s="69"/>
      <c r="M28" s="119"/>
    </row>
    <row r="29" spans="1:15" s="1" customFormat="1" ht="13.05" x14ac:dyDescent="0.25">
      <c r="A29" s="89"/>
      <c r="B29" s="89"/>
      <c r="C29" s="89"/>
      <c r="D29" s="89"/>
      <c r="E29" s="89"/>
      <c r="F29" s="69"/>
      <c r="G29" s="69"/>
      <c r="H29" s="69"/>
      <c r="I29" s="69"/>
      <c r="J29" s="69"/>
      <c r="K29" s="69"/>
      <c r="M29" s="119"/>
    </row>
    <row r="30" spans="1:15" s="1" customFormat="1" ht="13.05" x14ac:dyDescent="0.25">
      <c r="A30" s="89"/>
      <c r="B30" s="89"/>
      <c r="C30" s="89"/>
      <c r="D30" s="89"/>
      <c r="E30" s="89"/>
      <c r="F30" s="69"/>
      <c r="G30" s="69"/>
      <c r="H30" s="69"/>
      <c r="I30" s="69"/>
      <c r="J30" s="69"/>
      <c r="K30" s="69"/>
      <c r="M30" s="119"/>
    </row>
    <row r="31" spans="1:15" s="1" customFormat="1" ht="13.05" x14ac:dyDescent="0.25">
      <c r="A31" s="89"/>
      <c r="B31" s="89"/>
      <c r="C31" s="89"/>
      <c r="D31" s="89"/>
      <c r="E31" s="89"/>
      <c r="F31" s="69"/>
      <c r="G31" s="69"/>
      <c r="H31" s="69"/>
      <c r="I31" s="69"/>
      <c r="J31" s="69"/>
      <c r="K31" s="69"/>
      <c r="M31" s="119"/>
    </row>
    <row r="32" spans="1:15" s="1" customFormat="1" ht="13.05" x14ac:dyDescent="0.25">
      <c r="A32" s="89"/>
      <c r="B32" s="89"/>
      <c r="C32" s="89"/>
      <c r="D32" s="89"/>
      <c r="E32" s="89"/>
      <c r="F32" s="69"/>
      <c r="G32" s="69"/>
      <c r="H32" s="69"/>
      <c r="I32" s="69"/>
      <c r="J32" s="69"/>
      <c r="K32" s="69"/>
      <c r="M32" s="119"/>
    </row>
    <row r="33" spans="1:16" s="1" customFormat="1" ht="13.05" x14ac:dyDescent="0.25">
      <c r="A33" s="89"/>
      <c r="B33" s="89"/>
      <c r="C33" s="89"/>
      <c r="D33" s="89"/>
      <c r="E33" s="89"/>
      <c r="F33" s="69"/>
      <c r="G33" s="69"/>
      <c r="H33" s="69"/>
      <c r="I33" s="69"/>
      <c r="J33" s="69"/>
      <c r="K33" s="69"/>
      <c r="M33" s="119"/>
    </row>
    <row r="34" spans="1:16" s="1" customFormat="1" ht="13.05" x14ac:dyDescent="0.25">
      <c r="A34" s="89"/>
      <c r="B34" s="89"/>
      <c r="C34" s="89"/>
      <c r="D34" s="89"/>
      <c r="E34" s="89"/>
      <c r="F34" s="69"/>
      <c r="G34" s="69"/>
      <c r="H34" s="69"/>
      <c r="I34" s="69"/>
      <c r="J34" s="69"/>
      <c r="K34" s="69"/>
      <c r="M34" s="119"/>
    </row>
    <row r="35" spans="1:16" s="1" customFormat="1" ht="13.05" x14ac:dyDescent="0.25">
      <c r="A35" s="89"/>
      <c r="B35" s="89"/>
      <c r="C35" s="89"/>
      <c r="D35" s="89"/>
      <c r="E35" s="89"/>
      <c r="F35" s="69"/>
      <c r="G35" s="69"/>
      <c r="H35" s="69"/>
      <c r="I35" s="69"/>
      <c r="J35" s="69"/>
      <c r="K35" s="69"/>
      <c r="M35" s="119"/>
    </row>
    <row r="36" spans="1:16" s="1" customFormat="1" ht="13.05" x14ac:dyDescent="0.25">
      <c r="A36" s="89"/>
      <c r="B36" s="89"/>
      <c r="C36" s="89"/>
      <c r="D36" s="89"/>
      <c r="E36" s="89"/>
      <c r="F36" s="69"/>
      <c r="G36" s="69"/>
      <c r="H36" s="69"/>
      <c r="I36" s="69"/>
      <c r="J36" s="69"/>
      <c r="K36" s="69"/>
      <c r="M36" s="119"/>
    </row>
    <row r="37" spans="1:16" s="1" customFormat="1" x14ac:dyDescent="0.25">
      <c r="A37" s="89"/>
      <c r="B37" s="89"/>
      <c r="C37" s="89"/>
      <c r="D37" s="89"/>
      <c r="E37" s="89"/>
      <c r="F37" s="69"/>
      <c r="G37" s="69"/>
      <c r="H37" s="69"/>
      <c r="I37" s="69"/>
      <c r="J37" s="69"/>
      <c r="K37" s="69"/>
      <c r="M37" s="119"/>
    </row>
    <row r="38" spans="1:16" s="1" customFormat="1" x14ac:dyDescent="0.25">
      <c r="A38" s="89"/>
      <c r="B38" s="89"/>
      <c r="C38" s="89"/>
      <c r="D38" s="89"/>
      <c r="E38" s="89"/>
      <c r="F38" s="69"/>
      <c r="G38" s="69"/>
      <c r="H38" s="69"/>
      <c r="I38" s="69"/>
      <c r="J38" s="69"/>
      <c r="K38" s="69"/>
      <c r="M38" s="119"/>
    </row>
    <row r="39" spans="1:16" s="1" customFormat="1" x14ac:dyDescent="0.2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M39" s="119"/>
    </row>
    <row r="40" spans="1:16" s="1" customFormat="1" x14ac:dyDescent="0.25">
      <c r="A40" s="68"/>
      <c r="B40" s="68"/>
      <c r="C40" s="68"/>
      <c r="D40" s="68"/>
      <c r="E40" s="69"/>
      <c r="F40" s="69"/>
      <c r="G40" s="69"/>
      <c r="H40" s="69"/>
      <c r="I40" s="69"/>
      <c r="J40" s="69"/>
      <c r="K40" s="69"/>
      <c r="M40" s="119"/>
    </row>
    <row r="41" spans="1:16" s="1" customFormat="1" ht="14.4" x14ac:dyDescent="0.25">
      <c r="A41" s="68"/>
      <c r="B41" s="68"/>
      <c r="C41" s="68"/>
      <c r="D41" s="68"/>
      <c r="E41" s="69"/>
      <c r="F41" s="69"/>
      <c r="G41" s="122"/>
      <c r="H41" s="122"/>
      <c r="I41" s="122"/>
      <c r="J41" s="69"/>
      <c r="K41" s="69"/>
      <c r="M41" s="119"/>
      <c r="N41"/>
      <c r="O41"/>
      <c r="P41"/>
    </row>
    <row r="42" spans="1:16" s="1" customFormat="1" x14ac:dyDescent="0.25">
      <c r="A42" s="68"/>
      <c r="B42" s="68"/>
      <c r="C42" s="68"/>
      <c r="D42" s="68"/>
      <c r="E42" s="69"/>
      <c r="F42" s="69"/>
      <c r="G42" s="69"/>
      <c r="H42" s="69"/>
      <c r="I42" s="69"/>
      <c r="J42" s="69"/>
      <c r="K42" s="69"/>
      <c r="M42" s="119"/>
    </row>
    <row r="43" spans="1:16" s="1" customFormat="1" x14ac:dyDescent="0.25">
      <c r="A43" s="68"/>
      <c r="B43" s="68"/>
      <c r="C43" s="68"/>
      <c r="D43" s="68"/>
      <c r="E43" s="69"/>
      <c r="F43" s="69"/>
      <c r="G43" s="69"/>
      <c r="H43" s="69"/>
      <c r="I43" s="69"/>
      <c r="J43" s="69"/>
      <c r="K43" s="69"/>
      <c r="M43" s="119"/>
    </row>
    <row r="44" spans="1:16" s="1" customFormat="1" x14ac:dyDescent="0.25">
      <c r="A44" s="78"/>
      <c r="B44" s="78"/>
      <c r="C44" s="68"/>
      <c r="D44" s="68"/>
      <c r="E44" s="69"/>
      <c r="F44" s="69"/>
      <c r="G44" s="69"/>
      <c r="H44" s="69"/>
      <c r="I44" s="69"/>
      <c r="J44" s="69"/>
      <c r="K44" s="69"/>
      <c r="M44" s="119"/>
    </row>
    <row r="45" spans="1:16" s="1" customFormat="1" x14ac:dyDescent="0.25">
      <c r="A45" s="68"/>
      <c r="B45" s="68"/>
      <c r="C45" s="68"/>
      <c r="D45" s="68"/>
      <c r="E45" s="69"/>
      <c r="F45" s="69"/>
      <c r="G45" s="69"/>
      <c r="H45" s="69"/>
      <c r="I45" s="69"/>
      <c r="J45" s="69"/>
      <c r="K45" s="69"/>
      <c r="M45" s="119"/>
    </row>
    <row r="46" spans="1:16" s="1" customFormat="1" x14ac:dyDescent="0.25">
      <c r="A46" s="68"/>
      <c r="B46" s="68"/>
      <c r="C46" s="68"/>
      <c r="D46" s="68"/>
      <c r="E46" s="69"/>
      <c r="F46" s="69"/>
      <c r="G46" s="69"/>
      <c r="H46" s="69"/>
      <c r="I46" s="69"/>
      <c r="J46" s="69"/>
      <c r="K46" s="69"/>
      <c r="M46" s="119"/>
    </row>
    <row r="47" spans="1:16" s="1" customFormat="1" x14ac:dyDescent="0.25">
      <c r="A47" s="68"/>
      <c r="B47" s="68"/>
      <c r="C47" s="68"/>
      <c r="D47" s="68"/>
      <c r="E47" s="69"/>
      <c r="F47" s="69"/>
      <c r="G47" s="69"/>
      <c r="H47" s="69"/>
      <c r="I47" s="69"/>
      <c r="J47" s="69"/>
      <c r="K47" s="69"/>
      <c r="M47" s="119"/>
    </row>
    <row r="48" spans="1:16" s="1" customFormat="1" x14ac:dyDescent="0.25">
      <c r="A48" s="68"/>
      <c r="B48" s="68"/>
      <c r="C48" s="68"/>
      <c r="D48" s="68"/>
      <c r="E48" s="69"/>
      <c r="F48" s="69"/>
      <c r="G48" s="69"/>
      <c r="H48" s="69"/>
      <c r="I48" s="69"/>
      <c r="J48" s="69"/>
      <c r="K48" s="69"/>
      <c r="M48" s="119"/>
    </row>
    <row r="49" spans="1:13" s="1" customFormat="1" x14ac:dyDescent="0.25">
      <c r="A49" s="68"/>
      <c r="B49" s="68"/>
      <c r="C49" s="68"/>
      <c r="D49" s="68"/>
      <c r="E49" s="69"/>
      <c r="F49" s="69"/>
      <c r="G49" s="69"/>
      <c r="H49" s="69"/>
      <c r="I49" s="69"/>
      <c r="J49" s="69"/>
      <c r="K49" s="69"/>
      <c r="M49" s="119"/>
    </row>
    <row r="50" spans="1:13" s="1" customFormat="1" x14ac:dyDescent="0.25">
      <c r="A50" s="68"/>
      <c r="B50" s="68"/>
      <c r="C50" s="68"/>
      <c r="D50" s="68"/>
      <c r="E50" s="69"/>
      <c r="F50" s="69"/>
      <c r="G50" s="69"/>
      <c r="H50" s="69"/>
      <c r="I50" s="69"/>
      <c r="J50" s="69"/>
      <c r="K50" s="69"/>
      <c r="M50" s="119"/>
    </row>
    <row r="51" spans="1:13" s="1" customFormat="1" x14ac:dyDescent="0.25">
      <c r="A51" s="68"/>
      <c r="B51" s="68"/>
      <c r="C51" s="68"/>
      <c r="D51" s="68"/>
      <c r="E51" s="69"/>
      <c r="F51" s="69"/>
      <c r="G51" s="69"/>
      <c r="H51" s="69"/>
      <c r="I51" s="69"/>
      <c r="J51" s="69"/>
      <c r="K51" s="69"/>
      <c r="M51" s="119"/>
    </row>
    <row r="52" spans="1:13" s="1" customFormat="1" x14ac:dyDescent="0.25">
      <c r="A52" s="68"/>
      <c r="B52" s="68"/>
      <c r="C52" s="68"/>
      <c r="D52" s="68"/>
      <c r="E52" s="69"/>
      <c r="F52" s="69"/>
      <c r="G52" s="69"/>
      <c r="H52" s="69"/>
      <c r="I52" s="69"/>
      <c r="J52" s="69"/>
      <c r="K52" s="69"/>
      <c r="M52" s="119"/>
    </row>
    <row r="53" spans="1:13" s="1" customFormat="1" x14ac:dyDescent="0.25">
      <c r="A53" s="68"/>
      <c r="B53" s="68"/>
      <c r="C53" s="68"/>
      <c r="D53" s="68"/>
      <c r="E53" s="69"/>
      <c r="F53" s="69"/>
      <c r="G53" s="69"/>
      <c r="H53" s="69"/>
      <c r="I53" s="69"/>
      <c r="J53" s="69"/>
      <c r="K53" s="69"/>
      <c r="M53" s="119"/>
    </row>
    <row r="54" spans="1:13" s="1" customFormat="1" x14ac:dyDescent="0.25">
      <c r="A54" s="68"/>
      <c r="B54" s="68"/>
      <c r="C54" s="68"/>
      <c r="D54" s="68"/>
      <c r="E54" s="69"/>
      <c r="F54" s="69"/>
      <c r="G54" s="69"/>
      <c r="H54" s="69"/>
      <c r="I54" s="69"/>
      <c r="J54" s="69"/>
      <c r="K54" s="69"/>
      <c r="M54" s="119"/>
    </row>
    <row r="55" spans="1:13" s="1" customFormat="1" x14ac:dyDescent="0.25">
      <c r="A55" s="68"/>
      <c r="B55" s="68"/>
      <c r="C55" s="68"/>
      <c r="D55" s="68"/>
      <c r="E55" s="69"/>
      <c r="F55" s="69"/>
      <c r="G55" s="69"/>
      <c r="H55" s="69"/>
      <c r="I55" s="69"/>
      <c r="J55" s="69"/>
      <c r="K55" s="69"/>
      <c r="M55" s="119"/>
    </row>
    <row r="56" spans="1:13" s="119" customFormat="1" x14ac:dyDescent="0.25">
      <c r="A56" s="117"/>
      <c r="B56" s="117"/>
      <c r="C56" s="117"/>
      <c r="D56" s="117"/>
      <c r="E56" s="123"/>
      <c r="F56" s="123"/>
      <c r="G56" s="123"/>
      <c r="H56" s="123"/>
      <c r="I56" s="123"/>
      <c r="J56" s="123"/>
      <c r="K56" s="123"/>
    </row>
    <row r="57" spans="1:13" s="119" customFormat="1" x14ac:dyDescent="0.25">
      <c r="A57" s="117"/>
      <c r="B57" s="117"/>
      <c r="C57" s="117"/>
      <c r="D57" s="117"/>
      <c r="E57" s="123"/>
      <c r="F57" s="123"/>
      <c r="G57" s="123"/>
      <c r="H57" s="123"/>
      <c r="I57" s="123"/>
      <c r="J57" s="123"/>
      <c r="K57" s="123"/>
    </row>
    <row r="58" spans="1:13" s="119" customFormat="1" ht="11.25" customHeight="1" x14ac:dyDescent="0.25">
      <c r="A58" s="117"/>
      <c r="B58" s="117"/>
      <c r="C58" s="117"/>
      <c r="D58" s="117"/>
      <c r="E58" s="123"/>
      <c r="F58" s="123"/>
      <c r="G58" s="123"/>
      <c r="H58" s="123"/>
      <c r="I58" s="123"/>
      <c r="J58" s="123"/>
      <c r="K58" s="123"/>
    </row>
    <row r="59" spans="1:13" s="119" customFormat="1" x14ac:dyDescent="0.25">
      <c r="A59" s="117"/>
      <c r="B59" s="117"/>
      <c r="C59" s="117"/>
      <c r="D59" s="117"/>
      <c r="E59" s="123"/>
      <c r="F59" s="123"/>
      <c r="G59" s="123"/>
      <c r="H59" s="123"/>
      <c r="I59" s="123"/>
      <c r="J59" s="123"/>
      <c r="K59" s="123"/>
    </row>
    <row r="60" spans="1:13" s="119" customFormat="1" x14ac:dyDescent="0.25">
      <c r="A60" s="117"/>
      <c r="B60" s="117"/>
      <c r="C60" s="117"/>
      <c r="D60" s="117"/>
      <c r="E60" s="118"/>
      <c r="F60" s="117"/>
      <c r="G60" s="117"/>
      <c r="H60" s="117"/>
      <c r="I60" s="117"/>
      <c r="J60" s="117"/>
      <c r="K60" s="117"/>
    </row>
    <row r="61" spans="1:13" s="164" customFormat="1" x14ac:dyDescent="0.25">
      <c r="A61" s="162"/>
      <c r="B61" s="162"/>
      <c r="C61" s="162"/>
      <c r="D61" s="162"/>
      <c r="E61" s="163"/>
      <c r="F61" s="162"/>
      <c r="G61" s="162"/>
      <c r="H61" s="162"/>
      <c r="I61" s="162"/>
      <c r="J61" s="162"/>
      <c r="K61" s="162"/>
      <c r="M61" s="119"/>
    </row>
    <row r="62" spans="1:13" s="164" customFormat="1" x14ac:dyDescent="0.25">
      <c r="A62" s="162"/>
      <c r="B62" s="162"/>
      <c r="C62" s="162"/>
      <c r="D62" s="162"/>
      <c r="E62" s="163"/>
      <c r="F62" s="162"/>
      <c r="G62" s="162"/>
      <c r="H62" s="162"/>
      <c r="I62" s="162"/>
      <c r="J62" s="162"/>
      <c r="K62" s="162"/>
      <c r="M62" s="119"/>
    </row>
    <row r="63" spans="1:13" s="164" customFormat="1" x14ac:dyDescent="0.25">
      <c r="A63" s="162"/>
      <c r="B63" s="162"/>
      <c r="C63" s="162"/>
      <c r="D63" s="162"/>
      <c r="E63" s="163"/>
      <c r="F63" s="162"/>
      <c r="G63" s="162"/>
      <c r="H63" s="162"/>
      <c r="I63" s="162"/>
      <c r="J63" s="162"/>
      <c r="K63" s="162"/>
      <c r="M63" s="119"/>
    </row>
    <row r="64" spans="1:13" s="164" customFormat="1" x14ac:dyDescent="0.25">
      <c r="A64" s="162"/>
      <c r="B64" s="162"/>
      <c r="C64" s="162"/>
      <c r="D64" s="162"/>
      <c r="E64" s="163"/>
      <c r="F64" s="162"/>
      <c r="G64" s="162"/>
      <c r="H64" s="162"/>
      <c r="I64" s="162"/>
      <c r="J64" s="162"/>
      <c r="K64" s="162"/>
      <c r="M64" s="119"/>
    </row>
    <row r="65" spans="1:13" s="164" customFormat="1" x14ac:dyDescent="0.25">
      <c r="A65" s="162"/>
      <c r="B65" s="162"/>
      <c r="C65" s="162"/>
      <c r="D65" s="162"/>
      <c r="E65" s="163"/>
      <c r="F65" s="162"/>
      <c r="G65" s="162"/>
      <c r="H65" s="162"/>
      <c r="I65" s="162"/>
      <c r="J65" s="162"/>
      <c r="K65" s="162"/>
      <c r="M65" s="119"/>
    </row>
    <row r="66" spans="1:13" s="164" customFormat="1" x14ac:dyDescent="0.25">
      <c r="A66" s="162"/>
      <c r="B66" s="162"/>
      <c r="C66" s="162"/>
      <c r="D66" s="162"/>
      <c r="E66" s="163"/>
      <c r="F66" s="162"/>
      <c r="G66" s="162"/>
      <c r="H66" s="162"/>
      <c r="I66" s="162"/>
      <c r="J66" s="162"/>
      <c r="K66" s="162"/>
      <c r="M66" s="119"/>
    </row>
    <row r="67" spans="1:13" s="164" customFormat="1" x14ac:dyDescent="0.25">
      <c r="A67" s="162"/>
      <c r="B67" s="162"/>
      <c r="C67" s="162"/>
      <c r="D67" s="162"/>
      <c r="E67" s="163"/>
      <c r="F67" s="162"/>
      <c r="G67" s="162"/>
      <c r="H67" s="162"/>
      <c r="I67" s="162"/>
      <c r="J67" s="162"/>
      <c r="K67" s="162"/>
      <c r="M67" s="119"/>
    </row>
    <row r="68" spans="1:13" s="164" customFormat="1" x14ac:dyDescent="0.25">
      <c r="A68" s="162"/>
      <c r="B68" s="162"/>
      <c r="C68" s="162"/>
      <c r="D68" s="162"/>
      <c r="E68" s="163"/>
      <c r="F68" s="162"/>
      <c r="G68" s="162"/>
      <c r="H68" s="162"/>
      <c r="I68" s="162"/>
      <c r="J68" s="162"/>
      <c r="K68" s="162"/>
      <c r="M68" s="119"/>
    </row>
    <row r="69" spans="1:13" s="164" customFormat="1" x14ac:dyDescent="0.25">
      <c r="A69" s="162"/>
      <c r="B69" s="162"/>
      <c r="C69" s="162"/>
      <c r="D69" s="162"/>
      <c r="E69" s="163"/>
      <c r="F69" s="162"/>
      <c r="G69" s="162"/>
      <c r="H69" s="162"/>
      <c r="I69" s="162"/>
      <c r="J69" s="162"/>
      <c r="K69" s="162"/>
      <c r="M69" s="119"/>
    </row>
    <row r="70" spans="1:13" s="164" customFormat="1" x14ac:dyDescent="0.25">
      <c r="A70" s="162"/>
      <c r="B70" s="162"/>
      <c r="C70" s="162"/>
      <c r="D70" s="162"/>
      <c r="E70" s="163"/>
      <c r="F70" s="162"/>
      <c r="G70" s="162"/>
      <c r="H70" s="162"/>
      <c r="I70" s="162"/>
      <c r="J70" s="162"/>
      <c r="K70" s="162"/>
      <c r="M70" s="119"/>
    </row>
    <row r="71" spans="1:13" s="164" customFormat="1" x14ac:dyDescent="0.25">
      <c r="A71" s="162"/>
      <c r="B71" s="162"/>
      <c r="C71" s="162"/>
      <c r="D71" s="162"/>
      <c r="E71" s="163"/>
      <c r="F71" s="162"/>
      <c r="G71" s="162"/>
      <c r="H71" s="162"/>
      <c r="I71" s="162"/>
      <c r="J71" s="162"/>
      <c r="K71" s="162"/>
      <c r="M71" s="119"/>
    </row>
    <row r="72" spans="1:13" s="164" customFormat="1" x14ac:dyDescent="0.25">
      <c r="A72" s="162"/>
      <c r="B72" s="162"/>
      <c r="C72" s="162"/>
      <c r="D72" s="162"/>
      <c r="E72" s="163"/>
      <c r="F72" s="162"/>
      <c r="G72" s="162"/>
      <c r="H72" s="162"/>
      <c r="I72" s="162"/>
      <c r="J72" s="162"/>
      <c r="K72" s="162"/>
      <c r="M72" s="119"/>
    </row>
    <row r="73" spans="1:13" s="164" customFormat="1" x14ac:dyDescent="0.25">
      <c r="A73" s="162"/>
      <c r="B73" s="162"/>
      <c r="C73" s="162"/>
      <c r="D73" s="162"/>
      <c r="E73" s="163"/>
      <c r="F73" s="162"/>
      <c r="G73" s="162"/>
      <c r="H73" s="162"/>
      <c r="I73" s="162"/>
      <c r="J73" s="162"/>
      <c r="K73" s="162"/>
      <c r="M73" s="119"/>
    </row>
    <row r="74" spans="1:13" s="164" customFormat="1" x14ac:dyDescent="0.25">
      <c r="A74" s="162"/>
      <c r="B74" s="162"/>
      <c r="C74" s="162"/>
      <c r="D74" s="162"/>
      <c r="E74" s="163"/>
      <c r="F74" s="162"/>
      <c r="G74" s="162"/>
      <c r="H74" s="162"/>
      <c r="I74" s="162"/>
      <c r="J74" s="162"/>
      <c r="K74" s="162"/>
      <c r="M74" s="119"/>
    </row>
    <row r="75" spans="1:13" s="164" customFormat="1" x14ac:dyDescent="0.25">
      <c r="A75" s="162"/>
      <c r="B75" s="162"/>
      <c r="C75" s="162"/>
      <c r="D75" s="162"/>
      <c r="E75" s="163"/>
      <c r="F75" s="162"/>
      <c r="G75" s="162"/>
      <c r="H75" s="162"/>
      <c r="I75" s="162"/>
      <c r="J75" s="162"/>
      <c r="K75" s="162"/>
      <c r="M75" s="119"/>
    </row>
    <row r="76" spans="1:13" s="164" customFormat="1" x14ac:dyDescent="0.25">
      <c r="A76" s="162"/>
      <c r="B76" s="162"/>
      <c r="C76" s="162"/>
      <c r="D76" s="162"/>
      <c r="E76" s="163"/>
      <c r="F76" s="162"/>
      <c r="G76" s="162"/>
      <c r="H76" s="162"/>
      <c r="I76" s="162"/>
      <c r="J76" s="162"/>
      <c r="K76" s="162"/>
      <c r="M76" s="119"/>
    </row>
    <row r="77" spans="1:13" s="164" customFormat="1" x14ac:dyDescent="0.25">
      <c r="A77" s="162"/>
      <c r="B77" s="162"/>
      <c r="C77" s="162"/>
      <c r="D77" s="162"/>
      <c r="E77" s="163"/>
      <c r="F77" s="162"/>
      <c r="G77" s="162"/>
      <c r="H77" s="162"/>
      <c r="I77" s="162"/>
      <c r="J77" s="162"/>
      <c r="K77" s="162"/>
      <c r="M77" s="119"/>
    </row>
    <row r="78" spans="1:13" s="164" customFormat="1" x14ac:dyDescent="0.25">
      <c r="A78" s="162"/>
      <c r="B78" s="162"/>
      <c r="C78" s="162"/>
      <c r="D78" s="162"/>
      <c r="E78" s="163"/>
      <c r="F78" s="162"/>
      <c r="G78" s="162"/>
      <c r="H78" s="162"/>
      <c r="I78" s="162"/>
      <c r="J78" s="162"/>
      <c r="K78" s="162"/>
      <c r="M78" s="119"/>
    </row>
    <row r="79" spans="1:13" s="164" customFormat="1" x14ac:dyDescent="0.25">
      <c r="A79" s="162"/>
      <c r="B79" s="162"/>
      <c r="C79" s="162"/>
      <c r="D79" s="162"/>
      <c r="E79" s="163"/>
      <c r="F79" s="162"/>
      <c r="G79" s="162"/>
      <c r="H79" s="162"/>
      <c r="I79" s="162"/>
      <c r="J79" s="162"/>
      <c r="K79" s="162"/>
      <c r="M79" s="119"/>
    </row>
    <row r="80" spans="1:13" s="164" customFormat="1" x14ac:dyDescent="0.25">
      <c r="A80" s="162"/>
      <c r="B80" s="162"/>
      <c r="C80" s="162"/>
      <c r="D80" s="162"/>
      <c r="E80" s="163"/>
      <c r="F80" s="162"/>
      <c r="G80" s="162"/>
      <c r="H80" s="162"/>
      <c r="I80" s="162"/>
      <c r="J80" s="162"/>
      <c r="K80" s="162"/>
      <c r="M80" s="119"/>
    </row>
    <row r="81" spans="1:13" s="164" customFormat="1" x14ac:dyDescent="0.25">
      <c r="A81" s="162"/>
      <c r="B81" s="162"/>
      <c r="C81" s="162"/>
      <c r="D81" s="162"/>
      <c r="E81" s="163"/>
      <c r="F81" s="162"/>
      <c r="G81" s="162"/>
      <c r="H81" s="162"/>
      <c r="I81" s="162"/>
      <c r="J81" s="162"/>
      <c r="K81" s="162"/>
      <c r="M81" s="119"/>
    </row>
    <row r="82" spans="1:13" s="164" customFormat="1" x14ac:dyDescent="0.25">
      <c r="A82" s="162"/>
      <c r="B82" s="162"/>
      <c r="C82" s="162"/>
      <c r="D82" s="162"/>
      <c r="E82" s="163"/>
      <c r="F82" s="162"/>
      <c r="G82" s="162"/>
      <c r="H82" s="162"/>
      <c r="I82" s="162"/>
      <c r="J82" s="162"/>
      <c r="K82" s="162"/>
      <c r="M82" s="119"/>
    </row>
    <row r="83" spans="1:13" s="164" customFormat="1" x14ac:dyDescent="0.25">
      <c r="A83" s="162"/>
      <c r="B83" s="162"/>
      <c r="C83" s="162"/>
      <c r="D83" s="162"/>
      <c r="E83" s="163"/>
      <c r="F83" s="162"/>
      <c r="G83" s="162"/>
      <c r="H83" s="162"/>
      <c r="I83" s="162"/>
      <c r="J83" s="162"/>
      <c r="K83" s="162"/>
      <c r="M83" s="119"/>
    </row>
    <row r="84" spans="1:13" s="164" customFormat="1" x14ac:dyDescent="0.25">
      <c r="A84" s="162"/>
      <c r="B84" s="162"/>
      <c r="C84" s="162"/>
      <c r="D84" s="162"/>
      <c r="E84" s="163"/>
      <c r="F84" s="162"/>
      <c r="G84" s="162"/>
      <c r="H84" s="162"/>
      <c r="I84" s="162"/>
      <c r="J84" s="162"/>
      <c r="K84" s="162"/>
      <c r="M84" s="119"/>
    </row>
    <row r="85" spans="1:13" s="164" customFormat="1" x14ac:dyDescent="0.25">
      <c r="A85" s="162"/>
      <c r="B85" s="162"/>
      <c r="C85" s="162"/>
      <c r="D85" s="162"/>
      <c r="E85" s="163"/>
      <c r="F85" s="162"/>
      <c r="G85" s="162"/>
      <c r="H85" s="162"/>
      <c r="I85" s="162"/>
      <c r="J85" s="162"/>
      <c r="K85" s="162"/>
      <c r="M85" s="119"/>
    </row>
    <row r="86" spans="1:13" s="164" customFormat="1" x14ac:dyDescent="0.25">
      <c r="A86" s="162"/>
      <c r="B86" s="162"/>
      <c r="C86" s="162"/>
      <c r="D86" s="162"/>
      <c r="E86" s="163"/>
      <c r="F86" s="162"/>
      <c r="G86" s="162"/>
      <c r="H86" s="162"/>
      <c r="I86" s="162"/>
      <c r="J86" s="162"/>
      <c r="K86" s="162"/>
      <c r="M86" s="119"/>
    </row>
    <row r="87" spans="1:13" s="164" customFormat="1" x14ac:dyDescent="0.25">
      <c r="A87" s="162"/>
      <c r="B87" s="162"/>
      <c r="C87" s="162"/>
      <c r="D87" s="162"/>
      <c r="E87" s="163"/>
      <c r="F87" s="162"/>
      <c r="G87" s="162"/>
      <c r="H87" s="162"/>
      <c r="I87" s="162"/>
      <c r="J87" s="162"/>
      <c r="K87" s="162"/>
      <c r="M87" s="119"/>
    </row>
    <row r="88" spans="1:13" s="164" customFormat="1" x14ac:dyDescent="0.25">
      <c r="A88" s="162"/>
      <c r="B88" s="162"/>
      <c r="C88" s="162"/>
      <c r="D88" s="162"/>
      <c r="E88" s="163"/>
      <c r="F88" s="162"/>
      <c r="G88" s="162"/>
      <c r="H88" s="162"/>
      <c r="I88" s="162"/>
      <c r="J88" s="162"/>
      <c r="K88" s="162"/>
      <c r="M88" s="119"/>
    </row>
    <row r="89" spans="1:13" s="164" customFormat="1" x14ac:dyDescent="0.25">
      <c r="A89" s="162"/>
      <c r="B89" s="162"/>
      <c r="C89" s="162"/>
      <c r="D89" s="162"/>
      <c r="E89" s="163"/>
      <c r="F89" s="162"/>
      <c r="G89" s="162"/>
      <c r="H89" s="162"/>
      <c r="I89" s="162"/>
      <c r="J89" s="162"/>
      <c r="K89" s="162"/>
      <c r="M89" s="119"/>
    </row>
    <row r="90" spans="1:13" s="164" customFormat="1" x14ac:dyDescent="0.25">
      <c r="A90" s="162"/>
      <c r="B90" s="162"/>
      <c r="C90" s="162"/>
      <c r="D90" s="162"/>
      <c r="E90" s="163"/>
      <c r="F90" s="162"/>
      <c r="G90" s="162"/>
      <c r="H90" s="162"/>
      <c r="I90" s="162"/>
      <c r="J90" s="162"/>
      <c r="K90" s="162"/>
      <c r="M90" s="119"/>
    </row>
    <row r="91" spans="1:13" s="164" customFormat="1" x14ac:dyDescent="0.25">
      <c r="A91" s="162"/>
      <c r="B91" s="162"/>
      <c r="C91" s="162"/>
      <c r="D91" s="162"/>
      <c r="E91" s="163"/>
      <c r="F91" s="162"/>
      <c r="G91" s="162"/>
      <c r="H91" s="162"/>
      <c r="I91" s="162"/>
      <c r="J91" s="162"/>
      <c r="K91" s="162"/>
      <c r="M91" s="119"/>
    </row>
    <row r="92" spans="1:13" s="119" customFormat="1" x14ac:dyDescent="0.25">
      <c r="A92" s="117"/>
      <c r="B92" s="117"/>
      <c r="C92" s="117"/>
      <c r="D92" s="117"/>
      <c r="E92" s="123"/>
      <c r="F92" s="117"/>
      <c r="G92" s="117"/>
      <c r="H92" s="117"/>
      <c r="I92" s="117"/>
      <c r="J92" s="117"/>
      <c r="K92" s="117"/>
    </row>
    <row r="93" spans="1:13" x14ac:dyDescent="0.25">
      <c r="A93" s="168"/>
      <c r="B93" s="168"/>
      <c r="C93" s="168"/>
      <c r="D93" s="168"/>
      <c r="E93" s="169"/>
      <c r="F93" s="168"/>
      <c r="G93" s="168"/>
      <c r="H93" s="168"/>
      <c r="I93" s="168"/>
      <c r="J93" s="168"/>
      <c r="K93" s="168"/>
    </row>
    <row r="94" spans="1:13" x14ac:dyDescent="0.25">
      <c r="A94" s="168"/>
      <c r="B94" s="168"/>
      <c r="C94" s="168"/>
      <c r="D94" s="168"/>
      <c r="E94" s="169"/>
      <c r="F94" s="168"/>
      <c r="G94" s="168"/>
      <c r="H94" s="168"/>
      <c r="I94" s="168"/>
      <c r="J94" s="168"/>
      <c r="K94" s="168"/>
    </row>
    <row r="95" spans="1:13" x14ac:dyDescent="0.25">
      <c r="A95" s="168"/>
      <c r="B95" s="168"/>
      <c r="C95" s="168"/>
      <c r="D95" s="168"/>
      <c r="E95" s="169"/>
      <c r="F95" s="168"/>
      <c r="G95" s="168"/>
      <c r="H95" s="168"/>
      <c r="I95" s="168"/>
      <c r="J95" s="168"/>
      <c r="K95" s="168"/>
    </row>
    <row r="96" spans="1:13" x14ac:dyDescent="0.25">
      <c r="A96" s="168"/>
      <c r="B96" s="168"/>
      <c r="C96" s="168"/>
      <c r="D96" s="168"/>
      <c r="E96" s="169"/>
      <c r="F96" s="168"/>
      <c r="G96" s="168"/>
      <c r="H96" s="168"/>
      <c r="I96" s="168"/>
      <c r="J96" s="168"/>
      <c r="K96" s="168"/>
    </row>
    <row r="97" spans="1:11" x14ac:dyDescent="0.25">
      <c r="A97" s="168"/>
      <c r="B97" s="168"/>
      <c r="C97" s="168"/>
      <c r="D97" s="168"/>
      <c r="E97" s="169"/>
      <c r="F97" s="168"/>
      <c r="G97" s="168"/>
      <c r="H97" s="168"/>
      <c r="I97" s="168"/>
      <c r="J97" s="168"/>
      <c r="K97" s="168"/>
    </row>
    <row r="98" spans="1:11" x14ac:dyDescent="0.25">
      <c r="A98" s="168"/>
      <c r="B98" s="168"/>
      <c r="C98" s="168"/>
      <c r="D98" s="168"/>
      <c r="E98" s="169"/>
      <c r="F98" s="168"/>
      <c r="G98" s="168"/>
      <c r="H98" s="168"/>
      <c r="I98" s="168"/>
      <c r="J98" s="168"/>
      <c r="K98" s="168"/>
    </row>
    <row r="99" spans="1:11" x14ac:dyDescent="0.25">
      <c r="A99" s="168"/>
      <c r="B99" s="168"/>
      <c r="C99" s="168"/>
      <c r="D99" s="168"/>
      <c r="E99" s="169"/>
      <c r="F99" s="168"/>
      <c r="G99" s="168"/>
      <c r="H99" s="168"/>
      <c r="I99" s="168"/>
      <c r="J99" s="168"/>
      <c r="K99" s="168"/>
    </row>
    <row r="100" spans="1:11" x14ac:dyDescent="0.25">
      <c r="A100" s="168"/>
      <c r="B100" s="168"/>
      <c r="C100" s="168"/>
      <c r="D100" s="168"/>
      <c r="E100" s="169"/>
      <c r="F100" s="168"/>
      <c r="G100" s="168"/>
      <c r="H100" s="168"/>
      <c r="I100" s="168"/>
      <c r="J100" s="168"/>
      <c r="K100" s="168"/>
    </row>
    <row r="101" spans="1:11" x14ac:dyDescent="0.25">
      <c r="A101" s="168"/>
      <c r="B101" s="168"/>
      <c r="C101" s="168"/>
      <c r="D101" s="168"/>
      <c r="E101" s="169"/>
      <c r="F101" s="168"/>
      <c r="G101" s="168"/>
      <c r="H101" s="168"/>
      <c r="I101" s="168"/>
      <c r="J101" s="168"/>
      <c r="K101" s="168"/>
    </row>
    <row r="102" spans="1:11" x14ac:dyDescent="0.25">
      <c r="A102" s="168"/>
      <c r="B102" s="168"/>
      <c r="C102" s="168"/>
      <c r="D102" s="168"/>
      <c r="E102" s="169"/>
      <c r="F102" s="168"/>
      <c r="G102" s="168"/>
      <c r="H102" s="168"/>
      <c r="I102" s="168"/>
      <c r="J102" s="168"/>
      <c r="K102" s="168"/>
    </row>
    <row r="103" spans="1:11" x14ac:dyDescent="0.25">
      <c r="A103" s="168"/>
      <c r="B103" s="168"/>
      <c r="C103" s="168"/>
      <c r="D103" s="168"/>
      <c r="E103" s="169"/>
      <c r="F103" s="168"/>
      <c r="G103" s="168"/>
      <c r="H103" s="168"/>
      <c r="I103" s="168"/>
      <c r="J103" s="168"/>
      <c r="K103" s="168"/>
    </row>
    <row r="104" spans="1:11" x14ac:dyDescent="0.25">
      <c r="A104" s="168"/>
      <c r="B104" s="168"/>
      <c r="C104" s="168"/>
      <c r="D104" s="168"/>
      <c r="E104" s="169"/>
      <c r="F104" s="168"/>
      <c r="G104" s="168"/>
      <c r="H104" s="168"/>
      <c r="I104" s="168"/>
      <c r="J104" s="168"/>
      <c r="K104" s="168"/>
    </row>
    <row r="105" spans="1:11" x14ac:dyDescent="0.25">
      <c r="A105" s="168"/>
      <c r="B105" s="168"/>
      <c r="C105" s="168"/>
      <c r="D105" s="168"/>
      <c r="E105" s="169"/>
      <c r="F105" s="168"/>
      <c r="G105" s="168"/>
      <c r="H105" s="168"/>
      <c r="I105" s="168"/>
      <c r="J105" s="168"/>
      <c r="K105" s="168"/>
    </row>
    <row r="106" spans="1:11" x14ac:dyDescent="0.25">
      <c r="A106" s="168"/>
      <c r="B106" s="168"/>
      <c r="C106" s="168"/>
      <c r="D106" s="168"/>
      <c r="E106" s="169"/>
      <c r="F106" s="168"/>
      <c r="G106" s="168"/>
      <c r="H106" s="168"/>
      <c r="I106" s="168"/>
      <c r="J106" s="168"/>
      <c r="K106" s="168"/>
    </row>
    <row r="107" spans="1:11" x14ac:dyDescent="0.25">
      <c r="A107" s="168"/>
      <c r="B107" s="168"/>
      <c r="C107" s="168"/>
      <c r="D107" s="168"/>
      <c r="E107" s="169"/>
      <c r="F107" s="168"/>
      <c r="G107" s="168"/>
      <c r="H107" s="168"/>
      <c r="I107" s="168"/>
      <c r="J107" s="168"/>
      <c r="K107" s="168"/>
    </row>
    <row r="108" spans="1:11" x14ac:dyDescent="0.25">
      <c r="A108" s="168"/>
      <c r="B108" s="168"/>
      <c r="C108" s="168"/>
      <c r="D108" s="168"/>
      <c r="E108" s="169"/>
      <c r="F108" s="168"/>
      <c r="G108" s="168"/>
      <c r="H108" s="168"/>
      <c r="I108" s="168"/>
      <c r="J108" s="168"/>
      <c r="K108" s="168"/>
    </row>
    <row r="109" spans="1:11" x14ac:dyDescent="0.25">
      <c r="A109" s="168"/>
      <c r="B109" s="168"/>
      <c r="C109" s="168"/>
      <c r="D109" s="168"/>
      <c r="E109" s="169"/>
      <c r="F109" s="168"/>
      <c r="G109" s="168"/>
      <c r="H109" s="168"/>
      <c r="I109" s="168"/>
      <c r="J109" s="168"/>
      <c r="K109" s="168"/>
    </row>
    <row r="110" spans="1:11" x14ac:dyDescent="0.25">
      <c r="A110" s="168"/>
      <c r="B110" s="168"/>
      <c r="C110" s="168"/>
      <c r="D110" s="168"/>
      <c r="E110" s="169"/>
      <c r="F110" s="168"/>
      <c r="G110" s="168"/>
      <c r="H110" s="168"/>
      <c r="I110" s="168"/>
      <c r="J110" s="168"/>
      <c r="K110" s="168"/>
    </row>
    <row r="111" spans="1:11" x14ac:dyDescent="0.25">
      <c r="A111" s="168"/>
      <c r="B111" s="168"/>
      <c r="C111" s="168"/>
      <c r="D111" s="168"/>
      <c r="E111" s="169"/>
      <c r="F111" s="168"/>
      <c r="G111" s="168"/>
      <c r="H111" s="168"/>
      <c r="I111" s="168"/>
      <c r="J111" s="168"/>
      <c r="K111" s="168"/>
    </row>
    <row r="112" spans="1:11" x14ac:dyDescent="0.25">
      <c r="A112" s="168"/>
      <c r="B112" s="168"/>
      <c r="C112" s="168"/>
      <c r="D112" s="168"/>
      <c r="E112" s="169"/>
      <c r="F112" s="168"/>
      <c r="G112" s="168"/>
      <c r="H112" s="168"/>
      <c r="I112" s="168"/>
      <c r="J112" s="168"/>
      <c r="K112" s="168"/>
    </row>
    <row r="113" spans="1:11" x14ac:dyDescent="0.25">
      <c r="A113" s="168"/>
      <c r="B113" s="168"/>
      <c r="C113" s="168"/>
      <c r="D113" s="168"/>
      <c r="E113" s="169"/>
      <c r="F113" s="168"/>
      <c r="G113" s="168"/>
      <c r="H113" s="168"/>
      <c r="I113" s="168"/>
      <c r="J113" s="168"/>
      <c r="K113" s="168"/>
    </row>
    <row r="114" spans="1:11" x14ac:dyDescent="0.25">
      <c r="A114" s="168"/>
      <c r="B114" s="168"/>
      <c r="C114" s="168"/>
      <c r="D114" s="168"/>
      <c r="E114" s="169"/>
      <c r="F114" s="168"/>
      <c r="G114" s="168"/>
      <c r="H114" s="168"/>
      <c r="I114" s="168"/>
      <c r="J114" s="168"/>
      <c r="K114" s="168"/>
    </row>
    <row r="115" spans="1:11" x14ac:dyDescent="0.25">
      <c r="A115" s="168"/>
      <c r="B115" s="168"/>
      <c r="C115" s="168"/>
      <c r="D115" s="168"/>
      <c r="E115" s="169"/>
      <c r="F115" s="168"/>
      <c r="G115" s="168"/>
      <c r="H115" s="168"/>
      <c r="I115" s="168"/>
      <c r="J115" s="168"/>
      <c r="K115" s="168"/>
    </row>
    <row r="116" spans="1:11" x14ac:dyDescent="0.25">
      <c r="A116" s="168"/>
      <c r="B116" s="168"/>
      <c r="C116" s="168"/>
      <c r="D116" s="168"/>
      <c r="E116" s="169"/>
      <c r="F116" s="168"/>
      <c r="G116" s="168"/>
      <c r="H116" s="168"/>
      <c r="I116" s="168"/>
      <c r="J116" s="168"/>
      <c r="K116" s="168"/>
    </row>
    <row r="117" spans="1:11" x14ac:dyDescent="0.25">
      <c r="A117" s="168"/>
      <c r="B117" s="168"/>
      <c r="C117" s="168"/>
      <c r="D117" s="168"/>
      <c r="E117" s="169"/>
      <c r="F117" s="168"/>
      <c r="G117" s="168"/>
      <c r="H117" s="168"/>
      <c r="I117" s="168"/>
      <c r="J117" s="168"/>
      <c r="K117" s="168"/>
    </row>
    <row r="118" spans="1:11" x14ac:dyDescent="0.25">
      <c r="A118" s="168"/>
      <c r="B118" s="168"/>
      <c r="C118" s="168"/>
      <c r="D118" s="168"/>
      <c r="E118" s="169"/>
      <c r="F118" s="168"/>
      <c r="G118" s="168"/>
      <c r="H118" s="168"/>
      <c r="I118" s="168"/>
      <c r="J118" s="168"/>
      <c r="K118" s="168"/>
    </row>
    <row r="119" spans="1:11" x14ac:dyDescent="0.25">
      <c r="A119" s="168"/>
      <c r="B119" s="168"/>
      <c r="C119" s="168"/>
      <c r="D119" s="168"/>
      <c r="E119" s="169"/>
      <c r="F119" s="168"/>
      <c r="G119" s="168"/>
      <c r="H119" s="168"/>
      <c r="I119" s="168"/>
      <c r="J119" s="168"/>
      <c r="K119" s="168"/>
    </row>
    <row r="120" spans="1:11" x14ac:dyDescent="0.25">
      <c r="A120" s="168"/>
      <c r="B120" s="168"/>
      <c r="C120" s="168"/>
      <c r="D120" s="168"/>
      <c r="E120" s="169"/>
      <c r="F120" s="168"/>
      <c r="G120" s="168"/>
      <c r="H120" s="168"/>
      <c r="I120" s="168"/>
      <c r="J120" s="168"/>
      <c r="K120" s="168"/>
    </row>
    <row r="121" spans="1:11" x14ac:dyDescent="0.25">
      <c r="A121" s="168"/>
      <c r="B121" s="168"/>
      <c r="C121" s="168"/>
      <c r="D121" s="168"/>
      <c r="E121" s="169"/>
      <c r="F121" s="168"/>
      <c r="G121" s="168"/>
      <c r="H121" s="168"/>
      <c r="I121" s="168"/>
      <c r="J121" s="168"/>
      <c r="K121" s="168"/>
    </row>
    <row r="122" spans="1:11" x14ac:dyDescent="0.25">
      <c r="A122" s="168"/>
      <c r="B122" s="168"/>
      <c r="C122" s="168"/>
      <c r="D122" s="168"/>
      <c r="E122" s="169"/>
      <c r="F122" s="168"/>
      <c r="G122" s="168"/>
      <c r="H122" s="168"/>
      <c r="I122" s="168"/>
      <c r="J122" s="168"/>
      <c r="K122" s="168"/>
    </row>
    <row r="123" spans="1:11" x14ac:dyDescent="0.25">
      <c r="A123" s="168"/>
      <c r="B123" s="168"/>
      <c r="C123" s="168"/>
      <c r="D123" s="168"/>
      <c r="E123" s="169"/>
      <c r="F123" s="168"/>
      <c r="G123" s="168"/>
      <c r="H123" s="168"/>
      <c r="I123" s="168"/>
      <c r="J123" s="168"/>
      <c r="K123" s="168"/>
    </row>
    <row r="124" spans="1:11" x14ac:dyDescent="0.25">
      <c r="A124" s="168"/>
      <c r="B124" s="168"/>
      <c r="C124" s="168"/>
      <c r="D124" s="168"/>
      <c r="E124" s="169"/>
      <c r="F124" s="168"/>
      <c r="G124" s="168"/>
      <c r="H124" s="168"/>
      <c r="I124" s="168"/>
      <c r="J124" s="168"/>
      <c r="K124" s="168"/>
    </row>
    <row r="125" spans="1:11" x14ac:dyDescent="0.25">
      <c r="A125" s="168"/>
      <c r="B125" s="168"/>
      <c r="C125" s="168"/>
      <c r="D125" s="168"/>
      <c r="E125" s="169"/>
      <c r="F125" s="168"/>
      <c r="G125" s="168"/>
      <c r="H125" s="168"/>
      <c r="I125" s="168"/>
      <c r="J125" s="168"/>
      <c r="K125" s="168"/>
    </row>
    <row r="126" spans="1:11" x14ac:dyDescent="0.25">
      <c r="A126" s="168"/>
      <c r="B126" s="168"/>
      <c r="C126" s="168"/>
      <c r="D126" s="168"/>
      <c r="E126" s="169"/>
      <c r="F126" s="168"/>
      <c r="G126" s="168"/>
      <c r="H126" s="168"/>
      <c r="I126" s="168"/>
      <c r="J126" s="168"/>
      <c r="K126" s="168"/>
    </row>
    <row r="127" spans="1:11" x14ac:dyDescent="0.25">
      <c r="A127" s="168"/>
      <c r="B127" s="168"/>
      <c r="C127" s="168"/>
      <c r="D127" s="168"/>
      <c r="E127" s="169"/>
      <c r="F127" s="168"/>
      <c r="G127" s="168"/>
      <c r="H127" s="168"/>
      <c r="I127" s="168"/>
      <c r="J127" s="168"/>
      <c r="K127" s="168"/>
    </row>
    <row r="128" spans="1:11" x14ac:dyDescent="0.25">
      <c r="A128" s="168"/>
      <c r="B128" s="168"/>
      <c r="C128" s="168"/>
      <c r="D128" s="168"/>
      <c r="E128" s="169"/>
      <c r="F128" s="168"/>
      <c r="G128" s="168"/>
      <c r="H128" s="168"/>
      <c r="I128" s="168"/>
      <c r="J128" s="168"/>
      <c r="K128" s="168"/>
    </row>
    <row r="129" spans="1:11" x14ac:dyDescent="0.25">
      <c r="A129" s="168"/>
      <c r="B129" s="168"/>
      <c r="C129" s="168"/>
      <c r="D129" s="168"/>
      <c r="E129" s="169"/>
      <c r="F129" s="168"/>
      <c r="G129" s="168"/>
      <c r="H129" s="168"/>
      <c r="I129" s="168"/>
      <c r="J129" s="168"/>
      <c r="K129" s="168"/>
    </row>
    <row r="130" spans="1:11" x14ac:dyDescent="0.25">
      <c r="A130" s="168"/>
      <c r="B130" s="168"/>
      <c r="C130" s="168"/>
      <c r="D130" s="168"/>
      <c r="E130" s="169"/>
      <c r="F130" s="168"/>
      <c r="G130" s="168"/>
      <c r="H130" s="168"/>
      <c r="I130" s="168"/>
      <c r="J130" s="168"/>
      <c r="K130" s="168"/>
    </row>
    <row r="131" spans="1:11" x14ac:dyDescent="0.25">
      <c r="A131" s="168"/>
      <c r="B131" s="168"/>
      <c r="C131" s="168"/>
      <c r="D131" s="168"/>
      <c r="E131" s="169"/>
      <c r="F131" s="168"/>
      <c r="G131" s="168"/>
      <c r="H131" s="168"/>
      <c r="I131" s="168"/>
      <c r="J131" s="168"/>
      <c r="K131" s="168"/>
    </row>
    <row r="132" spans="1:11" x14ac:dyDescent="0.25">
      <c r="A132" s="168"/>
      <c r="B132" s="168"/>
      <c r="C132" s="168"/>
      <c r="D132" s="168"/>
      <c r="E132" s="169"/>
      <c r="F132" s="168"/>
      <c r="G132" s="168"/>
      <c r="H132" s="168"/>
      <c r="I132" s="168"/>
      <c r="J132" s="168"/>
      <c r="K132" s="168"/>
    </row>
    <row r="133" spans="1:11" x14ac:dyDescent="0.25">
      <c r="A133" s="168"/>
      <c r="B133" s="168"/>
      <c r="C133" s="168"/>
      <c r="D133" s="168"/>
      <c r="E133" s="169"/>
      <c r="F133" s="168"/>
      <c r="G133" s="168"/>
      <c r="H133" s="168"/>
      <c r="I133" s="168"/>
      <c r="J133" s="168"/>
      <c r="K133" s="168"/>
    </row>
    <row r="134" spans="1:11" x14ac:dyDescent="0.25">
      <c r="A134" s="168"/>
      <c r="B134" s="168"/>
      <c r="C134" s="168"/>
      <c r="D134" s="168"/>
      <c r="E134" s="169"/>
      <c r="F134" s="168"/>
      <c r="G134" s="168"/>
      <c r="H134" s="168"/>
      <c r="I134" s="168"/>
      <c r="J134" s="168"/>
      <c r="K134" s="168"/>
    </row>
    <row r="135" spans="1:11" x14ac:dyDescent="0.25">
      <c r="A135" s="168"/>
      <c r="B135" s="168"/>
      <c r="C135" s="168"/>
      <c r="D135" s="168"/>
      <c r="E135" s="169"/>
      <c r="F135" s="168"/>
      <c r="G135" s="168"/>
      <c r="H135" s="168"/>
      <c r="I135" s="168"/>
      <c r="J135" s="168"/>
      <c r="K135" s="168"/>
    </row>
    <row r="136" spans="1:11" x14ac:dyDescent="0.25">
      <c r="A136" s="168"/>
      <c r="B136" s="168"/>
      <c r="C136" s="168"/>
      <c r="D136" s="168"/>
      <c r="E136" s="169"/>
      <c r="F136" s="168"/>
      <c r="G136" s="168"/>
      <c r="H136" s="168"/>
      <c r="I136" s="168"/>
      <c r="J136" s="168"/>
      <c r="K136" s="168"/>
    </row>
    <row r="137" spans="1:11" x14ac:dyDescent="0.25">
      <c r="A137" s="168"/>
      <c r="B137" s="168"/>
      <c r="C137" s="168"/>
      <c r="D137" s="168"/>
      <c r="E137" s="169"/>
      <c r="F137" s="168"/>
      <c r="G137" s="168"/>
      <c r="H137" s="168"/>
      <c r="I137" s="168"/>
      <c r="J137" s="168"/>
      <c r="K137" s="168"/>
    </row>
    <row r="138" spans="1:11" x14ac:dyDescent="0.25">
      <c r="A138" s="168"/>
      <c r="B138" s="168"/>
      <c r="C138" s="168"/>
      <c r="D138" s="168"/>
      <c r="E138" s="169"/>
      <c r="F138" s="168"/>
      <c r="G138" s="168"/>
      <c r="H138" s="168"/>
      <c r="I138" s="168"/>
      <c r="J138" s="168"/>
      <c r="K138" s="168"/>
    </row>
    <row r="139" spans="1:11" x14ac:dyDescent="0.25">
      <c r="A139" s="168"/>
      <c r="B139" s="168"/>
      <c r="C139" s="168"/>
      <c r="D139" s="168"/>
      <c r="E139" s="169"/>
      <c r="F139" s="168"/>
      <c r="G139" s="168"/>
      <c r="H139" s="168"/>
      <c r="I139" s="168"/>
      <c r="J139" s="168"/>
      <c r="K139" s="168"/>
    </row>
    <row r="140" spans="1:11" x14ac:dyDescent="0.25">
      <c r="A140" s="168"/>
      <c r="B140" s="168"/>
      <c r="C140" s="168"/>
      <c r="D140" s="168"/>
      <c r="E140" s="169"/>
      <c r="F140" s="168"/>
      <c r="G140" s="168"/>
      <c r="H140" s="168"/>
      <c r="I140" s="168"/>
      <c r="J140" s="168"/>
      <c r="K140" s="168"/>
    </row>
    <row r="141" spans="1:11" x14ac:dyDescent="0.25">
      <c r="A141" s="168"/>
      <c r="B141" s="168"/>
      <c r="C141" s="168"/>
      <c r="D141" s="168"/>
      <c r="E141" s="169"/>
      <c r="F141" s="168"/>
      <c r="G141" s="168"/>
      <c r="H141" s="168"/>
      <c r="I141" s="168"/>
      <c r="J141" s="168"/>
      <c r="K141" s="168"/>
    </row>
    <row r="142" spans="1:11" x14ac:dyDescent="0.25">
      <c r="A142" s="168"/>
      <c r="B142" s="168"/>
      <c r="C142" s="168"/>
      <c r="D142" s="168"/>
      <c r="E142" s="169"/>
      <c r="F142" s="168"/>
      <c r="G142" s="168"/>
      <c r="H142" s="168"/>
      <c r="I142" s="168"/>
      <c r="J142" s="168"/>
      <c r="K142" s="168"/>
    </row>
    <row r="143" spans="1:11" x14ac:dyDescent="0.25">
      <c r="A143" s="168"/>
      <c r="B143" s="168"/>
      <c r="C143" s="168"/>
      <c r="D143" s="168"/>
      <c r="E143" s="169"/>
      <c r="F143" s="168"/>
      <c r="G143" s="168"/>
      <c r="H143" s="168"/>
      <c r="I143" s="168"/>
      <c r="J143" s="168"/>
      <c r="K143" s="168"/>
    </row>
    <row r="144" spans="1:11" x14ac:dyDescent="0.25">
      <c r="A144" s="168"/>
      <c r="B144" s="168"/>
      <c r="C144" s="168"/>
      <c r="D144" s="168"/>
      <c r="E144" s="169"/>
      <c r="F144" s="168"/>
      <c r="G144" s="168"/>
      <c r="H144" s="168"/>
      <c r="I144" s="168"/>
      <c r="J144" s="168"/>
      <c r="K144" s="168"/>
    </row>
    <row r="145" spans="1:11" x14ac:dyDescent="0.25">
      <c r="A145" s="168"/>
      <c r="B145" s="168"/>
      <c r="C145" s="168"/>
      <c r="D145" s="168"/>
      <c r="E145" s="169"/>
      <c r="F145" s="168"/>
      <c r="G145" s="168"/>
      <c r="H145" s="168"/>
      <c r="I145" s="168"/>
      <c r="J145" s="168"/>
      <c r="K145" s="168"/>
    </row>
    <row r="146" spans="1:11" x14ac:dyDescent="0.25">
      <c r="A146" s="168"/>
      <c r="B146" s="168"/>
      <c r="C146" s="168"/>
      <c r="D146" s="168"/>
      <c r="E146" s="169"/>
      <c r="F146" s="168"/>
      <c r="G146" s="168"/>
      <c r="H146" s="168"/>
      <c r="I146" s="168"/>
      <c r="J146" s="168"/>
      <c r="K146" s="168"/>
    </row>
    <row r="147" spans="1:11" x14ac:dyDescent="0.25">
      <c r="A147" s="168"/>
      <c r="B147" s="168"/>
      <c r="C147" s="168"/>
      <c r="D147" s="168"/>
      <c r="E147" s="169"/>
      <c r="F147" s="168"/>
      <c r="G147" s="168"/>
      <c r="H147" s="168"/>
      <c r="I147" s="168"/>
      <c r="J147" s="168"/>
      <c r="K147" s="168"/>
    </row>
    <row r="148" spans="1:11" x14ac:dyDescent="0.25">
      <c r="A148" s="168"/>
      <c r="B148" s="168"/>
      <c r="C148" s="168"/>
      <c r="D148" s="168"/>
      <c r="E148" s="169"/>
      <c r="F148" s="168"/>
      <c r="G148" s="168"/>
      <c r="H148" s="168"/>
      <c r="I148" s="168"/>
      <c r="J148" s="168"/>
      <c r="K148" s="168"/>
    </row>
    <row r="149" spans="1:11" x14ac:dyDescent="0.25">
      <c r="A149" s="168"/>
      <c r="B149" s="168"/>
      <c r="C149" s="168"/>
      <c r="D149" s="168"/>
      <c r="E149" s="169"/>
      <c r="F149" s="168"/>
      <c r="G149" s="168"/>
      <c r="H149" s="168"/>
      <c r="I149" s="168"/>
      <c r="J149" s="168"/>
      <c r="K149" s="168"/>
    </row>
    <row r="150" spans="1:11" x14ac:dyDescent="0.25">
      <c r="A150" s="168"/>
      <c r="B150" s="168"/>
      <c r="C150" s="168"/>
      <c r="D150" s="168"/>
      <c r="E150" s="169"/>
      <c r="F150" s="168"/>
      <c r="G150" s="168"/>
      <c r="H150" s="168"/>
      <c r="I150" s="168"/>
      <c r="J150" s="168"/>
      <c r="K150" s="168"/>
    </row>
    <row r="151" spans="1:11" x14ac:dyDescent="0.25">
      <c r="A151" s="168"/>
      <c r="B151" s="168"/>
      <c r="C151" s="168"/>
      <c r="D151" s="168"/>
      <c r="E151" s="169"/>
      <c r="F151" s="168"/>
      <c r="G151" s="168"/>
      <c r="H151" s="168"/>
      <c r="I151" s="168"/>
      <c r="J151" s="168"/>
      <c r="K151" s="168"/>
    </row>
    <row r="152" spans="1:11" x14ac:dyDescent="0.25">
      <c r="A152" s="168"/>
      <c r="B152" s="168"/>
      <c r="C152" s="168"/>
      <c r="D152" s="168"/>
      <c r="E152" s="169"/>
      <c r="F152" s="168"/>
      <c r="G152" s="168"/>
      <c r="H152" s="168"/>
      <c r="I152" s="168"/>
      <c r="J152" s="168"/>
      <c r="K152" s="168"/>
    </row>
    <row r="153" spans="1:11" x14ac:dyDescent="0.25">
      <c r="A153" s="168"/>
      <c r="B153" s="168"/>
      <c r="C153" s="168"/>
      <c r="D153" s="168"/>
      <c r="E153" s="169"/>
      <c r="F153" s="168"/>
      <c r="G153" s="168"/>
      <c r="H153" s="168"/>
      <c r="I153" s="168"/>
      <c r="J153" s="168"/>
      <c r="K153" s="168"/>
    </row>
    <row r="154" spans="1:11" x14ac:dyDescent="0.25">
      <c r="A154" s="168"/>
      <c r="B154" s="168"/>
      <c r="C154" s="168"/>
      <c r="D154" s="168"/>
      <c r="E154" s="169"/>
      <c r="F154" s="168"/>
      <c r="G154" s="168"/>
      <c r="H154" s="168"/>
      <c r="I154" s="168"/>
      <c r="J154" s="168"/>
      <c r="K154" s="168"/>
    </row>
    <row r="155" spans="1:11" x14ac:dyDescent="0.25">
      <c r="A155" s="168"/>
      <c r="B155" s="168"/>
      <c r="C155" s="168"/>
      <c r="D155" s="168"/>
      <c r="E155" s="169"/>
      <c r="F155" s="168"/>
      <c r="G155" s="168"/>
      <c r="H155" s="168"/>
      <c r="I155" s="168"/>
      <c r="J155" s="168"/>
      <c r="K155" s="168"/>
    </row>
    <row r="156" spans="1:11" x14ac:dyDescent="0.25">
      <c r="A156" s="168"/>
      <c r="B156" s="168"/>
      <c r="C156" s="168"/>
      <c r="D156" s="168"/>
      <c r="E156" s="169"/>
      <c r="F156" s="168"/>
      <c r="G156" s="168"/>
      <c r="H156" s="168"/>
      <c r="I156" s="168"/>
      <c r="J156" s="168"/>
      <c r="K156" s="168"/>
    </row>
    <row r="157" spans="1:11" x14ac:dyDescent="0.25">
      <c r="A157" s="168"/>
      <c r="B157" s="168"/>
      <c r="C157" s="168"/>
      <c r="D157" s="168"/>
      <c r="E157" s="169"/>
      <c r="F157" s="168"/>
      <c r="G157" s="168"/>
      <c r="H157" s="168"/>
      <c r="I157" s="168"/>
      <c r="J157" s="168"/>
      <c r="K157" s="168"/>
    </row>
    <row r="158" spans="1:11" x14ac:dyDescent="0.25">
      <c r="A158" s="168"/>
      <c r="B158" s="168"/>
      <c r="C158" s="168"/>
      <c r="D158" s="168"/>
      <c r="E158" s="169"/>
      <c r="F158" s="168"/>
      <c r="G158" s="168"/>
      <c r="H158" s="168"/>
      <c r="I158" s="168"/>
      <c r="J158" s="168"/>
      <c r="K158" s="168"/>
    </row>
    <row r="159" spans="1:11" x14ac:dyDescent="0.25">
      <c r="A159" s="168"/>
      <c r="B159" s="168"/>
      <c r="C159" s="168"/>
      <c r="D159" s="168"/>
      <c r="E159" s="169"/>
      <c r="F159" s="168"/>
      <c r="G159" s="168"/>
      <c r="H159" s="168"/>
      <c r="I159" s="168"/>
      <c r="J159" s="168"/>
      <c r="K159" s="168"/>
    </row>
    <row r="160" spans="1:11" x14ac:dyDescent="0.25">
      <c r="A160" s="168"/>
      <c r="B160" s="168"/>
      <c r="C160" s="168"/>
      <c r="D160" s="168"/>
      <c r="E160" s="169"/>
      <c r="F160" s="168"/>
      <c r="G160" s="168"/>
      <c r="H160" s="168"/>
      <c r="I160" s="168"/>
      <c r="J160" s="168"/>
      <c r="K160" s="168"/>
    </row>
    <row r="161" spans="1:11" x14ac:dyDescent="0.25">
      <c r="A161" s="168"/>
      <c r="B161" s="168"/>
      <c r="C161" s="168"/>
      <c r="D161" s="168"/>
      <c r="E161" s="169"/>
      <c r="F161" s="168"/>
      <c r="G161" s="168"/>
      <c r="H161" s="168"/>
      <c r="I161" s="168"/>
      <c r="J161" s="168"/>
      <c r="K161" s="168"/>
    </row>
    <row r="162" spans="1:11" x14ac:dyDescent="0.25">
      <c r="A162" s="168"/>
      <c r="B162" s="168"/>
      <c r="C162" s="168"/>
      <c r="D162" s="168"/>
      <c r="E162" s="169"/>
      <c r="F162" s="168"/>
      <c r="G162" s="168"/>
      <c r="H162" s="168"/>
      <c r="I162" s="168"/>
      <c r="J162" s="168"/>
      <c r="K162" s="168"/>
    </row>
    <row r="163" spans="1:11" x14ac:dyDescent="0.25">
      <c r="A163" s="168"/>
      <c r="B163" s="168"/>
      <c r="C163" s="168"/>
      <c r="D163" s="168"/>
      <c r="E163" s="169"/>
      <c r="F163" s="168"/>
      <c r="G163" s="168"/>
      <c r="H163" s="168"/>
      <c r="I163" s="168"/>
      <c r="J163" s="168"/>
      <c r="K163" s="168"/>
    </row>
    <row r="164" spans="1:11" x14ac:dyDescent="0.25">
      <c r="A164" s="168"/>
      <c r="B164" s="168"/>
      <c r="C164" s="168"/>
      <c r="D164" s="168"/>
      <c r="E164" s="169"/>
      <c r="F164" s="168"/>
      <c r="G164" s="168"/>
      <c r="H164" s="168"/>
      <c r="I164" s="168"/>
      <c r="J164" s="168"/>
      <c r="K164" s="168"/>
    </row>
    <row r="165" spans="1:11" x14ac:dyDescent="0.25">
      <c r="A165" s="168"/>
      <c r="B165" s="168"/>
      <c r="C165" s="168"/>
      <c r="D165" s="168"/>
      <c r="E165" s="169"/>
      <c r="F165" s="168"/>
      <c r="G165" s="168"/>
      <c r="H165" s="168"/>
      <c r="I165" s="168"/>
      <c r="J165" s="168"/>
      <c r="K165" s="168"/>
    </row>
    <row r="166" spans="1:11" x14ac:dyDescent="0.25">
      <c r="A166" s="168"/>
      <c r="B166" s="168"/>
      <c r="C166" s="168"/>
      <c r="D166" s="168"/>
      <c r="E166" s="169"/>
      <c r="F166" s="168"/>
      <c r="G166" s="168"/>
      <c r="H166" s="168"/>
      <c r="I166" s="168"/>
      <c r="J166" s="168"/>
      <c r="K166" s="168"/>
    </row>
    <row r="167" spans="1:11" x14ac:dyDescent="0.25">
      <c r="A167" s="168"/>
      <c r="B167" s="168"/>
      <c r="C167" s="168"/>
      <c r="D167" s="168"/>
      <c r="E167" s="169"/>
      <c r="F167" s="168"/>
      <c r="G167" s="168"/>
      <c r="H167" s="168"/>
      <c r="I167" s="168"/>
      <c r="J167" s="168"/>
      <c r="K167" s="168"/>
    </row>
    <row r="168" spans="1:11" x14ac:dyDescent="0.25">
      <c r="A168" s="168"/>
      <c r="B168" s="168"/>
      <c r="C168" s="168"/>
      <c r="D168" s="168"/>
      <c r="E168" s="169"/>
      <c r="F168" s="168"/>
      <c r="G168" s="168"/>
      <c r="H168" s="168"/>
      <c r="I168" s="168"/>
      <c r="J168" s="168"/>
      <c r="K168" s="168"/>
    </row>
    <row r="169" spans="1:11" x14ac:dyDescent="0.25">
      <c r="A169" s="168"/>
      <c r="B169" s="168"/>
      <c r="C169" s="168"/>
      <c r="D169" s="168"/>
      <c r="E169" s="169"/>
      <c r="F169" s="168"/>
      <c r="G169" s="168"/>
      <c r="H169" s="168"/>
      <c r="I169" s="168"/>
      <c r="J169" s="168"/>
      <c r="K169" s="168"/>
    </row>
    <row r="170" spans="1:11" x14ac:dyDescent="0.25">
      <c r="A170" s="168"/>
      <c r="B170" s="168"/>
      <c r="C170" s="168"/>
      <c r="D170" s="168"/>
      <c r="E170" s="169"/>
      <c r="F170" s="168"/>
      <c r="G170" s="168"/>
      <c r="H170" s="168"/>
      <c r="I170" s="168"/>
      <c r="J170" s="168"/>
      <c r="K170" s="168"/>
    </row>
    <row r="171" spans="1:11" x14ac:dyDescent="0.25">
      <c r="A171" s="168"/>
      <c r="B171" s="168"/>
      <c r="C171" s="168"/>
      <c r="D171" s="168"/>
      <c r="E171" s="169"/>
      <c r="F171" s="168"/>
      <c r="G171" s="168"/>
      <c r="H171" s="168"/>
      <c r="I171" s="168"/>
      <c r="J171" s="168"/>
      <c r="K171" s="168"/>
    </row>
    <row r="172" spans="1:11" x14ac:dyDescent="0.25">
      <c r="A172" s="168"/>
      <c r="B172" s="168"/>
      <c r="C172" s="168"/>
      <c r="D172" s="168"/>
      <c r="E172" s="169"/>
      <c r="F172" s="168"/>
      <c r="G172" s="168"/>
      <c r="H172" s="168"/>
      <c r="I172" s="168"/>
      <c r="J172" s="168"/>
      <c r="K172" s="168"/>
    </row>
    <row r="173" spans="1:11" x14ac:dyDescent="0.25">
      <c r="A173" s="168"/>
      <c r="B173" s="168"/>
      <c r="C173" s="168"/>
      <c r="D173" s="168"/>
      <c r="E173" s="169"/>
      <c r="F173" s="168"/>
      <c r="G173" s="168"/>
      <c r="H173" s="168"/>
      <c r="I173" s="168"/>
      <c r="J173" s="168"/>
      <c r="K173" s="168"/>
    </row>
    <row r="174" spans="1:11" x14ac:dyDescent="0.25">
      <c r="A174" s="168"/>
      <c r="B174" s="168"/>
      <c r="C174" s="168"/>
      <c r="D174" s="168"/>
      <c r="E174" s="169"/>
      <c r="F174" s="168"/>
      <c r="G174" s="168"/>
      <c r="H174" s="168"/>
      <c r="I174" s="168"/>
      <c r="J174" s="168"/>
      <c r="K174" s="168"/>
    </row>
    <row r="175" spans="1:11" x14ac:dyDescent="0.25">
      <c r="A175" s="168"/>
      <c r="B175" s="168"/>
      <c r="C175" s="168"/>
      <c r="D175" s="168"/>
      <c r="E175" s="169"/>
      <c r="F175" s="168"/>
      <c r="G175" s="168"/>
      <c r="H175" s="168"/>
      <c r="I175" s="168"/>
      <c r="J175" s="168"/>
      <c r="K175" s="168"/>
    </row>
    <row r="176" spans="1:11" x14ac:dyDescent="0.25">
      <c r="A176" s="168"/>
      <c r="B176" s="168"/>
      <c r="C176" s="168"/>
      <c r="D176" s="168"/>
      <c r="E176" s="169"/>
      <c r="F176" s="168"/>
      <c r="G176" s="168"/>
      <c r="H176" s="168"/>
      <c r="I176" s="168"/>
      <c r="J176" s="168"/>
      <c r="K176" s="168"/>
    </row>
    <row r="177" spans="1:17" x14ac:dyDescent="0.25">
      <c r="A177" s="168"/>
      <c r="B177" s="168"/>
      <c r="C177" s="168"/>
      <c r="D177" s="168"/>
      <c r="E177" s="169"/>
      <c r="F177" s="168"/>
      <c r="G177" s="168"/>
      <c r="H177" s="168"/>
      <c r="I177" s="168"/>
      <c r="J177" s="168"/>
      <c r="K177" s="168"/>
    </row>
    <row r="178" spans="1:17" x14ac:dyDescent="0.25">
      <c r="A178" s="168"/>
      <c r="B178" s="168"/>
      <c r="C178" s="168"/>
      <c r="D178" s="168"/>
      <c r="E178" s="169"/>
      <c r="F178" s="168"/>
      <c r="G178" s="168"/>
      <c r="H178" s="168"/>
      <c r="I178" s="168"/>
      <c r="J178" s="168"/>
      <c r="K178" s="168"/>
    </row>
    <row r="179" spans="1:17" x14ac:dyDescent="0.25">
      <c r="A179" s="168"/>
      <c r="B179" s="168"/>
      <c r="C179" s="168"/>
      <c r="D179" s="168"/>
      <c r="E179" s="169"/>
      <c r="F179" s="168"/>
      <c r="G179" s="168"/>
      <c r="H179" s="168"/>
      <c r="I179" s="168"/>
      <c r="J179" s="168"/>
      <c r="K179" s="168"/>
    </row>
    <row r="180" spans="1:17" x14ac:dyDescent="0.25">
      <c r="A180" s="168"/>
      <c r="B180" s="168"/>
      <c r="C180" s="168"/>
      <c r="D180" s="168"/>
      <c r="E180" s="169"/>
      <c r="F180" s="168"/>
      <c r="G180" s="168"/>
      <c r="H180" s="168"/>
      <c r="I180" s="168"/>
      <c r="J180" s="168"/>
      <c r="K180" s="168"/>
    </row>
    <row r="181" spans="1:17" x14ac:dyDescent="0.25">
      <c r="A181" s="168"/>
      <c r="B181" s="168"/>
      <c r="C181" s="168"/>
      <c r="D181" s="168"/>
      <c r="E181" s="169"/>
      <c r="F181" s="168"/>
      <c r="G181" s="168"/>
      <c r="H181" s="168"/>
      <c r="I181" s="168"/>
      <c r="J181" s="168"/>
      <c r="K181" s="168"/>
    </row>
    <row r="182" spans="1:17" ht="14.4" x14ac:dyDescent="0.25">
      <c r="A182" s="168"/>
      <c r="B182" s="168"/>
      <c r="C182" s="168"/>
      <c r="D182" s="168"/>
      <c r="E182" s="169"/>
      <c r="F182" s="168"/>
      <c r="G182" s="168"/>
      <c r="H182" s="168"/>
      <c r="I182" s="168"/>
      <c r="J182" s="168"/>
      <c r="K182" s="168"/>
      <c r="N182" s="171"/>
      <c r="O182" s="171"/>
      <c r="P182" s="171"/>
      <c r="Q182" s="171"/>
    </row>
    <row r="183" spans="1:17" ht="14.4" x14ac:dyDescent="0.25">
      <c r="A183" s="168"/>
      <c r="B183" s="168"/>
      <c r="C183" s="168"/>
      <c r="D183" s="168"/>
      <c r="E183" s="169"/>
      <c r="F183" s="168"/>
      <c r="G183" s="168"/>
      <c r="H183" s="168"/>
      <c r="I183" s="168"/>
      <c r="J183" s="168"/>
      <c r="K183" s="168"/>
      <c r="N183" s="171"/>
      <c r="O183" s="171"/>
      <c r="P183" s="171"/>
      <c r="Q183" s="171"/>
    </row>
    <row r="184" spans="1:17" ht="14.4" x14ac:dyDescent="0.25">
      <c r="A184" s="168"/>
      <c r="B184" s="168"/>
      <c r="C184" s="168"/>
      <c r="D184" s="168"/>
      <c r="E184" s="169"/>
      <c r="F184" s="168"/>
      <c r="G184" s="172"/>
      <c r="H184" s="172"/>
      <c r="I184" s="172"/>
      <c r="J184" s="168"/>
      <c r="K184" s="168"/>
      <c r="N184" s="171"/>
      <c r="O184" s="171"/>
      <c r="P184" s="171"/>
      <c r="Q184" s="171"/>
    </row>
    <row r="185" spans="1:17" ht="14.4" x14ac:dyDescent="0.25">
      <c r="A185" s="168"/>
      <c r="B185" s="168"/>
      <c r="C185" s="168"/>
      <c r="D185" s="168"/>
      <c r="E185" s="169"/>
      <c r="F185" s="168"/>
      <c r="G185" s="172"/>
      <c r="H185" s="172"/>
      <c r="I185" s="172"/>
      <c r="J185" s="168"/>
      <c r="K185" s="168"/>
      <c r="N185" s="171"/>
      <c r="O185" s="171"/>
      <c r="P185" s="171"/>
      <c r="Q185" s="171"/>
    </row>
    <row r="186" spans="1:17" ht="14.4" x14ac:dyDescent="0.25">
      <c r="A186" s="168"/>
      <c r="B186" s="168"/>
      <c r="C186" s="168"/>
      <c r="D186" s="168"/>
      <c r="E186" s="169"/>
      <c r="F186" s="168"/>
      <c r="G186" s="172"/>
      <c r="H186" s="172"/>
      <c r="I186" s="172"/>
      <c r="J186" s="168"/>
      <c r="K186" s="168"/>
      <c r="N186" s="171"/>
      <c r="O186" s="171"/>
      <c r="P186" s="171"/>
      <c r="Q186" s="171"/>
    </row>
    <row r="187" spans="1:17" ht="14.4" x14ac:dyDescent="0.25">
      <c r="A187" s="168"/>
      <c r="B187" s="168"/>
      <c r="C187" s="168"/>
      <c r="D187" s="168"/>
      <c r="E187" s="169"/>
      <c r="F187" s="168"/>
      <c r="G187" s="172"/>
      <c r="H187" s="172"/>
      <c r="I187" s="172"/>
      <c r="J187" s="168"/>
      <c r="K187" s="168"/>
      <c r="N187" s="171"/>
      <c r="O187" s="171"/>
      <c r="P187" s="171"/>
      <c r="Q187" s="171"/>
    </row>
    <row r="188" spans="1:17" ht="14.4" x14ac:dyDescent="0.25">
      <c r="A188" s="168"/>
      <c r="B188" s="168"/>
      <c r="C188" s="168"/>
      <c r="D188" s="168"/>
      <c r="E188" s="169"/>
      <c r="F188" s="168"/>
      <c r="G188" s="172"/>
      <c r="H188" s="172"/>
      <c r="I188" s="172"/>
      <c r="J188" s="168"/>
      <c r="K188" s="168"/>
      <c r="N188" s="171"/>
      <c r="O188" s="171"/>
      <c r="P188" s="171"/>
      <c r="Q188" s="171"/>
    </row>
    <row r="189" spans="1:17" ht="14.4" x14ac:dyDescent="0.25">
      <c r="A189" s="168"/>
      <c r="B189" s="168"/>
      <c r="C189" s="168"/>
      <c r="D189" s="168"/>
      <c r="E189" s="169"/>
      <c r="F189" s="168"/>
      <c r="G189" s="172"/>
      <c r="H189" s="172"/>
      <c r="I189" s="172"/>
      <c r="J189" s="168"/>
      <c r="K189" s="168"/>
      <c r="N189" s="171"/>
      <c r="O189" s="171"/>
      <c r="P189" s="171"/>
      <c r="Q189" s="171"/>
    </row>
    <row r="190" spans="1:17" ht="14.4" x14ac:dyDescent="0.25">
      <c r="A190" s="168"/>
      <c r="B190" s="168"/>
      <c r="C190" s="168"/>
      <c r="D190" s="168"/>
      <c r="E190" s="169"/>
      <c r="F190" s="168"/>
      <c r="G190" s="172"/>
      <c r="H190" s="172"/>
      <c r="I190" s="172"/>
      <c r="J190" s="168"/>
      <c r="K190" s="168"/>
      <c r="N190" s="171"/>
      <c r="O190" s="171"/>
      <c r="P190" s="171"/>
      <c r="Q190" s="171"/>
    </row>
    <row r="191" spans="1:17" ht="14.4" x14ac:dyDescent="0.25">
      <c r="A191" s="168"/>
      <c r="B191" s="168"/>
      <c r="C191" s="168"/>
      <c r="D191" s="168"/>
      <c r="E191" s="169"/>
      <c r="F191" s="168"/>
      <c r="G191" s="172"/>
      <c r="H191" s="172"/>
      <c r="I191" s="172"/>
      <c r="J191" s="168"/>
      <c r="K191" s="168"/>
      <c r="N191" s="171"/>
      <c r="O191" s="171"/>
      <c r="P191" s="171"/>
      <c r="Q191" s="171"/>
    </row>
    <row r="192" spans="1:17" ht="14.4" x14ac:dyDescent="0.25">
      <c r="A192" s="168"/>
      <c r="B192" s="168"/>
      <c r="C192" s="168"/>
      <c r="D192" s="168"/>
      <c r="E192" s="169"/>
      <c r="F192" s="168"/>
      <c r="G192" s="172"/>
      <c r="H192" s="172"/>
      <c r="I192" s="172"/>
      <c r="J192" s="168"/>
      <c r="K192" s="168"/>
      <c r="N192" s="171"/>
      <c r="O192" s="171"/>
      <c r="P192" s="171"/>
      <c r="Q192" s="171"/>
    </row>
    <row r="193" spans="1:17" ht="14.4" x14ac:dyDescent="0.25">
      <c r="A193" s="168"/>
      <c r="B193" s="168"/>
      <c r="C193" s="168"/>
      <c r="D193" s="168"/>
      <c r="E193" s="169"/>
      <c r="F193" s="168"/>
      <c r="G193" s="172"/>
      <c r="H193" s="172"/>
      <c r="I193" s="172"/>
      <c r="J193" s="168"/>
      <c r="K193" s="168"/>
      <c r="N193" s="171"/>
      <c r="O193" s="171"/>
      <c r="P193" s="171"/>
      <c r="Q193" s="171"/>
    </row>
    <row r="194" spans="1:17" ht="14.4" x14ac:dyDescent="0.25">
      <c r="A194" s="168"/>
      <c r="B194" s="168"/>
      <c r="C194" s="168"/>
      <c r="D194" s="168"/>
      <c r="E194" s="169"/>
      <c r="F194" s="168"/>
      <c r="G194" s="172"/>
      <c r="H194" s="172"/>
      <c r="I194" s="172"/>
      <c r="J194" s="168"/>
      <c r="K194" s="168"/>
      <c r="N194" s="171"/>
      <c r="O194" s="171"/>
      <c r="P194" s="171"/>
      <c r="Q194" s="171"/>
    </row>
    <row r="195" spans="1:17" ht="14.4" x14ac:dyDescent="0.25">
      <c r="A195" s="168"/>
      <c r="B195" s="168"/>
      <c r="C195" s="168"/>
      <c r="D195" s="168"/>
      <c r="E195" s="169"/>
      <c r="F195" s="168"/>
      <c r="G195" s="172"/>
      <c r="H195" s="172"/>
      <c r="I195" s="172"/>
      <c r="J195" s="168"/>
      <c r="K195" s="168"/>
      <c r="N195" s="171"/>
      <c r="O195" s="171"/>
      <c r="P195" s="171"/>
      <c r="Q195" s="171"/>
    </row>
    <row r="196" spans="1:17" ht="14.4" x14ac:dyDescent="0.25">
      <c r="A196" s="168"/>
      <c r="B196" s="168"/>
      <c r="C196" s="168"/>
      <c r="D196" s="168"/>
      <c r="E196" s="169"/>
      <c r="F196" s="168"/>
      <c r="G196" s="172"/>
      <c r="H196" s="172"/>
      <c r="I196" s="172"/>
      <c r="J196" s="168"/>
      <c r="K196" s="168"/>
      <c r="N196" s="171"/>
      <c r="O196" s="171"/>
      <c r="P196" s="171"/>
      <c r="Q196" s="171"/>
    </row>
    <row r="197" spans="1:17" ht="14.4" x14ac:dyDescent="0.25">
      <c r="A197" s="168"/>
      <c r="B197" s="168"/>
      <c r="C197" s="168"/>
      <c r="D197" s="168"/>
      <c r="E197" s="169"/>
      <c r="F197" s="168"/>
      <c r="G197" s="172"/>
      <c r="H197" s="172"/>
      <c r="I197" s="172"/>
      <c r="J197" s="168"/>
      <c r="K197" s="168"/>
      <c r="N197" s="171"/>
      <c r="O197" s="171"/>
      <c r="P197" s="171"/>
      <c r="Q197" s="171"/>
    </row>
    <row r="198" spans="1:17" ht="14.4" x14ac:dyDescent="0.25">
      <c r="A198" s="168"/>
      <c r="B198" s="168"/>
      <c r="C198" s="168"/>
      <c r="D198" s="168"/>
      <c r="E198" s="169"/>
      <c r="F198" s="168"/>
      <c r="G198" s="172"/>
      <c r="H198" s="172"/>
      <c r="I198" s="172"/>
      <c r="J198" s="168"/>
      <c r="K198" s="168"/>
      <c r="N198" s="171"/>
      <c r="O198" s="171"/>
      <c r="P198" s="171"/>
      <c r="Q198" s="171"/>
    </row>
    <row r="199" spans="1:17" ht="14.4" x14ac:dyDescent="0.25">
      <c r="A199" s="168"/>
      <c r="B199" s="168"/>
      <c r="C199" s="168"/>
      <c r="D199" s="168"/>
      <c r="E199" s="169"/>
      <c r="F199" s="168"/>
      <c r="G199" s="172"/>
      <c r="H199" s="172"/>
      <c r="I199" s="172"/>
      <c r="J199" s="168"/>
      <c r="K199" s="168"/>
      <c r="N199" s="171"/>
      <c r="O199" s="171"/>
      <c r="P199" s="171"/>
      <c r="Q199" s="171"/>
    </row>
    <row r="200" spans="1:17" ht="14.4" x14ac:dyDescent="0.25">
      <c r="A200" s="168"/>
      <c r="B200" s="168"/>
      <c r="C200" s="168"/>
      <c r="D200" s="168"/>
      <c r="E200" s="169"/>
      <c r="F200" s="168"/>
      <c r="G200" s="172"/>
      <c r="H200" s="172"/>
      <c r="I200" s="172"/>
      <c r="J200" s="168"/>
      <c r="K200" s="168"/>
      <c r="N200" s="171"/>
      <c r="O200" s="171"/>
      <c r="P200" s="171"/>
      <c r="Q200" s="171"/>
    </row>
    <row r="201" spans="1:17" ht="14.4" x14ac:dyDescent="0.25">
      <c r="A201" s="168"/>
      <c r="B201" s="168"/>
      <c r="C201" s="168"/>
      <c r="D201" s="168"/>
      <c r="E201" s="169"/>
      <c r="F201" s="168"/>
      <c r="G201" s="172"/>
      <c r="H201" s="172"/>
      <c r="I201" s="172"/>
      <c r="J201" s="168"/>
      <c r="K201" s="168"/>
      <c r="N201" s="171"/>
      <c r="O201" s="171"/>
      <c r="P201" s="171"/>
      <c r="Q201" s="171"/>
    </row>
    <row r="202" spans="1:17" ht="14.4" x14ac:dyDescent="0.25">
      <c r="A202" s="168"/>
      <c r="B202" s="168"/>
      <c r="C202" s="168"/>
      <c r="D202" s="168"/>
      <c r="E202" s="169"/>
      <c r="F202" s="168"/>
      <c r="G202" s="172"/>
      <c r="H202" s="172"/>
      <c r="I202" s="172"/>
      <c r="J202" s="168"/>
      <c r="K202" s="168"/>
      <c r="N202" s="171"/>
      <c r="O202" s="171"/>
      <c r="P202" s="171"/>
      <c r="Q202" s="171"/>
    </row>
    <row r="203" spans="1:17" ht="14.4" x14ac:dyDescent="0.25">
      <c r="A203" s="168"/>
      <c r="B203" s="168"/>
      <c r="C203" s="168"/>
      <c r="D203" s="168"/>
      <c r="E203" s="169"/>
      <c r="F203" s="168"/>
      <c r="G203" s="172"/>
      <c r="H203" s="172"/>
      <c r="I203" s="172"/>
      <c r="J203" s="168"/>
      <c r="K203" s="168"/>
      <c r="N203" s="171"/>
      <c r="O203" s="171"/>
      <c r="P203" s="171"/>
      <c r="Q203" s="171"/>
    </row>
    <row r="204" spans="1:17" ht="14.4" x14ac:dyDescent="0.25">
      <c r="A204" s="168"/>
      <c r="B204" s="168"/>
      <c r="C204" s="168"/>
      <c r="D204" s="168"/>
      <c r="E204" s="169"/>
      <c r="F204" s="168"/>
      <c r="G204" s="172"/>
      <c r="H204" s="172"/>
      <c r="I204" s="172"/>
      <c r="J204" s="168"/>
      <c r="K204" s="168"/>
      <c r="N204" s="171"/>
      <c r="O204" s="171"/>
      <c r="P204" s="171"/>
      <c r="Q204" s="171"/>
    </row>
    <row r="205" spans="1:17" ht="14.4" x14ac:dyDescent="0.25">
      <c r="A205" s="168"/>
      <c r="B205" s="168"/>
      <c r="C205" s="168"/>
      <c r="D205" s="168"/>
      <c r="E205" s="169"/>
      <c r="F205" s="168"/>
      <c r="G205" s="172"/>
      <c r="H205" s="172"/>
      <c r="I205" s="172"/>
      <c r="J205" s="168"/>
      <c r="K205" s="168"/>
      <c r="N205" s="171"/>
      <c r="O205" s="171"/>
      <c r="P205" s="171"/>
      <c r="Q205" s="171"/>
    </row>
    <row r="206" spans="1:17" ht="14.4" x14ac:dyDescent="0.25">
      <c r="A206" s="168"/>
      <c r="B206" s="168"/>
      <c r="C206" s="168"/>
      <c r="D206" s="168"/>
      <c r="E206" s="169"/>
      <c r="F206" s="168"/>
      <c r="G206" s="172"/>
      <c r="H206" s="172"/>
      <c r="I206" s="172"/>
      <c r="J206" s="168"/>
      <c r="K206" s="168"/>
      <c r="N206" s="171"/>
      <c r="O206" s="171"/>
      <c r="P206" s="171"/>
      <c r="Q206" s="171"/>
    </row>
    <row r="207" spans="1:17" ht="14.4" x14ac:dyDescent="0.25">
      <c r="A207" s="168"/>
      <c r="B207" s="168"/>
      <c r="C207" s="168"/>
      <c r="D207" s="168"/>
      <c r="E207" s="169"/>
      <c r="F207" s="168"/>
      <c r="G207" s="172"/>
      <c r="H207" s="172"/>
      <c r="I207" s="172"/>
      <c r="J207" s="168"/>
      <c r="K207" s="168"/>
      <c r="N207" s="171"/>
      <c r="O207" s="171"/>
      <c r="P207" s="171"/>
      <c r="Q207" s="171"/>
    </row>
    <row r="208" spans="1:17" ht="14.4" x14ac:dyDescent="0.25">
      <c r="A208" s="168"/>
      <c r="B208" s="168"/>
      <c r="C208" s="168"/>
      <c r="D208" s="168"/>
      <c r="E208" s="169"/>
      <c r="F208" s="168"/>
      <c r="G208" s="172"/>
      <c r="H208" s="172"/>
      <c r="I208" s="172"/>
      <c r="J208" s="168"/>
      <c r="K208" s="168"/>
      <c r="N208" s="171"/>
      <c r="O208" s="171"/>
      <c r="P208" s="171"/>
      <c r="Q208" s="171"/>
    </row>
    <row r="209" spans="1:17" ht="14.4" x14ac:dyDescent="0.25">
      <c r="A209" s="168"/>
      <c r="B209" s="168"/>
      <c r="C209" s="168"/>
      <c r="D209" s="168"/>
      <c r="E209" s="169"/>
      <c r="F209" s="168"/>
      <c r="G209" s="172"/>
      <c r="H209" s="172"/>
      <c r="I209" s="172"/>
      <c r="J209" s="168"/>
      <c r="K209" s="168"/>
      <c r="N209" s="171"/>
      <c r="O209" s="171"/>
      <c r="P209" s="171"/>
      <c r="Q209" s="171"/>
    </row>
    <row r="210" spans="1:17" ht="14.4" x14ac:dyDescent="0.25">
      <c r="A210" s="168"/>
      <c r="B210" s="168"/>
      <c r="C210" s="168"/>
      <c r="D210" s="168"/>
      <c r="E210" s="169"/>
      <c r="F210" s="168"/>
      <c r="G210" s="172"/>
      <c r="H210" s="172"/>
      <c r="I210" s="172"/>
      <c r="J210" s="168"/>
      <c r="K210" s="168"/>
      <c r="N210" s="171"/>
      <c r="O210" s="171"/>
      <c r="P210" s="171"/>
      <c r="Q210" s="171"/>
    </row>
    <row r="211" spans="1:17" ht="14.4" x14ac:dyDescent="0.25">
      <c r="A211" s="168"/>
      <c r="B211" s="168"/>
      <c r="C211" s="168"/>
      <c r="D211" s="168"/>
      <c r="E211" s="169"/>
      <c r="F211" s="168"/>
      <c r="G211" s="172"/>
      <c r="H211" s="172"/>
      <c r="I211" s="172"/>
      <c r="J211" s="168"/>
      <c r="K211" s="168"/>
      <c r="N211" s="171"/>
      <c r="O211" s="171"/>
      <c r="P211" s="171"/>
      <c r="Q211" s="171"/>
    </row>
    <row r="212" spans="1:17" ht="14.4" x14ac:dyDescent="0.25">
      <c r="A212" s="168"/>
      <c r="B212" s="168"/>
      <c r="C212" s="168"/>
      <c r="D212" s="168"/>
      <c r="E212" s="169"/>
      <c r="F212" s="168"/>
      <c r="G212" s="172"/>
      <c r="H212" s="172"/>
      <c r="I212" s="172"/>
      <c r="J212" s="168"/>
      <c r="K212" s="168"/>
      <c r="N212" s="171"/>
      <c r="O212" s="171"/>
      <c r="P212" s="171"/>
      <c r="Q212" s="171"/>
    </row>
    <row r="213" spans="1:17" ht="14.4" x14ac:dyDescent="0.25">
      <c r="A213" s="168"/>
      <c r="B213" s="168"/>
      <c r="C213" s="168"/>
      <c r="D213" s="168"/>
      <c r="E213" s="169"/>
      <c r="F213" s="168"/>
      <c r="G213" s="172"/>
      <c r="H213" s="172"/>
      <c r="I213" s="172"/>
      <c r="J213" s="168"/>
      <c r="K213" s="168"/>
      <c r="N213" s="171"/>
      <c r="O213" s="171"/>
      <c r="P213" s="171"/>
      <c r="Q213" s="171"/>
    </row>
    <row r="214" spans="1:17" ht="14.4" x14ac:dyDescent="0.25">
      <c r="A214" s="168"/>
      <c r="B214" s="168"/>
      <c r="C214" s="168"/>
      <c r="D214" s="168"/>
      <c r="E214" s="169"/>
      <c r="F214" s="168"/>
      <c r="G214" s="172"/>
      <c r="H214" s="172"/>
      <c r="I214" s="172"/>
      <c r="J214" s="168"/>
      <c r="K214" s="168"/>
      <c r="N214" s="171"/>
      <c r="O214" s="171"/>
      <c r="P214" s="171"/>
      <c r="Q214" s="171"/>
    </row>
    <row r="215" spans="1:17" ht="14.4" x14ac:dyDescent="0.25">
      <c r="A215" s="168"/>
      <c r="B215" s="168"/>
      <c r="C215" s="168"/>
      <c r="D215" s="168"/>
      <c r="E215" s="169"/>
      <c r="F215" s="168"/>
      <c r="G215" s="172"/>
      <c r="H215" s="172"/>
      <c r="I215" s="172"/>
      <c r="J215" s="168"/>
      <c r="K215" s="168"/>
      <c r="N215" s="171"/>
      <c r="O215" s="171"/>
      <c r="P215" s="171"/>
      <c r="Q215" s="171"/>
    </row>
    <row r="216" spans="1:17" ht="14.4" x14ac:dyDescent="0.25">
      <c r="A216" s="168"/>
      <c r="B216" s="168"/>
      <c r="C216" s="168"/>
      <c r="D216" s="168"/>
      <c r="E216" s="169"/>
      <c r="F216" s="168"/>
      <c r="G216" s="172"/>
      <c r="H216" s="172"/>
      <c r="I216" s="172"/>
      <c r="J216" s="168"/>
      <c r="K216" s="168"/>
      <c r="N216" s="171"/>
      <c r="O216" s="171"/>
      <c r="P216" s="171"/>
      <c r="Q216" s="171"/>
    </row>
    <row r="217" spans="1:17" ht="14.4" x14ac:dyDescent="0.25">
      <c r="A217" s="168"/>
      <c r="B217" s="168"/>
      <c r="C217" s="168"/>
      <c r="D217" s="168"/>
      <c r="E217" s="169"/>
      <c r="F217" s="168"/>
      <c r="G217" s="172"/>
      <c r="H217" s="172"/>
      <c r="I217" s="172"/>
      <c r="J217" s="168"/>
      <c r="K217" s="168"/>
      <c r="N217" s="171"/>
      <c r="O217" s="171"/>
      <c r="P217" s="171"/>
      <c r="Q217" s="171"/>
    </row>
    <row r="218" spans="1:17" ht="14.4" x14ac:dyDescent="0.25">
      <c r="A218" s="168"/>
      <c r="B218" s="168"/>
      <c r="C218" s="168"/>
      <c r="D218" s="168"/>
      <c r="E218" s="169"/>
      <c r="F218" s="168"/>
      <c r="G218" s="172"/>
      <c r="H218" s="172"/>
      <c r="I218" s="172"/>
      <c r="J218" s="168"/>
      <c r="K218" s="168"/>
      <c r="N218" s="171"/>
      <c r="O218" s="171"/>
      <c r="P218" s="171"/>
      <c r="Q218" s="171"/>
    </row>
    <row r="219" spans="1:17" ht="14.4" x14ac:dyDescent="0.25">
      <c r="A219" s="168"/>
      <c r="B219" s="168"/>
      <c r="C219" s="168"/>
      <c r="D219" s="168"/>
      <c r="E219" s="169"/>
      <c r="F219" s="168"/>
      <c r="G219" s="172"/>
      <c r="H219" s="172"/>
      <c r="I219" s="172"/>
      <c r="J219" s="168"/>
      <c r="K219" s="168"/>
      <c r="N219" s="171"/>
      <c r="O219" s="171"/>
      <c r="P219" s="171"/>
      <c r="Q219" s="171"/>
    </row>
    <row r="220" spans="1:17" ht="14.4" x14ac:dyDescent="0.25">
      <c r="A220" s="168"/>
      <c r="B220" s="168"/>
      <c r="C220" s="168"/>
      <c r="D220" s="168"/>
      <c r="E220" s="169"/>
      <c r="F220" s="168"/>
      <c r="G220" s="172"/>
      <c r="H220" s="172"/>
      <c r="I220" s="172"/>
      <c r="J220" s="168"/>
      <c r="K220" s="168"/>
      <c r="N220" s="171"/>
      <c r="O220" s="171"/>
      <c r="P220" s="171"/>
      <c r="Q220" s="171"/>
    </row>
    <row r="221" spans="1:17" ht="14.4" x14ac:dyDescent="0.25">
      <c r="A221" s="168"/>
      <c r="B221" s="168"/>
      <c r="C221" s="168"/>
      <c r="D221" s="168"/>
      <c r="E221" s="169"/>
      <c r="F221" s="168"/>
      <c r="G221" s="172"/>
      <c r="H221" s="172"/>
      <c r="I221" s="172"/>
      <c r="J221" s="168"/>
      <c r="K221" s="168"/>
      <c r="N221" s="171"/>
      <c r="O221" s="171"/>
      <c r="P221" s="171"/>
      <c r="Q221" s="171"/>
    </row>
    <row r="222" spans="1:17" ht="14.4" x14ac:dyDescent="0.25">
      <c r="A222" s="168"/>
      <c r="B222" s="168"/>
      <c r="C222" s="168"/>
      <c r="D222" s="168"/>
      <c r="E222" s="169"/>
      <c r="F222" s="168"/>
      <c r="G222" s="172"/>
      <c r="H222" s="172"/>
      <c r="I222" s="172"/>
      <c r="J222" s="168"/>
      <c r="K222" s="168"/>
      <c r="N222" s="171"/>
      <c r="O222" s="171"/>
      <c r="P222" s="171"/>
      <c r="Q222" s="171"/>
    </row>
    <row r="223" spans="1:17" ht="14.4" x14ac:dyDescent="0.25">
      <c r="A223" s="168"/>
      <c r="B223" s="168"/>
      <c r="C223" s="168"/>
      <c r="D223" s="168"/>
      <c r="E223" s="169"/>
      <c r="F223" s="168"/>
      <c r="G223" s="172"/>
      <c r="H223" s="172"/>
      <c r="I223" s="172"/>
      <c r="J223" s="168"/>
      <c r="K223" s="168"/>
      <c r="N223" s="171"/>
      <c r="O223" s="171"/>
      <c r="P223" s="171"/>
      <c r="Q223" s="171"/>
    </row>
    <row r="224" spans="1:17" ht="14.4" x14ac:dyDescent="0.25">
      <c r="A224" s="168"/>
      <c r="B224" s="168"/>
      <c r="C224" s="168"/>
      <c r="D224" s="168"/>
      <c r="E224" s="169"/>
      <c r="F224" s="168"/>
      <c r="G224" s="172"/>
      <c r="H224" s="172"/>
      <c r="I224" s="172"/>
      <c r="J224" s="168"/>
      <c r="K224" s="168"/>
      <c r="N224" s="171"/>
      <c r="O224" s="171"/>
      <c r="P224" s="171"/>
      <c r="Q224" s="171"/>
    </row>
    <row r="225" spans="1:17" ht="14.4" x14ac:dyDescent="0.25">
      <c r="A225" s="168"/>
      <c r="B225" s="168"/>
      <c r="C225" s="168"/>
      <c r="D225" s="168"/>
      <c r="E225" s="169"/>
      <c r="F225" s="168"/>
      <c r="G225" s="172"/>
      <c r="H225" s="172"/>
      <c r="I225" s="172"/>
      <c r="J225" s="168"/>
      <c r="K225" s="168"/>
      <c r="N225" s="171"/>
      <c r="O225" s="171"/>
      <c r="P225" s="171"/>
      <c r="Q225" s="171"/>
    </row>
    <row r="226" spans="1:17" ht="14.4" x14ac:dyDescent="0.25">
      <c r="A226" s="168"/>
      <c r="B226" s="168"/>
      <c r="C226" s="168"/>
      <c r="D226" s="168"/>
      <c r="E226" s="169"/>
      <c r="F226" s="168"/>
      <c r="G226" s="172"/>
      <c r="H226" s="172"/>
      <c r="I226" s="172"/>
      <c r="J226" s="168"/>
      <c r="K226" s="168"/>
      <c r="N226" s="171"/>
      <c r="O226" s="171"/>
      <c r="P226" s="171"/>
      <c r="Q226" s="171"/>
    </row>
    <row r="227" spans="1:17" ht="14.4" x14ac:dyDescent="0.25">
      <c r="A227" s="168"/>
      <c r="B227" s="168"/>
      <c r="C227" s="168"/>
      <c r="D227" s="168"/>
      <c r="E227" s="169"/>
      <c r="F227" s="168"/>
      <c r="G227" s="172"/>
      <c r="H227" s="172"/>
      <c r="I227" s="172"/>
      <c r="J227" s="168"/>
      <c r="K227" s="168"/>
      <c r="N227" s="171"/>
      <c r="O227" s="171"/>
      <c r="P227" s="171"/>
      <c r="Q227" s="171"/>
    </row>
    <row r="228" spans="1:17" ht="14.4" x14ac:dyDescent="0.25">
      <c r="A228" s="168"/>
      <c r="B228" s="168"/>
      <c r="C228" s="168"/>
      <c r="D228" s="168"/>
      <c r="E228" s="169"/>
      <c r="F228" s="168"/>
      <c r="G228" s="172"/>
      <c r="H228" s="172"/>
      <c r="I228" s="172"/>
      <c r="J228" s="168"/>
      <c r="K228" s="168"/>
      <c r="N228" s="171"/>
      <c r="O228" s="171"/>
      <c r="P228" s="171"/>
      <c r="Q228" s="171"/>
    </row>
    <row r="229" spans="1:17" ht="14.4" x14ac:dyDescent="0.25">
      <c r="A229" s="168"/>
      <c r="B229" s="168"/>
      <c r="C229" s="168"/>
      <c r="D229" s="168"/>
      <c r="E229" s="169"/>
      <c r="F229" s="168"/>
      <c r="G229" s="172"/>
      <c r="H229" s="172"/>
      <c r="I229" s="172"/>
      <c r="J229" s="168"/>
      <c r="K229" s="168"/>
      <c r="N229" s="171"/>
      <c r="O229" s="171"/>
      <c r="P229" s="171"/>
      <c r="Q229" s="171"/>
    </row>
    <row r="230" spans="1:17" ht="14.4" x14ac:dyDescent="0.25">
      <c r="A230" s="168"/>
      <c r="B230" s="168"/>
      <c r="C230" s="168"/>
      <c r="D230" s="168"/>
      <c r="E230" s="169"/>
      <c r="F230" s="168"/>
      <c r="G230" s="172"/>
      <c r="H230" s="172"/>
      <c r="I230" s="172"/>
      <c r="J230" s="168"/>
      <c r="K230" s="168"/>
      <c r="N230" s="171"/>
      <c r="O230" s="171"/>
      <c r="P230" s="171"/>
      <c r="Q230" s="171"/>
    </row>
    <row r="231" spans="1:17" ht="14.4" x14ac:dyDescent="0.25">
      <c r="A231" s="168"/>
      <c r="B231" s="168"/>
      <c r="C231" s="168"/>
      <c r="D231" s="168"/>
      <c r="E231" s="169"/>
      <c r="F231" s="168"/>
      <c r="G231" s="172"/>
      <c r="H231" s="172"/>
      <c r="I231" s="172"/>
      <c r="J231" s="168"/>
      <c r="K231" s="168"/>
      <c r="N231" s="171"/>
      <c r="O231" s="171"/>
      <c r="P231" s="171"/>
      <c r="Q231" s="171"/>
    </row>
    <row r="232" spans="1:17" ht="14.4" x14ac:dyDescent="0.25">
      <c r="A232" s="168"/>
      <c r="B232" s="168"/>
      <c r="C232" s="168"/>
      <c r="D232" s="168"/>
      <c r="E232" s="169"/>
      <c r="F232" s="168"/>
      <c r="G232" s="172"/>
      <c r="H232" s="172"/>
      <c r="I232" s="172"/>
      <c r="J232" s="168"/>
      <c r="K232" s="168"/>
      <c r="N232" s="171"/>
      <c r="O232" s="171"/>
      <c r="P232" s="171"/>
      <c r="Q232" s="171"/>
    </row>
    <row r="233" spans="1:17" ht="14.4" x14ac:dyDescent="0.25">
      <c r="A233" s="168"/>
      <c r="B233" s="168"/>
      <c r="C233" s="168"/>
      <c r="D233" s="168"/>
      <c r="E233" s="169"/>
      <c r="F233" s="168"/>
      <c r="G233" s="172"/>
      <c r="H233" s="172"/>
      <c r="I233" s="172"/>
      <c r="J233" s="168"/>
      <c r="K233" s="168"/>
      <c r="N233" s="171"/>
      <c r="O233" s="171"/>
      <c r="P233" s="171"/>
      <c r="Q233" s="171"/>
    </row>
    <row r="234" spans="1:17" ht="14.4" x14ac:dyDescent="0.25">
      <c r="A234" s="168"/>
      <c r="B234" s="168"/>
      <c r="C234" s="168"/>
      <c r="D234" s="168"/>
      <c r="E234" s="169"/>
      <c r="F234" s="168"/>
      <c r="G234" s="172"/>
      <c r="H234" s="172"/>
      <c r="I234" s="172"/>
      <c r="J234" s="168"/>
      <c r="K234" s="168"/>
      <c r="N234" s="171"/>
      <c r="O234" s="171"/>
      <c r="P234" s="171"/>
      <c r="Q234" s="171"/>
    </row>
    <row r="235" spans="1:17" ht="14.4" x14ac:dyDescent="0.25">
      <c r="A235" s="168"/>
      <c r="B235" s="168"/>
      <c r="C235" s="168"/>
      <c r="D235" s="168"/>
      <c r="E235" s="169"/>
      <c r="F235" s="168"/>
      <c r="G235" s="172"/>
      <c r="H235" s="172"/>
      <c r="I235" s="172"/>
      <c r="J235" s="168"/>
      <c r="K235" s="168"/>
      <c r="N235" s="171"/>
      <c r="O235" s="171"/>
      <c r="P235" s="171"/>
      <c r="Q235" s="171"/>
    </row>
    <row r="236" spans="1:17" ht="14.4" x14ac:dyDescent="0.25">
      <c r="A236" s="168"/>
      <c r="B236" s="168"/>
      <c r="C236" s="168"/>
      <c r="D236" s="168"/>
      <c r="E236" s="169"/>
      <c r="F236" s="168"/>
      <c r="G236" s="172"/>
      <c r="H236" s="172"/>
      <c r="I236" s="172"/>
      <c r="J236" s="168"/>
      <c r="K236" s="168"/>
      <c r="N236" s="171"/>
      <c r="O236" s="171"/>
      <c r="P236" s="171"/>
      <c r="Q236" s="171"/>
    </row>
    <row r="237" spans="1:17" ht="14.4" x14ac:dyDescent="0.25">
      <c r="A237" s="168"/>
      <c r="B237" s="168"/>
      <c r="C237" s="168"/>
      <c r="D237" s="168"/>
      <c r="E237" s="169"/>
      <c r="F237" s="168"/>
      <c r="G237" s="172"/>
      <c r="H237" s="172"/>
      <c r="I237" s="172"/>
      <c r="J237" s="168"/>
      <c r="K237" s="168"/>
      <c r="N237" s="171"/>
      <c r="O237" s="171"/>
      <c r="P237" s="171"/>
      <c r="Q237" s="171"/>
    </row>
    <row r="238" spans="1:17" ht="14.4" x14ac:dyDescent="0.25">
      <c r="A238" s="168"/>
      <c r="B238" s="168"/>
      <c r="C238" s="168"/>
      <c r="D238" s="168"/>
      <c r="E238" s="169"/>
      <c r="F238" s="168"/>
      <c r="G238" s="172"/>
      <c r="H238" s="172"/>
      <c r="I238" s="172"/>
      <c r="J238" s="168"/>
      <c r="K238" s="168"/>
      <c r="N238" s="171"/>
      <c r="O238" s="171"/>
      <c r="P238" s="171"/>
      <c r="Q238" s="171"/>
    </row>
    <row r="239" spans="1:17" ht="14.4" x14ac:dyDescent="0.25">
      <c r="A239" s="168"/>
      <c r="B239" s="168"/>
      <c r="C239" s="168"/>
      <c r="D239" s="168"/>
      <c r="E239" s="169"/>
      <c r="F239" s="168"/>
      <c r="G239" s="172"/>
      <c r="H239" s="172"/>
      <c r="I239" s="172"/>
      <c r="J239" s="168"/>
      <c r="K239" s="168"/>
      <c r="N239" s="171"/>
      <c r="O239" s="171"/>
      <c r="P239" s="171"/>
      <c r="Q239" s="171"/>
    </row>
    <row r="240" spans="1:17" ht="14.4" x14ac:dyDescent="0.25">
      <c r="A240" s="168"/>
      <c r="B240" s="168"/>
      <c r="C240" s="168"/>
      <c r="D240" s="168"/>
      <c r="E240" s="169"/>
      <c r="F240" s="168"/>
      <c r="G240" s="172"/>
      <c r="H240" s="172"/>
      <c r="I240" s="172"/>
      <c r="J240" s="168"/>
      <c r="K240" s="168"/>
      <c r="N240" s="171"/>
      <c r="O240" s="171"/>
      <c r="P240" s="171"/>
      <c r="Q240" s="171"/>
    </row>
    <row r="241" spans="1:17" ht="14.4" x14ac:dyDescent="0.25">
      <c r="A241" s="168"/>
      <c r="B241" s="168"/>
      <c r="C241" s="168"/>
      <c r="D241" s="168"/>
      <c r="E241" s="169"/>
      <c r="F241" s="168"/>
      <c r="G241" s="172"/>
      <c r="H241" s="172"/>
      <c r="I241" s="172"/>
      <c r="J241" s="168"/>
      <c r="K241" s="168"/>
      <c r="N241" s="171"/>
      <c r="O241" s="171"/>
      <c r="P241" s="171"/>
      <c r="Q241" s="171"/>
    </row>
    <row r="242" spans="1:17" ht="14.4" x14ac:dyDescent="0.25">
      <c r="A242" s="168"/>
      <c r="B242" s="168"/>
      <c r="C242" s="168"/>
      <c r="D242" s="168"/>
      <c r="E242" s="169"/>
      <c r="F242" s="168"/>
      <c r="G242" s="172"/>
      <c r="H242" s="172"/>
      <c r="I242" s="172"/>
      <c r="J242" s="168"/>
      <c r="K242" s="168"/>
      <c r="N242" s="171"/>
      <c r="O242" s="171"/>
      <c r="P242" s="171"/>
      <c r="Q242" s="171"/>
    </row>
    <row r="243" spans="1:17" ht="14.4" x14ac:dyDescent="0.25">
      <c r="A243" s="168"/>
      <c r="B243" s="168"/>
      <c r="C243" s="168"/>
      <c r="D243" s="168"/>
      <c r="E243" s="169"/>
      <c r="F243" s="168"/>
      <c r="G243" s="172"/>
      <c r="H243" s="172"/>
      <c r="I243" s="172"/>
      <c r="J243" s="168"/>
      <c r="K243" s="168"/>
      <c r="N243" s="171"/>
      <c r="O243" s="171"/>
      <c r="P243" s="171"/>
      <c r="Q243" s="171"/>
    </row>
    <row r="244" spans="1:17" ht="14.4" x14ac:dyDescent="0.25">
      <c r="A244" s="168"/>
      <c r="B244" s="168"/>
      <c r="C244" s="168"/>
      <c r="D244" s="168"/>
      <c r="E244" s="169"/>
      <c r="F244" s="168"/>
      <c r="G244" s="172"/>
      <c r="H244" s="172"/>
      <c r="I244" s="172"/>
      <c r="J244" s="168"/>
      <c r="K244" s="168"/>
      <c r="N244" s="171"/>
      <c r="O244" s="171"/>
      <c r="P244" s="171"/>
      <c r="Q244" s="171"/>
    </row>
    <row r="245" spans="1:17" ht="14.4" x14ac:dyDescent="0.25">
      <c r="A245" s="168"/>
      <c r="B245" s="168"/>
      <c r="C245" s="168"/>
      <c r="D245" s="168"/>
      <c r="E245" s="169"/>
      <c r="F245" s="168"/>
      <c r="G245" s="172"/>
      <c r="H245" s="172"/>
      <c r="I245" s="172"/>
      <c r="J245" s="168"/>
      <c r="K245" s="168"/>
      <c r="N245" s="171"/>
      <c r="O245" s="171"/>
      <c r="P245" s="171"/>
      <c r="Q245" s="171"/>
    </row>
    <row r="246" spans="1:17" ht="14.4" x14ac:dyDescent="0.25">
      <c r="A246" s="168"/>
      <c r="B246" s="168"/>
      <c r="C246" s="168"/>
      <c r="D246" s="168"/>
      <c r="E246" s="169"/>
      <c r="F246" s="168"/>
      <c r="G246" s="172"/>
      <c r="H246" s="172"/>
      <c r="I246" s="172"/>
      <c r="J246" s="168"/>
      <c r="K246" s="168"/>
      <c r="N246" s="171"/>
      <c r="O246" s="171"/>
      <c r="P246" s="171"/>
      <c r="Q246" s="171"/>
    </row>
    <row r="247" spans="1:17" ht="14.4" x14ac:dyDescent="0.25">
      <c r="A247" s="168"/>
      <c r="B247" s="168"/>
      <c r="C247" s="168"/>
      <c r="D247" s="168"/>
      <c r="E247" s="169"/>
      <c r="F247" s="168"/>
      <c r="G247" s="172"/>
      <c r="H247" s="172"/>
      <c r="I247" s="172"/>
      <c r="J247" s="168"/>
      <c r="K247" s="168"/>
      <c r="N247" s="171"/>
      <c r="O247" s="171"/>
      <c r="P247" s="171"/>
      <c r="Q247" s="171"/>
    </row>
    <row r="248" spans="1:17" ht="14.4" x14ac:dyDescent="0.25">
      <c r="A248" s="168"/>
      <c r="B248" s="168"/>
      <c r="C248" s="168"/>
      <c r="D248" s="168"/>
      <c r="E248" s="169"/>
      <c r="F248" s="168"/>
      <c r="G248" s="172"/>
      <c r="H248" s="172"/>
      <c r="I248" s="172"/>
      <c r="J248" s="168"/>
      <c r="K248" s="168"/>
      <c r="N248" s="171"/>
      <c r="O248" s="171"/>
      <c r="P248" s="171"/>
      <c r="Q248" s="171"/>
    </row>
    <row r="249" spans="1:17" ht="14.4" x14ac:dyDescent="0.25">
      <c r="A249" s="168"/>
      <c r="B249" s="168"/>
      <c r="C249" s="168"/>
      <c r="D249" s="168"/>
      <c r="E249" s="169"/>
      <c r="F249" s="168"/>
      <c r="G249" s="172"/>
      <c r="H249" s="172"/>
      <c r="I249" s="172"/>
      <c r="J249" s="168"/>
      <c r="K249" s="168"/>
      <c r="N249" s="171"/>
      <c r="O249" s="171"/>
      <c r="P249" s="171"/>
      <c r="Q249" s="171"/>
    </row>
    <row r="250" spans="1:17" ht="14.4" x14ac:dyDescent="0.25">
      <c r="A250" s="168"/>
      <c r="B250" s="168"/>
      <c r="C250" s="168"/>
      <c r="D250" s="168"/>
      <c r="E250" s="169"/>
      <c r="F250" s="168"/>
      <c r="G250" s="172"/>
      <c r="H250" s="172"/>
      <c r="I250" s="172"/>
      <c r="J250" s="168"/>
      <c r="K250" s="168"/>
      <c r="N250" s="171"/>
      <c r="O250" s="171"/>
      <c r="P250" s="171"/>
      <c r="Q250" s="171"/>
    </row>
    <row r="251" spans="1:17" ht="14.4" x14ac:dyDescent="0.25">
      <c r="A251" s="168"/>
      <c r="B251" s="168"/>
      <c r="C251" s="168"/>
      <c r="D251" s="168"/>
      <c r="E251" s="169"/>
      <c r="F251" s="168"/>
      <c r="G251" s="172"/>
      <c r="H251" s="172"/>
      <c r="I251" s="172"/>
      <c r="J251" s="168"/>
      <c r="K251" s="168"/>
      <c r="N251" s="171"/>
      <c r="O251" s="171"/>
      <c r="P251" s="171"/>
      <c r="Q251" s="171"/>
    </row>
    <row r="252" spans="1:17" ht="14.4" x14ac:dyDescent="0.25">
      <c r="A252" s="168"/>
      <c r="B252" s="168"/>
      <c r="C252" s="168"/>
      <c r="D252" s="168"/>
      <c r="E252" s="169"/>
      <c r="F252" s="168"/>
      <c r="G252" s="172"/>
      <c r="H252" s="172"/>
      <c r="I252" s="172"/>
      <c r="J252" s="168"/>
      <c r="K252" s="168"/>
      <c r="N252" s="171"/>
      <c r="O252" s="171"/>
      <c r="P252" s="171"/>
      <c r="Q252" s="171"/>
    </row>
    <row r="253" spans="1:17" ht="14.4" x14ac:dyDescent="0.25">
      <c r="A253" s="168"/>
      <c r="B253" s="168"/>
      <c r="C253" s="168"/>
      <c r="D253" s="168"/>
      <c r="E253" s="169"/>
      <c r="F253" s="168"/>
      <c r="G253" s="172"/>
      <c r="H253" s="172"/>
      <c r="I253" s="172"/>
      <c r="J253" s="168"/>
      <c r="K253" s="168"/>
      <c r="N253" s="171"/>
      <c r="O253" s="171"/>
      <c r="P253" s="171"/>
      <c r="Q253" s="171"/>
    </row>
    <row r="254" spans="1:17" ht="14.4" x14ac:dyDescent="0.25">
      <c r="A254" s="168"/>
      <c r="B254" s="168"/>
      <c r="C254" s="168"/>
      <c r="D254" s="168"/>
      <c r="E254" s="169"/>
      <c r="F254" s="168"/>
      <c r="G254" s="172"/>
      <c r="H254" s="172"/>
      <c r="I254" s="172"/>
      <c r="J254" s="168"/>
      <c r="K254" s="168"/>
      <c r="N254" s="171"/>
      <c r="O254" s="171"/>
      <c r="P254" s="171"/>
      <c r="Q254" s="171"/>
    </row>
    <row r="255" spans="1:17" ht="14.4" x14ac:dyDescent="0.25">
      <c r="A255" s="168"/>
      <c r="B255" s="168"/>
      <c r="C255" s="168"/>
      <c r="D255" s="168"/>
      <c r="E255" s="169"/>
      <c r="F255" s="168"/>
      <c r="G255" s="172"/>
      <c r="H255" s="172"/>
      <c r="I255" s="172"/>
      <c r="J255" s="168"/>
      <c r="K255" s="168"/>
      <c r="N255" s="171"/>
      <c r="O255" s="171"/>
      <c r="P255" s="171"/>
      <c r="Q255" s="171"/>
    </row>
    <row r="256" spans="1:17" ht="14.4" x14ac:dyDescent="0.25">
      <c r="A256" s="168"/>
      <c r="B256" s="168"/>
      <c r="C256" s="168"/>
      <c r="D256" s="168"/>
      <c r="E256" s="169"/>
      <c r="F256" s="168"/>
      <c r="G256" s="172"/>
      <c r="H256" s="172"/>
      <c r="I256" s="172"/>
      <c r="J256" s="168"/>
      <c r="K256" s="168"/>
      <c r="N256" s="171"/>
      <c r="O256" s="171"/>
      <c r="P256" s="171"/>
      <c r="Q256" s="171"/>
    </row>
    <row r="257" spans="1:17" ht="14.4" x14ac:dyDescent="0.25">
      <c r="A257" s="168"/>
      <c r="B257" s="168"/>
      <c r="C257" s="168"/>
      <c r="D257" s="168"/>
      <c r="E257" s="169"/>
      <c r="F257" s="168"/>
      <c r="G257" s="172"/>
      <c r="H257" s="172"/>
      <c r="I257" s="172"/>
      <c r="J257" s="168"/>
      <c r="K257" s="168"/>
      <c r="N257" s="171"/>
      <c r="O257" s="171"/>
      <c r="P257" s="171"/>
      <c r="Q257" s="171"/>
    </row>
    <row r="258" spans="1:17" ht="14.4" x14ac:dyDescent="0.25">
      <c r="A258" s="168"/>
      <c r="B258" s="168"/>
      <c r="C258" s="168"/>
      <c r="D258" s="168"/>
      <c r="E258" s="169"/>
      <c r="F258" s="168"/>
      <c r="G258" s="172"/>
      <c r="H258" s="172"/>
      <c r="I258" s="172"/>
      <c r="J258" s="168"/>
      <c r="K258" s="168"/>
      <c r="N258" s="171"/>
      <c r="O258" s="171"/>
      <c r="P258" s="171"/>
      <c r="Q258" s="171"/>
    </row>
    <row r="259" spans="1:17" ht="14.4" x14ac:dyDescent="0.25">
      <c r="A259" s="168"/>
      <c r="B259" s="168"/>
      <c r="C259" s="168"/>
      <c r="D259" s="168"/>
      <c r="E259" s="169"/>
      <c r="F259" s="168"/>
      <c r="G259" s="172"/>
      <c r="H259" s="172"/>
      <c r="I259" s="172"/>
      <c r="J259" s="168"/>
      <c r="K259" s="168"/>
      <c r="N259" s="171"/>
      <c r="O259" s="171"/>
      <c r="P259" s="171"/>
      <c r="Q259" s="171"/>
    </row>
    <row r="260" spans="1:17" ht="14.4" x14ac:dyDescent="0.25">
      <c r="A260" s="168"/>
      <c r="B260" s="168"/>
      <c r="C260" s="168"/>
      <c r="D260" s="168"/>
      <c r="E260" s="169"/>
      <c r="F260" s="168"/>
      <c r="G260" s="172"/>
      <c r="H260" s="172"/>
      <c r="I260" s="172"/>
      <c r="J260" s="168"/>
      <c r="K260" s="168"/>
      <c r="N260" s="171"/>
      <c r="O260" s="171"/>
      <c r="P260" s="171"/>
      <c r="Q260" s="171"/>
    </row>
    <row r="261" spans="1:17" ht="14.4" x14ac:dyDescent="0.25">
      <c r="A261" s="168"/>
      <c r="B261" s="168"/>
      <c r="C261" s="168"/>
      <c r="D261" s="168"/>
      <c r="E261" s="169"/>
      <c r="F261" s="168"/>
      <c r="G261" s="172"/>
      <c r="H261" s="172"/>
      <c r="I261" s="172"/>
      <c r="J261" s="168"/>
      <c r="K261" s="168"/>
      <c r="N261" s="171"/>
      <c r="O261" s="171"/>
      <c r="P261" s="171"/>
      <c r="Q261" s="171"/>
    </row>
    <row r="262" spans="1:17" ht="14.4" x14ac:dyDescent="0.25">
      <c r="A262" s="168"/>
      <c r="B262" s="168"/>
      <c r="C262" s="168"/>
      <c r="D262" s="168"/>
      <c r="E262" s="169"/>
      <c r="F262" s="168"/>
      <c r="G262" s="172"/>
      <c r="H262" s="172"/>
      <c r="I262" s="172"/>
      <c r="J262" s="168"/>
      <c r="K262" s="168"/>
      <c r="N262" s="171"/>
      <c r="O262" s="171"/>
      <c r="P262" s="171"/>
      <c r="Q262" s="171"/>
    </row>
    <row r="263" spans="1:17" ht="14.4" x14ac:dyDescent="0.25">
      <c r="A263" s="168"/>
      <c r="B263" s="168"/>
      <c r="C263" s="168"/>
      <c r="D263" s="168"/>
      <c r="E263" s="169"/>
      <c r="F263" s="168"/>
      <c r="G263" s="172"/>
      <c r="H263" s="172"/>
      <c r="I263" s="172"/>
      <c r="J263" s="168"/>
      <c r="K263" s="168"/>
      <c r="N263" s="171"/>
      <c r="O263" s="171"/>
      <c r="P263" s="171"/>
      <c r="Q263" s="171"/>
    </row>
    <row r="264" spans="1:17" ht="14.4" x14ac:dyDescent="0.25">
      <c r="A264" s="168"/>
      <c r="B264" s="168"/>
      <c r="C264" s="168"/>
      <c r="D264" s="168"/>
      <c r="E264" s="169"/>
      <c r="F264" s="168"/>
      <c r="G264" s="172"/>
      <c r="H264" s="172"/>
      <c r="I264" s="172"/>
      <c r="J264" s="168"/>
      <c r="K264" s="168"/>
      <c r="N264" s="171"/>
      <c r="O264" s="171"/>
      <c r="P264" s="171"/>
      <c r="Q264" s="171"/>
    </row>
    <row r="265" spans="1:17" ht="14.4" x14ac:dyDescent="0.25">
      <c r="A265" s="168"/>
      <c r="B265" s="168"/>
      <c r="C265" s="168"/>
      <c r="D265" s="168"/>
      <c r="E265" s="169"/>
      <c r="F265" s="168"/>
      <c r="G265" s="172"/>
      <c r="H265" s="172"/>
      <c r="I265" s="172"/>
      <c r="J265" s="168"/>
      <c r="K265" s="168"/>
      <c r="N265" s="171"/>
      <c r="O265" s="171"/>
      <c r="P265" s="171"/>
      <c r="Q265" s="171"/>
    </row>
    <row r="266" spans="1:17" ht="14.4" x14ac:dyDescent="0.25">
      <c r="A266" s="168"/>
      <c r="B266" s="168"/>
      <c r="C266" s="168"/>
      <c r="D266" s="168"/>
      <c r="E266" s="169"/>
      <c r="F266" s="168"/>
      <c r="G266" s="172"/>
      <c r="H266" s="172"/>
      <c r="I266" s="172"/>
      <c r="J266" s="168"/>
      <c r="K266" s="168"/>
      <c r="N266" s="171"/>
      <c r="O266" s="171"/>
      <c r="P266" s="171"/>
      <c r="Q266" s="171"/>
    </row>
    <row r="267" spans="1:17" ht="14.4" x14ac:dyDescent="0.25">
      <c r="A267" s="168"/>
      <c r="B267" s="168"/>
      <c r="C267" s="168"/>
      <c r="D267" s="168"/>
      <c r="E267" s="169"/>
      <c r="F267" s="168"/>
      <c r="G267" s="172"/>
      <c r="H267" s="172"/>
      <c r="I267" s="172"/>
      <c r="J267" s="168"/>
      <c r="K267" s="168"/>
      <c r="N267" s="171"/>
      <c r="O267" s="171"/>
      <c r="P267" s="171"/>
      <c r="Q267" s="171"/>
    </row>
    <row r="268" spans="1:17" ht="14.4" x14ac:dyDescent="0.25">
      <c r="A268" s="168"/>
      <c r="B268" s="168"/>
      <c r="C268" s="168"/>
      <c r="D268" s="168"/>
      <c r="E268" s="169"/>
      <c r="F268" s="168"/>
      <c r="G268" s="172"/>
      <c r="H268" s="172"/>
      <c r="I268" s="172"/>
      <c r="J268" s="168"/>
      <c r="K268" s="168"/>
      <c r="N268" s="171"/>
      <c r="O268" s="171"/>
      <c r="P268" s="171"/>
      <c r="Q268" s="171"/>
    </row>
    <row r="269" spans="1:17" ht="14.4" x14ac:dyDescent="0.25">
      <c r="A269" s="168"/>
      <c r="B269" s="168"/>
      <c r="C269" s="168"/>
      <c r="D269" s="168"/>
      <c r="E269" s="169"/>
      <c r="F269" s="168"/>
      <c r="G269" s="172"/>
      <c r="H269" s="172"/>
      <c r="I269" s="172"/>
      <c r="J269" s="168"/>
      <c r="K269" s="168"/>
      <c r="N269" s="171"/>
      <c r="O269" s="171"/>
      <c r="P269" s="171"/>
      <c r="Q269" s="171"/>
    </row>
    <row r="270" spans="1:17" ht="14.4" x14ac:dyDescent="0.25">
      <c r="A270" s="168"/>
      <c r="B270" s="168"/>
      <c r="C270" s="168"/>
      <c r="D270" s="168"/>
      <c r="E270" s="169"/>
      <c r="F270" s="168"/>
      <c r="G270" s="172"/>
      <c r="H270" s="172"/>
      <c r="I270" s="172"/>
      <c r="J270" s="168"/>
      <c r="K270" s="168"/>
      <c r="N270" s="171"/>
      <c r="O270" s="171"/>
      <c r="P270" s="171"/>
      <c r="Q270" s="171"/>
    </row>
    <row r="271" spans="1:17" ht="14.4" x14ac:dyDescent="0.25">
      <c r="A271" s="168"/>
      <c r="B271" s="168"/>
      <c r="C271" s="168"/>
      <c r="D271" s="168"/>
      <c r="E271" s="169"/>
      <c r="F271" s="168"/>
      <c r="G271" s="172"/>
      <c r="H271" s="172"/>
      <c r="I271" s="172"/>
      <c r="J271" s="168"/>
      <c r="K271" s="168"/>
      <c r="N271" s="171"/>
      <c r="O271" s="171"/>
      <c r="P271" s="171"/>
      <c r="Q271" s="171"/>
    </row>
    <row r="272" spans="1:17" ht="14.4" x14ac:dyDescent="0.25">
      <c r="A272" s="168"/>
      <c r="B272" s="168"/>
      <c r="C272" s="168"/>
      <c r="D272" s="168"/>
      <c r="E272" s="169"/>
      <c r="F272" s="168"/>
      <c r="G272" s="172"/>
      <c r="H272" s="172"/>
      <c r="I272" s="172"/>
      <c r="J272" s="168"/>
      <c r="K272" s="168"/>
      <c r="N272" s="171"/>
      <c r="O272" s="171"/>
      <c r="P272" s="171"/>
      <c r="Q272" s="171"/>
    </row>
    <row r="273" spans="1:17" ht="14.4" x14ac:dyDescent="0.25">
      <c r="A273" s="168"/>
      <c r="B273" s="168"/>
      <c r="C273" s="168"/>
      <c r="D273" s="168"/>
      <c r="E273" s="169"/>
      <c r="F273" s="168"/>
      <c r="G273" s="172"/>
      <c r="H273" s="172"/>
      <c r="I273" s="172"/>
      <c r="J273" s="168"/>
      <c r="K273" s="168"/>
      <c r="N273" s="171"/>
      <c r="O273" s="171"/>
      <c r="P273" s="171"/>
      <c r="Q273" s="171"/>
    </row>
    <row r="274" spans="1:17" ht="14.4" x14ac:dyDescent="0.25">
      <c r="A274" s="168"/>
      <c r="B274" s="168"/>
      <c r="C274" s="168"/>
      <c r="D274" s="168"/>
      <c r="E274" s="169"/>
      <c r="F274" s="168"/>
      <c r="G274" s="172"/>
      <c r="H274" s="172"/>
      <c r="I274" s="172"/>
      <c r="J274" s="168"/>
      <c r="K274" s="168"/>
      <c r="N274" s="171"/>
      <c r="O274" s="171"/>
      <c r="P274" s="171"/>
      <c r="Q274" s="171"/>
    </row>
    <row r="275" spans="1:17" ht="14.4" x14ac:dyDescent="0.25">
      <c r="A275" s="168"/>
      <c r="B275" s="168"/>
      <c r="C275" s="168"/>
      <c r="D275" s="168"/>
      <c r="E275" s="169"/>
      <c r="F275" s="168"/>
      <c r="G275" s="172"/>
      <c r="H275" s="172"/>
      <c r="I275" s="172"/>
      <c r="J275" s="168"/>
      <c r="K275" s="168"/>
      <c r="N275" s="171"/>
      <c r="O275" s="171"/>
      <c r="P275" s="171"/>
      <c r="Q275" s="171"/>
    </row>
    <row r="276" spans="1:17" ht="14.4" x14ac:dyDescent="0.25">
      <c r="A276" s="168"/>
      <c r="B276" s="168"/>
      <c r="C276" s="168"/>
      <c r="D276" s="168"/>
      <c r="E276" s="169"/>
      <c r="F276" s="168"/>
      <c r="G276" s="172"/>
      <c r="H276" s="172"/>
      <c r="I276" s="172"/>
      <c r="J276" s="168"/>
      <c r="K276" s="168"/>
      <c r="N276" s="171"/>
      <c r="O276" s="171"/>
      <c r="P276" s="171"/>
      <c r="Q276" s="171"/>
    </row>
    <row r="277" spans="1:17" ht="14.4" x14ac:dyDescent="0.25">
      <c r="A277" s="168"/>
      <c r="B277" s="168"/>
      <c r="C277" s="168"/>
      <c r="D277" s="168"/>
      <c r="E277" s="169"/>
      <c r="F277" s="168"/>
      <c r="G277" s="172"/>
      <c r="H277" s="172"/>
      <c r="I277" s="172"/>
      <c r="J277" s="168"/>
      <c r="K277" s="168"/>
      <c r="N277" s="171"/>
      <c r="O277" s="171"/>
      <c r="P277" s="171"/>
      <c r="Q277" s="171"/>
    </row>
    <row r="278" spans="1:17" ht="14.4" x14ac:dyDescent="0.25">
      <c r="A278" s="168"/>
      <c r="B278" s="168"/>
      <c r="C278" s="168"/>
      <c r="D278" s="168"/>
      <c r="E278" s="169"/>
      <c r="F278" s="168"/>
      <c r="G278" s="172"/>
      <c r="H278" s="172"/>
      <c r="I278" s="172"/>
      <c r="J278" s="168"/>
      <c r="K278" s="168"/>
      <c r="N278" s="171"/>
      <c r="O278" s="171"/>
      <c r="P278" s="171"/>
      <c r="Q278" s="171"/>
    </row>
    <row r="279" spans="1:17" ht="14.4" x14ac:dyDescent="0.25">
      <c r="A279" s="168"/>
      <c r="B279" s="168"/>
      <c r="C279" s="168"/>
      <c r="D279" s="168"/>
      <c r="E279" s="169"/>
      <c r="F279" s="168"/>
      <c r="G279" s="172"/>
      <c r="H279" s="172"/>
      <c r="I279" s="172"/>
      <c r="J279" s="168"/>
      <c r="K279" s="168"/>
      <c r="N279" s="171"/>
      <c r="O279" s="171"/>
      <c r="P279" s="171"/>
      <c r="Q279" s="171"/>
    </row>
    <row r="280" spans="1:17" ht="14.4" x14ac:dyDescent="0.25">
      <c r="A280" s="168"/>
      <c r="B280" s="168"/>
      <c r="C280" s="168"/>
      <c r="D280" s="168"/>
      <c r="E280" s="169"/>
      <c r="F280" s="168"/>
      <c r="G280" s="172"/>
      <c r="H280" s="172"/>
      <c r="I280" s="172"/>
      <c r="J280" s="168"/>
      <c r="K280" s="168"/>
      <c r="N280" s="171"/>
      <c r="O280" s="171"/>
      <c r="P280" s="171"/>
      <c r="Q280" s="171"/>
    </row>
    <row r="281" spans="1:17" ht="14.4" x14ac:dyDescent="0.25">
      <c r="A281" s="168"/>
      <c r="B281" s="168"/>
      <c r="C281" s="168"/>
      <c r="D281" s="168"/>
      <c r="E281" s="169"/>
      <c r="F281" s="168"/>
      <c r="G281" s="172"/>
      <c r="H281" s="172"/>
      <c r="I281" s="172"/>
      <c r="J281" s="168"/>
      <c r="K281" s="168"/>
      <c r="N281" s="171"/>
      <c r="O281" s="171"/>
      <c r="P281" s="171"/>
      <c r="Q281" s="171"/>
    </row>
    <row r="282" spans="1:17" ht="14.4" x14ac:dyDescent="0.25">
      <c r="A282" s="168"/>
      <c r="B282" s="168"/>
      <c r="C282" s="168"/>
      <c r="D282" s="168"/>
      <c r="E282" s="169"/>
      <c r="F282" s="168"/>
      <c r="G282" s="172"/>
      <c r="H282" s="172"/>
      <c r="I282" s="172"/>
      <c r="J282" s="168"/>
      <c r="K282" s="168"/>
      <c r="N282" s="171"/>
      <c r="O282" s="171"/>
      <c r="P282" s="171"/>
      <c r="Q282" s="171"/>
    </row>
    <row r="283" spans="1:17" ht="14.4" x14ac:dyDescent="0.25">
      <c r="A283" s="168"/>
      <c r="B283" s="168"/>
      <c r="C283" s="168"/>
      <c r="D283" s="168"/>
      <c r="E283" s="169"/>
      <c r="F283" s="168"/>
      <c r="G283" s="172"/>
      <c r="H283" s="172"/>
      <c r="I283" s="172"/>
      <c r="J283" s="168"/>
      <c r="K283" s="168"/>
      <c r="N283" s="171"/>
      <c r="O283" s="171"/>
      <c r="P283" s="171"/>
      <c r="Q283" s="171"/>
    </row>
    <row r="284" spans="1:17" ht="14.4" x14ac:dyDescent="0.25">
      <c r="A284" s="168"/>
      <c r="B284" s="168"/>
      <c r="C284" s="168"/>
      <c r="D284" s="168"/>
      <c r="E284" s="169"/>
      <c r="F284" s="168"/>
      <c r="G284" s="172"/>
      <c r="H284" s="172"/>
      <c r="I284" s="172"/>
      <c r="J284" s="168"/>
      <c r="K284" s="168"/>
      <c r="N284" s="171"/>
      <c r="O284" s="171"/>
      <c r="P284" s="171"/>
      <c r="Q284" s="171"/>
    </row>
    <row r="285" spans="1:17" ht="14.4" x14ac:dyDescent="0.25">
      <c r="A285" s="168"/>
      <c r="B285" s="168"/>
      <c r="C285" s="168"/>
      <c r="D285" s="168"/>
      <c r="E285" s="169"/>
      <c r="F285" s="168"/>
      <c r="G285" s="172"/>
      <c r="H285" s="172"/>
      <c r="I285" s="172"/>
      <c r="J285" s="168"/>
      <c r="K285" s="168"/>
      <c r="N285" s="171"/>
      <c r="O285" s="171"/>
      <c r="P285" s="171"/>
      <c r="Q285" s="171"/>
    </row>
    <row r="286" spans="1:17" ht="14.4" x14ac:dyDescent="0.25">
      <c r="A286" s="168"/>
      <c r="B286" s="168"/>
      <c r="C286" s="168"/>
      <c r="D286" s="168"/>
      <c r="E286" s="169"/>
      <c r="F286" s="168"/>
      <c r="G286" s="172"/>
      <c r="H286" s="172"/>
      <c r="I286" s="172"/>
      <c r="J286" s="168"/>
      <c r="K286" s="168"/>
      <c r="N286" s="171"/>
      <c r="O286" s="171"/>
      <c r="P286" s="171"/>
      <c r="Q286" s="171"/>
    </row>
    <row r="287" spans="1:17" ht="14.4" x14ac:dyDescent="0.25">
      <c r="A287" s="168"/>
      <c r="B287" s="168"/>
      <c r="C287" s="168"/>
      <c r="D287" s="168"/>
      <c r="E287" s="169"/>
      <c r="F287" s="168"/>
      <c r="G287" s="172"/>
      <c r="H287" s="172"/>
      <c r="I287" s="172"/>
      <c r="J287" s="168"/>
      <c r="K287" s="168"/>
      <c r="N287" s="171"/>
      <c r="O287" s="171"/>
      <c r="P287" s="171"/>
      <c r="Q287" s="171"/>
    </row>
    <row r="288" spans="1:17" ht="14.4" x14ac:dyDescent="0.25">
      <c r="A288" s="168"/>
      <c r="B288" s="168"/>
      <c r="C288" s="168"/>
      <c r="D288" s="168"/>
      <c r="E288" s="169"/>
      <c r="F288" s="168"/>
      <c r="G288" s="172"/>
      <c r="H288" s="172"/>
      <c r="I288" s="172"/>
      <c r="J288" s="168"/>
      <c r="K288" s="168"/>
      <c r="N288" s="171"/>
      <c r="O288" s="171"/>
      <c r="P288" s="171"/>
      <c r="Q288" s="171"/>
    </row>
    <row r="289" spans="1:17" ht="14.4" x14ac:dyDescent="0.25">
      <c r="A289" s="168"/>
      <c r="B289" s="168"/>
      <c r="C289" s="168"/>
      <c r="D289" s="168"/>
      <c r="E289" s="169"/>
      <c r="F289" s="168"/>
      <c r="G289" s="172"/>
      <c r="H289" s="172"/>
      <c r="I289" s="172"/>
      <c r="J289" s="168"/>
      <c r="K289" s="168"/>
      <c r="N289" s="171"/>
      <c r="O289" s="171"/>
      <c r="P289" s="171"/>
      <c r="Q289" s="171"/>
    </row>
    <row r="290" spans="1:17" ht="14.4" x14ac:dyDescent="0.25">
      <c r="A290" s="168"/>
      <c r="B290" s="168"/>
      <c r="C290" s="168"/>
      <c r="D290" s="168"/>
      <c r="E290" s="169"/>
      <c r="F290" s="168"/>
      <c r="G290" s="172"/>
      <c r="H290" s="172"/>
      <c r="I290" s="172"/>
      <c r="J290" s="168"/>
      <c r="K290" s="168"/>
      <c r="N290" s="171"/>
      <c r="O290" s="171"/>
      <c r="P290" s="171"/>
      <c r="Q290" s="171"/>
    </row>
    <row r="291" spans="1:17" ht="14.4" x14ac:dyDescent="0.25">
      <c r="A291" s="168"/>
      <c r="B291" s="168"/>
      <c r="C291" s="168"/>
      <c r="D291" s="168"/>
      <c r="E291" s="169"/>
      <c r="F291" s="168"/>
      <c r="G291" s="172"/>
      <c r="H291" s="172"/>
      <c r="I291" s="172"/>
      <c r="J291" s="168"/>
      <c r="K291" s="168"/>
      <c r="N291" s="171"/>
      <c r="O291" s="171"/>
      <c r="P291" s="171"/>
      <c r="Q291" s="171"/>
    </row>
    <row r="292" spans="1:17" ht="14.4" x14ac:dyDescent="0.25">
      <c r="A292" s="168"/>
      <c r="B292" s="168"/>
      <c r="C292" s="168"/>
      <c r="D292" s="168"/>
      <c r="E292" s="169"/>
      <c r="F292" s="168"/>
      <c r="G292" s="172"/>
      <c r="H292" s="172"/>
      <c r="I292" s="172"/>
      <c r="J292" s="168"/>
      <c r="K292" s="168"/>
      <c r="N292" s="171"/>
      <c r="O292" s="171"/>
      <c r="P292" s="171"/>
      <c r="Q292" s="171"/>
    </row>
    <row r="293" spans="1:17" ht="14.4" x14ac:dyDescent="0.25">
      <c r="A293" s="168"/>
      <c r="B293" s="168"/>
      <c r="C293" s="168"/>
      <c r="D293" s="168"/>
      <c r="E293" s="169"/>
      <c r="F293" s="168"/>
      <c r="G293" s="172"/>
      <c r="H293" s="172"/>
      <c r="I293" s="172"/>
      <c r="J293" s="168"/>
      <c r="K293" s="168"/>
      <c r="N293" s="171"/>
      <c r="O293" s="171"/>
      <c r="P293" s="171"/>
      <c r="Q293" s="171"/>
    </row>
    <row r="294" spans="1:17" ht="14.4" x14ac:dyDescent="0.25">
      <c r="A294" s="168"/>
      <c r="B294" s="168"/>
      <c r="C294" s="168"/>
      <c r="D294" s="168"/>
      <c r="E294" s="169"/>
      <c r="F294" s="168"/>
      <c r="G294" s="172"/>
      <c r="H294" s="172"/>
      <c r="I294" s="172"/>
      <c r="J294" s="168"/>
      <c r="K294" s="168"/>
      <c r="N294" s="171"/>
      <c r="O294" s="171"/>
      <c r="P294" s="171"/>
      <c r="Q294" s="171"/>
    </row>
    <row r="295" spans="1:17" ht="14.4" x14ac:dyDescent="0.25">
      <c r="A295" s="168"/>
      <c r="B295" s="168"/>
      <c r="C295" s="168"/>
      <c r="D295" s="168"/>
      <c r="E295" s="169"/>
      <c r="F295" s="168"/>
      <c r="G295" s="172"/>
      <c r="H295" s="172"/>
      <c r="I295" s="172"/>
      <c r="J295" s="168"/>
      <c r="K295" s="168"/>
      <c r="N295" s="171"/>
      <c r="O295" s="171"/>
      <c r="P295" s="171"/>
      <c r="Q295" s="171"/>
    </row>
    <row r="296" spans="1:17" ht="14.4" x14ac:dyDescent="0.25">
      <c r="A296" s="168"/>
      <c r="B296" s="168"/>
      <c r="C296" s="168"/>
      <c r="D296" s="168"/>
      <c r="E296" s="169"/>
      <c r="F296" s="168"/>
      <c r="G296" s="172"/>
      <c r="H296" s="172"/>
      <c r="I296" s="172"/>
      <c r="J296" s="168"/>
      <c r="K296" s="168"/>
      <c r="N296" s="171"/>
      <c r="O296" s="171"/>
      <c r="P296" s="171"/>
      <c r="Q296" s="171"/>
    </row>
    <row r="297" spans="1:17" ht="14.4" x14ac:dyDescent="0.25">
      <c r="A297" s="168"/>
      <c r="B297" s="168"/>
      <c r="C297" s="168"/>
      <c r="D297" s="168"/>
      <c r="E297" s="169"/>
      <c r="F297" s="168"/>
      <c r="G297" s="172"/>
      <c r="H297" s="172"/>
      <c r="I297" s="172"/>
      <c r="J297" s="168"/>
      <c r="K297" s="168"/>
      <c r="N297" s="171"/>
      <c r="O297" s="171"/>
      <c r="P297" s="171"/>
      <c r="Q297" s="171"/>
    </row>
    <row r="298" spans="1:17" ht="14.4" x14ac:dyDescent="0.25">
      <c r="A298" s="168"/>
      <c r="B298" s="168"/>
      <c r="C298" s="168"/>
      <c r="D298" s="168"/>
      <c r="E298" s="169"/>
      <c r="F298" s="168"/>
      <c r="G298" s="172"/>
      <c r="H298" s="172"/>
      <c r="I298" s="172"/>
      <c r="J298" s="168"/>
      <c r="K298" s="168"/>
      <c r="N298" s="171"/>
      <c r="O298" s="171"/>
      <c r="P298" s="171"/>
      <c r="Q298" s="171"/>
    </row>
    <row r="299" spans="1:17" ht="14.4" x14ac:dyDescent="0.25">
      <c r="A299" s="168"/>
      <c r="B299" s="168"/>
      <c r="C299" s="168"/>
      <c r="D299" s="168"/>
      <c r="E299" s="169"/>
      <c r="F299" s="168"/>
      <c r="G299" s="172"/>
      <c r="H299" s="172"/>
      <c r="I299" s="172"/>
      <c r="J299" s="168"/>
      <c r="K299" s="168"/>
      <c r="N299" s="171"/>
      <c r="O299" s="171"/>
      <c r="P299" s="171"/>
      <c r="Q299" s="171"/>
    </row>
    <row r="300" spans="1:17" ht="14.4" x14ac:dyDescent="0.25">
      <c r="A300" s="168"/>
      <c r="B300" s="168"/>
      <c r="C300" s="168"/>
      <c r="D300" s="168"/>
      <c r="E300" s="169"/>
      <c r="F300" s="168"/>
      <c r="G300" s="172"/>
      <c r="H300" s="172"/>
      <c r="I300" s="172"/>
      <c r="J300" s="168"/>
      <c r="K300" s="168"/>
      <c r="N300" s="171"/>
      <c r="O300" s="171"/>
      <c r="P300" s="171"/>
      <c r="Q300" s="171"/>
    </row>
    <row r="301" spans="1:17" ht="14.4" x14ac:dyDescent="0.25">
      <c r="A301" s="168"/>
      <c r="B301" s="168"/>
      <c r="C301" s="168"/>
      <c r="D301" s="168"/>
      <c r="E301" s="169"/>
      <c r="F301" s="168"/>
      <c r="G301" s="172"/>
      <c r="H301" s="172"/>
      <c r="I301" s="172"/>
      <c r="J301" s="168"/>
      <c r="K301" s="168"/>
      <c r="N301" s="171"/>
      <c r="O301" s="171"/>
      <c r="P301" s="171"/>
      <c r="Q301" s="171"/>
    </row>
    <row r="302" spans="1:17" ht="14.4" x14ac:dyDescent="0.25">
      <c r="A302" s="168"/>
      <c r="B302" s="168"/>
      <c r="C302" s="168"/>
      <c r="D302" s="168"/>
      <c r="E302" s="169"/>
      <c r="F302" s="168"/>
      <c r="G302" s="172"/>
      <c r="H302" s="172"/>
      <c r="I302" s="172"/>
      <c r="J302" s="168"/>
      <c r="K302" s="168"/>
      <c r="N302" s="171"/>
      <c r="O302" s="171"/>
      <c r="P302" s="171"/>
      <c r="Q302" s="171"/>
    </row>
    <row r="303" spans="1:17" ht="14.4" x14ac:dyDescent="0.25">
      <c r="A303" s="168"/>
      <c r="B303" s="168"/>
      <c r="C303" s="168"/>
      <c r="D303" s="168"/>
      <c r="E303" s="169"/>
      <c r="F303" s="168"/>
      <c r="G303" s="172"/>
      <c r="H303" s="172"/>
      <c r="I303" s="172"/>
      <c r="J303" s="168"/>
      <c r="K303" s="168"/>
      <c r="N303" s="171"/>
      <c r="O303" s="171"/>
      <c r="P303" s="171"/>
      <c r="Q303" s="171"/>
    </row>
    <row r="304" spans="1:17" ht="14.4" x14ac:dyDescent="0.25">
      <c r="A304" s="168"/>
      <c r="B304" s="168"/>
      <c r="C304" s="168"/>
      <c r="D304" s="168"/>
      <c r="E304" s="169"/>
      <c r="F304" s="168"/>
      <c r="G304" s="172"/>
      <c r="H304" s="172"/>
      <c r="I304" s="172"/>
      <c r="J304" s="168"/>
      <c r="K304" s="168"/>
      <c r="N304" s="171"/>
      <c r="O304" s="171"/>
      <c r="P304" s="171"/>
      <c r="Q304" s="171"/>
    </row>
    <row r="305" spans="1:17" ht="14.4" x14ac:dyDescent="0.25">
      <c r="A305" s="168"/>
      <c r="B305" s="168"/>
      <c r="C305" s="168"/>
      <c r="D305" s="168"/>
      <c r="E305" s="169"/>
      <c r="F305" s="168"/>
      <c r="G305" s="172"/>
      <c r="H305" s="172"/>
      <c r="I305" s="172"/>
      <c r="J305" s="168"/>
      <c r="K305" s="168"/>
      <c r="N305" s="171"/>
      <c r="O305" s="171"/>
      <c r="P305" s="171"/>
      <c r="Q305" s="171"/>
    </row>
    <row r="306" spans="1:17" ht="14.4" x14ac:dyDescent="0.25">
      <c r="A306" s="168"/>
      <c r="B306" s="168"/>
      <c r="C306" s="168"/>
      <c r="D306" s="168"/>
      <c r="E306" s="169"/>
      <c r="F306" s="168"/>
      <c r="G306" s="172"/>
      <c r="H306" s="172"/>
      <c r="I306" s="172"/>
      <c r="J306" s="168"/>
      <c r="K306" s="168"/>
      <c r="N306" s="171"/>
      <c r="O306" s="171"/>
      <c r="P306" s="171"/>
      <c r="Q306" s="171"/>
    </row>
    <row r="307" spans="1:17" ht="14.4" x14ac:dyDescent="0.25">
      <c r="A307" s="168"/>
      <c r="B307" s="168"/>
      <c r="C307" s="168"/>
      <c r="D307" s="168"/>
      <c r="E307" s="169"/>
      <c r="F307" s="168"/>
      <c r="G307" s="172"/>
      <c r="H307" s="172"/>
      <c r="I307" s="172"/>
      <c r="J307" s="168"/>
      <c r="K307" s="168"/>
      <c r="N307" s="171"/>
      <c r="O307" s="171"/>
      <c r="P307" s="171"/>
      <c r="Q307" s="171"/>
    </row>
    <row r="308" spans="1:17" ht="14.4" x14ac:dyDescent="0.25">
      <c r="A308" s="168"/>
      <c r="B308" s="168"/>
      <c r="C308" s="168"/>
      <c r="D308" s="168"/>
      <c r="E308" s="169"/>
      <c r="F308" s="168"/>
      <c r="G308" s="172"/>
      <c r="H308" s="172"/>
      <c r="I308" s="172"/>
      <c r="J308" s="168"/>
      <c r="K308" s="168"/>
      <c r="N308" s="171"/>
      <c r="O308" s="171"/>
      <c r="P308" s="171"/>
      <c r="Q308" s="171"/>
    </row>
    <row r="309" spans="1:17" ht="14.4" x14ac:dyDescent="0.25">
      <c r="A309" s="168"/>
      <c r="B309" s="168"/>
      <c r="C309" s="168"/>
      <c r="D309" s="168"/>
      <c r="E309" s="169"/>
      <c r="F309" s="168"/>
      <c r="G309" s="172"/>
      <c r="H309" s="172"/>
      <c r="I309" s="172"/>
      <c r="J309" s="168"/>
      <c r="K309" s="168"/>
      <c r="N309" s="171"/>
      <c r="O309" s="171"/>
      <c r="P309" s="171"/>
      <c r="Q309" s="171"/>
    </row>
    <row r="310" spans="1:17" ht="14.4" x14ac:dyDescent="0.25">
      <c r="A310" s="168"/>
      <c r="B310" s="168"/>
      <c r="C310" s="168"/>
      <c r="D310" s="168"/>
      <c r="E310" s="169"/>
      <c r="F310" s="168"/>
      <c r="G310" s="172"/>
      <c r="H310" s="172"/>
      <c r="I310" s="172"/>
      <c r="J310" s="168"/>
      <c r="K310" s="168"/>
      <c r="N310" s="171"/>
      <c r="O310" s="171"/>
      <c r="P310" s="171"/>
      <c r="Q310" s="171"/>
    </row>
    <row r="311" spans="1:17" ht="14.4" x14ac:dyDescent="0.25">
      <c r="A311" s="168"/>
      <c r="B311" s="168"/>
      <c r="C311" s="168"/>
      <c r="D311" s="168"/>
      <c r="E311" s="169"/>
      <c r="F311" s="168"/>
      <c r="G311" s="172"/>
      <c r="H311" s="172"/>
      <c r="I311" s="172"/>
      <c r="J311" s="168"/>
      <c r="K311" s="168"/>
      <c r="N311" s="171"/>
      <c r="O311" s="171"/>
      <c r="P311" s="171"/>
      <c r="Q311" s="171"/>
    </row>
    <row r="312" spans="1:17" ht="14.4" x14ac:dyDescent="0.25">
      <c r="A312" s="168"/>
      <c r="B312" s="168"/>
      <c r="C312" s="168"/>
      <c r="D312" s="168"/>
      <c r="E312" s="169"/>
      <c r="F312" s="168"/>
      <c r="G312" s="172"/>
      <c r="H312" s="172"/>
      <c r="I312" s="172"/>
      <c r="J312" s="168"/>
      <c r="K312" s="168"/>
      <c r="N312" s="171"/>
      <c r="O312" s="171"/>
      <c r="P312" s="171"/>
      <c r="Q312" s="171"/>
    </row>
    <row r="313" spans="1:17" ht="14.4" x14ac:dyDescent="0.25">
      <c r="A313" s="168"/>
      <c r="B313" s="168"/>
      <c r="C313" s="168"/>
      <c r="D313" s="168"/>
      <c r="E313" s="169"/>
      <c r="F313" s="168"/>
      <c r="G313" s="172"/>
      <c r="H313" s="172"/>
      <c r="I313" s="172"/>
      <c r="J313" s="168"/>
      <c r="K313" s="168"/>
      <c r="N313" s="171"/>
      <c r="O313" s="171"/>
      <c r="P313" s="171"/>
      <c r="Q313" s="171"/>
    </row>
    <row r="314" spans="1:17" ht="14.4" x14ac:dyDescent="0.25">
      <c r="A314" s="168"/>
      <c r="B314" s="168"/>
      <c r="C314" s="168"/>
      <c r="D314" s="168"/>
      <c r="E314" s="169"/>
      <c r="F314" s="168"/>
      <c r="G314" s="172"/>
      <c r="H314" s="172"/>
      <c r="I314" s="172"/>
      <c r="J314" s="168"/>
      <c r="K314" s="168"/>
      <c r="N314" s="171"/>
      <c r="O314" s="171"/>
      <c r="P314" s="171"/>
      <c r="Q314" s="171"/>
    </row>
    <row r="315" spans="1:17" ht="14.4" x14ac:dyDescent="0.25">
      <c r="A315" s="168"/>
      <c r="B315" s="168"/>
      <c r="C315" s="168"/>
      <c r="D315" s="168"/>
      <c r="E315" s="169"/>
      <c r="F315" s="168"/>
      <c r="G315" s="172"/>
      <c r="H315" s="172"/>
      <c r="I315" s="172"/>
      <c r="J315" s="168"/>
      <c r="K315" s="168"/>
      <c r="N315" s="171"/>
      <c r="O315" s="171"/>
      <c r="P315" s="171"/>
      <c r="Q315" s="171"/>
    </row>
    <row r="316" spans="1:17" ht="14.4" x14ac:dyDescent="0.25">
      <c r="A316" s="168"/>
      <c r="B316" s="168"/>
      <c r="C316" s="168"/>
      <c r="D316" s="168"/>
      <c r="E316" s="169"/>
      <c r="F316" s="168"/>
      <c r="G316" s="172"/>
      <c r="H316" s="172"/>
      <c r="I316" s="172"/>
      <c r="J316" s="168"/>
      <c r="K316" s="168"/>
      <c r="N316" s="171"/>
      <c r="O316" s="171"/>
      <c r="P316" s="171"/>
      <c r="Q316" s="171"/>
    </row>
    <row r="317" spans="1:17" ht="14.4" x14ac:dyDescent="0.25">
      <c r="A317" s="168"/>
      <c r="B317" s="168"/>
      <c r="C317" s="168"/>
      <c r="D317" s="168"/>
      <c r="E317" s="169"/>
      <c r="F317" s="168"/>
      <c r="G317" s="172"/>
      <c r="H317" s="172"/>
      <c r="I317" s="172"/>
      <c r="J317" s="168"/>
      <c r="K317" s="168"/>
      <c r="N317" s="171"/>
      <c r="O317" s="171"/>
      <c r="P317" s="171"/>
      <c r="Q317" s="171"/>
    </row>
    <row r="318" spans="1:17" ht="14.4" x14ac:dyDescent="0.25">
      <c r="A318" s="168"/>
      <c r="B318" s="168"/>
      <c r="C318" s="168"/>
      <c r="D318" s="168"/>
      <c r="E318" s="169"/>
      <c r="F318" s="168"/>
      <c r="G318" s="172"/>
      <c r="H318" s="172"/>
      <c r="I318" s="172"/>
      <c r="J318" s="168"/>
      <c r="K318" s="168"/>
      <c r="N318" s="171"/>
      <c r="O318" s="171"/>
      <c r="P318" s="171"/>
      <c r="Q318" s="171"/>
    </row>
    <row r="319" spans="1:17" ht="14.4" x14ac:dyDescent="0.25">
      <c r="A319" s="168"/>
      <c r="B319" s="168"/>
      <c r="C319" s="168"/>
      <c r="D319" s="168"/>
      <c r="E319" s="169"/>
      <c r="F319" s="168"/>
      <c r="G319" s="172"/>
      <c r="H319" s="172"/>
      <c r="I319" s="172"/>
      <c r="J319" s="168"/>
      <c r="K319" s="168"/>
      <c r="N319" s="171"/>
      <c r="O319" s="171"/>
      <c r="P319" s="171"/>
      <c r="Q319" s="171"/>
    </row>
    <row r="320" spans="1:17" ht="14.4" x14ac:dyDescent="0.25">
      <c r="A320" s="168"/>
      <c r="B320" s="168"/>
      <c r="C320" s="168"/>
      <c r="D320" s="168"/>
      <c r="E320" s="169"/>
      <c r="F320" s="168"/>
      <c r="G320" s="172"/>
      <c r="H320" s="172"/>
      <c r="I320" s="172"/>
      <c r="J320" s="168"/>
      <c r="K320" s="168"/>
      <c r="N320" s="171"/>
      <c r="O320" s="171"/>
      <c r="P320" s="171"/>
      <c r="Q320" s="171"/>
    </row>
    <row r="321" spans="1:17" ht="14.4" x14ac:dyDescent="0.25">
      <c r="A321" s="168"/>
      <c r="B321" s="168"/>
      <c r="C321" s="168"/>
      <c r="D321" s="168"/>
      <c r="E321" s="169"/>
      <c r="F321" s="168"/>
      <c r="G321" s="172"/>
      <c r="H321" s="172"/>
      <c r="I321" s="172"/>
      <c r="J321" s="168"/>
      <c r="K321" s="168"/>
      <c r="N321" s="171"/>
      <c r="O321" s="171"/>
      <c r="P321" s="171"/>
      <c r="Q321" s="171"/>
    </row>
    <row r="322" spans="1:17" ht="14.4" x14ac:dyDescent="0.25">
      <c r="A322" s="168"/>
      <c r="B322" s="168"/>
      <c r="C322" s="168"/>
      <c r="D322" s="168"/>
      <c r="E322" s="169"/>
      <c r="F322" s="168"/>
      <c r="G322" s="172"/>
      <c r="H322" s="172"/>
      <c r="I322" s="172"/>
      <c r="J322" s="168"/>
      <c r="K322" s="168"/>
      <c r="N322" s="171"/>
      <c r="O322" s="171"/>
      <c r="P322" s="171"/>
      <c r="Q322" s="171"/>
    </row>
    <row r="323" spans="1:17" ht="14.4" x14ac:dyDescent="0.25">
      <c r="A323" s="168"/>
      <c r="B323" s="168"/>
      <c r="C323" s="168"/>
      <c r="D323" s="168"/>
      <c r="E323" s="169"/>
      <c r="F323" s="168"/>
      <c r="G323" s="172"/>
      <c r="H323" s="172"/>
      <c r="I323" s="172"/>
      <c r="J323" s="168"/>
      <c r="K323" s="168"/>
      <c r="N323" s="171"/>
      <c r="O323" s="171"/>
      <c r="P323" s="171"/>
      <c r="Q323" s="171"/>
    </row>
    <row r="324" spans="1:17" ht="14.4" x14ac:dyDescent="0.25">
      <c r="A324" s="168"/>
      <c r="B324" s="168"/>
      <c r="C324" s="168"/>
      <c r="D324" s="168"/>
      <c r="E324" s="169"/>
      <c r="F324" s="168"/>
      <c r="G324" s="172"/>
      <c r="H324" s="172"/>
      <c r="I324" s="172"/>
      <c r="J324" s="168"/>
      <c r="K324" s="168"/>
      <c r="N324" s="171"/>
      <c r="O324" s="171"/>
      <c r="P324" s="171"/>
      <c r="Q324" s="171"/>
    </row>
    <row r="325" spans="1:17" ht="14.4" x14ac:dyDescent="0.25">
      <c r="A325" s="168"/>
      <c r="B325" s="168"/>
      <c r="C325" s="168"/>
      <c r="D325" s="168"/>
      <c r="E325" s="169"/>
      <c r="F325" s="168"/>
      <c r="G325" s="172"/>
      <c r="H325" s="172"/>
      <c r="I325" s="172"/>
      <c r="J325" s="168"/>
      <c r="K325" s="168"/>
      <c r="N325" s="171"/>
      <c r="O325" s="171"/>
      <c r="P325" s="171"/>
      <c r="Q325" s="171"/>
    </row>
    <row r="326" spans="1:17" ht="14.4" x14ac:dyDescent="0.25">
      <c r="A326" s="168"/>
      <c r="B326" s="168"/>
      <c r="C326" s="168"/>
      <c r="D326" s="168"/>
      <c r="E326" s="169"/>
      <c r="F326" s="168"/>
      <c r="G326" s="172"/>
      <c r="H326" s="172"/>
      <c r="I326" s="172"/>
      <c r="J326" s="168"/>
      <c r="K326" s="168"/>
      <c r="N326" s="171"/>
      <c r="O326" s="171"/>
      <c r="P326" s="171"/>
      <c r="Q326" s="171"/>
    </row>
    <row r="327" spans="1:17" ht="14.4" x14ac:dyDescent="0.25">
      <c r="A327" s="168"/>
      <c r="B327" s="168"/>
      <c r="C327" s="168"/>
      <c r="D327" s="168"/>
      <c r="E327" s="169"/>
      <c r="F327" s="168"/>
      <c r="G327" s="172"/>
      <c r="H327" s="172"/>
      <c r="I327" s="172"/>
      <c r="J327" s="168"/>
      <c r="K327" s="168"/>
      <c r="N327" s="171"/>
      <c r="O327" s="171"/>
      <c r="P327" s="171"/>
      <c r="Q327" s="171"/>
    </row>
    <row r="328" spans="1:17" ht="14.4" x14ac:dyDescent="0.25">
      <c r="A328" s="168"/>
      <c r="B328" s="168"/>
      <c r="C328" s="168"/>
      <c r="D328" s="168"/>
      <c r="E328" s="169"/>
      <c r="F328" s="168"/>
      <c r="G328" s="172"/>
      <c r="H328" s="172"/>
      <c r="I328" s="172"/>
      <c r="J328" s="168"/>
      <c r="K328" s="168"/>
      <c r="N328" s="171"/>
      <c r="O328" s="171"/>
      <c r="P328" s="171"/>
      <c r="Q328" s="171"/>
    </row>
    <row r="329" spans="1:17" ht="14.4" x14ac:dyDescent="0.25">
      <c r="A329" s="168"/>
      <c r="B329" s="168"/>
      <c r="C329" s="168"/>
      <c r="D329" s="168"/>
      <c r="E329" s="169"/>
      <c r="F329" s="168"/>
      <c r="G329" s="172"/>
      <c r="H329" s="172"/>
      <c r="I329" s="172"/>
      <c r="J329" s="168"/>
      <c r="K329" s="168"/>
      <c r="N329" s="171"/>
      <c r="O329" s="171"/>
      <c r="P329" s="171"/>
      <c r="Q329" s="171"/>
    </row>
    <row r="330" spans="1:17" ht="14.4" x14ac:dyDescent="0.25">
      <c r="A330" s="168"/>
      <c r="B330" s="168"/>
      <c r="C330" s="168"/>
      <c r="D330" s="168"/>
      <c r="E330" s="169"/>
      <c r="F330" s="168"/>
      <c r="G330" s="172"/>
      <c r="H330" s="172"/>
      <c r="I330" s="172"/>
      <c r="J330" s="168"/>
      <c r="K330" s="168"/>
      <c r="N330" s="171"/>
      <c r="O330" s="171"/>
      <c r="P330" s="171"/>
      <c r="Q330" s="171"/>
    </row>
    <row r="331" spans="1:17" ht="14.4" x14ac:dyDescent="0.25">
      <c r="A331" s="168"/>
      <c r="B331" s="168"/>
      <c r="C331" s="168"/>
      <c r="D331" s="168"/>
      <c r="E331" s="169"/>
      <c r="F331" s="168"/>
      <c r="G331" s="172"/>
      <c r="H331" s="172"/>
      <c r="I331" s="172"/>
      <c r="J331" s="168"/>
      <c r="K331" s="168"/>
      <c r="N331" s="171"/>
      <c r="O331" s="171"/>
      <c r="P331" s="171"/>
      <c r="Q331" s="171"/>
    </row>
    <row r="332" spans="1:17" ht="14.4" x14ac:dyDescent="0.25">
      <c r="A332" s="168"/>
      <c r="B332" s="168"/>
      <c r="C332" s="168"/>
      <c r="D332" s="168"/>
      <c r="E332" s="169"/>
      <c r="F332" s="168"/>
      <c r="G332" s="172"/>
      <c r="H332" s="172"/>
      <c r="I332" s="172"/>
      <c r="J332" s="168"/>
      <c r="K332" s="168"/>
      <c r="N332" s="171"/>
      <c r="O332" s="171"/>
      <c r="P332" s="171"/>
      <c r="Q332" s="171"/>
    </row>
    <row r="333" spans="1:17" ht="14.4" x14ac:dyDescent="0.25">
      <c r="A333" s="168"/>
      <c r="B333" s="168"/>
      <c r="C333" s="168"/>
      <c r="D333" s="168"/>
      <c r="E333" s="169"/>
      <c r="F333" s="168"/>
      <c r="G333" s="172"/>
      <c r="H333" s="172"/>
      <c r="I333" s="172"/>
      <c r="J333" s="168"/>
      <c r="K333" s="168"/>
      <c r="N333" s="171"/>
      <c r="O333" s="171"/>
      <c r="P333" s="171"/>
      <c r="Q333" s="171"/>
    </row>
    <row r="334" spans="1:17" ht="14.4" x14ac:dyDescent="0.25">
      <c r="A334" s="168"/>
      <c r="B334" s="168"/>
      <c r="C334" s="168"/>
      <c r="D334" s="168"/>
      <c r="E334" s="169"/>
      <c r="F334" s="168"/>
      <c r="G334" s="172"/>
      <c r="H334" s="172"/>
      <c r="I334" s="172"/>
      <c r="J334" s="168"/>
      <c r="K334" s="168"/>
      <c r="N334" s="171"/>
      <c r="O334" s="171"/>
      <c r="P334" s="171"/>
      <c r="Q334" s="171"/>
    </row>
    <row r="335" spans="1:17" ht="14.4" x14ac:dyDescent="0.25">
      <c r="A335" s="168"/>
      <c r="B335" s="168"/>
      <c r="C335" s="168"/>
      <c r="D335" s="168"/>
      <c r="E335" s="169"/>
      <c r="F335" s="168"/>
      <c r="G335" s="172"/>
      <c r="H335" s="172"/>
      <c r="I335" s="172"/>
      <c r="J335" s="168"/>
      <c r="K335" s="168"/>
      <c r="N335" s="171"/>
      <c r="O335" s="171"/>
      <c r="P335" s="171"/>
      <c r="Q335" s="171"/>
    </row>
    <row r="336" spans="1:17" ht="14.4" x14ac:dyDescent="0.25">
      <c r="A336" s="168"/>
      <c r="B336" s="168"/>
      <c r="C336" s="168"/>
      <c r="D336" s="168"/>
      <c r="E336" s="169"/>
      <c r="F336" s="168"/>
      <c r="G336" s="172"/>
      <c r="H336" s="172"/>
      <c r="I336" s="172"/>
      <c r="J336" s="168"/>
      <c r="K336" s="168"/>
      <c r="N336" s="171"/>
      <c r="O336" s="171"/>
      <c r="P336" s="171"/>
      <c r="Q336" s="171"/>
    </row>
    <row r="337" spans="1:17" ht="14.4" x14ac:dyDescent="0.25">
      <c r="A337" s="168"/>
      <c r="B337" s="168"/>
      <c r="C337" s="168"/>
      <c r="D337" s="168"/>
      <c r="E337" s="169"/>
      <c r="F337" s="168"/>
      <c r="G337" s="172"/>
      <c r="H337" s="172"/>
      <c r="I337" s="172"/>
      <c r="J337" s="168"/>
      <c r="K337" s="168"/>
      <c r="N337" s="171"/>
      <c r="O337" s="171"/>
      <c r="P337" s="171"/>
      <c r="Q337" s="171"/>
    </row>
    <row r="338" spans="1:17" ht="14.4" x14ac:dyDescent="0.25">
      <c r="A338" s="168"/>
      <c r="B338" s="168"/>
      <c r="C338" s="168"/>
      <c r="D338" s="168"/>
      <c r="E338" s="169"/>
      <c r="F338" s="168"/>
      <c r="G338" s="172"/>
      <c r="H338" s="172"/>
      <c r="I338" s="172"/>
      <c r="J338" s="168"/>
      <c r="K338" s="168"/>
      <c r="N338" s="171"/>
      <c r="O338" s="171"/>
      <c r="P338" s="171"/>
      <c r="Q338" s="171"/>
    </row>
    <row r="339" spans="1:17" ht="14.4" x14ac:dyDescent="0.25">
      <c r="A339" s="168"/>
      <c r="B339" s="168"/>
      <c r="C339" s="168"/>
      <c r="D339" s="168"/>
      <c r="E339" s="169"/>
      <c r="F339" s="168"/>
      <c r="G339" s="172"/>
      <c r="H339" s="172"/>
      <c r="I339" s="172"/>
      <c r="J339" s="168"/>
      <c r="K339" s="168"/>
      <c r="N339" s="171"/>
      <c r="O339" s="171"/>
      <c r="P339" s="171"/>
      <c r="Q339" s="171"/>
    </row>
    <row r="340" spans="1:17" ht="14.4" x14ac:dyDescent="0.25">
      <c r="A340" s="168"/>
      <c r="B340" s="168"/>
      <c r="C340" s="168"/>
      <c r="D340" s="168"/>
      <c r="E340" s="169"/>
      <c r="F340" s="168"/>
      <c r="G340" s="172"/>
      <c r="H340" s="172"/>
      <c r="I340" s="172"/>
      <c r="J340" s="168"/>
      <c r="K340" s="168"/>
      <c r="N340" s="171"/>
      <c r="O340" s="171"/>
      <c r="P340" s="171"/>
      <c r="Q340" s="171"/>
    </row>
    <row r="341" spans="1:17" ht="14.4" x14ac:dyDescent="0.25">
      <c r="A341" s="168"/>
      <c r="B341" s="168"/>
      <c r="C341" s="168"/>
      <c r="D341" s="168"/>
      <c r="E341" s="169"/>
      <c r="F341" s="168"/>
      <c r="G341" s="172"/>
      <c r="H341" s="172"/>
      <c r="I341" s="172"/>
      <c r="J341" s="168"/>
      <c r="K341" s="168"/>
      <c r="N341" s="171"/>
      <c r="O341" s="171"/>
      <c r="P341" s="171"/>
      <c r="Q341" s="171"/>
    </row>
    <row r="342" spans="1:17" ht="14.4" x14ac:dyDescent="0.25">
      <c r="A342" s="168"/>
      <c r="B342" s="168"/>
      <c r="C342" s="168"/>
      <c r="D342" s="168"/>
      <c r="E342" s="169"/>
      <c r="F342" s="168"/>
      <c r="G342" s="172"/>
      <c r="H342" s="172"/>
      <c r="I342" s="172"/>
      <c r="J342" s="168"/>
      <c r="K342" s="168"/>
      <c r="N342" s="171"/>
      <c r="O342" s="171"/>
      <c r="P342" s="171"/>
      <c r="Q342" s="171"/>
    </row>
    <row r="343" spans="1:17" ht="14.4" x14ac:dyDescent="0.25">
      <c r="A343" s="168"/>
      <c r="B343" s="168"/>
      <c r="C343" s="168"/>
      <c r="D343" s="168"/>
      <c r="E343" s="169"/>
      <c r="F343" s="168"/>
      <c r="G343" s="172"/>
      <c r="H343" s="172"/>
      <c r="I343" s="172"/>
      <c r="J343" s="168"/>
      <c r="K343" s="168"/>
      <c r="N343" s="171"/>
      <c r="O343" s="171"/>
      <c r="P343" s="171"/>
      <c r="Q343" s="171"/>
    </row>
    <row r="344" spans="1:17" ht="14.4" x14ac:dyDescent="0.25">
      <c r="A344" s="168"/>
      <c r="B344" s="168"/>
      <c r="C344" s="168"/>
      <c r="D344" s="168"/>
      <c r="E344" s="169"/>
      <c r="F344" s="168"/>
      <c r="G344" s="172"/>
      <c r="H344" s="172"/>
      <c r="I344" s="172"/>
      <c r="J344" s="168"/>
      <c r="K344" s="168"/>
      <c r="N344" s="171"/>
      <c r="O344" s="171"/>
      <c r="P344" s="171"/>
      <c r="Q344" s="171"/>
    </row>
    <row r="345" spans="1:17" ht="14.4" x14ac:dyDescent="0.25">
      <c r="A345" s="168"/>
      <c r="B345" s="168"/>
      <c r="C345" s="168"/>
      <c r="D345" s="168"/>
      <c r="E345" s="169"/>
      <c r="F345" s="168"/>
      <c r="G345" s="172"/>
      <c r="H345" s="172"/>
      <c r="I345" s="172"/>
      <c r="J345" s="168"/>
      <c r="K345" s="168"/>
      <c r="N345" s="171"/>
      <c r="O345" s="171"/>
      <c r="P345" s="171"/>
      <c r="Q345" s="171"/>
    </row>
    <row r="346" spans="1:17" ht="14.4" x14ac:dyDescent="0.25">
      <c r="A346" s="168"/>
      <c r="B346" s="168"/>
      <c r="C346" s="168"/>
      <c r="D346" s="168"/>
      <c r="E346" s="169"/>
      <c r="F346" s="168"/>
      <c r="G346" s="172"/>
      <c r="H346" s="172"/>
      <c r="I346" s="172"/>
      <c r="J346" s="168"/>
      <c r="K346" s="168"/>
      <c r="N346" s="171"/>
      <c r="O346" s="171"/>
      <c r="P346" s="171"/>
      <c r="Q346" s="171"/>
    </row>
    <row r="347" spans="1:17" ht="14.4" x14ac:dyDescent="0.25">
      <c r="A347" s="168"/>
      <c r="B347" s="168"/>
      <c r="C347" s="168"/>
      <c r="D347" s="168"/>
      <c r="E347" s="169"/>
      <c r="F347" s="168"/>
      <c r="G347" s="172"/>
      <c r="H347" s="172"/>
      <c r="I347" s="172"/>
      <c r="J347" s="168"/>
      <c r="K347" s="168"/>
      <c r="N347" s="171"/>
      <c r="O347" s="171"/>
      <c r="P347" s="171"/>
      <c r="Q347" s="171"/>
    </row>
    <row r="348" spans="1:17" ht="14.4" x14ac:dyDescent="0.25">
      <c r="A348" s="168"/>
      <c r="B348" s="168"/>
      <c r="C348" s="168"/>
      <c r="D348" s="168"/>
      <c r="E348" s="169"/>
      <c r="F348" s="168"/>
      <c r="G348" s="172"/>
      <c r="H348" s="172"/>
      <c r="I348" s="172"/>
      <c r="J348" s="168"/>
      <c r="K348" s="168"/>
      <c r="N348" s="171"/>
      <c r="O348" s="171"/>
      <c r="P348" s="171"/>
      <c r="Q348" s="171"/>
    </row>
    <row r="349" spans="1:17" ht="14.4" x14ac:dyDescent="0.25">
      <c r="A349" s="168"/>
      <c r="B349" s="168"/>
      <c r="C349" s="168"/>
      <c r="D349" s="168"/>
      <c r="E349" s="169"/>
      <c r="F349" s="168"/>
      <c r="G349" s="172"/>
      <c r="H349" s="172"/>
      <c r="I349" s="172"/>
      <c r="J349" s="168"/>
      <c r="K349" s="168"/>
      <c r="N349" s="171"/>
      <c r="O349" s="171"/>
      <c r="P349" s="171"/>
      <c r="Q349" s="171"/>
    </row>
    <row r="350" spans="1:17" ht="14.4" x14ac:dyDescent="0.25">
      <c r="A350" s="168"/>
      <c r="B350" s="168"/>
      <c r="C350" s="168"/>
      <c r="D350" s="168"/>
      <c r="E350" s="169"/>
      <c r="F350" s="168"/>
      <c r="G350" s="172"/>
      <c r="H350" s="172"/>
      <c r="I350" s="172"/>
      <c r="J350" s="168"/>
      <c r="K350" s="168"/>
      <c r="N350" s="171"/>
      <c r="O350" s="171"/>
      <c r="P350" s="171"/>
      <c r="Q350" s="171"/>
    </row>
    <row r="351" spans="1:17" ht="14.4" x14ac:dyDescent="0.25">
      <c r="A351" s="168"/>
      <c r="B351" s="168"/>
      <c r="C351" s="168"/>
      <c r="D351" s="168"/>
      <c r="E351" s="169"/>
      <c r="F351" s="168"/>
      <c r="G351" s="172"/>
      <c r="H351" s="172"/>
      <c r="I351" s="172"/>
      <c r="J351" s="168"/>
      <c r="K351" s="168"/>
      <c r="N351" s="171"/>
      <c r="O351" s="171"/>
      <c r="P351" s="171"/>
      <c r="Q351" s="171"/>
    </row>
    <row r="352" spans="1:17" ht="14.4" x14ac:dyDescent="0.25">
      <c r="A352" s="168"/>
      <c r="B352" s="168"/>
      <c r="C352" s="168"/>
      <c r="D352" s="168"/>
      <c r="E352" s="169"/>
      <c r="F352" s="168"/>
      <c r="G352" s="172"/>
      <c r="H352" s="172"/>
      <c r="I352" s="172"/>
      <c r="J352" s="168"/>
      <c r="K352" s="168"/>
      <c r="N352" s="171"/>
      <c r="O352" s="171"/>
      <c r="P352" s="171"/>
      <c r="Q352" s="171"/>
    </row>
    <row r="353" spans="1:17" ht="14.4" x14ac:dyDescent="0.25">
      <c r="A353" s="168"/>
      <c r="B353" s="168"/>
      <c r="C353" s="168"/>
      <c r="D353" s="168"/>
      <c r="E353" s="169"/>
      <c r="F353" s="168"/>
      <c r="G353" s="172"/>
      <c r="H353" s="172"/>
      <c r="I353" s="172"/>
      <c r="J353" s="168"/>
      <c r="K353" s="168"/>
      <c r="N353" s="171"/>
      <c r="O353" s="171"/>
      <c r="P353" s="171"/>
      <c r="Q353" s="171"/>
    </row>
    <row r="354" spans="1:17" ht="14.4" x14ac:dyDescent="0.25">
      <c r="A354" s="168"/>
      <c r="B354" s="168"/>
      <c r="C354" s="168"/>
      <c r="D354" s="168"/>
      <c r="E354" s="169"/>
      <c r="F354" s="168"/>
      <c r="G354" s="172"/>
      <c r="H354" s="172"/>
      <c r="I354" s="172"/>
      <c r="J354" s="168"/>
      <c r="K354" s="168"/>
      <c r="N354" s="171"/>
      <c r="O354" s="171"/>
      <c r="P354" s="171"/>
      <c r="Q354" s="171"/>
    </row>
    <row r="355" spans="1:17" ht="14.4" x14ac:dyDescent="0.25">
      <c r="A355" s="168"/>
      <c r="B355" s="168"/>
      <c r="C355" s="168"/>
      <c r="D355" s="168"/>
      <c r="E355" s="169"/>
      <c r="F355" s="168"/>
      <c r="G355" s="172"/>
      <c r="H355" s="172"/>
      <c r="I355" s="172"/>
      <c r="J355" s="168"/>
      <c r="K355" s="168"/>
      <c r="N355" s="171"/>
      <c r="O355" s="171"/>
      <c r="P355" s="171"/>
      <c r="Q355" s="171"/>
    </row>
    <row r="356" spans="1:17" ht="14.4" x14ac:dyDescent="0.25">
      <c r="A356" s="168"/>
      <c r="B356" s="168"/>
      <c r="C356" s="168"/>
      <c r="D356" s="168"/>
      <c r="E356" s="169"/>
      <c r="F356" s="168"/>
      <c r="G356" s="172"/>
      <c r="H356" s="172"/>
      <c r="I356" s="172"/>
      <c r="J356" s="168"/>
      <c r="K356" s="168"/>
      <c r="N356" s="171"/>
      <c r="O356" s="171"/>
      <c r="P356" s="171"/>
      <c r="Q356" s="171"/>
    </row>
    <row r="357" spans="1:17" ht="14.4" x14ac:dyDescent="0.25">
      <c r="A357" s="168"/>
      <c r="B357" s="168"/>
      <c r="C357" s="168"/>
      <c r="D357" s="168"/>
      <c r="E357" s="169"/>
      <c r="F357" s="168"/>
      <c r="G357" s="172"/>
      <c r="H357" s="172"/>
      <c r="I357" s="172"/>
      <c r="J357" s="168"/>
      <c r="K357" s="168"/>
      <c r="N357" s="171"/>
      <c r="O357" s="171"/>
      <c r="P357" s="171"/>
      <c r="Q357" s="171"/>
    </row>
    <row r="358" spans="1:17" ht="14.4" x14ac:dyDescent="0.25">
      <c r="A358" s="168"/>
      <c r="B358" s="168"/>
      <c r="C358" s="168"/>
      <c r="D358" s="168"/>
      <c r="E358" s="169"/>
      <c r="F358" s="168"/>
      <c r="G358" s="172"/>
      <c r="H358" s="172"/>
      <c r="I358" s="172"/>
      <c r="J358" s="168"/>
      <c r="K358" s="168"/>
      <c r="N358" s="171"/>
      <c r="O358" s="171"/>
      <c r="P358" s="171"/>
      <c r="Q358" s="171"/>
    </row>
    <row r="359" spans="1:17" ht="14.4" x14ac:dyDescent="0.25">
      <c r="A359" s="168"/>
      <c r="B359" s="168"/>
      <c r="C359" s="168"/>
      <c r="D359" s="168"/>
      <c r="E359" s="169"/>
      <c r="F359" s="168"/>
      <c r="G359" s="172"/>
      <c r="H359" s="172"/>
      <c r="I359" s="172"/>
      <c r="J359" s="168"/>
      <c r="K359" s="168"/>
      <c r="N359" s="171"/>
      <c r="O359" s="171"/>
      <c r="P359" s="171"/>
      <c r="Q359" s="171"/>
    </row>
    <row r="360" spans="1:17" ht="14.4" x14ac:dyDescent="0.25">
      <c r="A360" s="168"/>
      <c r="B360" s="168"/>
      <c r="C360" s="168"/>
      <c r="D360" s="168"/>
      <c r="E360" s="169"/>
      <c r="F360" s="168"/>
      <c r="G360" s="172"/>
      <c r="H360" s="172"/>
      <c r="I360" s="172"/>
      <c r="J360" s="168"/>
      <c r="K360" s="168"/>
      <c r="N360" s="171"/>
      <c r="O360" s="171"/>
      <c r="P360" s="171"/>
      <c r="Q360" s="171"/>
    </row>
    <row r="361" spans="1:17" ht="14.4" x14ac:dyDescent="0.25">
      <c r="A361" s="168"/>
      <c r="B361" s="168"/>
      <c r="C361" s="168"/>
      <c r="D361" s="168"/>
      <c r="E361" s="169"/>
      <c r="F361" s="168"/>
      <c r="G361" s="172"/>
      <c r="H361" s="172"/>
      <c r="I361" s="172"/>
      <c r="J361" s="168"/>
      <c r="K361" s="168"/>
      <c r="N361" s="171"/>
      <c r="O361" s="171"/>
      <c r="P361" s="171"/>
      <c r="Q361" s="171"/>
    </row>
    <row r="362" spans="1:17" ht="14.4" x14ac:dyDescent="0.25">
      <c r="A362" s="168"/>
      <c r="B362" s="168"/>
      <c r="C362" s="168"/>
      <c r="D362" s="168"/>
      <c r="E362" s="169"/>
      <c r="F362" s="168"/>
      <c r="G362" s="172"/>
      <c r="H362" s="172"/>
      <c r="I362" s="172"/>
      <c r="J362" s="168"/>
      <c r="K362" s="168"/>
      <c r="N362" s="171"/>
      <c r="O362" s="171"/>
      <c r="P362" s="171"/>
      <c r="Q362" s="171"/>
    </row>
    <row r="363" spans="1:17" ht="14.4" x14ac:dyDescent="0.25">
      <c r="A363" s="168"/>
      <c r="B363" s="168"/>
      <c r="C363" s="168"/>
      <c r="D363" s="168"/>
      <c r="E363" s="169"/>
      <c r="F363" s="168"/>
      <c r="G363" s="172"/>
      <c r="H363" s="172"/>
      <c r="I363" s="172"/>
      <c r="J363" s="168"/>
      <c r="K363" s="168"/>
      <c r="N363" s="171"/>
      <c r="O363" s="171"/>
      <c r="P363" s="171"/>
      <c r="Q363" s="171"/>
    </row>
    <row r="364" spans="1:17" ht="14.4" x14ac:dyDescent="0.25">
      <c r="A364" s="168"/>
      <c r="B364" s="168"/>
      <c r="C364" s="168"/>
      <c r="D364" s="168"/>
      <c r="E364" s="169"/>
      <c r="F364" s="168"/>
      <c r="G364" s="172"/>
      <c r="H364" s="172"/>
      <c r="I364" s="172"/>
      <c r="J364" s="168"/>
      <c r="K364" s="168"/>
      <c r="N364" s="171"/>
      <c r="O364" s="171"/>
      <c r="P364" s="171"/>
      <c r="Q364" s="171"/>
    </row>
    <row r="365" spans="1:17" ht="14.4" x14ac:dyDescent="0.25">
      <c r="A365" s="168"/>
      <c r="B365" s="168"/>
      <c r="C365" s="168"/>
      <c r="D365" s="168"/>
      <c r="E365" s="169"/>
      <c r="F365" s="168"/>
      <c r="G365" s="172"/>
      <c r="H365" s="172"/>
      <c r="I365" s="172"/>
      <c r="J365" s="168"/>
      <c r="K365" s="168"/>
      <c r="N365" s="171"/>
      <c r="O365" s="171"/>
      <c r="P365" s="171"/>
      <c r="Q365" s="171"/>
    </row>
    <row r="366" spans="1:17" ht="14.4" x14ac:dyDescent="0.25">
      <c r="A366" s="168"/>
      <c r="B366" s="168"/>
      <c r="C366" s="168"/>
      <c r="D366" s="168"/>
      <c r="E366" s="169"/>
      <c r="F366" s="168"/>
      <c r="G366" s="172"/>
      <c r="H366" s="172"/>
      <c r="I366" s="172"/>
      <c r="J366" s="168"/>
      <c r="K366" s="168"/>
      <c r="N366" s="171"/>
      <c r="O366" s="171"/>
      <c r="P366" s="171"/>
      <c r="Q366" s="171"/>
    </row>
    <row r="367" spans="1:17" ht="14.4" x14ac:dyDescent="0.25">
      <c r="A367" s="168"/>
      <c r="B367" s="168"/>
      <c r="C367" s="168"/>
      <c r="D367" s="168"/>
      <c r="E367" s="169"/>
      <c r="F367" s="168"/>
      <c r="G367" s="172"/>
      <c r="H367" s="172"/>
      <c r="I367" s="172"/>
      <c r="J367" s="168"/>
      <c r="K367" s="168"/>
      <c r="N367" s="171"/>
      <c r="O367" s="171"/>
      <c r="P367" s="171"/>
      <c r="Q367" s="171"/>
    </row>
    <row r="368" spans="1:17" ht="14.4" x14ac:dyDescent="0.25">
      <c r="A368" s="168"/>
      <c r="B368" s="168"/>
      <c r="C368" s="168"/>
      <c r="D368" s="168"/>
      <c r="E368" s="169"/>
      <c r="F368" s="168"/>
      <c r="G368" s="172"/>
      <c r="H368" s="172"/>
      <c r="I368" s="172"/>
      <c r="J368" s="168"/>
      <c r="K368" s="168"/>
      <c r="N368" s="171"/>
      <c r="O368" s="171"/>
      <c r="P368" s="171"/>
      <c r="Q368" s="171"/>
    </row>
    <row r="369" spans="1:17" ht="14.4" x14ac:dyDescent="0.25">
      <c r="A369" s="168"/>
      <c r="B369" s="168"/>
      <c r="C369" s="168"/>
      <c r="D369" s="168"/>
      <c r="E369" s="169"/>
      <c r="F369" s="168"/>
      <c r="G369" s="172"/>
      <c r="H369" s="172"/>
      <c r="I369" s="172"/>
      <c r="J369" s="168"/>
      <c r="K369" s="168"/>
      <c r="N369" s="171"/>
      <c r="O369" s="171"/>
      <c r="P369" s="171"/>
      <c r="Q369" s="171"/>
    </row>
    <row r="370" spans="1:17" ht="14.4" x14ac:dyDescent="0.25">
      <c r="A370" s="168"/>
      <c r="B370" s="168"/>
      <c r="C370" s="168"/>
      <c r="D370" s="168"/>
      <c r="E370" s="169"/>
      <c r="F370" s="168"/>
      <c r="G370" s="172"/>
      <c r="H370" s="172"/>
      <c r="I370" s="172"/>
      <c r="J370" s="168"/>
      <c r="K370" s="168"/>
      <c r="N370" s="171"/>
      <c r="O370" s="171"/>
      <c r="P370" s="171"/>
      <c r="Q370" s="171"/>
    </row>
    <row r="371" spans="1:17" ht="14.4" x14ac:dyDescent="0.25">
      <c r="A371" s="168"/>
      <c r="B371" s="168"/>
      <c r="C371" s="168"/>
      <c r="D371" s="168"/>
      <c r="E371" s="169"/>
      <c r="F371" s="168"/>
      <c r="G371" s="172"/>
      <c r="H371" s="172"/>
      <c r="I371" s="172"/>
      <c r="J371" s="168"/>
      <c r="K371" s="168"/>
      <c r="N371" s="171"/>
      <c r="O371" s="171"/>
      <c r="P371" s="171"/>
      <c r="Q371" s="171"/>
    </row>
    <row r="372" spans="1:17" ht="14.4" x14ac:dyDescent="0.25">
      <c r="A372" s="168"/>
      <c r="B372" s="168"/>
      <c r="C372" s="168"/>
      <c r="D372" s="168"/>
      <c r="E372" s="169"/>
      <c r="F372" s="168"/>
      <c r="G372" s="172"/>
      <c r="H372" s="172"/>
      <c r="I372" s="172"/>
      <c r="J372" s="168"/>
      <c r="K372" s="168"/>
      <c r="N372" s="171"/>
      <c r="O372" s="171"/>
      <c r="P372" s="171"/>
      <c r="Q372" s="171"/>
    </row>
    <row r="373" spans="1:17" ht="14.4" x14ac:dyDescent="0.25">
      <c r="A373" s="168"/>
      <c r="B373" s="168"/>
      <c r="C373" s="168"/>
      <c r="D373" s="168"/>
      <c r="E373" s="169"/>
      <c r="F373" s="168"/>
      <c r="G373" s="172"/>
      <c r="H373" s="172"/>
      <c r="I373" s="172"/>
      <c r="J373" s="168"/>
      <c r="K373" s="168"/>
      <c r="N373" s="171"/>
      <c r="O373" s="171"/>
      <c r="P373" s="171"/>
      <c r="Q373" s="171"/>
    </row>
    <row r="374" spans="1:17" ht="14.4" x14ac:dyDescent="0.25">
      <c r="A374" s="168"/>
      <c r="B374" s="168"/>
      <c r="C374" s="168"/>
      <c r="D374" s="168"/>
      <c r="E374" s="169"/>
      <c r="F374" s="168"/>
      <c r="G374" s="172"/>
      <c r="H374" s="172"/>
      <c r="I374" s="172"/>
      <c r="J374" s="168"/>
      <c r="K374" s="168"/>
      <c r="N374" s="171"/>
      <c r="O374" s="171"/>
      <c r="P374" s="171"/>
      <c r="Q374" s="171"/>
    </row>
    <row r="375" spans="1:17" ht="14.4" x14ac:dyDescent="0.25">
      <c r="A375" s="168"/>
      <c r="B375" s="168"/>
      <c r="C375" s="168"/>
      <c r="D375" s="168"/>
      <c r="E375" s="169"/>
      <c r="F375" s="168"/>
      <c r="G375" s="172"/>
      <c r="H375" s="172"/>
      <c r="I375" s="172"/>
      <c r="J375" s="168"/>
      <c r="K375" s="168"/>
      <c r="N375" s="171"/>
      <c r="O375" s="171"/>
      <c r="P375" s="171"/>
      <c r="Q375" s="171"/>
    </row>
    <row r="376" spans="1:17" ht="14.4" x14ac:dyDescent="0.25">
      <c r="A376" s="168"/>
      <c r="B376" s="168"/>
      <c r="C376" s="168"/>
      <c r="D376" s="168"/>
      <c r="E376" s="169"/>
      <c r="F376" s="168"/>
      <c r="G376" s="172"/>
      <c r="H376" s="172"/>
      <c r="I376" s="172"/>
      <c r="J376" s="168"/>
      <c r="K376" s="168"/>
      <c r="N376" s="171"/>
      <c r="O376" s="171"/>
      <c r="P376" s="171"/>
      <c r="Q376" s="171"/>
    </row>
    <row r="377" spans="1:17" ht="14.4" x14ac:dyDescent="0.25">
      <c r="A377" s="168"/>
      <c r="B377" s="168"/>
      <c r="C377" s="168"/>
      <c r="D377" s="168"/>
      <c r="E377" s="169"/>
      <c r="F377" s="168"/>
      <c r="G377" s="172"/>
      <c r="H377" s="172"/>
      <c r="I377" s="172"/>
      <c r="J377" s="168"/>
      <c r="K377" s="168"/>
      <c r="N377" s="171"/>
      <c r="O377" s="171"/>
      <c r="P377" s="171"/>
      <c r="Q377" s="171"/>
    </row>
    <row r="378" spans="1:17" ht="14.4" x14ac:dyDescent="0.25">
      <c r="A378" s="168"/>
      <c r="B378" s="168"/>
      <c r="C378" s="168"/>
      <c r="D378" s="168"/>
      <c r="E378" s="169"/>
      <c r="F378" s="168"/>
      <c r="G378" s="172"/>
      <c r="H378" s="172"/>
      <c r="I378" s="172"/>
      <c r="J378" s="168"/>
      <c r="K378" s="168"/>
      <c r="N378" s="171"/>
      <c r="O378" s="171"/>
      <c r="P378" s="171"/>
      <c r="Q378" s="171"/>
    </row>
    <row r="379" spans="1:17" ht="14.4" x14ac:dyDescent="0.25">
      <c r="A379" s="168"/>
      <c r="B379" s="168"/>
      <c r="C379" s="168"/>
      <c r="D379" s="168"/>
      <c r="E379" s="169"/>
      <c r="F379" s="168"/>
      <c r="G379" s="172"/>
      <c r="H379" s="172"/>
      <c r="I379" s="172"/>
      <c r="J379" s="168"/>
      <c r="K379" s="168"/>
      <c r="N379" s="171"/>
      <c r="O379" s="171"/>
      <c r="P379" s="171"/>
      <c r="Q379" s="171"/>
    </row>
    <row r="380" spans="1:17" ht="14.4" x14ac:dyDescent="0.25">
      <c r="A380" s="168"/>
      <c r="B380" s="168"/>
      <c r="C380" s="168"/>
      <c r="D380" s="168"/>
      <c r="E380" s="169"/>
      <c r="F380" s="168"/>
      <c r="G380" s="172"/>
      <c r="H380" s="172"/>
      <c r="I380" s="172"/>
      <c r="J380" s="168"/>
      <c r="K380" s="168"/>
      <c r="N380" s="171"/>
      <c r="O380" s="171"/>
      <c r="P380" s="171"/>
      <c r="Q380" s="171"/>
    </row>
    <row r="381" spans="1:17" ht="14.4" x14ac:dyDescent="0.25">
      <c r="A381" s="168"/>
      <c r="B381" s="168"/>
      <c r="C381" s="168"/>
      <c r="D381" s="168"/>
      <c r="E381" s="169"/>
      <c r="F381" s="168"/>
      <c r="G381" s="172"/>
      <c r="H381" s="172"/>
      <c r="I381" s="172"/>
      <c r="J381" s="168"/>
      <c r="K381" s="168"/>
      <c r="N381" s="171"/>
      <c r="O381" s="171"/>
      <c r="P381" s="171"/>
      <c r="Q381" s="171"/>
    </row>
    <row r="382" spans="1:17" ht="14.4" x14ac:dyDescent="0.25">
      <c r="A382" s="168"/>
      <c r="B382" s="168"/>
      <c r="C382" s="168"/>
      <c r="D382" s="168"/>
      <c r="E382" s="169"/>
      <c r="F382" s="168"/>
      <c r="G382" s="172"/>
      <c r="H382" s="172"/>
      <c r="I382" s="172"/>
      <c r="J382" s="168"/>
      <c r="K382" s="168"/>
      <c r="N382" s="171"/>
      <c r="O382" s="171"/>
      <c r="P382" s="171"/>
      <c r="Q382" s="171"/>
    </row>
    <row r="383" spans="1:17" ht="14.4" x14ac:dyDescent="0.25">
      <c r="A383" s="168"/>
      <c r="B383" s="168"/>
      <c r="C383" s="168"/>
      <c r="D383" s="168"/>
      <c r="E383" s="169"/>
      <c r="F383" s="168"/>
      <c r="G383" s="172"/>
      <c r="H383" s="172"/>
      <c r="I383" s="172"/>
      <c r="J383" s="168"/>
      <c r="K383" s="168"/>
      <c r="N383" s="171"/>
      <c r="O383" s="171"/>
      <c r="P383" s="171"/>
      <c r="Q383" s="171"/>
    </row>
    <row r="384" spans="1:17" ht="14.4" x14ac:dyDescent="0.25">
      <c r="A384" s="168"/>
      <c r="B384" s="168"/>
      <c r="C384" s="168"/>
      <c r="D384" s="168"/>
      <c r="E384" s="169"/>
      <c r="F384" s="168"/>
      <c r="G384" s="172"/>
      <c r="H384" s="172"/>
      <c r="I384" s="172"/>
      <c r="J384" s="168"/>
      <c r="K384" s="168"/>
      <c r="N384" s="171"/>
      <c r="O384" s="171"/>
      <c r="P384" s="171"/>
      <c r="Q384" s="171"/>
    </row>
    <row r="385" spans="1:17" ht="14.4" x14ac:dyDescent="0.25">
      <c r="A385" s="168"/>
      <c r="B385" s="168"/>
      <c r="C385" s="168"/>
      <c r="D385" s="168"/>
      <c r="E385" s="169"/>
      <c r="F385" s="168"/>
      <c r="G385" s="172"/>
      <c r="H385" s="172"/>
      <c r="I385" s="172"/>
      <c r="J385" s="168"/>
      <c r="K385" s="168"/>
      <c r="N385" s="171"/>
      <c r="O385" s="171"/>
      <c r="P385" s="171"/>
      <c r="Q385" s="171"/>
    </row>
    <row r="386" spans="1:17" ht="14.4" x14ac:dyDescent="0.25">
      <c r="A386" s="168"/>
      <c r="B386" s="168"/>
      <c r="C386" s="168"/>
      <c r="D386" s="168"/>
      <c r="E386" s="169"/>
      <c r="F386" s="168"/>
      <c r="G386" s="172"/>
      <c r="H386" s="172"/>
      <c r="I386" s="172"/>
      <c r="J386" s="168"/>
      <c r="K386" s="168"/>
      <c r="N386" s="171"/>
      <c r="O386" s="171"/>
      <c r="P386" s="171"/>
      <c r="Q386" s="171"/>
    </row>
    <row r="387" spans="1:17" ht="14.4" x14ac:dyDescent="0.25">
      <c r="A387" s="168"/>
      <c r="B387" s="168"/>
      <c r="C387" s="168"/>
      <c r="D387" s="168"/>
      <c r="E387" s="169"/>
      <c r="F387" s="168"/>
      <c r="G387" s="172"/>
      <c r="H387" s="172"/>
      <c r="I387" s="172"/>
      <c r="J387" s="168"/>
      <c r="K387" s="168"/>
      <c r="N387" s="171"/>
      <c r="O387" s="171"/>
      <c r="P387" s="171"/>
      <c r="Q387" s="171"/>
    </row>
    <row r="388" spans="1:17" ht="14.4" x14ac:dyDescent="0.25">
      <c r="A388" s="168"/>
      <c r="B388" s="168"/>
      <c r="C388" s="168"/>
      <c r="D388" s="168"/>
      <c r="E388" s="169"/>
      <c r="F388" s="168"/>
      <c r="G388" s="172"/>
      <c r="H388" s="172"/>
      <c r="I388" s="172"/>
      <c r="J388" s="168"/>
      <c r="K388" s="168"/>
      <c r="N388" s="171"/>
      <c r="O388" s="171"/>
      <c r="P388" s="171"/>
      <c r="Q388" s="171"/>
    </row>
    <row r="389" spans="1:17" ht="14.4" x14ac:dyDescent="0.25">
      <c r="A389" s="168"/>
      <c r="B389" s="168"/>
      <c r="C389" s="168"/>
      <c r="D389" s="168"/>
      <c r="E389" s="169"/>
      <c r="F389" s="168"/>
      <c r="G389" s="172"/>
      <c r="H389" s="172"/>
      <c r="I389" s="172"/>
      <c r="J389" s="168"/>
      <c r="K389" s="168"/>
      <c r="N389" s="171"/>
      <c r="O389" s="171"/>
      <c r="P389" s="171"/>
      <c r="Q389" s="171"/>
    </row>
    <row r="390" spans="1:17" ht="14.4" x14ac:dyDescent="0.25">
      <c r="A390" s="168"/>
      <c r="B390" s="168"/>
      <c r="C390" s="168"/>
      <c r="D390" s="168"/>
      <c r="E390" s="169"/>
      <c r="F390" s="168"/>
      <c r="G390" s="172"/>
      <c r="H390" s="172"/>
      <c r="I390" s="172"/>
      <c r="J390" s="168"/>
      <c r="K390" s="168"/>
      <c r="N390" s="171"/>
      <c r="O390" s="171"/>
      <c r="P390" s="171"/>
      <c r="Q390" s="171"/>
    </row>
    <row r="391" spans="1:17" ht="14.4" x14ac:dyDescent="0.25">
      <c r="A391" s="168"/>
      <c r="B391" s="168"/>
      <c r="C391" s="168"/>
      <c r="D391" s="168"/>
      <c r="E391" s="169"/>
      <c r="F391" s="168"/>
      <c r="G391" s="172"/>
      <c r="H391" s="172"/>
      <c r="I391" s="172"/>
      <c r="J391" s="168"/>
      <c r="K391" s="168"/>
      <c r="N391" s="171"/>
      <c r="O391" s="171"/>
      <c r="P391" s="171"/>
      <c r="Q391" s="171"/>
    </row>
    <row r="392" spans="1:17" ht="14.4" x14ac:dyDescent="0.25">
      <c r="A392" s="168"/>
      <c r="B392" s="168"/>
      <c r="C392" s="168"/>
      <c r="D392" s="168"/>
      <c r="E392" s="169"/>
      <c r="F392" s="168"/>
      <c r="G392" s="172"/>
      <c r="H392" s="172"/>
      <c r="I392" s="172"/>
      <c r="J392" s="168"/>
      <c r="K392" s="168"/>
      <c r="N392" s="171"/>
      <c r="O392" s="171"/>
      <c r="P392" s="171"/>
      <c r="Q392" s="171"/>
    </row>
    <row r="393" spans="1:17" ht="14.4" x14ac:dyDescent="0.25">
      <c r="A393" s="168"/>
      <c r="B393" s="168"/>
      <c r="C393" s="168"/>
      <c r="D393" s="168"/>
      <c r="E393" s="169"/>
      <c r="F393" s="168"/>
      <c r="G393" s="172"/>
      <c r="H393" s="172"/>
      <c r="I393" s="172"/>
      <c r="J393" s="168"/>
      <c r="K393" s="168"/>
      <c r="N393" s="171"/>
      <c r="O393" s="171"/>
      <c r="P393" s="171"/>
      <c r="Q393" s="171"/>
    </row>
    <row r="394" spans="1:17" ht="14.4" x14ac:dyDescent="0.25">
      <c r="A394" s="168"/>
      <c r="B394" s="168"/>
      <c r="C394" s="168"/>
      <c r="D394" s="168"/>
      <c r="E394" s="169"/>
      <c r="F394" s="168"/>
      <c r="G394" s="172"/>
      <c r="H394" s="172"/>
      <c r="I394" s="172"/>
      <c r="J394" s="168"/>
      <c r="K394" s="168"/>
      <c r="N394" s="171"/>
      <c r="O394" s="171"/>
      <c r="P394" s="171"/>
      <c r="Q394" s="171"/>
    </row>
    <row r="395" spans="1:17" ht="14.4" x14ac:dyDescent="0.25">
      <c r="A395" s="168"/>
      <c r="B395" s="168"/>
      <c r="C395" s="168"/>
      <c r="D395" s="168"/>
      <c r="E395" s="169"/>
      <c r="F395" s="168"/>
      <c r="G395" s="172"/>
      <c r="H395" s="172"/>
      <c r="I395" s="172"/>
      <c r="J395" s="168"/>
      <c r="K395" s="168"/>
      <c r="N395" s="171"/>
      <c r="O395" s="171"/>
      <c r="P395" s="171"/>
      <c r="Q395" s="171"/>
    </row>
    <row r="396" spans="1:17" ht="14.4" x14ac:dyDescent="0.25">
      <c r="A396" s="168"/>
      <c r="B396" s="168"/>
      <c r="C396" s="168"/>
      <c r="D396" s="168"/>
      <c r="E396" s="169"/>
      <c r="F396" s="168"/>
      <c r="G396" s="172"/>
      <c r="H396" s="172"/>
      <c r="I396" s="172"/>
      <c r="J396" s="168"/>
      <c r="K396" s="168"/>
      <c r="N396" s="171"/>
      <c r="O396" s="171"/>
      <c r="P396" s="171"/>
      <c r="Q396" s="171"/>
    </row>
    <row r="397" spans="1:17" ht="14.4" x14ac:dyDescent="0.25">
      <c r="A397" s="168"/>
      <c r="B397" s="168"/>
      <c r="C397" s="168"/>
      <c r="D397" s="168"/>
      <c r="E397" s="169"/>
      <c r="F397" s="168"/>
      <c r="G397" s="172"/>
      <c r="H397" s="172"/>
      <c r="I397" s="172"/>
      <c r="J397" s="168"/>
      <c r="K397" s="168"/>
      <c r="N397" s="171"/>
      <c r="O397" s="171"/>
      <c r="P397" s="171"/>
      <c r="Q397" s="171"/>
    </row>
    <row r="398" spans="1:17" ht="14.4" x14ac:dyDescent="0.25">
      <c r="A398" s="168"/>
      <c r="B398" s="168"/>
      <c r="C398" s="168"/>
      <c r="D398" s="168"/>
      <c r="E398" s="169"/>
      <c r="F398" s="168"/>
      <c r="G398" s="172"/>
      <c r="H398" s="172"/>
      <c r="I398" s="172"/>
      <c r="J398" s="168"/>
      <c r="K398" s="168"/>
      <c r="N398" s="171"/>
      <c r="O398" s="171"/>
      <c r="P398" s="171"/>
      <c r="Q398" s="171"/>
    </row>
    <row r="399" spans="1:17" ht="14.4" x14ac:dyDescent="0.25">
      <c r="A399" s="168"/>
      <c r="B399" s="168"/>
      <c r="C399" s="168"/>
      <c r="D399" s="168"/>
      <c r="E399" s="169"/>
      <c r="F399" s="168"/>
      <c r="G399" s="172"/>
      <c r="H399" s="172"/>
      <c r="I399" s="172"/>
      <c r="J399" s="168"/>
      <c r="K399" s="168"/>
      <c r="N399" s="171"/>
      <c r="O399" s="171"/>
      <c r="P399" s="171"/>
      <c r="Q399" s="171"/>
    </row>
    <row r="400" spans="1:17" ht="14.4" x14ac:dyDescent="0.25">
      <c r="A400" s="168"/>
      <c r="B400" s="168"/>
      <c r="C400" s="168"/>
      <c r="D400" s="168"/>
      <c r="E400" s="169"/>
      <c r="F400" s="168"/>
      <c r="G400" s="172"/>
      <c r="H400" s="172"/>
      <c r="I400" s="172"/>
      <c r="J400" s="168"/>
      <c r="K400" s="168"/>
      <c r="N400" s="171"/>
      <c r="O400" s="171"/>
      <c r="P400" s="171"/>
      <c r="Q400" s="171"/>
    </row>
    <row r="401" spans="1:17" ht="14.4" x14ac:dyDescent="0.25">
      <c r="A401" s="168"/>
      <c r="B401" s="168"/>
      <c r="C401" s="168"/>
      <c r="D401" s="168"/>
      <c r="E401" s="169"/>
      <c r="F401" s="168"/>
      <c r="G401" s="172"/>
      <c r="H401" s="172"/>
      <c r="I401" s="172"/>
      <c r="J401" s="168"/>
      <c r="K401" s="168"/>
      <c r="N401" s="171"/>
      <c r="O401" s="171"/>
      <c r="P401" s="171"/>
      <c r="Q401" s="171"/>
    </row>
    <row r="402" spans="1:17" ht="14.4" x14ac:dyDescent="0.25">
      <c r="A402" s="168"/>
      <c r="B402" s="168"/>
      <c r="C402" s="168"/>
      <c r="D402" s="168"/>
      <c r="E402" s="169"/>
      <c r="F402" s="168"/>
      <c r="G402" s="172"/>
      <c r="H402" s="172"/>
      <c r="I402" s="172"/>
      <c r="J402" s="168"/>
      <c r="K402" s="168"/>
      <c r="N402" s="171"/>
      <c r="O402" s="171"/>
      <c r="P402" s="171"/>
      <c r="Q402" s="171"/>
    </row>
    <row r="403" spans="1:17" ht="14.4" x14ac:dyDescent="0.25">
      <c r="A403" s="168"/>
      <c r="B403" s="168"/>
      <c r="C403" s="168"/>
      <c r="D403" s="168"/>
      <c r="E403" s="169"/>
      <c r="F403" s="168"/>
      <c r="G403" s="172"/>
      <c r="H403" s="172"/>
      <c r="I403" s="172"/>
      <c r="J403" s="168"/>
      <c r="K403" s="168"/>
      <c r="N403" s="171"/>
      <c r="O403" s="171"/>
      <c r="P403" s="171"/>
      <c r="Q403" s="171"/>
    </row>
    <row r="404" spans="1:17" ht="14.4" x14ac:dyDescent="0.25">
      <c r="A404" s="168"/>
      <c r="B404" s="168"/>
      <c r="C404" s="168"/>
      <c r="D404" s="168"/>
      <c r="E404" s="169"/>
      <c r="F404" s="168"/>
      <c r="G404" s="172"/>
      <c r="H404" s="172"/>
      <c r="I404" s="172"/>
      <c r="J404" s="168"/>
      <c r="K404" s="168"/>
      <c r="N404" s="171"/>
      <c r="O404" s="171"/>
      <c r="P404" s="171"/>
      <c r="Q404" s="171"/>
    </row>
    <row r="405" spans="1:17" ht="14.4" x14ac:dyDescent="0.25">
      <c r="A405" s="168"/>
      <c r="B405" s="168"/>
      <c r="C405" s="168"/>
      <c r="D405" s="168"/>
      <c r="E405" s="169"/>
      <c r="F405" s="168"/>
      <c r="G405" s="172"/>
      <c r="H405" s="172"/>
      <c r="I405" s="172"/>
      <c r="J405" s="168"/>
      <c r="K405" s="168"/>
      <c r="N405" s="171"/>
      <c r="O405" s="171"/>
      <c r="P405" s="171"/>
      <c r="Q405" s="171"/>
    </row>
    <row r="406" spans="1:17" ht="14.4" x14ac:dyDescent="0.25">
      <c r="A406" s="168"/>
      <c r="B406" s="168"/>
      <c r="C406" s="168"/>
      <c r="D406" s="168"/>
      <c r="E406" s="169"/>
      <c r="F406" s="168"/>
      <c r="G406" s="172"/>
      <c r="H406" s="172"/>
      <c r="I406" s="172"/>
      <c r="J406" s="168"/>
      <c r="K406" s="168"/>
      <c r="N406" s="171"/>
      <c r="O406" s="171"/>
      <c r="P406" s="171"/>
      <c r="Q406" s="171"/>
    </row>
    <row r="407" spans="1:17" ht="14.4" x14ac:dyDescent="0.25">
      <c r="A407" s="168"/>
      <c r="B407" s="168"/>
      <c r="C407" s="168"/>
      <c r="D407" s="168"/>
      <c r="E407" s="169"/>
      <c r="F407" s="168"/>
      <c r="G407" s="172"/>
      <c r="H407" s="172"/>
      <c r="I407" s="172"/>
      <c r="J407" s="168"/>
      <c r="K407" s="168"/>
      <c r="N407" s="171"/>
      <c r="O407" s="171"/>
      <c r="P407" s="171"/>
      <c r="Q407" s="171"/>
    </row>
    <row r="408" spans="1:17" ht="14.4" x14ac:dyDescent="0.25">
      <c r="A408" s="168"/>
      <c r="B408" s="168"/>
      <c r="C408" s="168"/>
      <c r="D408" s="168"/>
      <c r="E408" s="169"/>
      <c r="F408" s="168"/>
      <c r="G408" s="172"/>
      <c r="H408" s="172"/>
      <c r="I408" s="172"/>
      <c r="J408" s="168"/>
      <c r="K408" s="168"/>
      <c r="N408" s="171"/>
      <c r="O408" s="171"/>
      <c r="P408" s="171"/>
      <c r="Q408" s="171"/>
    </row>
    <row r="409" spans="1:17" ht="14.4" x14ac:dyDescent="0.25">
      <c r="A409" s="168"/>
      <c r="B409" s="168"/>
      <c r="C409" s="168"/>
      <c r="D409" s="168"/>
      <c r="E409" s="169"/>
      <c r="F409" s="168"/>
      <c r="G409" s="172"/>
      <c r="H409" s="172"/>
      <c r="I409" s="172"/>
      <c r="J409" s="168"/>
      <c r="K409" s="168"/>
      <c r="N409" s="171"/>
      <c r="O409" s="171"/>
      <c r="P409" s="171"/>
      <c r="Q409" s="171"/>
    </row>
    <row r="410" spans="1:17" ht="14.4" x14ac:dyDescent="0.25">
      <c r="A410" s="168"/>
      <c r="B410" s="168"/>
      <c r="C410" s="168"/>
      <c r="D410" s="168"/>
      <c r="E410" s="169"/>
      <c r="F410" s="168"/>
      <c r="G410" s="172"/>
      <c r="H410" s="172"/>
      <c r="I410" s="172"/>
      <c r="J410" s="168"/>
      <c r="K410" s="168"/>
      <c r="N410" s="171"/>
      <c r="O410" s="171"/>
      <c r="P410" s="171"/>
      <c r="Q410" s="171"/>
    </row>
    <row r="411" spans="1:17" ht="14.4" x14ac:dyDescent="0.25">
      <c r="A411" s="168"/>
      <c r="B411" s="168"/>
      <c r="C411" s="168"/>
      <c r="D411" s="168"/>
      <c r="E411" s="169"/>
      <c r="F411" s="168"/>
      <c r="G411" s="172"/>
      <c r="H411" s="172"/>
      <c r="I411" s="172"/>
      <c r="J411" s="168"/>
      <c r="K411" s="168"/>
      <c r="N411" s="171"/>
      <c r="O411" s="171"/>
      <c r="P411" s="171"/>
      <c r="Q411" s="171"/>
    </row>
    <row r="412" spans="1:17" ht="14.4" x14ac:dyDescent="0.25">
      <c r="A412" s="168"/>
      <c r="B412" s="168"/>
      <c r="C412" s="168"/>
      <c r="D412" s="168"/>
      <c r="E412" s="169"/>
      <c r="F412" s="168"/>
      <c r="G412" s="172"/>
      <c r="H412" s="172"/>
      <c r="I412" s="172"/>
      <c r="J412" s="168"/>
      <c r="K412" s="168"/>
      <c r="N412" s="171"/>
      <c r="O412" s="171"/>
      <c r="P412" s="171"/>
      <c r="Q412" s="171"/>
    </row>
    <row r="413" spans="1:17" ht="14.4" x14ac:dyDescent="0.25">
      <c r="A413" s="168"/>
      <c r="B413" s="168"/>
      <c r="C413" s="168"/>
      <c r="D413" s="168"/>
      <c r="E413" s="169"/>
      <c r="F413" s="168"/>
      <c r="G413" s="172"/>
      <c r="H413" s="172"/>
      <c r="I413" s="172"/>
      <c r="J413" s="168"/>
      <c r="K413" s="168"/>
      <c r="N413" s="171"/>
      <c r="O413" s="171"/>
      <c r="P413" s="171"/>
      <c r="Q413" s="171"/>
    </row>
    <row r="414" spans="1:17" ht="14.4" x14ac:dyDescent="0.25">
      <c r="A414" s="168"/>
      <c r="B414" s="168"/>
      <c r="C414" s="168"/>
      <c r="D414" s="168"/>
      <c r="E414" s="169"/>
      <c r="F414" s="168"/>
      <c r="G414" s="172"/>
      <c r="H414" s="172"/>
      <c r="I414" s="172"/>
      <c r="J414" s="168"/>
      <c r="K414" s="168"/>
      <c r="N414" s="171"/>
      <c r="O414" s="171"/>
      <c r="P414" s="171"/>
      <c r="Q414" s="171"/>
    </row>
    <row r="415" spans="1:17" ht="14.4" x14ac:dyDescent="0.25">
      <c r="A415" s="168"/>
      <c r="B415" s="168"/>
      <c r="C415" s="168"/>
      <c r="D415" s="168"/>
      <c r="E415" s="169"/>
      <c r="F415" s="168"/>
      <c r="G415" s="172"/>
      <c r="H415" s="172"/>
      <c r="I415" s="172"/>
      <c r="J415" s="168"/>
      <c r="K415" s="168"/>
      <c r="N415" s="171"/>
      <c r="O415" s="171"/>
      <c r="P415" s="171"/>
      <c r="Q415" s="171"/>
    </row>
    <row r="416" spans="1:17" ht="14.4" x14ac:dyDescent="0.25">
      <c r="A416" s="168"/>
      <c r="B416" s="168"/>
      <c r="C416" s="168"/>
      <c r="D416" s="168"/>
      <c r="E416" s="169"/>
      <c r="F416" s="168"/>
      <c r="G416" s="172"/>
      <c r="H416" s="172"/>
      <c r="I416" s="172"/>
      <c r="J416" s="168"/>
      <c r="K416" s="168"/>
      <c r="N416" s="171"/>
      <c r="O416" s="171"/>
      <c r="P416" s="171"/>
      <c r="Q416" s="171"/>
    </row>
    <row r="417" spans="1:17" ht="14.4" x14ac:dyDescent="0.25">
      <c r="A417" s="168"/>
      <c r="B417" s="168"/>
      <c r="C417" s="168"/>
      <c r="D417" s="168"/>
      <c r="E417" s="169"/>
      <c r="F417" s="168"/>
      <c r="G417" s="172"/>
      <c r="H417" s="172"/>
      <c r="I417" s="172"/>
      <c r="J417" s="168"/>
      <c r="K417" s="168"/>
      <c r="N417" s="171"/>
      <c r="O417" s="171"/>
      <c r="P417" s="171"/>
      <c r="Q417" s="171"/>
    </row>
    <row r="418" spans="1:17" ht="14.4" x14ac:dyDescent="0.25">
      <c r="A418" s="168"/>
      <c r="B418" s="168"/>
      <c r="C418" s="168"/>
      <c r="D418" s="168"/>
      <c r="E418" s="169"/>
      <c r="F418" s="168"/>
      <c r="G418" s="172"/>
      <c r="H418" s="172"/>
      <c r="I418" s="172"/>
      <c r="J418" s="168"/>
      <c r="K418" s="168"/>
      <c r="N418" s="171"/>
      <c r="O418" s="171"/>
      <c r="P418" s="171"/>
      <c r="Q418" s="171"/>
    </row>
    <row r="419" spans="1:17" ht="14.4" x14ac:dyDescent="0.25">
      <c r="A419" s="168"/>
      <c r="B419" s="168"/>
      <c r="C419" s="168"/>
      <c r="D419" s="168"/>
      <c r="E419" s="169"/>
      <c r="F419" s="168"/>
      <c r="G419" s="172"/>
      <c r="H419" s="172"/>
      <c r="I419" s="172"/>
      <c r="J419" s="168"/>
      <c r="K419" s="168"/>
      <c r="N419" s="171"/>
      <c r="O419" s="171"/>
      <c r="P419" s="171"/>
      <c r="Q419" s="171"/>
    </row>
    <row r="420" spans="1:17" ht="14.4" x14ac:dyDescent="0.25">
      <c r="A420" s="168"/>
      <c r="B420" s="168"/>
      <c r="C420" s="168"/>
      <c r="D420" s="168"/>
      <c r="E420" s="169"/>
      <c r="F420" s="168"/>
      <c r="G420" s="172"/>
      <c r="H420" s="172"/>
      <c r="I420" s="172"/>
      <c r="J420" s="168"/>
      <c r="K420" s="168"/>
      <c r="N420" s="171"/>
      <c r="O420" s="171"/>
      <c r="P420" s="171"/>
      <c r="Q420" s="171"/>
    </row>
    <row r="421" spans="1:17" ht="14.4" x14ac:dyDescent="0.25">
      <c r="A421" s="168"/>
      <c r="B421" s="168"/>
      <c r="C421" s="168"/>
      <c r="D421" s="168"/>
      <c r="E421" s="169"/>
      <c r="F421" s="168"/>
      <c r="G421" s="172"/>
      <c r="H421" s="172"/>
      <c r="I421" s="172"/>
      <c r="J421" s="168"/>
      <c r="K421" s="168"/>
      <c r="N421" s="171"/>
      <c r="O421" s="171"/>
      <c r="P421" s="171"/>
      <c r="Q421" s="171"/>
    </row>
    <row r="422" spans="1:17" ht="14.4" x14ac:dyDescent="0.25">
      <c r="A422" s="168"/>
      <c r="B422" s="168"/>
      <c r="C422" s="168"/>
      <c r="D422" s="168"/>
      <c r="E422" s="169"/>
      <c r="F422" s="168"/>
      <c r="G422" s="172"/>
      <c r="H422" s="172"/>
      <c r="I422" s="172"/>
      <c r="J422" s="168"/>
      <c r="K422" s="168"/>
      <c r="N422" s="171"/>
      <c r="O422" s="171"/>
      <c r="P422" s="171"/>
      <c r="Q422" s="171"/>
    </row>
    <row r="423" spans="1:17" ht="14.4" x14ac:dyDescent="0.25">
      <c r="A423" s="168"/>
      <c r="B423" s="168"/>
      <c r="C423" s="168"/>
      <c r="D423" s="168"/>
      <c r="E423" s="169"/>
      <c r="F423" s="168"/>
      <c r="G423" s="172"/>
      <c r="H423" s="172"/>
      <c r="I423" s="172"/>
      <c r="J423" s="168"/>
      <c r="K423" s="168"/>
      <c r="N423" s="171"/>
      <c r="O423" s="171"/>
      <c r="P423" s="171"/>
      <c r="Q423" s="171"/>
    </row>
    <row r="424" spans="1:17" ht="14.4" x14ac:dyDescent="0.25">
      <c r="A424" s="168"/>
      <c r="B424" s="168"/>
      <c r="C424" s="168"/>
      <c r="D424" s="168"/>
      <c r="E424" s="169"/>
      <c r="F424" s="168"/>
      <c r="G424" s="172"/>
      <c r="H424" s="172"/>
      <c r="I424" s="172"/>
      <c r="J424" s="168"/>
      <c r="K424" s="168"/>
      <c r="N424" s="171"/>
      <c r="O424" s="171"/>
      <c r="P424" s="171"/>
      <c r="Q424" s="171"/>
    </row>
    <row r="425" spans="1:17" ht="14.4" x14ac:dyDescent="0.25">
      <c r="A425" s="168"/>
      <c r="B425" s="168"/>
      <c r="C425" s="168"/>
      <c r="D425" s="168"/>
      <c r="E425" s="169"/>
      <c r="F425" s="168"/>
      <c r="G425" s="172"/>
      <c r="H425" s="172"/>
      <c r="I425" s="172"/>
      <c r="J425" s="168"/>
      <c r="K425" s="168"/>
      <c r="N425" s="171"/>
      <c r="O425" s="171"/>
      <c r="P425" s="171"/>
      <c r="Q425" s="171"/>
    </row>
    <row r="426" spans="1:17" ht="14.4" x14ac:dyDescent="0.25">
      <c r="A426" s="168"/>
      <c r="B426" s="168"/>
      <c r="C426" s="168"/>
      <c r="D426" s="168"/>
      <c r="E426" s="169"/>
      <c r="F426" s="168"/>
      <c r="G426" s="172"/>
      <c r="H426" s="172"/>
      <c r="I426" s="172"/>
      <c r="J426" s="168"/>
      <c r="K426" s="168"/>
      <c r="N426" s="171"/>
      <c r="O426" s="171"/>
      <c r="P426" s="171"/>
      <c r="Q426" s="171"/>
    </row>
    <row r="427" spans="1:17" ht="14.4" x14ac:dyDescent="0.25">
      <c r="A427" s="168"/>
      <c r="B427" s="168"/>
      <c r="C427" s="168"/>
      <c r="D427" s="168"/>
      <c r="E427" s="169"/>
      <c r="F427" s="168"/>
      <c r="G427" s="172"/>
      <c r="H427" s="172"/>
      <c r="I427" s="172"/>
      <c r="J427" s="168"/>
      <c r="K427" s="168"/>
      <c r="N427" s="171"/>
      <c r="O427" s="171"/>
      <c r="P427" s="171"/>
      <c r="Q427" s="171"/>
    </row>
    <row r="428" spans="1:17" ht="14.4" x14ac:dyDescent="0.25">
      <c r="A428" s="168"/>
      <c r="B428" s="168"/>
      <c r="C428" s="168"/>
      <c r="D428" s="168"/>
      <c r="E428" s="169"/>
      <c r="F428" s="168"/>
      <c r="G428" s="172"/>
      <c r="H428" s="172"/>
      <c r="I428" s="172"/>
      <c r="J428" s="168"/>
      <c r="K428" s="168"/>
      <c r="N428" s="171"/>
      <c r="O428" s="171"/>
      <c r="P428" s="171"/>
      <c r="Q428" s="171"/>
    </row>
    <row r="429" spans="1:17" ht="14.4" x14ac:dyDescent="0.25">
      <c r="A429" s="168"/>
      <c r="B429" s="168"/>
      <c r="C429" s="168"/>
      <c r="D429" s="168"/>
      <c r="E429" s="169"/>
      <c r="F429" s="168"/>
      <c r="G429" s="172"/>
      <c r="H429" s="172"/>
      <c r="I429" s="172"/>
      <c r="J429" s="168"/>
      <c r="K429" s="168"/>
      <c r="N429" s="171"/>
      <c r="O429" s="171"/>
      <c r="P429" s="171"/>
      <c r="Q429" s="171"/>
    </row>
    <row r="430" spans="1:17" ht="14.4" x14ac:dyDescent="0.25">
      <c r="A430" s="168"/>
      <c r="B430" s="168"/>
      <c r="C430" s="168"/>
      <c r="D430" s="168"/>
      <c r="E430" s="169"/>
      <c r="F430" s="168"/>
      <c r="G430" s="172"/>
      <c r="H430" s="172"/>
      <c r="I430" s="172"/>
      <c r="J430" s="168"/>
      <c r="K430" s="168"/>
      <c r="N430" s="171"/>
      <c r="O430" s="171"/>
      <c r="P430" s="171"/>
      <c r="Q430" s="171"/>
    </row>
    <row r="431" spans="1:17" ht="14.4" x14ac:dyDescent="0.25">
      <c r="A431" s="168"/>
      <c r="B431" s="168"/>
      <c r="C431" s="168"/>
      <c r="D431" s="168"/>
      <c r="E431" s="169"/>
      <c r="F431" s="168"/>
      <c r="G431" s="172"/>
      <c r="H431" s="172"/>
      <c r="I431" s="172"/>
      <c r="J431" s="168"/>
      <c r="K431" s="168"/>
      <c r="N431" s="171"/>
      <c r="O431" s="171"/>
      <c r="P431" s="171"/>
      <c r="Q431" s="171"/>
    </row>
    <row r="432" spans="1:17" ht="14.4" x14ac:dyDescent="0.25">
      <c r="A432" s="168"/>
      <c r="B432" s="168"/>
      <c r="C432" s="168"/>
      <c r="D432" s="168"/>
      <c r="E432" s="169"/>
      <c r="F432" s="168"/>
      <c r="G432" s="172"/>
      <c r="H432" s="172"/>
      <c r="I432" s="172"/>
      <c r="J432" s="168"/>
      <c r="K432" s="168"/>
      <c r="N432" s="171"/>
      <c r="O432" s="171"/>
      <c r="P432" s="171"/>
      <c r="Q432" s="171"/>
    </row>
    <row r="433" spans="1:17" ht="14.4" x14ac:dyDescent="0.25">
      <c r="A433" s="168"/>
      <c r="B433" s="168"/>
      <c r="C433" s="168"/>
      <c r="D433" s="168"/>
      <c r="E433" s="169"/>
      <c r="F433" s="168"/>
      <c r="G433" s="172"/>
      <c r="H433" s="172"/>
      <c r="I433" s="172"/>
      <c r="J433" s="168"/>
      <c r="K433" s="168"/>
      <c r="N433" s="171"/>
      <c r="O433" s="171"/>
      <c r="P433" s="171"/>
      <c r="Q433" s="171"/>
    </row>
    <row r="434" spans="1:17" ht="14.4" x14ac:dyDescent="0.25">
      <c r="A434" s="168"/>
      <c r="B434" s="168"/>
      <c r="C434" s="168"/>
      <c r="D434" s="168"/>
      <c r="E434" s="169"/>
      <c r="F434" s="168"/>
      <c r="G434" s="172"/>
      <c r="H434" s="172"/>
      <c r="I434" s="172"/>
      <c r="J434" s="168"/>
      <c r="K434" s="168"/>
      <c r="N434" s="171"/>
      <c r="O434" s="171"/>
      <c r="P434" s="171"/>
      <c r="Q434" s="171"/>
    </row>
    <row r="435" spans="1:17" ht="14.4" x14ac:dyDescent="0.25">
      <c r="A435" s="168"/>
      <c r="B435" s="168"/>
      <c r="C435" s="168"/>
      <c r="D435" s="168"/>
      <c r="E435" s="169"/>
      <c r="F435" s="168"/>
      <c r="G435" s="172"/>
      <c r="H435" s="172"/>
      <c r="I435" s="172"/>
      <c r="J435" s="168"/>
      <c r="K435" s="168"/>
      <c r="N435" s="171"/>
      <c r="O435" s="171"/>
      <c r="P435" s="171"/>
      <c r="Q435" s="171"/>
    </row>
    <row r="436" spans="1:17" ht="14.4" x14ac:dyDescent="0.25">
      <c r="A436" s="168"/>
      <c r="B436" s="168"/>
      <c r="C436" s="168"/>
      <c r="D436" s="168"/>
      <c r="E436" s="169"/>
      <c r="F436" s="168"/>
      <c r="G436" s="172"/>
      <c r="H436" s="172"/>
      <c r="I436" s="172"/>
      <c r="J436" s="168"/>
      <c r="K436" s="168"/>
      <c r="N436" s="171"/>
      <c r="O436" s="171"/>
      <c r="P436" s="171"/>
      <c r="Q436" s="171"/>
    </row>
    <row r="437" spans="1:17" ht="14.4" x14ac:dyDescent="0.25">
      <c r="A437" s="168"/>
      <c r="B437" s="168"/>
      <c r="C437" s="168"/>
      <c r="D437" s="168"/>
      <c r="E437" s="169"/>
      <c r="F437" s="168"/>
      <c r="G437" s="172"/>
      <c r="H437" s="172"/>
      <c r="I437" s="172"/>
      <c r="J437" s="168"/>
      <c r="K437" s="168"/>
      <c r="N437" s="171"/>
      <c r="O437" s="171"/>
      <c r="P437" s="171"/>
      <c r="Q437" s="171"/>
    </row>
    <row r="438" spans="1:17" ht="14.4" x14ac:dyDescent="0.25">
      <c r="A438" s="168"/>
      <c r="B438" s="168"/>
      <c r="C438" s="168"/>
      <c r="D438" s="168"/>
      <c r="E438" s="169"/>
      <c r="F438" s="168"/>
      <c r="G438" s="172"/>
      <c r="H438" s="172"/>
      <c r="I438" s="172"/>
      <c r="J438" s="168"/>
      <c r="K438" s="168"/>
      <c r="N438" s="171"/>
      <c r="O438" s="171"/>
      <c r="P438" s="171"/>
      <c r="Q438" s="171"/>
    </row>
    <row r="439" spans="1:17" ht="14.4" x14ac:dyDescent="0.25">
      <c r="A439" s="168"/>
      <c r="B439" s="168"/>
      <c r="C439" s="168"/>
      <c r="D439" s="168"/>
      <c r="E439" s="169"/>
      <c r="F439" s="168"/>
      <c r="G439" s="172"/>
      <c r="H439" s="172"/>
      <c r="I439" s="172"/>
      <c r="J439" s="168"/>
      <c r="K439" s="168"/>
      <c r="N439" s="171"/>
      <c r="O439" s="171"/>
      <c r="P439" s="171"/>
      <c r="Q439" s="171"/>
    </row>
    <row r="440" spans="1:17" ht="14.4" x14ac:dyDescent="0.25">
      <c r="A440" s="168"/>
      <c r="B440" s="168"/>
      <c r="C440" s="168"/>
      <c r="D440" s="168"/>
      <c r="E440" s="169"/>
      <c r="F440" s="168"/>
      <c r="G440" s="172"/>
      <c r="H440" s="172"/>
      <c r="I440" s="172"/>
      <c r="J440" s="168"/>
      <c r="K440" s="168"/>
      <c r="N440" s="171"/>
      <c r="O440" s="171"/>
      <c r="P440" s="171"/>
      <c r="Q440" s="171"/>
    </row>
    <row r="441" spans="1:17" ht="14.4" x14ac:dyDescent="0.25">
      <c r="A441" s="168"/>
      <c r="B441" s="168"/>
      <c r="C441" s="168"/>
      <c r="D441" s="168"/>
      <c r="E441" s="169"/>
      <c r="F441" s="168"/>
      <c r="G441" s="172"/>
      <c r="H441" s="172"/>
      <c r="I441" s="172"/>
      <c r="J441" s="168"/>
      <c r="K441" s="168"/>
      <c r="N441" s="171"/>
      <c r="O441" s="171"/>
      <c r="P441" s="171"/>
      <c r="Q441" s="171"/>
    </row>
    <row r="442" spans="1:17" ht="14.4" x14ac:dyDescent="0.25">
      <c r="A442" s="168"/>
      <c r="B442" s="168"/>
      <c r="C442" s="168"/>
      <c r="D442" s="168"/>
      <c r="E442" s="169"/>
      <c r="F442" s="168"/>
      <c r="G442" s="172"/>
      <c r="H442" s="172"/>
      <c r="I442" s="172"/>
      <c r="J442" s="168"/>
      <c r="K442" s="168"/>
      <c r="N442" s="171"/>
      <c r="O442" s="171"/>
      <c r="P442" s="171"/>
      <c r="Q442" s="171"/>
    </row>
    <row r="443" spans="1:17" ht="14.4" x14ac:dyDescent="0.25">
      <c r="A443" s="168"/>
      <c r="B443" s="168"/>
      <c r="C443" s="168"/>
      <c r="D443" s="168"/>
      <c r="E443" s="169"/>
      <c r="F443" s="168"/>
      <c r="G443" s="172"/>
      <c r="H443" s="172"/>
      <c r="I443" s="172"/>
      <c r="J443" s="168"/>
      <c r="K443" s="168"/>
      <c r="N443" s="171"/>
      <c r="O443" s="171"/>
      <c r="P443" s="171"/>
      <c r="Q443" s="171"/>
    </row>
    <row r="444" spans="1:17" ht="14.4" x14ac:dyDescent="0.25">
      <c r="A444" s="168"/>
      <c r="B444" s="168"/>
      <c r="C444" s="168"/>
      <c r="D444" s="168"/>
      <c r="E444" s="169"/>
      <c r="F444" s="168"/>
      <c r="G444" s="172"/>
      <c r="H444" s="172"/>
      <c r="I444" s="172"/>
      <c r="J444" s="168"/>
      <c r="K444" s="168"/>
      <c r="N444" s="171"/>
      <c r="O444" s="171"/>
      <c r="P444" s="171"/>
      <c r="Q444" s="171"/>
    </row>
    <row r="445" spans="1:17" ht="14.4" x14ac:dyDescent="0.25">
      <c r="A445" s="168"/>
      <c r="B445" s="168"/>
      <c r="C445" s="168"/>
      <c r="D445" s="168"/>
      <c r="E445" s="169"/>
      <c r="F445" s="168"/>
      <c r="G445" s="172"/>
      <c r="H445" s="172"/>
      <c r="I445" s="172"/>
      <c r="J445" s="168"/>
      <c r="K445" s="168"/>
      <c r="N445" s="171"/>
      <c r="O445" s="171"/>
      <c r="P445" s="171"/>
      <c r="Q445" s="171"/>
    </row>
    <row r="446" spans="1:17" ht="14.4" x14ac:dyDescent="0.25">
      <c r="A446" s="168"/>
      <c r="B446" s="168"/>
      <c r="C446" s="168"/>
      <c r="D446" s="168"/>
      <c r="E446" s="169"/>
      <c r="F446" s="168"/>
      <c r="G446" s="172"/>
      <c r="H446" s="172"/>
      <c r="I446" s="172"/>
      <c r="J446" s="168"/>
      <c r="K446" s="168"/>
      <c r="N446" s="171"/>
      <c r="O446" s="171"/>
      <c r="P446" s="171"/>
      <c r="Q446" s="171"/>
    </row>
    <row r="447" spans="1:17" ht="14.4" x14ac:dyDescent="0.25">
      <c r="A447" s="168"/>
      <c r="B447" s="168"/>
      <c r="C447" s="168"/>
      <c r="D447" s="168"/>
      <c r="E447" s="169"/>
      <c r="F447" s="168"/>
      <c r="G447" s="172"/>
      <c r="H447" s="172"/>
      <c r="I447" s="172"/>
      <c r="J447" s="168"/>
      <c r="K447" s="168"/>
      <c r="N447" s="171"/>
      <c r="O447" s="171"/>
      <c r="P447" s="171"/>
      <c r="Q447" s="171"/>
    </row>
    <row r="448" spans="1:17" ht="14.4" x14ac:dyDescent="0.25">
      <c r="A448" s="168"/>
      <c r="B448" s="168"/>
      <c r="C448" s="168"/>
      <c r="D448" s="168"/>
      <c r="E448" s="169"/>
      <c r="F448" s="168"/>
      <c r="G448" s="172"/>
      <c r="H448" s="172"/>
      <c r="I448" s="172"/>
      <c r="J448" s="168"/>
      <c r="K448" s="168"/>
      <c r="N448" s="171"/>
      <c r="O448" s="171"/>
      <c r="P448" s="171"/>
      <c r="Q448" s="171"/>
    </row>
    <row r="449" spans="1:17" ht="14.4" x14ac:dyDescent="0.25">
      <c r="A449" s="168"/>
      <c r="B449" s="168"/>
      <c r="C449" s="168"/>
      <c r="D449" s="168"/>
      <c r="E449" s="169"/>
      <c r="F449" s="168"/>
      <c r="G449" s="172"/>
      <c r="H449" s="172"/>
      <c r="I449" s="172"/>
      <c r="J449" s="168"/>
      <c r="K449" s="168"/>
      <c r="N449" s="171"/>
      <c r="O449" s="171"/>
      <c r="P449" s="171"/>
      <c r="Q449" s="171"/>
    </row>
    <row r="450" spans="1:17" ht="14.4" x14ac:dyDescent="0.25">
      <c r="A450" s="168"/>
      <c r="B450" s="168"/>
      <c r="C450" s="168"/>
      <c r="D450" s="168"/>
      <c r="E450" s="169"/>
      <c r="F450" s="168"/>
      <c r="G450" s="172"/>
      <c r="H450" s="172"/>
      <c r="I450" s="172"/>
      <c r="J450" s="168"/>
      <c r="K450" s="168"/>
      <c r="N450" s="171"/>
      <c r="O450" s="171"/>
      <c r="P450" s="171"/>
      <c r="Q450" s="171"/>
    </row>
    <row r="451" spans="1:17" ht="14.4" x14ac:dyDescent="0.25">
      <c r="A451" s="168"/>
      <c r="B451" s="168"/>
      <c r="C451" s="168"/>
      <c r="D451" s="168"/>
      <c r="E451" s="169"/>
      <c r="F451" s="168"/>
      <c r="G451" s="172"/>
      <c r="H451" s="172"/>
      <c r="I451" s="172"/>
      <c r="J451" s="168"/>
      <c r="K451" s="168"/>
      <c r="N451" s="171"/>
      <c r="O451" s="171"/>
      <c r="P451" s="171"/>
      <c r="Q451" s="171"/>
    </row>
    <row r="452" spans="1:17" ht="14.4" x14ac:dyDescent="0.25">
      <c r="A452" s="168"/>
      <c r="B452" s="168"/>
      <c r="C452" s="168"/>
      <c r="D452" s="168"/>
      <c r="E452" s="169"/>
      <c r="F452" s="168"/>
      <c r="G452" s="172"/>
      <c r="H452" s="172"/>
      <c r="I452" s="172"/>
      <c r="J452" s="168"/>
      <c r="K452" s="168"/>
      <c r="N452" s="171"/>
      <c r="O452" s="171"/>
      <c r="P452" s="171"/>
      <c r="Q452" s="171"/>
    </row>
    <row r="453" spans="1:17" ht="14.4" x14ac:dyDescent="0.25">
      <c r="A453" s="168"/>
      <c r="B453" s="168"/>
      <c r="C453" s="168"/>
      <c r="D453" s="168"/>
      <c r="E453" s="169"/>
      <c r="F453" s="168"/>
      <c r="G453" s="172"/>
      <c r="H453" s="172"/>
      <c r="I453" s="172"/>
      <c r="J453" s="168"/>
      <c r="K453" s="168"/>
      <c r="N453" s="171"/>
      <c r="O453" s="171"/>
      <c r="P453" s="171"/>
      <c r="Q453" s="171"/>
    </row>
    <row r="454" spans="1:17" ht="14.4" x14ac:dyDescent="0.25">
      <c r="A454" s="168"/>
      <c r="B454" s="168"/>
      <c r="C454" s="168"/>
      <c r="D454" s="168"/>
      <c r="E454" s="169"/>
      <c r="F454" s="168"/>
      <c r="G454" s="172"/>
      <c r="H454" s="172"/>
      <c r="I454" s="172"/>
      <c r="J454" s="168"/>
      <c r="K454" s="168"/>
      <c r="N454" s="171"/>
      <c r="O454" s="171"/>
      <c r="P454" s="171"/>
      <c r="Q454" s="171"/>
    </row>
    <row r="455" spans="1:17" ht="14.4" x14ac:dyDescent="0.25">
      <c r="A455" s="168"/>
      <c r="B455" s="168"/>
      <c r="C455" s="168"/>
      <c r="D455" s="168"/>
      <c r="E455" s="169"/>
      <c r="F455" s="168"/>
      <c r="G455" s="172"/>
      <c r="H455" s="172"/>
      <c r="I455" s="172"/>
      <c r="J455" s="168"/>
      <c r="K455" s="168"/>
      <c r="N455" s="171"/>
      <c r="O455" s="171"/>
      <c r="P455" s="171"/>
      <c r="Q455" s="171"/>
    </row>
    <row r="456" spans="1:17" ht="14.4" x14ac:dyDescent="0.25">
      <c r="A456" s="168"/>
      <c r="B456" s="168"/>
      <c r="C456" s="168"/>
      <c r="D456" s="168"/>
      <c r="E456" s="169"/>
      <c r="F456" s="168"/>
      <c r="G456" s="172"/>
      <c r="H456" s="172"/>
      <c r="I456" s="172"/>
      <c r="J456" s="168"/>
      <c r="K456" s="168"/>
      <c r="N456" s="171"/>
      <c r="O456" s="171"/>
      <c r="P456" s="171"/>
      <c r="Q456" s="171"/>
    </row>
    <row r="457" spans="1:17" ht="14.4" x14ac:dyDescent="0.25">
      <c r="A457" s="168"/>
      <c r="B457" s="168"/>
      <c r="C457" s="168"/>
      <c r="D457" s="168"/>
      <c r="E457" s="169"/>
      <c r="F457" s="168"/>
      <c r="G457" s="172"/>
      <c r="H457" s="172"/>
      <c r="I457" s="172"/>
      <c r="J457" s="168"/>
      <c r="K457" s="168"/>
      <c r="N457" s="171"/>
      <c r="O457" s="171"/>
      <c r="P457" s="171"/>
      <c r="Q457" s="171"/>
    </row>
    <row r="458" spans="1:17" ht="14.4" x14ac:dyDescent="0.25">
      <c r="A458" s="168"/>
      <c r="B458" s="168"/>
      <c r="C458" s="168"/>
      <c r="D458" s="168"/>
      <c r="E458" s="169"/>
      <c r="F458" s="168"/>
      <c r="G458" s="172"/>
      <c r="H458" s="172"/>
      <c r="I458" s="172"/>
      <c r="J458" s="168"/>
      <c r="K458" s="168"/>
      <c r="N458" s="171"/>
      <c r="O458" s="171"/>
      <c r="P458" s="171"/>
      <c r="Q458" s="171"/>
    </row>
    <row r="459" spans="1:17" ht="14.4" x14ac:dyDescent="0.25">
      <c r="A459" s="168"/>
      <c r="B459" s="168"/>
      <c r="C459" s="168"/>
      <c r="D459" s="168"/>
      <c r="E459" s="169"/>
      <c r="F459" s="168"/>
      <c r="G459" s="172"/>
      <c r="H459" s="172"/>
      <c r="I459" s="172"/>
      <c r="J459" s="168"/>
      <c r="K459" s="168"/>
      <c r="N459" s="171"/>
      <c r="O459" s="171"/>
      <c r="P459" s="171"/>
      <c r="Q459" s="171"/>
    </row>
    <row r="460" spans="1:17" ht="14.4" x14ac:dyDescent="0.25">
      <c r="A460" s="168"/>
      <c r="B460" s="168"/>
      <c r="C460" s="168"/>
      <c r="D460" s="168"/>
      <c r="E460" s="169"/>
      <c r="F460" s="168"/>
      <c r="G460" s="172"/>
      <c r="H460" s="172"/>
      <c r="I460" s="172"/>
      <c r="J460" s="168"/>
      <c r="K460" s="168"/>
      <c r="N460" s="171"/>
      <c r="O460" s="171"/>
      <c r="P460" s="171"/>
      <c r="Q460" s="171"/>
    </row>
    <row r="461" spans="1:17" ht="14.4" x14ac:dyDescent="0.25">
      <c r="A461" s="168"/>
      <c r="B461" s="168"/>
      <c r="C461" s="168"/>
      <c r="D461" s="168"/>
      <c r="E461" s="169"/>
      <c r="F461" s="168"/>
      <c r="G461" s="172"/>
      <c r="H461" s="172"/>
      <c r="I461" s="172"/>
      <c r="J461" s="168"/>
      <c r="K461" s="168"/>
      <c r="N461" s="171"/>
      <c r="O461" s="171"/>
      <c r="P461" s="171"/>
      <c r="Q461" s="171"/>
    </row>
    <row r="462" spans="1:17" ht="14.4" x14ac:dyDescent="0.25">
      <c r="A462" s="168"/>
      <c r="B462" s="168"/>
      <c r="C462" s="168"/>
      <c r="D462" s="168"/>
      <c r="E462" s="169"/>
      <c r="F462" s="168"/>
      <c r="G462" s="172"/>
      <c r="H462" s="172"/>
      <c r="I462" s="172"/>
      <c r="J462" s="168"/>
      <c r="K462" s="168"/>
      <c r="N462" s="171"/>
      <c r="O462" s="171"/>
      <c r="P462" s="171"/>
      <c r="Q462" s="171"/>
    </row>
    <row r="463" spans="1:17" ht="14.4" x14ac:dyDescent="0.25">
      <c r="A463" s="168"/>
      <c r="B463" s="168"/>
      <c r="C463" s="168"/>
      <c r="D463" s="168"/>
      <c r="E463" s="169"/>
      <c r="F463" s="168"/>
      <c r="G463" s="172"/>
      <c r="H463" s="172"/>
      <c r="I463" s="172"/>
      <c r="J463" s="168"/>
      <c r="K463" s="168"/>
      <c r="N463" s="171"/>
      <c r="O463" s="171"/>
      <c r="P463" s="171"/>
      <c r="Q463" s="171"/>
    </row>
    <row r="464" spans="1:17" ht="14.4" x14ac:dyDescent="0.25">
      <c r="A464" s="168"/>
      <c r="B464" s="168"/>
      <c r="C464" s="168"/>
      <c r="D464" s="168"/>
      <c r="E464" s="169"/>
      <c r="F464" s="168"/>
      <c r="G464" s="172"/>
      <c r="H464" s="172"/>
      <c r="I464" s="172"/>
      <c r="J464" s="168"/>
      <c r="K464" s="168"/>
      <c r="N464" s="171"/>
      <c r="O464" s="171"/>
      <c r="P464" s="171"/>
      <c r="Q464" s="171"/>
    </row>
    <row r="465" spans="1:17" ht="14.4" x14ac:dyDescent="0.25">
      <c r="A465" s="168"/>
      <c r="B465" s="168"/>
      <c r="C465" s="168"/>
      <c r="D465" s="168"/>
      <c r="E465" s="169"/>
      <c r="F465" s="168"/>
      <c r="G465" s="172"/>
      <c r="H465" s="172"/>
      <c r="I465" s="172"/>
      <c r="J465" s="168"/>
      <c r="K465" s="168"/>
      <c r="N465" s="171"/>
      <c r="O465" s="171"/>
      <c r="P465" s="171"/>
      <c r="Q465" s="171"/>
    </row>
    <row r="466" spans="1:17" ht="14.4" x14ac:dyDescent="0.25">
      <c r="A466" s="168"/>
      <c r="B466" s="168"/>
      <c r="C466" s="168"/>
      <c r="D466" s="168"/>
      <c r="E466" s="169"/>
      <c r="F466" s="168"/>
      <c r="G466" s="172"/>
      <c r="H466" s="172"/>
      <c r="I466" s="172"/>
      <c r="J466" s="168"/>
      <c r="K466" s="168"/>
      <c r="N466" s="171"/>
      <c r="O466" s="171"/>
      <c r="P466" s="171"/>
      <c r="Q466" s="171"/>
    </row>
    <row r="467" spans="1:17" ht="14.4" x14ac:dyDescent="0.25">
      <c r="A467" s="168"/>
      <c r="B467" s="168"/>
      <c r="C467" s="168"/>
      <c r="D467" s="168"/>
      <c r="E467" s="169"/>
      <c r="F467" s="168"/>
      <c r="G467" s="172"/>
      <c r="H467" s="172"/>
      <c r="I467" s="172"/>
      <c r="J467" s="168"/>
      <c r="K467" s="168"/>
      <c r="N467" s="171"/>
      <c r="O467" s="171"/>
      <c r="P467" s="171"/>
      <c r="Q467" s="171"/>
    </row>
    <row r="468" spans="1:17" ht="14.4" x14ac:dyDescent="0.25">
      <c r="A468" s="168"/>
      <c r="B468" s="168"/>
      <c r="C468" s="168"/>
      <c r="D468" s="168"/>
      <c r="E468" s="169"/>
      <c r="F468" s="168"/>
      <c r="G468" s="172"/>
      <c r="H468" s="172"/>
      <c r="I468" s="172"/>
      <c r="J468" s="168"/>
      <c r="K468" s="168"/>
      <c r="N468" s="171"/>
      <c r="O468" s="171"/>
      <c r="P468" s="171"/>
      <c r="Q468" s="171"/>
    </row>
    <row r="469" spans="1:17" ht="14.4" x14ac:dyDescent="0.25">
      <c r="A469" s="168"/>
      <c r="B469" s="168"/>
      <c r="C469" s="168"/>
      <c r="D469" s="168"/>
      <c r="E469" s="169"/>
      <c r="F469" s="168"/>
      <c r="G469" s="172"/>
      <c r="H469" s="172"/>
      <c r="I469" s="172"/>
      <c r="J469" s="168"/>
      <c r="K469" s="168"/>
      <c r="N469" s="171"/>
      <c r="O469" s="171"/>
      <c r="P469" s="171"/>
      <c r="Q469" s="171"/>
    </row>
    <row r="470" spans="1:17" ht="14.4" x14ac:dyDescent="0.25">
      <c r="A470" s="168"/>
      <c r="B470" s="168"/>
      <c r="C470" s="168"/>
      <c r="D470" s="168"/>
      <c r="E470" s="169"/>
      <c r="F470" s="168"/>
      <c r="G470" s="172"/>
      <c r="H470" s="172"/>
      <c r="I470" s="172"/>
      <c r="J470" s="168"/>
      <c r="K470" s="168"/>
      <c r="N470" s="171"/>
      <c r="O470" s="171"/>
      <c r="P470" s="171"/>
      <c r="Q470" s="171"/>
    </row>
    <row r="471" spans="1:17" ht="14.4" x14ac:dyDescent="0.25">
      <c r="A471" s="168"/>
      <c r="B471" s="168"/>
      <c r="C471" s="168"/>
      <c r="D471" s="168"/>
      <c r="E471" s="169"/>
      <c r="F471" s="168"/>
      <c r="G471" s="172"/>
      <c r="H471" s="172"/>
      <c r="I471" s="172"/>
      <c r="J471" s="168"/>
      <c r="K471" s="168"/>
      <c r="N471" s="171"/>
      <c r="O471" s="171"/>
      <c r="P471" s="171"/>
      <c r="Q471" s="171"/>
    </row>
    <row r="472" spans="1:17" ht="14.4" x14ac:dyDescent="0.25">
      <c r="A472" s="168"/>
      <c r="B472" s="168"/>
      <c r="C472" s="168"/>
      <c r="D472" s="168"/>
      <c r="E472" s="169"/>
      <c r="F472" s="168"/>
      <c r="G472" s="172"/>
      <c r="H472" s="172"/>
      <c r="I472" s="172"/>
      <c r="J472" s="168"/>
      <c r="K472" s="168"/>
      <c r="N472" s="171"/>
      <c r="O472" s="171"/>
      <c r="P472" s="171"/>
      <c r="Q472" s="171"/>
    </row>
    <row r="473" spans="1:17" ht="14.4" x14ac:dyDescent="0.25">
      <c r="A473" s="168"/>
      <c r="B473" s="168"/>
      <c r="C473" s="168"/>
      <c r="D473" s="168"/>
      <c r="E473" s="169"/>
      <c r="F473" s="168"/>
      <c r="G473" s="172"/>
      <c r="H473" s="172"/>
      <c r="I473" s="172"/>
      <c r="J473" s="168"/>
      <c r="K473" s="168"/>
      <c r="N473" s="171"/>
      <c r="O473" s="171"/>
      <c r="P473" s="171"/>
      <c r="Q473" s="171"/>
    </row>
    <row r="474" spans="1:17" ht="14.4" x14ac:dyDescent="0.25">
      <c r="A474" s="168"/>
      <c r="B474" s="168"/>
      <c r="C474" s="168"/>
      <c r="D474" s="168"/>
      <c r="E474" s="169"/>
      <c r="F474" s="168"/>
      <c r="G474" s="172"/>
      <c r="H474" s="172"/>
      <c r="I474" s="172"/>
      <c r="J474" s="168"/>
      <c r="K474" s="168"/>
      <c r="N474" s="171"/>
      <c r="O474" s="171"/>
      <c r="P474" s="171"/>
      <c r="Q474" s="171"/>
    </row>
    <row r="475" spans="1:17" ht="14.4" x14ac:dyDescent="0.25">
      <c r="A475" s="168"/>
      <c r="B475" s="168"/>
      <c r="C475" s="168"/>
      <c r="D475" s="168"/>
      <c r="E475" s="169"/>
      <c r="F475" s="168"/>
      <c r="G475" s="172"/>
      <c r="H475" s="172"/>
      <c r="I475" s="172"/>
      <c r="J475" s="168"/>
      <c r="K475" s="168"/>
      <c r="N475" s="171"/>
      <c r="O475" s="171"/>
      <c r="P475" s="171"/>
      <c r="Q475" s="171"/>
    </row>
    <row r="476" spans="1:17" ht="14.4" x14ac:dyDescent="0.25">
      <c r="A476" s="168"/>
      <c r="B476" s="168"/>
      <c r="C476" s="168"/>
      <c r="D476" s="168"/>
      <c r="E476" s="169"/>
      <c r="F476" s="168"/>
      <c r="G476" s="172"/>
      <c r="H476" s="172"/>
      <c r="I476" s="172"/>
      <c r="J476" s="168"/>
      <c r="K476" s="168"/>
      <c r="N476" s="171"/>
      <c r="O476" s="171"/>
      <c r="P476" s="171"/>
      <c r="Q476" s="171"/>
    </row>
    <row r="477" spans="1:17" ht="14.4" x14ac:dyDescent="0.25">
      <c r="A477" s="168"/>
      <c r="B477" s="168"/>
      <c r="C477" s="168"/>
      <c r="D477" s="168"/>
      <c r="E477" s="169"/>
      <c r="F477" s="168"/>
      <c r="G477" s="172"/>
      <c r="H477" s="172"/>
      <c r="I477" s="172"/>
      <c r="J477" s="168"/>
      <c r="K477" s="168"/>
      <c r="N477" s="171"/>
      <c r="O477" s="171"/>
      <c r="P477" s="171"/>
      <c r="Q477" s="171"/>
    </row>
    <row r="478" spans="1:17" ht="14.4" x14ac:dyDescent="0.25">
      <c r="A478" s="168"/>
      <c r="B478" s="168"/>
      <c r="C478" s="168"/>
      <c r="D478" s="168"/>
      <c r="E478" s="169"/>
      <c r="F478" s="168"/>
      <c r="G478" s="172"/>
      <c r="H478" s="172"/>
      <c r="I478" s="172"/>
      <c r="J478" s="168"/>
      <c r="K478" s="168"/>
      <c r="N478" s="171"/>
      <c r="O478" s="171"/>
      <c r="P478" s="171"/>
      <c r="Q478" s="171"/>
    </row>
    <row r="479" spans="1:17" ht="14.4" x14ac:dyDescent="0.25">
      <c r="A479" s="168"/>
      <c r="B479" s="168"/>
      <c r="C479" s="168"/>
      <c r="D479" s="168"/>
      <c r="E479" s="169"/>
      <c r="F479" s="168"/>
      <c r="G479" s="172"/>
      <c r="H479" s="172"/>
      <c r="I479" s="172"/>
      <c r="J479" s="168"/>
      <c r="K479" s="168"/>
      <c r="N479" s="171"/>
      <c r="O479" s="171"/>
      <c r="P479" s="171"/>
      <c r="Q479" s="171"/>
    </row>
    <row r="480" spans="1:17" ht="14.4" x14ac:dyDescent="0.25">
      <c r="A480" s="168"/>
      <c r="B480" s="168"/>
      <c r="C480" s="168"/>
      <c r="D480" s="168"/>
      <c r="E480" s="169"/>
      <c r="F480" s="168"/>
      <c r="G480" s="172"/>
      <c r="H480" s="172"/>
      <c r="I480" s="172"/>
      <c r="J480" s="168"/>
      <c r="K480" s="168"/>
      <c r="N480" s="171"/>
      <c r="O480" s="171"/>
      <c r="P480" s="171"/>
      <c r="Q480" s="171"/>
    </row>
    <row r="481" spans="1:17" ht="14.4" x14ac:dyDescent="0.25">
      <c r="A481" s="168"/>
      <c r="B481" s="168"/>
      <c r="C481" s="168"/>
      <c r="D481" s="168"/>
      <c r="E481" s="169"/>
      <c r="F481" s="168"/>
      <c r="G481" s="172"/>
      <c r="H481" s="172"/>
      <c r="I481" s="172"/>
      <c r="J481" s="168"/>
      <c r="K481" s="168"/>
      <c r="N481" s="171"/>
      <c r="O481" s="171"/>
      <c r="P481" s="171"/>
      <c r="Q481" s="171"/>
    </row>
    <row r="482" spans="1:17" ht="14.4" x14ac:dyDescent="0.25">
      <c r="A482" s="168"/>
      <c r="B482" s="168"/>
      <c r="C482" s="168"/>
      <c r="D482" s="168"/>
      <c r="E482" s="169"/>
      <c r="F482" s="168"/>
      <c r="G482" s="172"/>
      <c r="H482" s="172"/>
      <c r="I482" s="172"/>
      <c r="J482" s="168"/>
      <c r="K482" s="168"/>
      <c r="N482" s="171"/>
      <c r="O482" s="171"/>
      <c r="P482" s="171"/>
      <c r="Q482" s="171"/>
    </row>
    <row r="483" spans="1:17" ht="14.4" x14ac:dyDescent="0.25">
      <c r="A483" s="168"/>
      <c r="B483" s="168"/>
      <c r="C483" s="168"/>
      <c r="D483" s="168"/>
      <c r="E483" s="169"/>
      <c r="F483" s="168"/>
      <c r="G483" s="172"/>
      <c r="H483" s="172"/>
      <c r="I483" s="172"/>
      <c r="J483" s="168"/>
      <c r="K483" s="168"/>
      <c r="N483" s="171"/>
      <c r="O483" s="171"/>
      <c r="P483" s="171"/>
      <c r="Q483" s="171"/>
    </row>
    <row r="484" spans="1:17" ht="14.4" x14ac:dyDescent="0.25">
      <c r="A484" s="168"/>
      <c r="B484" s="168"/>
      <c r="C484" s="168"/>
      <c r="D484" s="168"/>
      <c r="E484" s="169"/>
      <c r="F484" s="168"/>
      <c r="G484" s="172"/>
      <c r="H484" s="172"/>
      <c r="I484" s="172"/>
      <c r="J484" s="168"/>
      <c r="K484" s="168"/>
      <c r="N484" s="171"/>
      <c r="O484" s="171"/>
      <c r="P484" s="171"/>
      <c r="Q484" s="171"/>
    </row>
    <row r="485" spans="1:17" ht="14.4" x14ac:dyDescent="0.25">
      <c r="A485" s="168"/>
      <c r="B485" s="168"/>
      <c r="C485" s="168"/>
      <c r="D485" s="168"/>
      <c r="E485" s="169"/>
      <c r="F485" s="168"/>
      <c r="G485" s="172"/>
      <c r="H485" s="172"/>
      <c r="I485" s="172"/>
      <c r="J485" s="168"/>
      <c r="K485" s="168"/>
      <c r="N485" s="171"/>
      <c r="O485" s="171"/>
      <c r="P485" s="171"/>
      <c r="Q485" s="171"/>
    </row>
    <row r="486" spans="1:17" ht="14.4" x14ac:dyDescent="0.25">
      <c r="A486" s="168"/>
      <c r="B486" s="168"/>
      <c r="C486" s="168"/>
      <c r="D486" s="168"/>
      <c r="E486" s="169"/>
      <c r="F486" s="168"/>
      <c r="G486" s="172"/>
      <c r="H486" s="172"/>
      <c r="I486" s="172"/>
      <c r="J486" s="168"/>
      <c r="K486" s="168"/>
      <c r="N486" s="171"/>
      <c r="O486" s="171"/>
      <c r="P486" s="171"/>
      <c r="Q486" s="171"/>
    </row>
    <row r="487" spans="1:17" ht="14.4" x14ac:dyDescent="0.25">
      <c r="A487" s="168"/>
      <c r="B487" s="168"/>
      <c r="C487" s="168"/>
      <c r="D487" s="168"/>
      <c r="E487" s="169"/>
      <c r="F487" s="168"/>
      <c r="G487" s="172"/>
      <c r="H487" s="172"/>
      <c r="I487" s="172"/>
      <c r="J487" s="168"/>
      <c r="K487" s="168"/>
      <c r="N487" s="171"/>
      <c r="O487" s="171"/>
      <c r="P487" s="171"/>
      <c r="Q487" s="171"/>
    </row>
    <row r="488" spans="1:17" ht="14.4" x14ac:dyDescent="0.25">
      <c r="A488" s="168"/>
      <c r="B488" s="168"/>
      <c r="C488" s="168"/>
      <c r="D488" s="168"/>
      <c r="E488" s="169"/>
      <c r="F488" s="168"/>
      <c r="G488" s="172"/>
      <c r="H488" s="172"/>
      <c r="I488" s="172"/>
      <c r="J488" s="168"/>
      <c r="K488" s="168"/>
      <c r="N488" s="171"/>
      <c r="O488" s="171"/>
      <c r="P488" s="171"/>
      <c r="Q488" s="171"/>
    </row>
    <row r="489" spans="1:17" ht="14.4" x14ac:dyDescent="0.25">
      <c r="A489" s="168"/>
      <c r="B489" s="168"/>
      <c r="C489" s="168"/>
      <c r="D489" s="168"/>
      <c r="E489" s="169"/>
      <c r="F489" s="168"/>
      <c r="G489" s="172"/>
      <c r="H489" s="172"/>
      <c r="I489" s="172"/>
      <c r="J489" s="168"/>
      <c r="K489" s="168"/>
      <c r="N489" s="171"/>
      <c r="O489" s="171"/>
      <c r="P489" s="171"/>
      <c r="Q489" s="171"/>
    </row>
    <row r="490" spans="1:17" ht="14.4" x14ac:dyDescent="0.25">
      <c r="A490" s="168"/>
      <c r="B490" s="168"/>
      <c r="C490" s="168"/>
      <c r="D490" s="168"/>
      <c r="E490" s="169"/>
      <c r="F490" s="168"/>
      <c r="G490" s="172"/>
      <c r="H490" s="172"/>
      <c r="I490" s="172"/>
      <c r="J490" s="168"/>
      <c r="K490" s="168"/>
      <c r="N490" s="171"/>
      <c r="O490" s="171"/>
      <c r="P490" s="171"/>
      <c r="Q490" s="171"/>
    </row>
    <row r="491" spans="1:17" ht="14.4" x14ac:dyDescent="0.25">
      <c r="A491" s="168"/>
      <c r="B491" s="168"/>
      <c r="C491" s="168"/>
      <c r="D491" s="168"/>
      <c r="E491" s="169"/>
      <c r="F491" s="168"/>
      <c r="G491" s="172"/>
      <c r="H491" s="172"/>
      <c r="I491" s="172"/>
      <c r="J491" s="168"/>
      <c r="K491" s="168"/>
      <c r="N491" s="171"/>
      <c r="O491" s="171"/>
      <c r="P491" s="171"/>
      <c r="Q491" s="171"/>
    </row>
    <row r="492" spans="1:17" ht="14.4" x14ac:dyDescent="0.25">
      <c r="A492" s="168"/>
      <c r="B492" s="168"/>
      <c r="C492" s="168"/>
      <c r="D492" s="168"/>
      <c r="E492" s="169"/>
      <c r="F492" s="168"/>
      <c r="G492" s="172"/>
      <c r="H492" s="172"/>
      <c r="I492" s="172"/>
      <c r="J492" s="168"/>
      <c r="K492" s="168"/>
      <c r="N492" s="171"/>
      <c r="O492" s="171"/>
      <c r="P492" s="171"/>
      <c r="Q492" s="171"/>
    </row>
    <row r="493" spans="1:17" ht="14.4" x14ac:dyDescent="0.25">
      <c r="A493" s="168"/>
      <c r="B493" s="168"/>
      <c r="C493" s="168"/>
      <c r="D493" s="168"/>
      <c r="E493" s="169"/>
      <c r="F493" s="168"/>
      <c r="G493" s="172"/>
      <c r="H493" s="172"/>
      <c r="I493" s="172"/>
      <c r="J493" s="168"/>
      <c r="K493" s="168"/>
      <c r="N493" s="171"/>
      <c r="O493" s="171"/>
      <c r="P493" s="171"/>
      <c r="Q493" s="171"/>
    </row>
    <row r="494" spans="1:17" ht="14.4" x14ac:dyDescent="0.25">
      <c r="A494" s="168"/>
      <c r="B494" s="168"/>
      <c r="C494" s="168"/>
      <c r="D494" s="168"/>
      <c r="E494" s="169"/>
      <c r="F494" s="168"/>
      <c r="G494" s="172"/>
      <c r="H494" s="172"/>
      <c r="I494" s="172"/>
      <c r="J494" s="168"/>
      <c r="K494" s="168"/>
      <c r="N494" s="171"/>
      <c r="O494" s="171"/>
      <c r="P494" s="171"/>
      <c r="Q494" s="171"/>
    </row>
    <row r="495" spans="1:17" ht="14.4" x14ac:dyDescent="0.25">
      <c r="A495" s="168"/>
      <c r="B495" s="168"/>
      <c r="C495" s="168"/>
      <c r="D495" s="168"/>
      <c r="E495" s="169"/>
      <c r="F495" s="168"/>
      <c r="G495" s="172"/>
      <c r="H495" s="172"/>
      <c r="I495" s="172"/>
      <c r="J495" s="168"/>
      <c r="K495" s="168"/>
      <c r="N495" s="171"/>
      <c r="O495" s="171"/>
      <c r="P495" s="171"/>
      <c r="Q495" s="171"/>
    </row>
    <row r="496" spans="1:17" ht="14.4" x14ac:dyDescent="0.25">
      <c r="A496" s="168"/>
      <c r="B496" s="168"/>
      <c r="C496" s="168"/>
      <c r="D496" s="168"/>
      <c r="E496" s="169"/>
      <c r="F496" s="168"/>
      <c r="G496" s="172"/>
      <c r="H496" s="172"/>
      <c r="I496" s="172"/>
      <c r="J496" s="168"/>
      <c r="K496" s="168"/>
      <c r="N496" s="171"/>
      <c r="O496" s="171"/>
      <c r="P496" s="171"/>
      <c r="Q496" s="171"/>
    </row>
    <row r="497" spans="1:17" ht="14.4" x14ac:dyDescent="0.25">
      <c r="A497" s="168"/>
      <c r="B497" s="168"/>
      <c r="C497" s="168"/>
      <c r="D497" s="168"/>
      <c r="E497" s="169"/>
      <c r="F497" s="168"/>
      <c r="G497" s="172"/>
      <c r="H497" s="172"/>
      <c r="I497" s="172"/>
      <c r="J497" s="168"/>
      <c r="K497" s="168"/>
      <c r="N497" s="171"/>
      <c r="O497" s="171"/>
      <c r="P497" s="171"/>
      <c r="Q497" s="171"/>
    </row>
    <row r="498" spans="1:17" ht="14.4" x14ac:dyDescent="0.25">
      <c r="A498" s="168"/>
      <c r="B498" s="168"/>
      <c r="C498" s="168"/>
      <c r="D498" s="168"/>
      <c r="E498" s="169"/>
      <c r="F498" s="168"/>
      <c r="G498" s="172"/>
      <c r="H498" s="172"/>
      <c r="I498" s="172"/>
      <c r="J498" s="168"/>
      <c r="K498" s="168"/>
      <c r="N498" s="171"/>
      <c r="O498" s="171"/>
      <c r="P498" s="171"/>
      <c r="Q498" s="171"/>
    </row>
    <row r="499" spans="1:17" ht="14.4" x14ac:dyDescent="0.25">
      <c r="A499" s="168"/>
      <c r="B499" s="168"/>
      <c r="C499" s="168"/>
      <c r="D499" s="168"/>
      <c r="E499" s="169"/>
      <c r="F499" s="168"/>
      <c r="G499" s="172"/>
      <c r="H499" s="172"/>
      <c r="I499" s="172"/>
      <c r="J499" s="168"/>
      <c r="K499" s="168"/>
      <c r="N499" s="171"/>
      <c r="O499" s="171"/>
      <c r="P499" s="171"/>
      <c r="Q499" s="171"/>
    </row>
    <row r="500" spans="1:17" ht="14.4" x14ac:dyDescent="0.25">
      <c r="A500" s="168"/>
      <c r="B500" s="168"/>
      <c r="C500" s="168"/>
      <c r="D500" s="168"/>
      <c r="E500" s="169"/>
      <c r="F500" s="168"/>
      <c r="G500" s="172"/>
      <c r="H500" s="172"/>
      <c r="I500" s="172"/>
      <c r="J500" s="168"/>
      <c r="K500" s="168"/>
      <c r="N500" s="171"/>
      <c r="O500" s="171"/>
      <c r="P500" s="171"/>
      <c r="Q500" s="171"/>
    </row>
    <row r="501" spans="1:17" ht="14.4" x14ac:dyDescent="0.25">
      <c r="A501" s="168"/>
      <c r="B501" s="168"/>
      <c r="C501" s="168"/>
      <c r="D501" s="168"/>
      <c r="E501" s="169"/>
      <c r="F501" s="168"/>
      <c r="G501" s="172"/>
      <c r="H501" s="172"/>
      <c r="I501" s="172"/>
      <c r="J501" s="168"/>
      <c r="K501" s="168"/>
      <c r="N501" s="171"/>
      <c r="O501" s="171"/>
      <c r="P501" s="171"/>
      <c r="Q501" s="171"/>
    </row>
    <row r="502" spans="1:17" ht="14.4" x14ac:dyDescent="0.25">
      <c r="A502" s="168"/>
      <c r="B502" s="168"/>
      <c r="C502" s="168"/>
      <c r="D502" s="168"/>
      <c r="E502" s="169"/>
      <c r="F502" s="168"/>
      <c r="G502" s="172"/>
      <c r="H502" s="172"/>
      <c r="I502" s="172"/>
      <c r="J502" s="168"/>
      <c r="K502" s="168"/>
      <c r="N502" s="171"/>
      <c r="O502" s="171"/>
      <c r="P502" s="171"/>
      <c r="Q502" s="171"/>
    </row>
    <row r="503" spans="1:17" ht="14.4" x14ac:dyDescent="0.25">
      <c r="A503" s="168"/>
      <c r="B503" s="168"/>
      <c r="C503" s="168"/>
      <c r="D503" s="168"/>
      <c r="E503" s="169"/>
      <c r="F503" s="168"/>
      <c r="G503" s="172"/>
      <c r="H503" s="172"/>
      <c r="I503" s="172"/>
      <c r="J503" s="168"/>
      <c r="K503" s="168"/>
      <c r="N503" s="171"/>
      <c r="O503" s="171"/>
      <c r="P503" s="171"/>
      <c r="Q503" s="171"/>
    </row>
    <row r="504" spans="1:17" ht="14.4" x14ac:dyDescent="0.25">
      <c r="A504" s="168"/>
      <c r="B504" s="168"/>
      <c r="C504" s="168"/>
      <c r="D504" s="168"/>
      <c r="E504" s="169"/>
      <c r="F504" s="168"/>
      <c r="G504" s="172"/>
      <c r="H504" s="172"/>
      <c r="I504" s="172"/>
      <c r="J504" s="168"/>
      <c r="K504" s="168"/>
      <c r="N504" s="171"/>
      <c r="O504" s="171"/>
      <c r="P504" s="171"/>
      <c r="Q504" s="171"/>
    </row>
    <row r="505" spans="1:17" ht="14.4" x14ac:dyDescent="0.25">
      <c r="A505" s="168"/>
      <c r="B505" s="168"/>
      <c r="C505" s="168"/>
      <c r="D505" s="168"/>
      <c r="E505" s="169"/>
      <c r="F505" s="168"/>
      <c r="G505" s="172"/>
      <c r="H505" s="172"/>
      <c r="I505" s="172"/>
      <c r="J505" s="168"/>
      <c r="K505" s="168"/>
      <c r="N505" s="171"/>
      <c r="O505" s="171"/>
      <c r="P505" s="171"/>
      <c r="Q505" s="171"/>
    </row>
    <row r="506" spans="1:17" ht="14.4" x14ac:dyDescent="0.25">
      <c r="A506" s="168"/>
      <c r="B506" s="168"/>
      <c r="C506" s="168"/>
      <c r="D506" s="168"/>
      <c r="E506" s="169"/>
      <c r="F506" s="168"/>
      <c r="G506" s="172"/>
      <c r="H506" s="172"/>
      <c r="I506" s="172"/>
      <c r="J506" s="168"/>
      <c r="K506" s="168"/>
      <c r="N506" s="171"/>
      <c r="O506" s="171"/>
      <c r="P506" s="171"/>
      <c r="Q506" s="171"/>
    </row>
    <row r="507" spans="1:17" ht="14.4" x14ac:dyDescent="0.25">
      <c r="A507" s="168"/>
      <c r="B507" s="168"/>
      <c r="C507" s="168"/>
      <c r="D507" s="168"/>
      <c r="E507" s="169"/>
      <c r="F507" s="168"/>
      <c r="G507" s="172"/>
      <c r="H507" s="172"/>
      <c r="I507" s="172"/>
      <c r="J507" s="168"/>
      <c r="K507" s="168"/>
      <c r="N507" s="171"/>
      <c r="O507" s="171"/>
      <c r="P507" s="171"/>
      <c r="Q507" s="171"/>
    </row>
    <row r="508" spans="1:17" ht="14.4" x14ac:dyDescent="0.25">
      <c r="A508" s="168"/>
      <c r="B508" s="168"/>
      <c r="C508" s="168"/>
      <c r="D508" s="168"/>
      <c r="E508" s="169"/>
      <c r="F508" s="168"/>
      <c r="G508" s="172"/>
      <c r="H508" s="172"/>
      <c r="I508" s="172"/>
      <c r="J508" s="168"/>
      <c r="K508" s="168"/>
      <c r="N508" s="171"/>
      <c r="O508" s="171"/>
      <c r="P508" s="171"/>
      <c r="Q508" s="171"/>
    </row>
    <row r="509" spans="1:17" ht="14.4" x14ac:dyDescent="0.25">
      <c r="A509" s="168"/>
      <c r="B509" s="168"/>
      <c r="C509" s="168"/>
      <c r="D509" s="168"/>
      <c r="E509" s="169"/>
      <c r="F509" s="168"/>
      <c r="G509" s="172"/>
      <c r="H509" s="172"/>
      <c r="I509" s="172"/>
      <c r="J509" s="168"/>
      <c r="K509" s="168"/>
      <c r="N509" s="171"/>
      <c r="O509" s="171"/>
      <c r="P509" s="171"/>
      <c r="Q509" s="171"/>
    </row>
    <row r="510" spans="1:17" ht="14.4" x14ac:dyDescent="0.25">
      <c r="A510" s="168"/>
      <c r="B510" s="168"/>
      <c r="C510" s="168"/>
      <c r="D510" s="168"/>
      <c r="E510" s="169"/>
      <c r="F510" s="168"/>
      <c r="G510" s="172"/>
      <c r="H510" s="172"/>
      <c r="I510" s="172"/>
      <c r="J510" s="168"/>
      <c r="K510" s="168"/>
      <c r="N510" s="171"/>
      <c r="O510" s="171"/>
      <c r="P510" s="171"/>
      <c r="Q510" s="171"/>
    </row>
    <row r="511" spans="1:17" ht="14.4" x14ac:dyDescent="0.25">
      <c r="A511" s="168"/>
      <c r="B511" s="168"/>
      <c r="C511" s="168"/>
      <c r="D511" s="168"/>
      <c r="E511" s="169"/>
      <c r="F511" s="168"/>
      <c r="G511" s="172"/>
      <c r="H511" s="172"/>
      <c r="I511" s="172"/>
      <c r="J511" s="168"/>
      <c r="K511" s="168"/>
      <c r="N511" s="171"/>
      <c r="O511" s="171"/>
      <c r="P511" s="171"/>
      <c r="Q511" s="171"/>
    </row>
    <row r="512" spans="1:17" ht="14.4" x14ac:dyDescent="0.25">
      <c r="A512" s="168"/>
      <c r="B512" s="168"/>
      <c r="C512" s="168"/>
      <c r="D512" s="168"/>
      <c r="E512" s="169"/>
      <c r="F512" s="168"/>
      <c r="G512" s="172"/>
      <c r="H512" s="172"/>
      <c r="I512" s="172"/>
      <c r="J512" s="168"/>
      <c r="K512" s="168"/>
      <c r="N512" s="171"/>
      <c r="O512" s="171"/>
      <c r="P512" s="171"/>
      <c r="Q512" s="171"/>
    </row>
    <row r="513" spans="1:17" ht="14.4" x14ac:dyDescent="0.25">
      <c r="A513" s="168"/>
      <c r="B513" s="168"/>
      <c r="C513" s="168"/>
      <c r="D513" s="168"/>
      <c r="E513" s="169"/>
      <c r="F513" s="168"/>
      <c r="G513" s="172"/>
      <c r="H513" s="172"/>
      <c r="I513" s="172"/>
      <c r="J513" s="168"/>
      <c r="K513" s="168"/>
      <c r="N513" s="171"/>
      <c r="O513" s="171"/>
      <c r="P513" s="171"/>
      <c r="Q513" s="171"/>
    </row>
    <row r="514" spans="1:17" ht="14.4" x14ac:dyDescent="0.25">
      <c r="A514" s="168"/>
      <c r="B514" s="168"/>
      <c r="C514" s="168"/>
      <c r="D514" s="168"/>
      <c r="E514" s="169"/>
      <c r="F514" s="168"/>
      <c r="G514" s="172"/>
      <c r="H514" s="172"/>
      <c r="I514" s="172"/>
      <c r="J514" s="168"/>
      <c r="K514" s="168"/>
      <c r="N514" s="171"/>
      <c r="O514" s="171"/>
      <c r="P514" s="171"/>
      <c r="Q514" s="171"/>
    </row>
    <row r="515" spans="1:17" ht="14.4" x14ac:dyDescent="0.25">
      <c r="A515" s="168"/>
      <c r="B515" s="168"/>
      <c r="C515" s="168"/>
      <c r="D515" s="168"/>
      <c r="E515" s="169"/>
      <c r="F515" s="168"/>
      <c r="G515" s="172"/>
      <c r="H515" s="172"/>
      <c r="I515" s="172"/>
      <c r="J515" s="168"/>
      <c r="K515" s="168"/>
      <c r="N515" s="171"/>
      <c r="O515" s="171"/>
      <c r="P515" s="171"/>
      <c r="Q515" s="171"/>
    </row>
    <row r="516" spans="1:17" ht="14.4" x14ac:dyDescent="0.25">
      <c r="A516" s="168"/>
      <c r="B516" s="168"/>
      <c r="C516" s="168"/>
      <c r="D516" s="168"/>
      <c r="E516" s="169"/>
      <c r="F516" s="168"/>
      <c r="G516" s="172"/>
      <c r="H516" s="172"/>
      <c r="I516" s="172"/>
      <c r="J516" s="168"/>
      <c r="K516" s="168"/>
      <c r="N516" s="171"/>
      <c r="O516" s="171"/>
      <c r="P516" s="171"/>
      <c r="Q516" s="171"/>
    </row>
    <row r="517" spans="1:17" ht="14.4" x14ac:dyDescent="0.25">
      <c r="A517" s="168"/>
      <c r="B517" s="168"/>
      <c r="C517" s="168"/>
      <c r="D517" s="168"/>
      <c r="E517" s="169"/>
      <c r="F517" s="168"/>
      <c r="G517" s="172"/>
      <c r="H517" s="172"/>
      <c r="I517" s="172"/>
      <c r="J517" s="168"/>
      <c r="K517" s="168"/>
      <c r="N517" s="171"/>
      <c r="O517" s="171"/>
      <c r="P517" s="171"/>
      <c r="Q517" s="171"/>
    </row>
    <row r="518" spans="1:17" ht="14.4" x14ac:dyDescent="0.25">
      <c r="A518" s="168"/>
      <c r="B518" s="168"/>
      <c r="C518" s="168"/>
      <c r="D518" s="168"/>
      <c r="E518" s="169"/>
      <c r="F518" s="168"/>
      <c r="G518" s="172"/>
      <c r="H518" s="172"/>
      <c r="I518" s="172"/>
      <c r="J518" s="168"/>
      <c r="K518" s="168"/>
      <c r="N518" s="171"/>
      <c r="O518" s="171"/>
      <c r="P518" s="171"/>
      <c r="Q518" s="171"/>
    </row>
    <row r="519" spans="1:17" ht="14.4" x14ac:dyDescent="0.25">
      <c r="A519" s="168"/>
      <c r="B519" s="168"/>
      <c r="C519" s="168"/>
      <c r="D519" s="168"/>
      <c r="E519" s="169"/>
      <c r="F519" s="168"/>
      <c r="G519" s="172"/>
      <c r="H519" s="172"/>
      <c r="I519" s="172"/>
      <c r="J519" s="168"/>
      <c r="K519" s="168"/>
      <c r="N519" s="171"/>
      <c r="O519" s="171"/>
      <c r="P519" s="171"/>
      <c r="Q519" s="171"/>
    </row>
    <row r="520" spans="1:17" ht="14.4" x14ac:dyDescent="0.25">
      <c r="A520" s="168"/>
      <c r="B520" s="168"/>
      <c r="C520" s="168"/>
      <c r="D520" s="168"/>
      <c r="E520" s="169"/>
      <c r="F520" s="168"/>
      <c r="G520" s="172"/>
      <c r="H520" s="172"/>
      <c r="I520" s="172"/>
      <c r="J520" s="168"/>
      <c r="K520" s="168"/>
      <c r="N520" s="171"/>
      <c r="O520" s="171"/>
      <c r="P520" s="171"/>
      <c r="Q520" s="171"/>
    </row>
    <row r="521" spans="1:17" ht="14.4" x14ac:dyDescent="0.25">
      <c r="A521" s="168"/>
      <c r="B521" s="168"/>
      <c r="C521" s="168"/>
      <c r="D521" s="168"/>
      <c r="E521" s="169"/>
      <c r="F521" s="168"/>
      <c r="G521" s="172"/>
      <c r="H521" s="172"/>
      <c r="I521" s="172"/>
      <c r="J521" s="168"/>
      <c r="K521" s="168"/>
      <c r="N521" s="171"/>
      <c r="O521" s="171"/>
      <c r="P521" s="171"/>
      <c r="Q521" s="171"/>
    </row>
    <row r="522" spans="1:17" ht="14.4" x14ac:dyDescent="0.25">
      <c r="A522" s="168"/>
      <c r="B522" s="168"/>
      <c r="C522" s="168"/>
      <c r="D522" s="168"/>
      <c r="E522" s="169"/>
      <c r="F522" s="168"/>
      <c r="G522" s="172"/>
      <c r="H522" s="172"/>
      <c r="I522" s="172"/>
      <c r="J522" s="168"/>
      <c r="K522" s="168"/>
      <c r="N522" s="171"/>
      <c r="O522" s="171"/>
      <c r="P522" s="171"/>
      <c r="Q522" s="171"/>
    </row>
    <row r="523" spans="1:17" ht="14.4" x14ac:dyDescent="0.25">
      <c r="A523" s="168"/>
      <c r="B523" s="168"/>
      <c r="C523" s="168"/>
      <c r="D523" s="168"/>
      <c r="E523" s="169"/>
      <c r="F523" s="168"/>
      <c r="G523" s="172"/>
      <c r="H523" s="172"/>
      <c r="I523" s="172"/>
      <c r="J523" s="168"/>
      <c r="K523" s="168"/>
      <c r="N523" s="171"/>
      <c r="O523" s="171"/>
      <c r="P523" s="171"/>
      <c r="Q523" s="171"/>
    </row>
    <row r="524" spans="1:17" ht="14.4" x14ac:dyDescent="0.25">
      <c r="A524" s="168"/>
      <c r="B524" s="168"/>
      <c r="C524" s="168"/>
      <c r="D524" s="168"/>
      <c r="E524" s="169"/>
      <c r="F524" s="168"/>
      <c r="G524" s="172"/>
      <c r="H524" s="172"/>
      <c r="I524" s="172"/>
      <c r="J524" s="168"/>
      <c r="K524" s="168"/>
      <c r="N524" s="171"/>
      <c r="O524" s="171"/>
      <c r="P524" s="171"/>
      <c r="Q524" s="171"/>
    </row>
    <row r="525" spans="1:17" ht="14.4" x14ac:dyDescent="0.25">
      <c r="A525" s="168"/>
      <c r="B525" s="168"/>
      <c r="C525" s="168"/>
      <c r="D525" s="168"/>
      <c r="E525" s="169"/>
      <c r="F525" s="168"/>
      <c r="G525" s="172"/>
      <c r="H525" s="172"/>
      <c r="I525" s="172"/>
      <c r="J525" s="168"/>
      <c r="K525" s="168"/>
      <c r="N525" s="171"/>
      <c r="O525" s="171"/>
      <c r="P525" s="171"/>
      <c r="Q525" s="171"/>
    </row>
    <row r="526" spans="1:17" ht="14.4" x14ac:dyDescent="0.25">
      <c r="A526" s="168"/>
      <c r="B526" s="168"/>
      <c r="C526" s="168"/>
      <c r="D526" s="168"/>
      <c r="E526" s="169"/>
      <c r="F526" s="168"/>
      <c r="G526" s="172"/>
      <c r="H526" s="172"/>
      <c r="I526" s="172"/>
      <c r="J526" s="168"/>
      <c r="K526" s="168"/>
      <c r="N526" s="171"/>
      <c r="O526" s="171"/>
      <c r="P526" s="171"/>
      <c r="Q526" s="171"/>
    </row>
    <row r="527" spans="1:17" ht="14.4" x14ac:dyDescent="0.25">
      <c r="A527" s="168"/>
      <c r="B527" s="168"/>
      <c r="C527" s="168"/>
      <c r="D527" s="168"/>
      <c r="E527" s="169"/>
      <c r="F527" s="168"/>
      <c r="G527" s="172"/>
      <c r="H527" s="172"/>
      <c r="I527" s="172"/>
      <c r="J527" s="168"/>
      <c r="K527" s="168"/>
      <c r="N527" s="171"/>
      <c r="O527" s="171"/>
      <c r="P527" s="171"/>
      <c r="Q527" s="171"/>
    </row>
    <row r="528" spans="1:17" ht="14.4" x14ac:dyDescent="0.25">
      <c r="A528" s="168"/>
      <c r="B528" s="168"/>
      <c r="C528" s="168"/>
      <c r="D528" s="168"/>
      <c r="E528" s="169"/>
      <c r="F528" s="168"/>
      <c r="G528" s="172"/>
      <c r="H528" s="172"/>
      <c r="I528" s="172"/>
      <c r="J528" s="168"/>
      <c r="K528" s="168"/>
      <c r="N528" s="171"/>
      <c r="O528" s="171"/>
      <c r="P528" s="171"/>
      <c r="Q528" s="171"/>
    </row>
    <row r="529" spans="1:17" ht="14.4" x14ac:dyDescent="0.25">
      <c r="A529" s="168"/>
      <c r="B529" s="168"/>
      <c r="C529" s="168"/>
      <c r="D529" s="168"/>
      <c r="E529" s="169"/>
      <c r="F529" s="168"/>
      <c r="G529" s="172"/>
      <c r="H529" s="172"/>
      <c r="I529" s="172"/>
      <c r="J529" s="168"/>
      <c r="K529" s="168"/>
      <c r="N529" s="171"/>
      <c r="O529" s="171"/>
      <c r="P529" s="171"/>
      <c r="Q529" s="171"/>
    </row>
    <row r="530" spans="1:17" ht="14.4" x14ac:dyDescent="0.25">
      <c r="A530" s="168"/>
      <c r="B530" s="168"/>
      <c r="C530" s="168"/>
      <c r="D530" s="168"/>
      <c r="E530" s="169"/>
      <c r="F530" s="168"/>
      <c r="G530" s="172"/>
      <c r="H530" s="172"/>
      <c r="I530" s="172"/>
      <c r="J530" s="168"/>
      <c r="K530" s="168"/>
      <c r="N530" s="171"/>
      <c r="O530" s="171"/>
      <c r="P530" s="171"/>
      <c r="Q530" s="171"/>
    </row>
    <row r="531" spans="1:17" ht="14.4" x14ac:dyDescent="0.25">
      <c r="A531" s="168"/>
      <c r="B531" s="168"/>
      <c r="C531" s="168"/>
      <c r="D531" s="168"/>
      <c r="E531" s="169"/>
      <c r="F531" s="168"/>
      <c r="G531" s="172"/>
      <c r="H531" s="172"/>
      <c r="I531" s="172"/>
      <c r="J531" s="168"/>
      <c r="K531" s="168"/>
      <c r="N531" s="171"/>
      <c r="O531" s="171"/>
      <c r="P531" s="171"/>
      <c r="Q531" s="171"/>
    </row>
    <row r="532" spans="1:17" ht="14.4" x14ac:dyDescent="0.25">
      <c r="A532" s="168"/>
      <c r="B532" s="168"/>
      <c r="C532" s="168"/>
      <c r="D532" s="168"/>
      <c r="E532" s="169"/>
      <c r="F532" s="168"/>
      <c r="G532" s="172"/>
      <c r="H532" s="172"/>
      <c r="I532" s="172"/>
      <c r="J532" s="168"/>
      <c r="K532" s="168"/>
      <c r="N532" s="171"/>
      <c r="O532" s="171"/>
      <c r="P532" s="171"/>
      <c r="Q532" s="171"/>
    </row>
    <row r="533" spans="1:17" ht="14.4" x14ac:dyDescent="0.25">
      <c r="A533" s="168"/>
      <c r="B533" s="168"/>
      <c r="C533" s="168"/>
      <c r="D533" s="168"/>
      <c r="E533" s="169"/>
      <c r="F533" s="168"/>
      <c r="G533" s="172"/>
      <c r="H533" s="172"/>
      <c r="I533" s="172"/>
      <c r="J533" s="168"/>
      <c r="K533" s="168"/>
      <c r="N533" s="171"/>
      <c r="O533" s="171"/>
      <c r="P533" s="171"/>
      <c r="Q533" s="171"/>
    </row>
    <row r="534" spans="1:17" ht="14.4" x14ac:dyDescent="0.25">
      <c r="A534" s="168"/>
      <c r="B534" s="168"/>
      <c r="C534" s="168"/>
      <c r="D534" s="168"/>
      <c r="E534" s="169"/>
      <c r="F534" s="168"/>
      <c r="G534" s="172"/>
      <c r="H534" s="172"/>
      <c r="I534" s="172"/>
      <c r="J534" s="168"/>
      <c r="K534" s="168"/>
      <c r="N534" s="171"/>
      <c r="O534" s="171"/>
      <c r="P534" s="171"/>
      <c r="Q534" s="171"/>
    </row>
    <row r="535" spans="1:17" ht="14.4" x14ac:dyDescent="0.25">
      <c r="A535" s="168"/>
      <c r="B535" s="168"/>
      <c r="C535" s="168"/>
      <c r="D535" s="168"/>
      <c r="E535" s="169"/>
      <c r="F535" s="168"/>
      <c r="G535" s="172"/>
      <c r="H535" s="172"/>
      <c r="I535" s="172"/>
      <c r="J535" s="168"/>
      <c r="K535" s="168"/>
      <c r="N535" s="171"/>
      <c r="O535" s="171"/>
      <c r="P535" s="171"/>
      <c r="Q535" s="171"/>
    </row>
    <row r="536" spans="1:17" ht="14.4" x14ac:dyDescent="0.25">
      <c r="A536" s="168"/>
      <c r="B536" s="168"/>
      <c r="C536" s="168"/>
      <c r="D536" s="168"/>
      <c r="E536" s="169"/>
      <c r="F536" s="168"/>
      <c r="G536" s="172"/>
      <c r="H536" s="172"/>
      <c r="I536" s="172"/>
      <c r="J536" s="168"/>
      <c r="K536" s="168"/>
      <c r="N536" s="171"/>
      <c r="O536" s="171"/>
      <c r="P536" s="171"/>
      <c r="Q536" s="171"/>
    </row>
    <row r="537" spans="1:17" ht="14.4" x14ac:dyDescent="0.25">
      <c r="A537" s="168"/>
      <c r="B537" s="168"/>
      <c r="C537" s="168"/>
      <c r="D537" s="168"/>
      <c r="E537" s="169"/>
      <c r="F537" s="168"/>
      <c r="G537" s="172"/>
      <c r="H537" s="172"/>
      <c r="I537" s="172"/>
      <c r="J537" s="168"/>
      <c r="K537" s="168"/>
      <c r="N537" s="171"/>
      <c r="O537" s="171"/>
      <c r="P537" s="171"/>
      <c r="Q537" s="171"/>
    </row>
    <row r="538" spans="1:17" ht="14.4" x14ac:dyDescent="0.25">
      <c r="A538" s="168"/>
      <c r="B538" s="168"/>
      <c r="C538" s="168"/>
      <c r="D538" s="168"/>
      <c r="E538" s="169"/>
      <c r="F538" s="168"/>
      <c r="G538" s="172"/>
      <c r="H538" s="172"/>
      <c r="I538" s="172"/>
      <c r="J538" s="168"/>
      <c r="K538" s="168"/>
      <c r="N538" s="171"/>
      <c r="O538" s="171"/>
      <c r="P538" s="171"/>
      <c r="Q538" s="171"/>
    </row>
    <row r="539" spans="1:17" ht="14.4" x14ac:dyDescent="0.25">
      <c r="A539" s="168"/>
      <c r="B539" s="168"/>
      <c r="C539" s="168"/>
      <c r="D539" s="168"/>
      <c r="E539" s="169"/>
      <c r="F539" s="168"/>
      <c r="G539" s="172"/>
      <c r="H539" s="172"/>
      <c r="I539" s="172"/>
      <c r="J539" s="168"/>
      <c r="K539" s="168"/>
      <c r="N539" s="171"/>
      <c r="O539" s="171"/>
      <c r="P539" s="171"/>
      <c r="Q539" s="171"/>
    </row>
    <row r="540" spans="1:17" ht="14.4" x14ac:dyDescent="0.25">
      <c r="A540" s="168"/>
      <c r="B540" s="168"/>
      <c r="C540" s="168"/>
      <c r="D540" s="168"/>
      <c r="E540" s="169"/>
      <c r="F540" s="168"/>
      <c r="G540" s="172"/>
      <c r="H540" s="172"/>
      <c r="I540" s="172"/>
      <c r="J540" s="168"/>
      <c r="K540" s="168"/>
      <c r="N540" s="171"/>
      <c r="O540" s="171"/>
      <c r="P540" s="171"/>
      <c r="Q540" s="171"/>
    </row>
    <row r="541" spans="1:17" ht="14.4" x14ac:dyDescent="0.25">
      <c r="A541" s="168"/>
      <c r="B541" s="168"/>
      <c r="C541" s="168"/>
      <c r="D541" s="168"/>
      <c r="E541" s="169"/>
      <c r="F541" s="168"/>
      <c r="G541" s="172"/>
      <c r="H541" s="172"/>
      <c r="I541" s="172"/>
      <c r="J541" s="168"/>
      <c r="K541" s="168"/>
      <c r="N541" s="171"/>
      <c r="O541" s="171"/>
      <c r="P541" s="171"/>
      <c r="Q541" s="171"/>
    </row>
    <row r="542" spans="1:17" ht="14.4" x14ac:dyDescent="0.25">
      <c r="A542" s="168"/>
      <c r="B542" s="168"/>
      <c r="C542" s="168"/>
      <c r="D542" s="168"/>
      <c r="E542" s="169"/>
      <c r="F542" s="168"/>
      <c r="G542" s="172"/>
      <c r="H542" s="172"/>
      <c r="I542" s="172"/>
      <c r="J542" s="168"/>
      <c r="K542" s="168"/>
      <c r="N542" s="171"/>
      <c r="O542" s="171"/>
      <c r="P542" s="171"/>
      <c r="Q542" s="171"/>
    </row>
    <row r="543" spans="1:17" ht="14.4" x14ac:dyDescent="0.25">
      <c r="A543" s="168"/>
      <c r="B543" s="168"/>
      <c r="C543" s="168"/>
      <c r="D543" s="168"/>
      <c r="E543" s="169"/>
      <c r="F543" s="168"/>
      <c r="G543" s="172"/>
      <c r="H543" s="172"/>
      <c r="I543" s="172"/>
      <c r="J543" s="168"/>
      <c r="K543" s="168"/>
      <c r="N543" s="171"/>
      <c r="O543" s="171"/>
      <c r="P543" s="171"/>
      <c r="Q543" s="171"/>
    </row>
    <row r="544" spans="1:17" ht="14.4" x14ac:dyDescent="0.25">
      <c r="A544" s="168"/>
      <c r="B544" s="168"/>
      <c r="C544" s="168"/>
      <c r="D544" s="168"/>
      <c r="E544" s="169"/>
      <c r="F544" s="168"/>
      <c r="G544" s="172"/>
      <c r="H544" s="172"/>
      <c r="I544" s="172"/>
      <c r="J544" s="168"/>
      <c r="K544" s="168"/>
      <c r="N544" s="171"/>
      <c r="O544" s="171"/>
      <c r="P544" s="171"/>
      <c r="Q544" s="171"/>
    </row>
    <row r="545" spans="1:17" ht="14.4" x14ac:dyDescent="0.25">
      <c r="A545" s="168"/>
      <c r="B545" s="168"/>
      <c r="C545" s="168"/>
      <c r="D545" s="168"/>
      <c r="E545" s="169"/>
      <c r="F545" s="168"/>
      <c r="G545" s="172"/>
      <c r="H545" s="172"/>
      <c r="I545" s="172"/>
      <c r="J545" s="168"/>
      <c r="K545" s="168"/>
      <c r="N545" s="171"/>
      <c r="O545" s="171"/>
      <c r="P545" s="171"/>
      <c r="Q545" s="171"/>
    </row>
    <row r="546" spans="1:17" ht="14.4" x14ac:dyDescent="0.25">
      <c r="A546" s="168"/>
      <c r="B546" s="168"/>
      <c r="C546" s="168"/>
      <c r="D546" s="168"/>
      <c r="E546" s="169"/>
      <c r="F546" s="168"/>
      <c r="G546" s="172"/>
      <c r="H546" s="172"/>
      <c r="I546" s="172"/>
      <c r="J546" s="168"/>
      <c r="K546" s="168"/>
      <c r="N546" s="171"/>
      <c r="O546" s="171"/>
      <c r="P546" s="171"/>
      <c r="Q546" s="171"/>
    </row>
    <row r="547" spans="1:17" ht="14.4" x14ac:dyDescent="0.25">
      <c r="A547" s="168"/>
      <c r="B547" s="168"/>
      <c r="C547" s="168"/>
      <c r="D547" s="168"/>
      <c r="E547" s="169"/>
      <c r="F547" s="168"/>
      <c r="G547" s="172"/>
      <c r="H547" s="172"/>
      <c r="I547" s="172"/>
      <c r="J547" s="168"/>
      <c r="K547" s="168"/>
      <c r="N547" s="171"/>
      <c r="O547" s="171"/>
      <c r="P547" s="171"/>
      <c r="Q547" s="171"/>
    </row>
    <row r="548" spans="1:17" ht="14.4" x14ac:dyDescent="0.25">
      <c r="A548" s="168"/>
      <c r="B548" s="168"/>
      <c r="C548" s="168"/>
      <c r="D548" s="168"/>
      <c r="E548" s="169"/>
      <c r="F548" s="168"/>
      <c r="G548" s="172"/>
      <c r="H548" s="172"/>
      <c r="I548" s="172"/>
      <c r="J548" s="168"/>
      <c r="K548" s="168"/>
      <c r="N548" s="171"/>
      <c r="O548" s="171"/>
      <c r="P548" s="171"/>
      <c r="Q548" s="171"/>
    </row>
    <row r="549" spans="1:17" ht="14.4" x14ac:dyDescent="0.25">
      <c r="A549" s="168"/>
      <c r="B549" s="168"/>
      <c r="C549" s="168"/>
      <c r="D549" s="168"/>
      <c r="E549" s="169"/>
      <c r="F549" s="168"/>
      <c r="G549" s="172"/>
      <c r="H549" s="172"/>
      <c r="I549" s="172"/>
      <c r="J549" s="168"/>
      <c r="K549" s="168"/>
      <c r="N549" s="171"/>
      <c r="O549" s="171"/>
      <c r="P549" s="171"/>
      <c r="Q549" s="171"/>
    </row>
    <row r="550" spans="1:17" ht="14.4" x14ac:dyDescent="0.25">
      <c r="A550" s="168"/>
      <c r="B550" s="168"/>
      <c r="C550" s="168"/>
      <c r="D550" s="168"/>
      <c r="E550" s="169"/>
      <c r="F550" s="168"/>
      <c r="G550" s="172"/>
      <c r="H550" s="172"/>
      <c r="I550" s="172"/>
      <c r="J550" s="168"/>
      <c r="K550" s="168"/>
      <c r="N550" s="171"/>
      <c r="O550" s="171"/>
      <c r="P550" s="171"/>
      <c r="Q550" s="171"/>
    </row>
    <row r="551" spans="1:17" ht="14.4" x14ac:dyDescent="0.25">
      <c r="A551" s="168"/>
      <c r="B551" s="168"/>
      <c r="C551" s="168"/>
      <c r="D551" s="168"/>
      <c r="E551" s="169"/>
      <c r="F551" s="168"/>
      <c r="G551" s="172"/>
      <c r="H551" s="172"/>
      <c r="I551" s="172"/>
      <c r="J551" s="168"/>
      <c r="K551" s="168"/>
      <c r="N551" s="171"/>
      <c r="O551" s="171"/>
      <c r="P551" s="171"/>
      <c r="Q551" s="171"/>
    </row>
    <row r="552" spans="1:17" ht="14.4" x14ac:dyDescent="0.25">
      <c r="A552" s="168"/>
      <c r="B552" s="168"/>
      <c r="C552" s="168"/>
      <c r="D552" s="168"/>
      <c r="E552" s="169"/>
      <c r="F552" s="168"/>
      <c r="G552" s="172"/>
      <c r="H552" s="172"/>
      <c r="I552" s="172"/>
      <c r="J552" s="168"/>
      <c r="K552" s="168"/>
      <c r="N552" s="171"/>
      <c r="O552" s="171"/>
      <c r="P552" s="171"/>
      <c r="Q552" s="171"/>
    </row>
    <row r="553" spans="1:17" ht="14.4" x14ac:dyDescent="0.25">
      <c r="A553" s="168"/>
      <c r="B553" s="168"/>
      <c r="C553" s="168"/>
      <c r="D553" s="168"/>
      <c r="E553" s="169"/>
      <c r="F553" s="168"/>
      <c r="G553" s="172"/>
      <c r="H553" s="172"/>
      <c r="I553" s="172"/>
      <c r="J553" s="168"/>
      <c r="K553" s="168"/>
      <c r="N553" s="171"/>
      <c r="O553" s="171"/>
      <c r="P553" s="171"/>
      <c r="Q553" s="171"/>
    </row>
    <row r="554" spans="1:17" ht="14.4" x14ac:dyDescent="0.25">
      <c r="A554" s="168"/>
      <c r="B554" s="168"/>
      <c r="C554" s="168"/>
      <c r="D554" s="168"/>
      <c r="E554" s="169"/>
      <c r="F554" s="168"/>
      <c r="G554" s="172"/>
      <c r="H554" s="172"/>
      <c r="I554" s="172"/>
      <c r="J554" s="168"/>
      <c r="K554" s="168"/>
      <c r="N554" s="171"/>
      <c r="O554" s="171"/>
      <c r="P554" s="171"/>
      <c r="Q554" s="171"/>
    </row>
    <row r="555" spans="1:17" ht="14.4" x14ac:dyDescent="0.25">
      <c r="A555" s="168"/>
      <c r="B555" s="168"/>
      <c r="C555" s="168"/>
      <c r="D555" s="168"/>
      <c r="E555" s="169"/>
      <c r="F555" s="168"/>
      <c r="G555" s="172"/>
      <c r="H555" s="172"/>
      <c r="I555" s="172"/>
      <c r="J555" s="168"/>
      <c r="K555" s="168"/>
      <c r="N555" s="171"/>
      <c r="O555" s="171"/>
      <c r="P555" s="171"/>
      <c r="Q555" s="171"/>
    </row>
    <row r="556" spans="1:17" ht="14.4" x14ac:dyDescent="0.25">
      <c r="A556" s="168"/>
      <c r="B556" s="168"/>
      <c r="C556" s="168"/>
      <c r="D556" s="168"/>
      <c r="E556" s="169"/>
      <c r="F556" s="168"/>
      <c r="G556" s="172"/>
      <c r="H556" s="172"/>
      <c r="I556" s="172"/>
      <c r="J556" s="168"/>
      <c r="K556" s="168"/>
      <c r="N556" s="171"/>
      <c r="O556" s="171"/>
      <c r="P556" s="171"/>
      <c r="Q556" s="171"/>
    </row>
    <row r="557" spans="1:17" ht="14.4" x14ac:dyDescent="0.25">
      <c r="A557" s="168"/>
      <c r="B557" s="168"/>
      <c r="C557" s="168"/>
      <c r="D557" s="168"/>
      <c r="E557" s="169"/>
      <c r="F557" s="168"/>
      <c r="G557" s="172"/>
      <c r="H557" s="172"/>
      <c r="I557" s="172"/>
      <c r="J557" s="168"/>
      <c r="K557" s="168"/>
      <c r="N557" s="171"/>
      <c r="O557" s="171"/>
      <c r="P557" s="171"/>
      <c r="Q557" s="171"/>
    </row>
    <row r="558" spans="1:17" ht="14.4" x14ac:dyDescent="0.25">
      <c r="A558" s="168"/>
      <c r="B558" s="168"/>
      <c r="C558" s="168"/>
      <c r="D558" s="168"/>
      <c r="E558" s="169"/>
      <c r="F558" s="168"/>
      <c r="G558" s="172"/>
      <c r="H558" s="172"/>
      <c r="I558" s="172"/>
      <c r="J558" s="168"/>
      <c r="K558" s="168"/>
      <c r="N558" s="171"/>
      <c r="O558" s="171"/>
      <c r="P558" s="171"/>
      <c r="Q558" s="171"/>
    </row>
    <row r="559" spans="1:17" ht="14.4" x14ac:dyDescent="0.25">
      <c r="A559" s="168"/>
      <c r="B559" s="168"/>
      <c r="C559" s="168"/>
      <c r="D559" s="168"/>
      <c r="E559" s="169"/>
      <c r="F559" s="168"/>
      <c r="G559" s="172"/>
      <c r="H559" s="172"/>
      <c r="I559" s="172"/>
      <c r="J559" s="168"/>
      <c r="K559" s="168"/>
      <c r="N559" s="171"/>
      <c r="O559" s="171"/>
      <c r="P559" s="171"/>
      <c r="Q559" s="171"/>
    </row>
    <row r="560" spans="1:17" ht="14.4" x14ac:dyDescent="0.25">
      <c r="A560" s="168"/>
      <c r="B560" s="168"/>
      <c r="C560" s="168"/>
      <c r="D560" s="168"/>
      <c r="E560" s="169"/>
      <c r="F560" s="168"/>
      <c r="G560" s="172"/>
      <c r="H560" s="172"/>
      <c r="I560" s="172"/>
      <c r="J560" s="168"/>
      <c r="K560" s="168"/>
      <c r="N560" s="171"/>
      <c r="O560" s="171"/>
      <c r="P560" s="171"/>
      <c r="Q560" s="171"/>
    </row>
    <row r="561" spans="1:17" ht="14.4" x14ac:dyDescent="0.25">
      <c r="A561" s="168"/>
      <c r="B561" s="168"/>
      <c r="C561" s="168"/>
      <c r="D561" s="168"/>
      <c r="E561" s="169"/>
      <c r="F561" s="168"/>
      <c r="G561" s="172"/>
      <c r="H561" s="172"/>
      <c r="I561" s="172"/>
      <c r="J561" s="168"/>
      <c r="K561" s="168"/>
      <c r="N561" s="171"/>
      <c r="O561" s="171"/>
      <c r="P561" s="171"/>
      <c r="Q561" s="171"/>
    </row>
    <row r="562" spans="1:17" ht="14.4" x14ac:dyDescent="0.25">
      <c r="A562" s="168"/>
      <c r="B562" s="168"/>
      <c r="C562" s="168"/>
      <c r="D562" s="168"/>
      <c r="E562" s="169"/>
      <c r="F562" s="168"/>
      <c r="G562" s="172"/>
      <c r="H562" s="172"/>
      <c r="I562" s="172"/>
      <c r="J562" s="168"/>
      <c r="K562" s="168"/>
      <c r="N562" s="171"/>
      <c r="O562" s="171"/>
      <c r="P562" s="171"/>
      <c r="Q562" s="171"/>
    </row>
    <row r="563" spans="1:17" ht="14.4" x14ac:dyDescent="0.25">
      <c r="A563" s="168"/>
      <c r="B563" s="168"/>
      <c r="C563" s="168"/>
      <c r="D563" s="168"/>
      <c r="E563" s="169"/>
      <c r="F563" s="168"/>
      <c r="G563" s="172"/>
      <c r="H563" s="172"/>
      <c r="I563" s="172"/>
      <c r="J563" s="168"/>
      <c r="K563" s="168"/>
      <c r="N563" s="171"/>
      <c r="O563" s="171"/>
      <c r="P563" s="171"/>
      <c r="Q563" s="171"/>
    </row>
    <row r="564" spans="1:17" ht="14.4" x14ac:dyDescent="0.25">
      <c r="A564" s="168"/>
      <c r="B564" s="168"/>
      <c r="C564" s="168"/>
      <c r="D564" s="168"/>
      <c r="E564" s="169"/>
      <c r="F564" s="168"/>
      <c r="G564" s="172"/>
      <c r="H564" s="172"/>
      <c r="I564" s="172"/>
      <c r="J564" s="168"/>
      <c r="K564" s="168"/>
      <c r="N564" s="171"/>
      <c r="O564" s="171"/>
      <c r="P564" s="171"/>
      <c r="Q564" s="171"/>
    </row>
    <row r="565" spans="1:17" ht="14.4" x14ac:dyDescent="0.25">
      <c r="A565" s="168"/>
      <c r="B565" s="168"/>
      <c r="C565" s="168"/>
      <c r="D565" s="168"/>
      <c r="E565" s="169"/>
      <c r="F565" s="168"/>
      <c r="G565" s="172"/>
      <c r="H565" s="172"/>
      <c r="I565" s="172"/>
      <c r="J565" s="168"/>
      <c r="K565" s="168"/>
      <c r="N565" s="171"/>
      <c r="O565" s="171"/>
      <c r="P565" s="171"/>
      <c r="Q565" s="171"/>
    </row>
    <row r="566" spans="1:17" ht="14.4" x14ac:dyDescent="0.25">
      <c r="A566" s="168"/>
      <c r="B566" s="168"/>
      <c r="C566" s="168"/>
      <c r="D566" s="168"/>
      <c r="E566" s="169"/>
      <c r="F566" s="168"/>
      <c r="G566" s="172"/>
      <c r="H566" s="172"/>
      <c r="I566" s="172"/>
      <c r="J566" s="168"/>
      <c r="K566" s="168"/>
      <c r="N566" s="171"/>
      <c r="O566" s="171"/>
      <c r="P566" s="171"/>
      <c r="Q566" s="171"/>
    </row>
    <row r="567" spans="1:17" ht="14.4" x14ac:dyDescent="0.25">
      <c r="A567" s="168"/>
      <c r="B567" s="168"/>
      <c r="C567" s="168"/>
      <c r="D567" s="168"/>
      <c r="E567" s="169"/>
      <c r="F567" s="168"/>
      <c r="G567" s="172"/>
      <c r="H567" s="172"/>
      <c r="I567" s="172"/>
      <c r="J567" s="168"/>
      <c r="K567" s="168"/>
      <c r="N567" s="171"/>
      <c r="O567" s="171"/>
      <c r="P567" s="171"/>
      <c r="Q567" s="171"/>
    </row>
    <row r="568" spans="1:17" ht="14.4" x14ac:dyDescent="0.25">
      <c r="A568" s="168"/>
      <c r="B568" s="168"/>
      <c r="C568" s="168"/>
      <c r="D568" s="168"/>
      <c r="E568" s="169"/>
      <c r="F568" s="168"/>
      <c r="G568" s="172"/>
      <c r="H568" s="172"/>
      <c r="I568" s="172"/>
      <c r="J568" s="168"/>
      <c r="K568" s="168"/>
      <c r="N568" s="171"/>
      <c r="O568" s="171"/>
      <c r="P568" s="171"/>
      <c r="Q568" s="171"/>
    </row>
    <row r="569" spans="1:17" ht="14.4" x14ac:dyDescent="0.25">
      <c r="A569" s="168"/>
      <c r="B569" s="168"/>
      <c r="C569" s="168"/>
      <c r="D569" s="168"/>
      <c r="E569" s="169"/>
      <c r="F569" s="168"/>
      <c r="G569" s="172"/>
      <c r="H569" s="172"/>
      <c r="I569" s="172"/>
      <c r="J569" s="168"/>
      <c r="K569" s="168"/>
      <c r="N569" s="171"/>
      <c r="O569" s="171"/>
      <c r="P569" s="171"/>
      <c r="Q569" s="171"/>
    </row>
    <row r="570" spans="1:17" ht="14.4" x14ac:dyDescent="0.25">
      <c r="A570" s="168"/>
      <c r="B570" s="168"/>
      <c r="C570" s="168"/>
      <c r="D570" s="168"/>
      <c r="E570" s="169"/>
      <c r="F570" s="168"/>
      <c r="G570" s="172"/>
      <c r="H570" s="172"/>
      <c r="I570" s="172"/>
      <c r="J570" s="168"/>
      <c r="K570" s="168"/>
      <c r="N570" s="171"/>
      <c r="O570" s="171"/>
      <c r="P570" s="171"/>
      <c r="Q570" s="171"/>
    </row>
    <row r="571" spans="1:17" ht="14.4" x14ac:dyDescent="0.25">
      <c r="A571" s="168"/>
      <c r="B571" s="168"/>
      <c r="C571" s="168"/>
      <c r="D571" s="168"/>
      <c r="E571" s="169"/>
      <c r="F571" s="168"/>
      <c r="G571" s="172"/>
      <c r="H571" s="172"/>
      <c r="I571" s="172"/>
      <c r="J571" s="168"/>
      <c r="K571" s="168"/>
      <c r="N571" s="171"/>
      <c r="O571" s="171"/>
      <c r="P571" s="171"/>
      <c r="Q571" s="171"/>
    </row>
    <row r="572" spans="1:17" ht="14.4" x14ac:dyDescent="0.25">
      <c r="A572" s="168"/>
      <c r="B572" s="168"/>
      <c r="C572" s="168"/>
      <c r="D572" s="168"/>
      <c r="E572" s="169"/>
      <c r="F572" s="168"/>
      <c r="G572" s="172"/>
      <c r="H572" s="172"/>
      <c r="I572" s="172"/>
      <c r="J572" s="168"/>
      <c r="K572" s="168"/>
      <c r="N572" s="171"/>
      <c r="O572" s="171"/>
      <c r="P572" s="171"/>
      <c r="Q572" s="171"/>
    </row>
    <row r="573" spans="1:17" ht="14.4" x14ac:dyDescent="0.25">
      <c r="A573" s="168"/>
      <c r="B573" s="168"/>
      <c r="C573" s="168"/>
      <c r="D573" s="168"/>
      <c r="E573" s="169"/>
      <c r="F573" s="168"/>
      <c r="G573" s="172"/>
      <c r="H573" s="172"/>
      <c r="I573" s="172"/>
      <c r="J573" s="168"/>
      <c r="K573" s="168"/>
      <c r="N573" s="171"/>
      <c r="O573" s="171"/>
      <c r="P573" s="171"/>
      <c r="Q573" s="171"/>
    </row>
    <row r="574" spans="1:17" ht="14.4" x14ac:dyDescent="0.25">
      <c r="A574" s="168"/>
      <c r="B574" s="168"/>
      <c r="C574" s="168"/>
      <c r="D574" s="168"/>
      <c r="E574" s="169"/>
      <c r="F574" s="168"/>
      <c r="G574" s="172"/>
      <c r="H574" s="172"/>
      <c r="I574" s="172"/>
      <c r="J574" s="168"/>
      <c r="K574" s="168"/>
      <c r="N574" s="171"/>
      <c r="O574" s="171"/>
      <c r="P574" s="171"/>
      <c r="Q574" s="171"/>
    </row>
    <row r="575" spans="1:17" ht="14.4" x14ac:dyDescent="0.25">
      <c r="A575" s="168"/>
      <c r="B575" s="168"/>
      <c r="C575" s="168"/>
      <c r="D575" s="168"/>
      <c r="E575" s="169"/>
      <c r="F575" s="168"/>
      <c r="G575" s="172"/>
      <c r="H575" s="172"/>
      <c r="I575" s="172"/>
      <c r="J575" s="168"/>
      <c r="K575" s="168"/>
      <c r="N575" s="171"/>
      <c r="O575" s="171"/>
      <c r="P575" s="171"/>
      <c r="Q575" s="171"/>
    </row>
    <row r="576" spans="1:17" ht="14.4" x14ac:dyDescent="0.25">
      <c r="A576" s="168"/>
      <c r="B576" s="168"/>
      <c r="C576" s="168"/>
      <c r="D576" s="168"/>
      <c r="E576" s="169"/>
      <c r="F576" s="168"/>
      <c r="G576" s="172"/>
      <c r="H576" s="172"/>
      <c r="I576" s="172"/>
      <c r="J576" s="168"/>
      <c r="K576" s="168"/>
      <c r="N576" s="171"/>
      <c r="O576" s="171"/>
      <c r="P576" s="171"/>
      <c r="Q576" s="171"/>
    </row>
    <row r="577" spans="1:17" ht="14.4" x14ac:dyDescent="0.25">
      <c r="A577" s="168"/>
      <c r="B577" s="168"/>
      <c r="C577" s="168"/>
      <c r="D577" s="168"/>
      <c r="E577" s="169"/>
      <c r="F577" s="168"/>
      <c r="G577" s="172"/>
      <c r="H577" s="172"/>
      <c r="I577" s="172"/>
      <c r="J577" s="168"/>
      <c r="K577" s="168"/>
      <c r="N577" s="171"/>
      <c r="O577" s="171"/>
      <c r="P577" s="171"/>
      <c r="Q577" s="171"/>
    </row>
    <row r="578" spans="1:17" ht="14.4" x14ac:dyDescent="0.25">
      <c r="A578" s="168"/>
      <c r="B578" s="168"/>
      <c r="C578" s="168"/>
      <c r="D578" s="168"/>
      <c r="E578" s="169"/>
      <c r="F578" s="168"/>
      <c r="G578" s="172"/>
      <c r="H578" s="172"/>
      <c r="I578" s="172"/>
      <c r="J578" s="168"/>
      <c r="K578" s="168"/>
      <c r="N578" s="171"/>
      <c r="O578" s="171"/>
      <c r="P578" s="171"/>
      <c r="Q578" s="171"/>
    </row>
    <row r="579" spans="1:17" ht="14.4" x14ac:dyDescent="0.25">
      <c r="A579" s="168"/>
      <c r="B579" s="168"/>
      <c r="C579" s="168"/>
      <c r="D579" s="168"/>
      <c r="E579" s="169"/>
      <c r="F579" s="168"/>
      <c r="G579" s="172"/>
      <c r="H579" s="172"/>
      <c r="I579" s="172"/>
      <c r="J579" s="168"/>
      <c r="K579" s="168"/>
      <c r="N579" s="171"/>
      <c r="O579" s="171"/>
      <c r="P579" s="171"/>
      <c r="Q579" s="171"/>
    </row>
    <row r="580" spans="1:17" ht="14.4" x14ac:dyDescent="0.25">
      <c r="A580" s="168"/>
      <c r="B580" s="168"/>
      <c r="C580" s="168"/>
      <c r="D580" s="168"/>
      <c r="E580" s="169"/>
      <c r="F580" s="168"/>
      <c r="G580" s="172"/>
      <c r="H580" s="172"/>
      <c r="I580" s="172"/>
      <c r="J580" s="168"/>
      <c r="K580" s="168"/>
      <c r="N580" s="171"/>
      <c r="O580" s="171"/>
      <c r="P580" s="171"/>
      <c r="Q580" s="171"/>
    </row>
    <row r="581" spans="1:17" ht="14.4" x14ac:dyDescent="0.25">
      <c r="A581" s="168"/>
      <c r="B581" s="168"/>
      <c r="C581" s="168"/>
      <c r="D581" s="168"/>
      <c r="E581" s="169"/>
      <c r="F581" s="168"/>
      <c r="G581" s="172"/>
      <c r="H581" s="172"/>
      <c r="I581" s="172"/>
      <c r="J581" s="168"/>
      <c r="K581" s="168"/>
      <c r="N581" s="171"/>
      <c r="O581" s="171"/>
      <c r="P581" s="171"/>
      <c r="Q581" s="171"/>
    </row>
    <row r="582" spans="1:17" ht="14.4" x14ac:dyDescent="0.25">
      <c r="A582" s="168"/>
      <c r="B582" s="168"/>
      <c r="C582" s="168"/>
      <c r="D582" s="168"/>
      <c r="E582" s="169"/>
      <c r="F582" s="168"/>
      <c r="G582" s="172"/>
      <c r="H582" s="172"/>
      <c r="I582" s="172"/>
      <c r="J582" s="168"/>
      <c r="K582" s="168"/>
      <c r="N582" s="171"/>
      <c r="O582" s="171"/>
      <c r="P582" s="171"/>
      <c r="Q582" s="171"/>
    </row>
    <row r="583" spans="1:17" ht="14.4" x14ac:dyDescent="0.25">
      <c r="A583" s="168"/>
      <c r="B583" s="168"/>
      <c r="C583" s="168"/>
      <c r="D583" s="168"/>
      <c r="E583" s="169"/>
      <c r="F583" s="168"/>
      <c r="G583" s="172"/>
      <c r="H583" s="172"/>
      <c r="I583" s="172"/>
      <c r="J583" s="168"/>
      <c r="K583" s="168"/>
      <c r="N583" s="171"/>
      <c r="O583" s="171"/>
      <c r="P583" s="171"/>
      <c r="Q583" s="171"/>
    </row>
    <row r="584" spans="1:17" ht="14.4" x14ac:dyDescent="0.25">
      <c r="A584" s="168"/>
      <c r="B584" s="168"/>
      <c r="C584" s="168"/>
      <c r="D584" s="168"/>
      <c r="E584" s="169"/>
      <c r="F584" s="168"/>
      <c r="G584" s="172"/>
      <c r="H584" s="172"/>
      <c r="I584" s="172"/>
      <c r="J584" s="168"/>
      <c r="K584" s="168"/>
      <c r="N584" s="171"/>
      <c r="O584" s="171"/>
      <c r="P584" s="171"/>
      <c r="Q584" s="171"/>
    </row>
    <row r="585" spans="1:17" ht="14.4" x14ac:dyDescent="0.25">
      <c r="A585" s="168"/>
      <c r="B585" s="168"/>
      <c r="C585" s="168"/>
      <c r="D585" s="168"/>
      <c r="E585" s="169"/>
      <c r="F585" s="168"/>
      <c r="G585" s="172"/>
      <c r="H585" s="172"/>
      <c r="I585" s="172"/>
      <c r="J585" s="168"/>
      <c r="K585" s="168"/>
      <c r="N585" s="171"/>
      <c r="O585" s="171"/>
      <c r="P585" s="171"/>
      <c r="Q585" s="171"/>
    </row>
    <row r="586" spans="1:17" ht="14.4" x14ac:dyDescent="0.25">
      <c r="A586" s="168"/>
      <c r="B586" s="168"/>
      <c r="C586" s="168"/>
      <c r="D586" s="168"/>
      <c r="E586" s="169"/>
      <c r="F586" s="168"/>
      <c r="G586" s="172"/>
      <c r="H586" s="172"/>
      <c r="I586" s="172"/>
      <c r="J586" s="168"/>
      <c r="K586" s="168"/>
      <c r="N586" s="171"/>
      <c r="O586" s="171"/>
      <c r="P586" s="171"/>
      <c r="Q586" s="171"/>
    </row>
    <row r="587" spans="1:17" ht="14.4" x14ac:dyDescent="0.25">
      <c r="A587" s="168"/>
      <c r="B587" s="168"/>
      <c r="C587" s="168"/>
      <c r="D587" s="168"/>
      <c r="E587" s="169"/>
      <c r="F587" s="168"/>
      <c r="G587" s="172"/>
      <c r="H587" s="172"/>
      <c r="I587" s="172"/>
      <c r="J587" s="168"/>
      <c r="K587" s="168"/>
      <c r="N587" s="171"/>
      <c r="O587" s="171"/>
      <c r="P587" s="171"/>
      <c r="Q587" s="171"/>
    </row>
    <row r="588" spans="1:17" ht="14.4" x14ac:dyDescent="0.25">
      <c r="A588" s="168"/>
      <c r="B588" s="168"/>
      <c r="C588" s="168"/>
      <c r="D588" s="168"/>
      <c r="E588" s="169"/>
      <c r="F588" s="168"/>
      <c r="G588" s="172"/>
      <c r="H588" s="172"/>
      <c r="I588" s="172"/>
      <c r="J588" s="168"/>
      <c r="K588" s="168"/>
      <c r="N588" s="171"/>
      <c r="O588" s="171"/>
      <c r="P588" s="171"/>
      <c r="Q588" s="171"/>
    </row>
    <row r="589" spans="1:17" ht="14.4" x14ac:dyDescent="0.25">
      <c r="A589" s="168"/>
      <c r="B589" s="168"/>
      <c r="C589" s="168"/>
      <c r="D589" s="168"/>
      <c r="E589" s="169"/>
      <c r="F589" s="168"/>
      <c r="G589" s="172"/>
      <c r="H589" s="172"/>
      <c r="I589" s="172"/>
      <c r="J589" s="168"/>
      <c r="K589" s="168"/>
      <c r="N589" s="171"/>
      <c r="O589" s="171"/>
      <c r="P589" s="171"/>
      <c r="Q589" s="171"/>
    </row>
    <row r="590" spans="1:17" ht="14.4" x14ac:dyDescent="0.25">
      <c r="A590" s="168"/>
      <c r="B590" s="168"/>
      <c r="C590" s="168"/>
      <c r="D590" s="168"/>
      <c r="E590" s="169"/>
      <c r="F590" s="168"/>
      <c r="G590" s="172"/>
      <c r="H590" s="172"/>
      <c r="I590" s="172"/>
      <c r="J590" s="168"/>
      <c r="K590" s="168"/>
      <c r="N590" s="171"/>
      <c r="O590" s="171"/>
      <c r="P590" s="171"/>
      <c r="Q590" s="171"/>
    </row>
    <row r="591" spans="1:17" ht="14.4" x14ac:dyDescent="0.25">
      <c r="A591" s="168"/>
      <c r="B591" s="168"/>
      <c r="C591" s="168"/>
      <c r="D591" s="168"/>
      <c r="E591" s="169"/>
      <c r="F591" s="168"/>
      <c r="G591" s="172"/>
      <c r="H591" s="172"/>
      <c r="I591" s="172"/>
      <c r="J591" s="168"/>
      <c r="K591" s="168"/>
      <c r="N591" s="171"/>
      <c r="O591" s="171"/>
      <c r="P591" s="171"/>
      <c r="Q591" s="171"/>
    </row>
    <row r="592" spans="1:17" ht="14.4" x14ac:dyDescent="0.25">
      <c r="A592" s="168"/>
      <c r="B592" s="168"/>
      <c r="C592" s="168"/>
      <c r="D592" s="168"/>
      <c r="E592" s="169"/>
      <c r="F592" s="168"/>
      <c r="G592" s="172"/>
      <c r="H592" s="172"/>
      <c r="I592" s="172"/>
      <c r="J592" s="168"/>
      <c r="K592" s="168"/>
      <c r="N592" s="171"/>
      <c r="O592" s="171"/>
      <c r="P592" s="171"/>
      <c r="Q592" s="171"/>
    </row>
    <row r="593" spans="1:17" ht="14.4" x14ac:dyDescent="0.25">
      <c r="A593" s="168"/>
      <c r="B593" s="168"/>
      <c r="C593" s="168"/>
      <c r="D593" s="168"/>
      <c r="E593" s="169"/>
      <c r="F593" s="168"/>
      <c r="G593" s="172"/>
      <c r="H593" s="172"/>
      <c r="I593" s="172"/>
      <c r="J593" s="168"/>
      <c r="K593" s="168"/>
      <c r="N593" s="171"/>
      <c r="O593" s="171"/>
      <c r="P593" s="171"/>
      <c r="Q593" s="171"/>
    </row>
    <row r="594" spans="1:17" ht="14.4" x14ac:dyDescent="0.25">
      <c r="A594" s="168"/>
      <c r="B594" s="168"/>
      <c r="C594" s="168"/>
      <c r="D594" s="168"/>
      <c r="E594" s="169"/>
      <c r="F594" s="168"/>
      <c r="G594" s="172"/>
      <c r="H594" s="172"/>
      <c r="I594" s="172"/>
      <c r="J594" s="168"/>
      <c r="K594" s="168"/>
      <c r="N594" s="171"/>
      <c r="O594" s="171"/>
      <c r="P594" s="171"/>
      <c r="Q594" s="171"/>
    </row>
    <row r="595" spans="1:17" ht="14.4" x14ac:dyDescent="0.25">
      <c r="A595" s="168"/>
      <c r="B595" s="168"/>
      <c r="C595" s="168"/>
      <c r="D595" s="168"/>
      <c r="E595" s="169"/>
      <c r="F595" s="168"/>
      <c r="G595" s="172"/>
      <c r="H595" s="172"/>
      <c r="I595" s="172"/>
      <c r="J595" s="168"/>
      <c r="K595" s="168"/>
      <c r="N595" s="171"/>
      <c r="O595" s="171"/>
      <c r="P595" s="171"/>
      <c r="Q595" s="171"/>
    </row>
    <row r="596" spans="1:17" ht="14.4" x14ac:dyDescent="0.25">
      <c r="A596" s="168"/>
      <c r="B596" s="168"/>
      <c r="C596" s="168"/>
      <c r="D596" s="168"/>
      <c r="E596" s="169"/>
      <c r="F596" s="168"/>
      <c r="G596" s="172"/>
      <c r="H596" s="172"/>
      <c r="I596" s="172"/>
      <c r="J596" s="168"/>
      <c r="K596" s="168"/>
      <c r="N596" s="171"/>
      <c r="O596" s="171"/>
      <c r="P596" s="171"/>
      <c r="Q596" s="171"/>
    </row>
    <row r="597" spans="1:17" ht="14.4" x14ac:dyDescent="0.25">
      <c r="A597" s="168"/>
      <c r="B597" s="168"/>
      <c r="C597" s="168"/>
      <c r="D597" s="168"/>
      <c r="E597" s="169"/>
      <c r="F597" s="168"/>
      <c r="G597" s="172"/>
      <c r="H597" s="172"/>
      <c r="I597" s="172"/>
      <c r="J597" s="168"/>
      <c r="K597" s="168"/>
      <c r="N597" s="171"/>
      <c r="O597" s="171"/>
      <c r="P597" s="171"/>
      <c r="Q597" s="171"/>
    </row>
    <row r="598" spans="1:17" ht="14.4" x14ac:dyDescent="0.25">
      <c r="A598" s="168"/>
      <c r="B598" s="168"/>
      <c r="C598" s="168"/>
      <c r="D598" s="168"/>
      <c r="E598" s="169"/>
      <c r="F598" s="168"/>
      <c r="G598" s="172"/>
      <c r="H598" s="172"/>
      <c r="I598" s="172"/>
      <c r="J598" s="168"/>
      <c r="K598" s="168"/>
      <c r="N598" s="171"/>
      <c r="O598" s="171"/>
      <c r="P598" s="171"/>
      <c r="Q598" s="171"/>
    </row>
    <row r="599" spans="1:17" ht="14.4" x14ac:dyDescent="0.25">
      <c r="A599" s="168"/>
      <c r="B599" s="168"/>
      <c r="C599" s="168"/>
      <c r="D599" s="168"/>
      <c r="E599" s="169"/>
      <c r="F599" s="168"/>
      <c r="G599" s="172"/>
      <c r="H599" s="172"/>
      <c r="I599" s="172"/>
      <c r="J599" s="168"/>
      <c r="K599" s="168"/>
      <c r="N599" s="171"/>
      <c r="O599" s="171"/>
      <c r="P599" s="171"/>
      <c r="Q599" s="171"/>
    </row>
    <row r="600" spans="1:17" ht="14.4" x14ac:dyDescent="0.25">
      <c r="A600" s="168"/>
      <c r="B600" s="168"/>
      <c r="C600" s="168"/>
      <c r="D600" s="168"/>
      <c r="E600" s="169"/>
      <c r="F600" s="168"/>
      <c r="G600" s="172"/>
      <c r="H600" s="172"/>
      <c r="I600" s="172"/>
      <c r="J600" s="168"/>
      <c r="K600" s="168"/>
      <c r="N600" s="171"/>
      <c r="O600" s="171"/>
      <c r="P600" s="171"/>
      <c r="Q600" s="171"/>
    </row>
    <row r="601" spans="1:17" ht="14.4" x14ac:dyDescent="0.25">
      <c r="A601" s="168"/>
      <c r="B601" s="168"/>
      <c r="C601" s="168"/>
      <c r="D601" s="168"/>
      <c r="E601" s="169"/>
      <c r="F601" s="168"/>
      <c r="G601" s="172"/>
      <c r="H601" s="172"/>
      <c r="I601" s="172"/>
      <c r="J601" s="168"/>
      <c r="K601" s="168"/>
      <c r="N601" s="171"/>
      <c r="O601" s="171"/>
      <c r="P601" s="171"/>
      <c r="Q601" s="171"/>
    </row>
    <row r="602" spans="1:17" ht="14.4" x14ac:dyDescent="0.25">
      <c r="A602" s="168"/>
      <c r="B602" s="168"/>
      <c r="C602" s="168"/>
      <c r="D602" s="168"/>
      <c r="E602" s="169"/>
      <c r="F602" s="168"/>
      <c r="G602" s="172"/>
      <c r="H602" s="172"/>
      <c r="I602" s="172"/>
      <c r="J602" s="168"/>
      <c r="K602" s="168"/>
      <c r="N602" s="171"/>
      <c r="O602" s="171"/>
      <c r="P602" s="171"/>
      <c r="Q602" s="171"/>
    </row>
    <row r="603" spans="1:17" ht="14.4" x14ac:dyDescent="0.25">
      <c r="A603" s="168"/>
      <c r="B603" s="168"/>
      <c r="C603" s="168"/>
      <c r="D603" s="168"/>
      <c r="E603" s="169"/>
      <c r="F603" s="168"/>
      <c r="G603" s="172"/>
      <c r="H603" s="172"/>
      <c r="I603" s="172"/>
      <c r="J603" s="168"/>
      <c r="K603" s="168"/>
      <c r="N603" s="171"/>
      <c r="O603" s="171"/>
      <c r="P603" s="171"/>
      <c r="Q603" s="171"/>
    </row>
    <row r="604" spans="1:17" ht="14.4" x14ac:dyDescent="0.25">
      <c r="A604" s="168"/>
      <c r="B604" s="168"/>
      <c r="C604" s="168"/>
      <c r="D604" s="168"/>
      <c r="E604" s="169"/>
      <c r="F604" s="168"/>
      <c r="G604" s="172"/>
      <c r="H604" s="172"/>
      <c r="I604" s="172"/>
      <c r="J604" s="168"/>
      <c r="K604" s="168"/>
      <c r="N604" s="171"/>
      <c r="O604" s="171"/>
      <c r="P604" s="171"/>
      <c r="Q604" s="171"/>
    </row>
    <row r="605" spans="1:17" ht="14.4" x14ac:dyDescent="0.25">
      <c r="A605" s="168"/>
      <c r="B605" s="168"/>
      <c r="C605" s="168"/>
      <c r="D605" s="168"/>
      <c r="E605" s="169"/>
      <c r="F605" s="168"/>
      <c r="G605" s="172"/>
      <c r="H605" s="172"/>
      <c r="I605" s="172"/>
      <c r="J605" s="168"/>
      <c r="K605" s="168"/>
      <c r="N605" s="171"/>
      <c r="O605" s="171"/>
      <c r="P605" s="171"/>
      <c r="Q605" s="171"/>
    </row>
    <row r="606" spans="1:17" ht="14.4" x14ac:dyDescent="0.25">
      <c r="A606" s="168"/>
      <c r="B606" s="168"/>
      <c r="C606" s="168"/>
      <c r="D606" s="168"/>
      <c r="E606" s="169"/>
      <c r="F606" s="168"/>
      <c r="G606" s="172"/>
      <c r="H606" s="172"/>
      <c r="I606" s="172"/>
      <c r="J606" s="168"/>
      <c r="K606" s="168"/>
      <c r="N606" s="171"/>
      <c r="O606" s="171"/>
      <c r="P606" s="171"/>
      <c r="Q606" s="171"/>
    </row>
    <row r="607" spans="1:17" ht="14.4" x14ac:dyDescent="0.25">
      <c r="A607" s="168"/>
      <c r="B607" s="168"/>
      <c r="C607" s="168"/>
      <c r="D607" s="168"/>
      <c r="E607" s="169"/>
      <c r="F607" s="168"/>
      <c r="G607" s="172"/>
      <c r="H607" s="172"/>
      <c r="I607" s="172"/>
      <c r="J607" s="168"/>
      <c r="K607" s="168"/>
      <c r="N607" s="171"/>
      <c r="O607" s="171"/>
      <c r="P607" s="171"/>
      <c r="Q607" s="171"/>
    </row>
    <row r="608" spans="1:17" ht="14.4" x14ac:dyDescent="0.25">
      <c r="A608" s="168"/>
      <c r="B608" s="168"/>
      <c r="C608" s="168"/>
      <c r="D608" s="168"/>
      <c r="E608" s="169"/>
      <c r="F608" s="168"/>
      <c r="G608" s="172"/>
      <c r="H608" s="172"/>
      <c r="I608" s="172"/>
      <c r="J608" s="168"/>
      <c r="K608" s="168"/>
      <c r="N608" s="171"/>
      <c r="O608" s="171"/>
      <c r="P608" s="171"/>
      <c r="Q608" s="171"/>
    </row>
    <row r="609" spans="1:17" ht="14.4" x14ac:dyDescent="0.25">
      <c r="A609" s="168"/>
      <c r="B609" s="168"/>
      <c r="C609" s="168"/>
      <c r="D609" s="168"/>
      <c r="E609" s="169"/>
      <c r="F609" s="168"/>
      <c r="G609" s="172"/>
      <c r="H609" s="172"/>
      <c r="I609" s="172"/>
      <c r="J609" s="168"/>
      <c r="K609" s="168"/>
      <c r="N609" s="171"/>
      <c r="O609" s="171"/>
      <c r="P609" s="171"/>
      <c r="Q609" s="171"/>
    </row>
    <row r="610" spans="1:17" ht="14.4" x14ac:dyDescent="0.25">
      <c r="A610" s="168"/>
      <c r="B610" s="168"/>
      <c r="C610" s="168"/>
      <c r="D610" s="168"/>
      <c r="E610" s="169"/>
      <c r="F610" s="168"/>
      <c r="G610" s="172"/>
      <c r="H610" s="172"/>
      <c r="I610" s="172"/>
      <c r="J610" s="168"/>
      <c r="K610" s="168"/>
      <c r="N610" s="171"/>
      <c r="O610" s="171"/>
      <c r="P610" s="171"/>
      <c r="Q610" s="171"/>
    </row>
    <row r="611" spans="1:17" ht="14.4" x14ac:dyDescent="0.25">
      <c r="A611" s="168"/>
      <c r="B611" s="168"/>
      <c r="C611" s="168"/>
      <c r="D611" s="168"/>
      <c r="E611" s="169"/>
      <c r="F611" s="168"/>
      <c r="G611" s="172"/>
      <c r="H611" s="172"/>
      <c r="I611" s="172"/>
      <c r="J611" s="168"/>
      <c r="K611" s="168"/>
      <c r="N611" s="171"/>
      <c r="O611" s="171"/>
      <c r="P611" s="171"/>
      <c r="Q611" s="171"/>
    </row>
    <row r="612" spans="1:17" ht="14.4" x14ac:dyDescent="0.25">
      <c r="A612" s="168"/>
      <c r="B612" s="168"/>
      <c r="C612" s="168"/>
      <c r="D612" s="168"/>
      <c r="E612" s="169"/>
      <c r="F612" s="168"/>
      <c r="G612" s="172"/>
      <c r="H612" s="172"/>
      <c r="I612" s="172"/>
      <c r="J612" s="168"/>
      <c r="K612" s="168"/>
      <c r="N612" s="171"/>
      <c r="O612" s="171"/>
      <c r="P612" s="171"/>
      <c r="Q612" s="171"/>
    </row>
    <row r="613" spans="1:17" ht="14.4" x14ac:dyDescent="0.25">
      <c r="A613" s="168"/>
      <c r="B613" s="168"/>
      <c r="C613" s="168"/>
      <c r="D613" s="168"/>
      <c r="E613" s="169"/>
      <c r="F613" s="168"/>
      <c r="G613" s="172"/>
      <c r="H613" s="172"/>
      <c r="I613" s="172"/>
      <c r="J613" s="168"/>
      <c r="K613" s="168"/>
      <c r="N613" s="171"/>
      <c r="O613" s="171"/>
      <c r="P613" s="171"/>
      <c r="Q613" s="171"/>
    </row>
    <row r="614" spans="1:17" ht="14.4" x14ac:dyDescent="0.25">
      <c r="A614" s="168"/>
      <c r="B614" s="168"/>
      <c r="C614" s="168"/>
      <c r="D614" s="168"/>
      <c r="E614" s="169"/>
      <c r="F614" s="168"/>
      <c r="G614" s="172"/>
      <c r="H614" s="172"/>
      <c r="I614" s="172"/>
      <c r="J614" s="168"/>
      <c r="K614" s="168"/>
      <c r="N614" s="171"/>
      <c r="O614" s="171"/>
      <c r="P614" s="171"/>
      <c r="Q614" s="171"/>
    </row>
    <row r="615" spans="1:17" ht="14.4" x14ac:dyDescent="0.25">
      <c r="A615" s="168"/>
      <c r="B615" s="168"/>
      <c r="C615" s="168"/>
      <c r="D615" s="168"/>
      <c r="E615" s="169"/>
      <c r="F615" s="168"/>
      <c r="G615" s="172"/>
      <c r="H615" s="172"/>
      <c r="I615" s="172"/>
      <c r="J615" s="168"/>
      <c r="K615" s="168"/>
      <c r="N615" s="171"/>
      <c r="O615" s="171"/>
      <c r="P615" s="171"/>
      <c r="Q615" s="171"/>
    </row>
    <row r="616" spans="1:17" ht="14.4" x14ac:dyDescent="0.25">
      <c r="A616" s="168"/>
      <c r="B616" s="168"/>
      <c r="C616" s="168"/>
      <c r="D616" s="168"/>
      <c r="E616" s="169"/>
      <c r="F616" s="168"/>
      <c r="G616" s="172"/>
      <c r="H616" s="172"/>
      <c r="I616" s="172"/>
      <c r="J616" s="168"/>
      <c r="K616" s="168"/>
      <c r="N616" s="171"/>
      <c r="O616" s="171"/>
      <c r="P616" s="171"/>
      <c r="Q616" s="171"/>
    </row>
    <row r="617" spans="1:17" ht="14.4" x14ac:dyDescent="0.25">
      <c r="A617" s="168"/>
      <c r="B617" s="168"/>
      <c r="C617" s="168"/>
      <c r="D617" s="168"/>
      <c r="E617" s="169"/>
      <c r="F617" s="168"/>
      <c r="G617" s="172"/>
      <c r="H617" s="172"/>
      <c r="I617" s="172"/>
      <c r="J617" s="168"/>
      <c r="K617" s="168"/>
      <c r="N617" s="171"/>
      <c r="O617" s="171"/>
      <c r="P617" s="171"/>
      <c r="Q617" s="171"/>
    </row>
    <row r="618" spans="1:17" ht="14.4" x14ac:dyDescent="0.25">
      <c r="A618" s="168"/>
      <c r="B618" s="168"/>
      <c r="C618" s="168"/>
      <c r="D618" s="168"/>
      <c r="E618" s="169"/>
      <c r="F618" s="168"/>
      <c r="G618" s="172"/>
      <c r="H618" s="172"/>
      <c r="I618" s="172"/>
      <c r="J618" s="168"/>
      <c r="K618" s="168"/>
      <c r="N618" s="171"/>
      <c r="O618" s="171"/>
      <c r="P618" s="171"/>
      <c r="Q618" s="171"/>
    </row>
    <row r="619" spans="1:17" ht="14.4" x14ac:dyDescent="0.25">
      <c r="A619" s="168"/>
      <c r="B619" s="168"/>
      <c r="C619" s="168"/>
      <c r="D619" s="168"/>
      <c r="E619" s="169"/>
      <c r="F619" s="168"/>
      <c r="G619" s="172"/>
      <c r="H619" s="172"/>
      <c r="I619" s="172"/>
      <c r="J619" s="168"/>
      <c r="K619" s="168"/>
      <c r="N619" s="171"/>
      <c r="O619" s="171"/>
      <c r="P619" s="171"/>
      <c r="Q619" s="171"/>
    </row>
    <row r="620" spans="1:17" ht="14.4" x14ac:dyDescent="0.25">
      <c r="A620" s="168"/>
      <c r="B620" s="168"/>
      <c r="C620" s="168"/>
      <c r="D620" s="168"/>
      <c r="E620" s="169"/>
      <c r="F620" s="168"/>
      <c r="G620" s="172"/>
      <c r="H620" s="172"/>
      <c r="I620" s="172"/>
      <c r="J620" s="168"/>
      <c r="K620" s="168"/>
      <c r="N620" s="171"/>
      <c r="O620" s="171"/>
      <c r="P620" s="171"/>
      <c r="Q620" s="171"/>
    </row>
    <row r="621" spans="1:17" ht="14.4" x14ac:dyDescent="0.25">
      <c r="A621" s="168"/>
      <c r="B621" s="168"/>
      <c r="C621" s="168"/>
      <c r="D621" s="168"/>
      <c r="E621" s="169"/>
      <c r="F621" s="168"/>
      <c r="G621" s="172"/>
      <c r="H621" s="172"/>
      <c r="I621" s="172"/>
      <c r="J621" s="168"/>
      <c r="K621" s="168"/>
      <c r="N621" s="171"/>
      <c r="O621" s="171"/>
      <c r="P621" s="171"/>
      <c r="Q621" s="171"/>
    </row>
    <row r="622" spans="1:17" ht="14.4" x14ac:dyDescent="0.25">
      <c r="A622" s="168"/>
      <c r="B622" s="168"/>
      <c r="C622" s="168"/>
      <c r="D622" s="168"/>
      <c r="E622" s="169"/>
      <c r="F622" s="168"/>
      <c r="G622" s="172"/>
      <c r="H622" s="172"/>
      <c r="I622" s="172"/>
      <c r="J622" s="168"/>
      <c r="K622" s="168"/>
      <c r="N622" s="171"/>
      <c r="O622" s="171"/>
      <c r="P622" s="171"/>
      <c r="Q622" s="171"/>
    </row>
    <row r="623" spans="1:17" ht="14.4" x14ac:dyDescent="0.25">
      <c r="A623" s="168"/>
      <c r="B623" s="168"/>
      <c r="C623" s="168"/>
      <c r="D623" s="168"/>
      <c r="E623" s="169"/>
      <c r="F623" s="168"/>
      <c r="G623" s="172"/>
      <c r="H623" s="172"/>
      <c r="I623" s="172"/>
      <c r="J623" s="168"/>
      <c r="K623" s="168"/>
      <c r="N623" s="171"/>
      <c r="O623" s="171"/>
      <c r="P623" s="171"/>
      <c r="Q623" s="171"/>
    </row>
    <row r="624" spans="1:17" ht="14.4" x14ac:dyDescent="0.25">
      <c r="A624" s="168"/>
      <c r="B624" s="168"/>
      <c r="C624" s="168"/>
      <c r="D624" s="168"/>
      <c r="E624" s="169"/>
      <c r="F624" s="168"/>
      <c r="G624" s="172"/>
      <c r="H624" s="172"/>
      <c r="I624" s="172"/>
      <c r="J624" s="168"/>
      <c r="K624" s="168"/>
      <c r="N624" s="171"/>
      <c r="O624" s="171"/>
      <c r="P624" s="171"/>
      <c r="Q624" s="171"/>
    </row>
    <row r="625" spans="1:17" ht="14.4" x14ac:dyDescent="0.25">
      <c r="A625" s="168"/>
      <c r="B625" s="168"/>
      <c r="C625" s="168"/>
      <c r="D625" s="168"/>
      <c r="E625" s="169"/>
      <c r="F625" s="168"/>
      <c r="G625" s="172"/>
      <c r="H625" s="172"/>
      <c r="I625" s="172"/>
      <c r="J625" s="168"/>
      <c r="K625" s="168"/>
      <c r="N625" s="171"/>
      <c r="O625" s="171"/>
      <c r="P625" s="171"/>
      <c r="Q625" s="171"/>
    </row>
    <row r="626" spans="1:17" ht="14.4" x14ac:dyDescent="0.25">
      <c r="A626" s="168"/>
      <c r="B626" s="168"/>
      <c r="C626" s="168"/>
      <c r="D626" s="168"/>
      <c r="E626" s="169"/>
      <c r="F626" s="168"/>
      <c r="G626" s="172"/>
      <c r="H626" s="172"/>
      <c r="I626" s="172"/>
      <c r="J626" s="168"/>
      <c r="K626" s="168"/>
      <c r="N626" s="171"/>
      <c r="O626" s="171"/>
      <c r="P626" s="171"/>
      <c r="Q626" s="171"/>
    </row>
    <row r="627" spans="1:17" ht="14.4" x14ac:dyDescent="0.25">
      <c r="A627" s="168"/>
      <c r="B627" s="168"/>
      <c r="C627" s="168"/>
      <c r="D627" s="168"/>
      <c r="E627" s="169"/>
      <c r="F627" s="168"/>
      <c r="G627" s="172"/>
      <c r="H627" s="172"/>
      <c r="I627" s="172"/>
      <c r="J627" s="168"/>
      <c r="K627" s="168"/>
      <c r="N627" s="171"/>
      <c r="O627" s="171"/>
      <c r="P627" s="171"/>
      <c r="Q627" s="171"/>
    </row>
    <row r="628" spans="1:17" ht="14.4" x14ac:dyDescent="0.25">
      <c r="A628" s="168"/>
      <c r="B628" s="168"/>
      <c r="C628" s="168"/>
      <c r="D628" s="168"/>
      <c r="E628" s="169"/>
      <c r="F628" s="168"/>
      <c r="G628" s="172"/>
      <c r="H628" s="172"/>
      <c r="I628" s="172"/>
      <c r="J628" s="168"/>
      <c r="K628" s="168"/>
      <c r="N628" s="171"/>
      <c r="O628" s="171"/>
      <c r="P628" s="171"/>
      <c r="Q628" s="171"/>
    </row>
    <row r="629" spans="1:17" ht="14.4" x14ac:dyDescent="0.25">
      <c r="A629" s="168"/>
      <c r="B629" s="168"/>
      <c r="C629" s="168"/>
      <c r="D629" s="168"/>
      <c r="E629" s="169"/>
      <c r="F629" s="168"/>
      <c r="G629" s="172"/>
      <c r="H629" s="172"/>
      <c r="I629" s="172"/>
      <c r="J629" s="168"/>
      <c r="K629" s="168"/>
      <c r="N629" s="171"/>
      <c r="O629" s="171"/>
      <c r="P629" s="171"/>
      <c r="Q629" s="171"/>
    </row>
    <row r="630" spans="1:17" ht="14.4" x14ac:dyDescent="0.25">
      <c r="A630" s="168"/>
      <c r="B630" s="168"/>
      <c r="C630" s="168"/>
      <c r="D630" s="168"/>
      <c r="E630" s="169"/>
      <c r="F630" s="168"/>
      <c r="G630" s="172"/>
      <c r="H630" s="172"/>
      <c r="I630" s="172"/>
      <c r="J630" s="168"/>
      <c r="K630" s="168"/>
      <c r="N630" s="171"/>
      <c r="O630" s="171"/>
      <c r="P630" s="171"/>
      <c r="Q630" s="171"/>
    </row>
    <row r="631" spans="1:17" ht="14.4" x14ac:dyDescent="0.25">
      <c r="A631" s="168"/>
      <c r="B631" s="168"/>
      <c r="C631" s="168"/>
      <c r="D631" s="168"/>
      <c r="E631" s="169"/>
      <c r="F631" s="168"/>
      <c r="G631" s="172"/>
      <c r="H631" s="172"/>
      <c r="I631" s="172"/>
      <c r="J631" s="168"/>
      <c r="K631" s="168"/>
      <c r="N631" s="171"/>
      <c r="O631" s="171"/>
      <c r="P631" s="171"/>
      <c r="Q631" s="171"/>
    </row>
    <row r="632" spans="1:17" ht="14.4" x14ac:dyDescent="0.25">
      <c r="A632" s="168"/>
      <c r="B632" s="168"/>
      <c r="C632" s="168"/>
      <c r="D632" s="168"/>
      <c r="E632" s="169"/>
      <c r="F632" s="168"/>
      <c r="G632" s="172"/>
      <c r="H632" s="172"/>
      <c r="I632" s="172"/>
      <c r="J632" s="168"/>
      <c r="K632" s="168"/>
      <c r="N632" s="171"/>
      <c r="O632" s="171"/>
      <c r="P632" s="171"/>
      <c r="Q632" s="171"/>
    </row>
    <row r="633" spans="1:17" ht="14.4" x14ac:dyDescent="0.25">
      <c r="A633" s="168"/>
      <c r="B633" s="168"/>
      <c r="C633" s="168"/>
      <c r="D633" s="168"/>
      <c r="E633" s="169"/>
      <c r="F633" s="168"/>
      <c r="G633" s="172"/>
      <c r="H633" s="172"/>
      <c r="I633" s="172"/>
      <c r="J633" s="168"/>
      <c r="K633" s="168"/>
      <c r="N633" s="171"/>
      <c r="O633" s="171"/>
      <c r="P633" s="171"/>
      <c r="Q633" s="171"/>
    </row>
    <row r="634" spans="1:17" ht="14.4" x14ac:dyDescent="0.25">
      <c r="A634" s="168"/>
      <c r="B634" s="168"/>
      <c r="C634" s="168"/>
      <c r="D634" s="168"/>
      <c r="E634" s="169"/>
      <c r="F634" s="168"/>
      <c r="G634" s="172"/>
      <c r="H634" s="172"/>
      <c r="I634" s="172"/>
      <c r="J634" s="168"/>
      <c r="K634" s="168"/>
      <c r="N634" s="171"/>
      <c r="O634" s="171"/>
      <c r="P634" s="171"/>
      <c r="Q634" s="171"/>
    </row>
    <row r="635" spans="1:17" ht="14.4" x14ac:dyDescent="0.25">
      <c r="A635" s="168"/>
      <c r="B635" s="168"/>
      <c r="C635" s="168"/>
      <c r="D635" s="168"/>
      <c r="E635" s="169"/>
      <c r="F635" s="168"/>
      <c r="G635" s="172"/>
      <c r="H635" s="172"/>
      <c r="I635" s="172"/>
      <c r="J635" s="168"/>
      <c r="K635" s="168"/>
      <c r="N635" s="171"/>
      <c r="O635" s="171"/>
      <c r="P635" s="171"/>
      <c r="Q635" s="171"/>
    </row>
    <row r="636" spans="1:17" ht="14.4" x14ac:dyDescent="0.25">
      <c r="A636" s="168"/>
      <c r="B636" s="168"/>
      <c r="C636" s="168"/>
      <c r="D636" s="168"/>
      <c r="E636" s="169"/>
      <c r="F636" s="168"/>
      <c r="G636" s="172"/>
      <c r="H636" s="172"/>
      <c r="I636" s="172"/>
      <c r="J636" s="168"/>
      <c r="K636" s="168"/>
      <c r="N636" s="171"/>
      <c r="O636" s="171"/>
      <c r="P636" s="171"/>
      <c r="Q636" s="171"/>
    </row>
    <row r="637" spans="1:17" ht="14.4" x14ac:dyDescent="0.25">
      <c r="A637" s="168"/>
      <c r="B637" s="168"/>
      <c r="C637" s="168"/>
      <c r="D637" s="168"/>
      <c r="E637" s="169"/>
      <c r="F637" s="168"/>
      <c r="G637" s="172"/>
      <c r="H637" s="172"/>
      <c r="I637" s="172"/>
      <c r="J637" s="168"/>
      <c r="K637" s="168"/>
      <c r="N637" s="171"/>
      <c r="O637" s="171"/>
      <c r="P637" s="171"/>
      <c r="Q637" s="171"/>
    </row>
    <row r="638" spans="1:17" ht="14.4" x14ac:dyDescent="0.25">
      <c r="A638" s="168"/>
      <c r="B638" s="168"/>
      <c r="C638" s="168"/>
      <c r="D638" s="168"/>
      <c r="E638" s="169"/>
      <c r="F638" s="168"/>
      <c r="G638" s="172"/>
      <c r="H638" s="172"/>
      <c r="I638" s="172"/>
      <c r="J638" s="168"/>
      <c r="K638" s="168"/>
      <c r="N638" s="171"/>
      <c r="O638" s="171"/>
      <c r="P638" s="171"/>
      <c r="Q638" s="171"/>
    </row>
    <row r="639" spans="1:17" ht="14.4" x14ac:dyDescent="0.25">
      <c r="A639" s="168"/>
      <c r="B639" s="168"/>
      <c r="C639" s="168"/>
      <c r="D639" s="168"/>
      <c r="E639" s="169"/>
      <c r="F639" s="168"/>
      <c r="G639" s="172"/>
      <c r="H639" s="172"/>
      <c r="I639" s="172"/>
      <c r="J639" s="168"/>
      <c r="K639" s="168"/>
      <c r="N639" s="171"/>
      <c r="O639" s="171"/>
      <c r="P639" s="171"/>
      <c r="Q639" s="171"/>
    </row>
    <row r="640" spans="1:17" ht="14.4" x14ac:dyDescent="0.25">
      <c r="A640" s="168"/>
      <c r="B640" s="168"/>
      <c r="C640" s="168"/>
      <c r="D640" s="168"/>
      <c r="E640" s="169"/>
      <c r="F640" s="168"/>
      <c r="G640" s="172"/>
      <c r="H640" s="172"/>
      <c r="I640" s="172"/>
      <c r="J640" s="168"/>
      <c r="K640" s="168"/>
      <c r="N640" s="171"/>
      <c r="O640" s="171"/>
      <c r="P640" s="171"/>
      <c r="Q640" s="171"/>
    </row>
    <row r="641" spans="1:17" ht="14.4" x14ac:dyDescent="0.25">
      <c r="A641" s="168"/>
      <c r="B641" s="168"/>
      <c r="C641" s="168"/>
      <c r="D641" s="168"/>
      <c r="E641" s="169"/>
      <c r="F641" s="168"/>
      <c r="G641" s="172"/>
      <c r="H641" s="172"/>
      <c r="I641" s="172"/>
      <c r="J641" s="168"/>
      <c r="K641" s="168"/>
      <c r="N641" s="171"/>
      <c r="O641" s="171"/>
      <c r="P641" s="171"/>
      <c r="Q641" s="171"/>
    </row>
    <row r="642" spans="1:17" ht="14.4" x14ac:dyDescent="0.25">
      <c r="A642" s="168"/>
      <c r="B642" s="168"/>
      <c r="C642" s="168"/>
      <c r="D642" s="168"/>
      <c r="E642" s="169"/>
      <c r="F642" s="168"/>
      <c r="G642" s="172"/>
      <c r="H642" s="172"/>
      <c r="I642" s="172"/>
      <c r="J642" s="168"/>
      <c r="K642" s="168"/>
      <c r="N642" s="171"/>
      <c r="O642" s="171"/>
      <c r="P642" s="171"/>
      <c r="Q642" s="171"/>
    </row>
    <row r="643" spans="1:17" ht="14.4" x14ac:dyDescent="0.25">
      <c r="A643" s="168"/>
      <c r="B643" s="168"/>
      <c r="C643" s="168"/>
      <c r="D643" s="168"/>
      <c r="E643" s="169"/>
      <c r="F643" s="168"/>
      <c r="G643" s="172"/>
      <c r="H643" s="172"/>
      <c r="I643" s="172"/>
      <c r="J643" s="168"/>
      <c r="K643" s="168"/>
      <c r="N643" s="171"/>
      <c r="O643" s="171"/>
      <c r="P643" s="171"/>
      <c r="Q643" s="171"/>
    </row>
    <row r="644" spans="1:17" ht="14.4" x14ac:dyDescent="0.25">
      <c r="A644" s="168"/>
      <c r="B644" s="168"/>
      <c r="C644" s="168"/>
      <c r="D644" s="168"/>
      <c r="E644" s="169"/>
      <c r="F644" s="168"/>
      <c r="G644" s="172"/>
      <c r="H644" s="172"/>
      <c r="I644" s="172"/>
      <c r="J644" s="168"/>
      <c r="K644" s="168"/>
      <c r="N644" s="171"/>
      <c r="O644" s="171"/>
      <c r="P644" s="171"/>
      <c r="Q644" s="171"/>
    </row>
    <row r="645" spans="1:17" ht="14.4" x14ac:dyDescent="0.25">
      <c r="A645" s="168"/>
      <c r="B645" s="168"/>
      <c r="C645" s="168"/>
      <c r="D645" s="168"/>
      <c r="E645" s="169"/>
      <c r="F645" s="168"/>
      <c r="G645" s="172"/>
      <c r="H645" s="172"/>
      <c r="I645" s="172"/>
      <c r="J645" s="168"/>
      <c r="K645" s="168"/>
      <c r="N645" s="171"/>
      <c r="O645" s="171"/>
      <c r="P645" s="171"/>
      <c r="Q645" s="171"/>
    </row>
    <row r="646" spans="1:17" ht="14.4" x14ac:dyDescent="0.25">
      <c r="A646" s="168"/>
      <c r="B646" s="168"/>
      <c r="C646" s="168"/>
      <c r="D646" s="168"/>
      <c r="E646" s="169"/>
      <c r="F646" s="168"/>
      <c r="G646" s="172"/>
      <c r="H646" s="172"/>
      <c r="I646" s="172"/>
      <c r="J646" s="168"/>
      <c r="K646" s="168"/>
      <c r="N646" s="171"/>
      <c r="O646" s="171"/>
      <c r="P646" s="171"/>
      <c r="Q646" s="171"/>
    </row>
    <row r="647" spans="1:17" ht="14.4" x14ac:dyDescent="0.25">
      <c r="A647" s="168"/>
      <c r="B647" s="168"/>
      <c r="C647" s="168"/>
      <c r="D647" s="168"/>
      <c r="E647" s="169"/>
      <c r="F647" s="168"/>
      <c r="G647" s="172"/>
      <c r="H647" s="172"/>
      <c r="I647" s="172"/>
      <c r="J647" s="168"/>
      <c r="K647" s="168"/>
      <c r="N647" s="171"/>
      <c r="O647" s="171"/>
      <c r="P647" s="171"/>
      <c r="Q647" s="171"/>
    </row>
    <row r="648" spans="1:17" ht="14.4" x14ac:dyDescent="0.25">
      <c r="A648" s="168"/>
      <c r="B648" s="168"/>
      <c r="C648" s="168"/>
      <c r="D648" s="168"/>
      <c r="E648" s="169"/>
      <c r="F648" s="168"/>
      <c r="G648" s="172"/>
      <c r="H648" s="172"/>
      <c r="I648" s="172"/>
      <c r="J648" s="168"/>
      <c r="K648" s="168"/>
      <c r="N648" s="171"/>
      <c r="O648" s="171"/>
      <c r="P648" s="171"/>
      <c r="Q648" s="171"/>
    </row>
    <row r="649" spans="1:17" ht="14.4" x14ac:dyDescent="0.25">
      <c r="A649" s="168"/>
      <c r="B649" s="168"/>
      <c r="C649" s="168"/>
      <c r="D649" s="168"/>
      <c r="E649" s="169"/>
      <c r="F649" s="168"/>
      <c r="G649" s="172"/>
      <c r="H649" s="172"/>
      <c r="I649" s="172"/>
      <c r="J649" s="168"/>
      <c r="K649" s="168"/>
      <c r="N649" s="171"/>
      <c r="O649" s="171"/>
      <c r="P649" s="171"/>
      <c r="Q649" s="171"/>
    </row>
    <row r="650" spans="1:17" ht="14.4" x14ac:dyDescent="0.25">
      <c r="A650" s="168"/>
      <c r="B650" s="168"/>
      <c r="C650" s="168"/>
      <c r="D650" s="168"/>
      <c r="E650" s="169"/>
      <c r="F650" s="168"/>
      <c r="G650" s="172"/>
      <c r="H650" s="172"/>
      <c r="I650" s="172"/>
      <c r="J650" s="168"/>
      <c r="K650" s="168"/>
      <c r="N650" s="171"/>
      <c r="O650" s="171"/>
      <c r="P650" s="171"/>
      <c r="Q650" s="171"/>
    </row>
    <row r="651" spans="1:17" ht="14.4" x14ac:dyDescent="0.25">
      <c r="A651" s="168"/>
      <c r="B651" s="168"/>
      <c r="C651" s="168"/>
      <c r="D651" s="168"/>
      <c r="E651" s="169"/>
      <c r="F651" s="168"/>
      <c r="G651" s="172"/>
      <c r="H651" s="172"/>
      <c r="I651" s="172"/>
      <c r="J651" s="168"/>
      <c r="K651" s="168"/>
      <c r="N651" s="171"/>
      <c r="O651" s="171"/>
      <c r="P651" s="171"/>
      <c r="Q651" s="171"/>
    </row>
    <row r="652" spans="1:17" ht="14.4" x14ac:dyDescent="0.25">
      <c r="A652" s="168"/>
      <c r="B652" s="168"/>
      <c r="C652" s="168"/>
      <c r="D652" s="168"/>
      <c r="E652" s="169"/>
      <c r="F652" s="168"/>
      <c r="G652" s="172"/>
      <c r="H652" s="172"/>
      <c r="I652" s="172"/>
      <c r="J652" s="168"/>
      <c r="K652" s="168"/>
      <c r="N652" s="171"/>
      <c r="O652" s="171"/>
      <c r="P652" s="171"/>
      <c r="Q652" s="171"/>
    </row>
    <row r="653" spans="1:17" ht="14.4" x14ac:dyDescent="0.25">
      <c r="A653" s="168"/>
      <c r="B653" s="168"/>
      <c r="C653" s="168"/>
      <c r="D653" s="168"/>
      <c r="E653" s="169"/>
      <c r="F653" s="168"/>
      <c r="G653" s="172"/>
      <c r="H653" s="172"/>
      <c r="I653" s="172"/>
      <c r="J653" s="168"/>
      <c r="K653" s="168"/>
      <c r="N653" s="171"/>
      <c r="O653" s="171"/>
      <c r="P653" s="171"/>
      <c r="Q653" s="171"/>
    </row>
    <row r="654" spans="1:17" ht="14.4" x14ac:dyDescent="0.25">
      <c r="A654" s="168"/>
      <c r="B654" s="168"/>
      <c r="C654" s="168"/>
      <c r="D654" s="168"/>
      <c r="E654" s="169"/>
      <c r="F654" s="168"/>
      <c r="G654" s="172"/>
      <c r="H654" s="172"/>
      <c r="I654" s="172"/>
      <c r="J654" s="168"/>
      <c r="K654" s="168"/>
      <c r="N654" s="171"/>
      <c r="O654" s="171"/>
      <c r="P654" s="171"/>
      <c r="Q654" s="171"/>
    </row>
    <row r="655" spans="1:17" ht="14.4" x14ac:dyDescent="0.25">
      <c r="A655" s="168"/>
      <c r="B655" s="168"/>
      <c r="C655" s="168"/>
      <c r="D655" s="168"/>
      <c r="E655" s="169"/>
      <c r="F655" s="168"/>
      <c r="G655" s="172"/>
      <c r="H655" s="172"/>
      <c r="I655" s="172"/>
      <c r="J655" s="168"/>
      <c r="K655" s="168"/>
      <c r="N655" s="171"/>
      <c r="O655" s="171"/>
      <c r="P655" s="171"/>
      <c r="Q655" s="171"/>
    </row>
    <row r="656" spans="1:17" ht="14.4" x14ac:dyDescent="0.25">
      <c r="A656" s="168"/>
      <c r="B656" s="168"/>
      <c r="C656" s="168"/>
      <c r="D656" s="168"/>
      <c r="E656" s="169"/>
      <c r="F656" s="168"/>
      <c r="G656" s="172"/>
      <c r="H656" s="172"/>
      <c r="I656" s="172"/>
      <c r="J656" s="168"/>
      <c r="K656" s="168"/>
      <c r="N656" s="171"/>
      <c r="O656" s="171"/>
      <c r="P656" s="171"/>
      <c r="Q656" s="171"/>
    </row>
    <row r="657" spans="1:17" ht="14.4" x14ac:dyDescent="0.25">
      <c r="A657" s="168"/>
      <c r="B657" s="168"/>
      <c r="C657" s="168"/>
      <c r="D657" s="168"/>
      <c r="E657" s="169"/>
      <c r="F657" s="168"/>
      <c r="G657" s="172"/>
      <c r="H657" s="172"/>
      <c r="I657" s="172"/>
      <c r="J657" s="168"/>
      <c r="K657" s="168"/>
      <c r="N657" s="171"/>
      <c r="O657" s="171"/>
      <c r="P657" s="171"/>
      <c r="Q657" s="171"/>
    </row>
    <row r="658" spans="1:17" ht="14.4" x14ac:dyDescent="0.25">
      <c r="A658" s="168"/>
      <c r="B658" s="168"/>
      <c r="C658" s="168"/>
      <c r="D658" s="168"/>
      <c r="E658" s="169"/>
      <c r="F658" s="168"/>
      <c r="G658" s="172"/>
      <c r="H658" s="172"/>
      <c r="I658" s="172"/>
      <c r="J658" s="168"/>
      <c r="K658" s="168"/>
      <c r="N658" s="171"/>
      <c r="O658" s="171"/>
      <c r="P658" s="171"/>
      <c r="Q658" s="171"/>
    </row>
    <row r="659" spans="1:17" ht="14.4" x14ac:dyDescent="0.25">
      <c r="A659" s="168"/>
      <c r="B659" s="168"/>
      <c r="C659" s="168"/>
      <c r="D659" s="168"/>
      <c r="E659" s="169"/>
      <c r="F659" s="168"/>
      <c r="G659" s="172"/>
      <c r="H659" s="172"/>
      <c r="I659" s="172"/>
      <c r="J659" s="168"/>
      <c r="K659" s="168"/>
      <c r="N659" s="171"/>
      <c r="O659" s="171"/>
      <c r="P659" s="171"/>
      <c r="Q659" s="171"/>
    </row>
    <row r="660" spans="1:17" ht="14.4" x14ac:dyDescent="0.25">
      <c r="A660" s="168"/>
      <c r="B660" s="168"/>
      <c r="C660" s="168"/>
      <c r="D660" s="168"/>
      <c r="E660" s="169"/>
      <c r="F660" s="168"/>
      <c r="G660" s="172"/>
      <c r="H660" s="172"/>
      <c r="I660" s="172"/>
      <c r="J660" s="168"/>
      <c r="K660" s="168"/>
      <c r="N660" s="171"/>
      <c r="O660" s="171"/>
      <c r="P660" s="171"/>
      <c r="Q660" s="171"/>
    </row>
    <row r="661" spans="1:17" ht="14.4" x14ac:dyDescent="0.25">
      <c r="A661" s="168"/>
      <c r="B661" s="168"/>
      <c r="C661" s="168"/>
      <c r="D661" s="168"/>
      <c r="E661" s="169"/>
      <c r="F661" s="168"/>
      <c r="G661" s="172"/>
      <c r="H661" s="172"/>
      <c r="I661" s="172"/>
      <c r="J661" s="168"/>
      <c r="K661" s="168"/>
      <c r="N661" s="171"/>
      <c r="O661" s="171"/>
      <c r="P661" s="171"/>
      <c r="Q661" s="171"/>
    </row>
    <row r="662" spans="1:17" ht="14.4" x14ac:dyDescent="0.25">
      <c r="A662" s="168"/>
      <c r="B662" s="168"/>
      <c r="C662" s="168"/>
      <c r="D662" s="168"/>
      <c r="E662" s="169"/>
      <c r="F662" s="168"/>
      <c r="G662" s="172"/>
      <c r="H662" s="172"/>
      <c r="I662" s="172"/>
      <c r="J662" s="168"/>
      <c r="K662" s="168"/>
      <c r="N662" s="171"/>
      <c r="O662" s="171"/>
      <c r="P662" s="171"/>
      <c r="Q662" s="171"/>
    </row>
    <row r="663" spans="1:17" ht="14.4" x14ac:dyDescent="0.25">
      <c r="A663" s="168"/>
      <c r="B663" s="168"/>
      <c r="C663" s="168"/>
      <c r="D663" s="168"/>
      <c r="E663" s="169"/>
      <c r="F663" s="168"/>
      <c r="G663" s="172"/>
      <c r="H663" s="172"/>
      <c r="I663" s="172"/>
      <c r="J663" s="168"/>
      <c r="K663" s="168"/>
      <c r="N663" s="171"/>
      <c r="O663" s="171"/>
      <c r="P663" s="171"/>
      <c r="Q663" s="171"/>
    </row>
    <row r="664" spans="1:17" ht="14.4" x14ac:dyDescent="0.25">
      <c r="A664" s="168"/>
      <c r="B664" s="168"/>
      <c r="C664" s="168"/>
      <c r="D664" s="168"/>
      <c r="E664" s="169"/>
      <c r="F664" s="168"/>
      <c r="G664" s="172"/>
      <c r="H664" s="172"/>
      <c r="I664" s="172"/>
      <c r="J664" s="168"/>
      <c r="K664" s="168"/>
      <c r="N664" s="171"/>
      <c r="O664" s="171"/>
      <c r="P664" s="171"/>
      <c r="Q664" s="171"/>
    </row>
    <row r="665" spans="1:17" ht="14.4" x14ac:dyDescent="0.25">
      <c r="A665" s="168"/>
      <c r="B665" s="168"/>
      <c r="C665" s="168"/>
      <c r="D665" s="168"/>
      <c r="E665" s="169"/>
      <c r="F665" s="168"/>
      <c r="G665" s="172"/>
      <c r="H665" s="172"/>
      <c r="I665" s="172"/>
      <c r="J665" s="168"/>
      <c r="K665" s="168"/>
      <c r="N665" s="171"/>
      <c r="O665" s="171"/>
      <c r="P665" s="171"/>
      <c r="Q665" s="171"/>
    </row>
    <row r="666" spans="1:17" ht="14.4" x14ac:dyDescent="0.25">
      <c r="A666" s="168"/>
      <c r="B666" s="168"/>
      <c r="C666" s="168"/>
      <c r="D666" s="168"/>
      <c r="E666" s="169"/>
      <c r="F666" s="168"/>
      <c r="G666" s="172"/>
      <c r="H666" s="172"/>
      <c r="I666" s="172"/>
      <c r="J666" s="168"/>
      <c r="K666" s="168"/>
      <c r="N666" s="171"/>
      <c r="O666" s="171"/>
      <c r="P666" s="171"/>
      <c r="Q666" s="171"/>
    </row>
    <row r="667" spans="1:17" ht="14.4" x14ac:dyDescent="0.25">
      <c r="A667" s="168"/>
      <c r="B667" s="168"/>
      <c r="C667" s="168"/>
      <c r="D667" s="168"/>
      <c r="E667" s="169"/>
      <c r="F667" s="168"/>
      <c r="G667" s="172"/>
      <c r="H667" s="172"/>
      <c r="I667" s="172"/>
      <c r="J667" s="168"/>
      <c r="K667" s="168"/>
      <c r="N667" s="171"/>
      <c r="O667" s="171"/>
      <c r="P667" s="171"/>
      <c r="Q667" s="171"/>
    </row>
    <row r="668" spans="1:17" ht="14.4" x14ac:dyDescent="0.25">
      <c r="A668" s="168"/>
      <c r="B668" s="168"/>
      <c r="C668" s="168"/>
      <c r="D668" s="168"/>
      <c r="E668" s="169"/>
      <c r="F668" s="168"/>
      <c r="G668" s="172"/>
      <c r="H668" s="172"/>
      <c r="I668" s="172"/>
      <c r="J668" s="168"/>
      <c r="K668" s="168"/>
      <c r="N668" s="171"/>
      <c r="O668" s="171"/>
      <c r="P668" s="171"/>
      <c r="Q668" s="171"/>
    </row>
    <row r="669" spans="1:17" ht="14.4" x14ac:dyDescent="0.25">
      <c r="A669" s="168"/>
      <c r="B669" s="168"/>
      <c r="C669" s="168"/>
      <c r="D669" s="168"/>
      <c r="E669" s="169"/>
      <c r="F669" s="168"/>
      <c r="G669" s="172"/>
      <c r="H669" s="172"/>
      <c r="I669" s="172"/>
      <c r="J669" s="168"/>
      <c r="K669" s="168"/>
      <c r="N669" s="171"/>
      <c r="O669" s="171"/>
      <c r="P669" s="171"/>
      <c r="Q669" s="171"/>
    </row>
    <row r="670" spans="1:17" ht="14.4" x14ac:dyDescent="0.25">
      <c r="A670" s="168"/>
      <c r="B670" s="168"/>
      <c r="C670" s="168"/>
      <c r="D670" s="168"/>
      <c r="E670" s="169"/>
      <c r="F670" s="168"/>
      <c r="G670" s="172"/>
      <c r="H670" s="172"/>
      <c r="I670" s="172"/>
      <c r="J670" s="168"/>
      <c r="K670" s="168"/>
      <c r="N670" s="171"/>
      <c r="O670" s="171"/>
      <c r="P670" s="171"/>
      <c r="Q670" s="171"/>
    </row>
    <row r="671" spans="1:17" ht="14.4" x14ac:dyDescent="0.25">
      <c r="A671" s="168"/>
      <c r="B671" s="168"/>
      <c r="C671" s="168"/>
      <c r="D671" s="168"/>
      <c r="E671" s="169"/>
      <c r="F671" s="168"/>
      <c r="G671" s="172"/>
      <c r="H671" s="172"/>
      <c r="I671" s="172"/>
      <c r="J671" s="168"/>
      <c r="K671" s="168"/>
      <c r="N671" s="171"/>
      <c r="O671" s="171"/>
      <c r="P671" s="171"/>
      <c r="Q671" s="171"/>
    </row>
    <row r="672" spans="1:17" ht="14.4" x14ac:dyDescent="0.25">
      <c r="A672" s="168"/>
      <c r="B672" s="168"/>
      <c r="C672" s="168"/>
      <c r="D672" s="168"/>
      <c r="E672" s="169"/>
      <c r="F672" s="168"/>
      <c r="G672" s="172"/>
      <c r="H672" s="172"/>
      <c r="I672" s="172"/>
      <c r="J672" s="168"/>
      <c r="K672" s="168"/>
      <c r="N672" s="171"/>
      <c r="O672" s="171"/>
      <c r="P672" s="171"/>
      <c r="Q672" s="171"/>
    </row>
    <row r="673" spans="1:17" ht="14.4" x14ac:dyDescent="0.25">
      <c r="A673" s="168"/>
      <c r="B673" s="168"/>
      <c r="C673" s="168"/>
      <c r="D673" s="168"/>
      <c r="E673" s="169"/>
      <c r="F673" s="168"/>
      <c r="G673" s="172"/>
      <c r="H673" s="172"/>
      <c r="I673" s="172"/>
      <c r="J673" s="168"/>
      <c r="K673" s="168"/>
      <c r="N673" s="171"/>
      <c r="O673" s="171"/>
      <c r="P673" s="171"/>
      <c r="Q673" s="171"/>
    </row>
    <row r="674" spans="1:17" ht="14.4" x14ac:dyDescent="0.25">
      <c r="A674" s="168"/>
      <c r="B674" s="168"/>
      <c r="C674" s="168"/>
      <c r="D674" s="168"/>
      <c r="E674" s="169"/>
      <c r="F674" s="168"/>
      <c r="G674" s="172"/>
      <c r="H674" s="172"/>
      <c r="I674" s="172"/>
      <c r="J674" s="168"/>
      <c r="K674" s="168"/>
      <c r="N674" s="171"/>
      <c r="O674" s="171"/>
      <c r="P674" s="171"/>
      <c r="Q674" s="171"/>
    </row>
    <row r="675" spans="1:17" ht="14.4" x14ac:dyDescent="0.25">
      <c r="A675" s="168"/>
      <c r="B675" s="168"/>
      <c r="C675" s="168"/>
      <c r="D675" s="168"/>
      <c r="E675" s="169"/>
      <c r="F675" s="168"/>
      <c r="G675" s="172"/>
      <c r="H675" s="172"/>
      <c r="I675" s="172"/>
      <c r="J675" s="168"/>
      <c r="K675" s="168"/>
      <c r="N675" s="171"/>
      <c r="O675" s="171"/>
      <c r="P675" s="171"/>
      <c r="Q675" s="171"/>
    </row>
    <row r="676" spans="1:17" ht="14.4" x14ac:dyDescent="0.25">
      <c r="A676" s="168"/>
      <c r="B676" s="168"/>
      <c r="C676" s="168"/>
      <c r="D676" s="168"/>
      <c r="E676" s="169"/>
      <c r="F676" s="168"/>
      <c r="G676" s="172"/>
      <c r="H676" s="172"/>
      <c r="I676" s="172"/>
      <c r="J676" s="168"/>
      <c r="K676" s="168"/>
      <c r="N676" s="171"/>
      <c r="O676" s="171"/>
      <c r="P676" s="171"/>
      <c r="Q676" s="171"/>
    </row>
    <row r="677" spans="1:17" ht="14.4" x14ac:dyDescent="0.25">
      <c r="A677" s="168"/>
      <c r="B677" s="168"/>
      <c r="C677" s="168"/>
      <c r="D677" s="168"/>
      <c r="E677" s="169"/>
      <c r="F677" s="168"/>
      <c r="G677" s="172"/>
      <c r="H677" s="172"/>
      <c r="I677" s="172"/>
      <c r="J677" s="168"/>
      <c r="K677" s="168"/>
      <c r="N677" s="171"/>
      <c r="O677" s="171"/>
      <c r="P677" s="171"/>
      <c r="Q677" s="171"/>
    </row>
    <row r="678" spans="1:17" ht="14.4" x14ac:dyDescent="0.25">
      <c r="A678" s="168"/>
      <c r="B678" s="168"/>
      <c r="C678" s="168"/>
      <c r="D678" s="168"/>
      <c r="E678" s="169"/>
      <c r="F678" s="168"/>
      <c r="G678" s="172"/>
      <c r="H678" s="172"/>
      <c r="I678" s="172"/>
      <c r="J678" s="168"/>
      <c r="K678" s="168"/>
      <c r="N678" s="171"/>
      <c r="O678" s="171"/>
      <c r="P678" s="171"/>
      <c r="Q678" s="171"/>
    </row>
    <row r="679" spans="1:17" ht="14.4" x14ac:dyDescent="0.25">
      <c r="A679" s="168"/>
      <c r="B679" s="168"/>
      <c r="C679" s="168"/>
      <c r="D679" s="168"/>
      <c r="E679" s="169"/>
      <c r="F679" s="168"/>
      <c r="G679" s="172"/>
      <c r="H679" s="172"/>
      <c r="I679" s="172"/>
      <c r="J679" s="168"/>
      <c r="K679" s="168"/>
      <c r="N679" s="171"/>
      <c r="O679" s="171"/>
      <c r="P679" s="171"/>
      <c r="Q679" s="171"/>
    </row>
    <row r="680" spans="1:17" ht="14.4" x14ac:dyDescent="0.25">
      <c r="A680" s="168"/>
      <c r="B680" s="168"/>
      <c r="C680" s="168"/>
      <c r="D680" s="168"/>
      <c r="E680" s="169"/>
      <c r="F680" s="168"/>
      <c r="G680" s="172"/>
      <c r="H680" s="172"/>
      <c r="I680" s="172"/>
      <c r="J680" s="168"/>
      <c r="K680" s="168"/>
      <c r="N680" s="171"/>
      <c r="O680" s="171"/>
      <c r="P680" s="171"/>
      <c r="Q680" s="171"/>
    </row>
    <row r="681" spans="1:17" ht="14.4" x14ac:dyDescent="0.25">
      <c r="A681" s="168"/>
      <c r="B681" s="168"/>
      <c r="C681" s="168"/>
      <c r="D681" s="168"/>
      <c r="E681" s="169"/>
      <c r="F681" s="168"/>
      <c r="G681" s="172"/>
      <c r="H681" s="172"/>
      <c r="I681" s="172"/>
      <c r="J681" s="168"/>
      <c r="K681" s="168"/>
      <c r="N681" s="171"/>
      <c r="O681" s="171"/>
      <c r="P681" s="171"/>
      <c r="Q681" s="171"/>
    </row>
    <row r="682" spans="1:17" ht="14.4" x14ac:dyDescent="0.25">
      <c r="A682" s="168"/>
      <c r="B682" s="168"/>
      <c r="C682" s="168"/>
      <c r="D682" s="168"/>
      <c r="E682" s="169"/>
      <c r="F682" s="168"/>
      <c r="G682" s="172"/>
      <c r="H682" s="172"/>
      <c r="I682" s="172"/>
      <c r="J682" s="168"/>
      <c r="K682" s="168"/>
      <c r="N682" s="171"/>
      <c r="O682" s="171"/>
      <c r="P682" s="171"/>
      <c r="Q682" s="171"/>
    </row>
    <row r="683" spans="1:17" ht="14.4" x14ac:dyDescent="0.25">
      <c r="A683" s="168"/>
      <c r="B683" s="168"/>
      <c r="C683" s="168"/>
      <c r="D683" s="168"/>
      <c r="E683" s="169"/>
      <c r="F683" s="168"/>
      <c r="G683" s="172"/>
      <c r="H683" s="172"/>
      <c r="I683" s="172"/>
      <c r="J683" s="168"/>
      <c r="K683" s="168"/>
      <c r="N683" s="171"/>
      <c r="O683" s="171"/>
      <c r="P683" s="171"/>
      <c r="Q683" s="171"/>
    </row>
    <row r="684" spans="1:17" ht="14.4" x14ac:dyDescent="0.25">
      <c r="A684" s="168"/>
      <c r="B684" s="168"/>
      <c r="C684" s="168"/>
      <c r="D684" s="168"/>
      <c r="E684" s="169"/>
      <c r="F684" s="168"/>
      <c r="G684" s="172"/>
      <c r="H684" s="172"/>
      <c r="I684" s="172"/>
      <c r="J684" s="168"/>
      <c r="K684" s="168"/>
      <c r="N684" s="171"/>
      <c r="O684" s="171"/>
      <c r="P684" s="171"/>
      <c r="Q684" s="171"/>
    </row>
    <row r="685" spans="1:17" ht="14.4" x14ac:dyDescent="0.25">
      <c r="A685" s="168"/>
      <c r="B685" s="168"/>
      <c r="C685" s="168"/>
      <c r="D685" s="168"/>
      <c r="E685" s="169"/>
      <c r="F685" s="168"/>
      <c r="G685" s="172"/>
      <c r="H685" s="172"/>
      <c r="I685" s="172"/>
      <c r="J685" s="168"/>
      <c r="K685" s="168"/>
      <c r="N685" s="171"/>
      <c r="O685" s="171"/>
      <c r="P685" s="171"/>
      <c r="Q685" s="171"/>
    </row>
    <row r="686" spans="1:17" ht="14.4" x14ac:dyDescent="0.25">
      <c r="A686" s="168"/>
      <c r="B686" s="168"/>
      <c r="C686" s="168"/>
      <c r="D686" s="168"/>
      <c r="E686" s="169"/>
      <c r="F686" s="168"/>
      <c r="G686" s="172"/>
      <c r="H686" s="172"/>
      <c r="I686" s="172"/>
      <c r="J686" s="168"/>
      <c r="K686" s="168"/>
      <c r="N686" s="171"/>
      <c r="O686" s="171"/>
      <c r="P686" s="171"/>
      <c r="Q686" s="171"/>
    </row>
    <row r="687" spans="1:17" ht="14.4" x14ac:dyDescent="0.25">
      <c r="A687" s="168"/>
      <c r="B687" s="168"/>
      <c r="C687" s="168"/>
      <c r="D687" s="168"/>
      <c r="E687" s="169"/>
      <c r="F687" s="168"/>
      <c r="G687" s="172"/>
      <c r="H687" s="172"/>
      <c r="I687" s="172"/>
      <c r="J687" s="168"/>
      <c r="K687" s="168"/>
      <c r="N687" s="171"/>
      <c r="O687" s="171"/>
      <c r="P687" s="171"/>
      <c r="Q687" s="171"/>
    </row>
    <row r="688" spans="1:17" ht="14.4" x14ac:dyDescent="0.25">
      <c r="A688" s="168"/>
      <c r="B688" s="168"/>
      <c r="C688" s="168"/>
      <c r="D688" s="168"/>
      <c r="E688" s="169"/>
      <c r="F688" s="168"/>
      <c r="G688" s="172"/>
      <c r="H688" s="172"/>
      <c r="I688" s="172"/>
      <c r="J688" s="168"/>
      <c r="K688" s="168"/>
      <c r="N688" s="171"/>
      <c r="O688" s="171"/>
      <c r="P688" s="171"/>
      <c r="Q688" s="171"/>
    </row>
    <row r="689" spans="1:17" ht="14.4" x14ac:dyDescent="0.25">
      <c r="A689" s="168"/>
      <c r="B689" s="168"/>
      <c r="C689" s="168"/>
      <c r="D689" s="168"/>
      <c r="E689" s="169"/>
      <c r="F689" s="168"/>
      <c r="G689" s="172"/>
      <c r="H689" s="172"/>
      <c r="I689" s="172"/>
      <c r="J689" s="168"/>
      <c r="K689" s="168"/>
      <c r="N689" s="171"/>
      <c r="O689" s="171"/>
      <c r="P689" s="171"/>
      <c r="Q689" s="171"/>
    </row>
    <row r="690" spans="1:17" ht="14.4" x14ac:dyDescent="0.25">
      <c r="A690" s="168"/>
      <c r="B690" s="168"/>
      <c r="C690" s="168"/>
      <c r="D690" s="168"/>
      <c r="E690" s="169"/>
      <c r="F690" s="168"/>
      <c r="G690" s="172"/>
      <c r="H690" s="172"/>
      <c r="I690" s="172"/>
      <c r="J690" s="168"/>
      <c r="K690" s="168"/>
      <c r="N690" s="171"/>
      <c r="O690" s="171"/>
      <c r="P690" s="171"/>
      <c r="Q690" s="171"/>
    </row>
    <row r="691" spans="1:17" ht="14.4" x14ac:dyDescent="0.25">
      <c r="A691" s="168"/>
      <c r="B691" s="168"/>
      <c r="C691" s="168"/>
      <c r="D691" s="168"/>
      <c r="E691" s="169"/>
      <c r="F691" s="168"/>
      <c r="G691" s="172"/>
      <c r="H691" s="172"/>
      <c r="I691" s="172"/>
      <c r="J691" s="168"/>
      <c r="K691" s="168"/>
      <c r="N691" s="171"/>
      <c r="O691" s="171"/>
      <c r="P691" s="171"/>
      <c r="Q691" s="171"/>
    </row>
    <row r="692" spans="1:17" ht="14.4" x14ac:dyDescent="0.25">
      <c r="A692" s="168"/>
      <c r="B692" s="168"/>
      <c r="C692" s="168"/>
      <c r="D692" s="168"/>
      <c r="E692" s="169"/>
      <c r="F692" s="168"/>
      <c r="G692" s="172"/>
      <c r="H692" s="172"/>
      <c r="I692" s="172"/>
      <c r="J692" s="168"/>
      <c r="K692" s="168"/>
      <c r="N692" s="171"/>
      <c r="O692" s="171"/>
      <c r="P692" s="171"/>
      <c r="Q692" s="171"/>
    </row>
    <row r="693" spans="1:17" ht="14.4" x14ac:dyDescent="0.25">
      <c r="A693" s="168"/>
      <c r="B693" s="168"/>
      <c r="C693" s="168"/>
      <c r="D693" s="168"/>
      <c r="E693" s="169"/>
      <c r="F693" s="168"/>
      <c r="G693" s="172"/>
      <c r="H693" s="172"/>
      <c r="I693" s="172"/>
      <c r="J693" s="168"/>
      <c r="K693" s="168"/>
      <c r="N693" s="171"/>
      <c r="O693" s="171"/>
      <c r="P693" s="171"/>
      <c r="Q693" s="171"/>
    </row>
    <row r="694" spans="1:17" ht="14.4" x14ac:dyDescent="0.25">
      <c r="A694" s="168"/>
      <c r="B694" s="168"/>
      <c r="C694" s="168"/>
      <c r="D694" s="168"/>
      <c r="E694" s="169"/>
      <c r="F694" s="168"/>
      <c r="G694" s="172"/>
      <c r="H694" s="172"/>
      <c r="I694" s="172"/>
      <c r="J694" s="168"/>
      <c r="K694" s="168"/>
      <c r="N694" s="171"/>
      <c r="O694" s="171"/>
      <c r="P694" s="171"/>
      <c r="Q694" s="171"/>
    </row>
    <row r="695" spans="1:17" ht="14.4" x14ac:dyDescent="0.25">
      <c r="A695" s="168"/>
      <c r="B695" s="168"/>
      <c r="C695" s="168"/>
      <c r="D695" s="168"/>
      <c r="E695" s="169"/>
      <c r="F695" s="168"/>
      <c r="G695" s="172"/>
      <c r="H695" s="172"/>
      <c r="I695" s="172"/>
      <c r="J695" s="168"/>
      <c r="K695" s="168"/>
      <c r="N695" s="171"/>
      <c r="O695" s="171"/>
      <c r="P695" s="171"/>
      <c r="Q695" s="171"/>
    </row>
    <row r="696" spans="1:17" ht="14.4" x14ac:dyDescent="0.25">
      <c r="A696" s="168"/>
      <c r="B696" s="168"/>
      <c r="C696" s="168"/>
      <c r="D696" s="168"/>
      <c r="E696" s="169"/>
      <c r="F696" s="168"/>
      <c r="G696" s="172"/>
      <c r="H696" s="172"/>
      <c r="I696" s="172"/>
      <c r="J696" s="168"/>
      <c r="K696" s="168"/>
      <c r="N696" s="171"/>
      <c r="O696" s="171"/>
      <c r="P696" s="171"/>
      <c r="Q696" s="171"/>
    </row>
    <row r="697" spans="1:17" ht="14.4" x14ac:dyDescent="0.25">
      <c r="A697" s="168"/>
      <c r="B697" s="168"/>
      <c r="C697" s="168"/>
      <c r="D697" s="168"/>
      <c r="E697" s="169"/>
      <c r="F697" s="168"/>
      <c r="G697" s="172"/>
      <c r="H697" s="172"/>
      <c r="I697" s="172"/>
      <c r="J697" s="168"/>
      <c r="K697" s="168"/>
      <c r="N697" s="171"/>
      <c r="O697" s="171"/>
      <c r="P697" s="171"/>
      <c r="Q697" s="171"/>
    </row>
    <row r="698" spans="1:17" ht="14.4" x14ac:dyDescent="0.25">
      <c r="A698" s="168"/>
      <c r="B698" s="168"/>
      <c r="C698" s="168"/>
      <c r="D698" s="168"/>
      <c r="E698" s="169"/>
      <c r="F698" s="168"/>
      <c r="G698" s="172"/>
      <c r="H698" s="172"/>
      <c r="I698" s="172"/>
      <c r="J698" s="168"/>
      <c r="K698" s="168"/>
      <c r="N698" s="171"/>
      <c r="O698" s="171"/>
      <c r="P698" s="171"/>
      <c r="Q698" s="171"/>
    </row>
    <row r="699" spans="1:17" ht="14.4" x14ac:dyDescent="0.25">
      <c r="A699" s="168"/>
      <c r="B699" s="168"/>
      <c r="C699" s="168"/>
      <c r="D699" s="168"/>
      <c r="E699" s="169"/>
      <c r="F699" s="168"/>
      <c r="G699" s="172"/>
      <c r="H699" s="172"/>
      <c r="I699" s="172"/>
      <c r="J699" s="168"/>
      <c r="K699" s="168"/>
      <c r="N699" s="171"/>
      <c r="O699" s="171"/>
      <c r="P699" s="171"/>
      <c r="Q699" s="171"/>
    </row>
    <row r="700" spans="1:17" ht="14.4" x14ac:dyDescent="0.25">
      <c r="A700" s="168"/>
      <c r="B700" s="168"/>
      <c r="C700" s="168"/>
      <c r="D700" s="168"/>
      <c r="E700" s="169"/>
      <c r="F700" s="168"/>
      <c r="G700" s="172"/>
      <c r="H700" s="172"/>
      <c r="I700" s="172"/>
      <c r="J700" s="168"/>
      <c r="K700" s="168"/>
      <c r="N700" s="171"/>
      <c r="O700" s="171"/>
      <c r="P700" s="171"/>
      <c r="Q700" s="171"/>
    </row>
    <row r="701" spans="1:17" ht="14.4" x14ac:dyDescent="0.25">
      <c r="A701" s="168"/>
      <c r="B701" s="168"/>
      <c r="C701" s="168"/>
      <c r="D701" s="168"/>
      <c r="E701" s="169"/>
      <c r="F701" s="168"/>
      <c r="G701" s="172"/>
      <c r="H701" s="172"/>
      <c r="I701" s="172"/>
      <c r="J701" s="168"/>
      <c r="K701" s="168"/>
      <c r="N701" s="171"/>
      <c r="O701" s="171"/>
      <c r="P701" s="171"/>
      <c r="Q701" s="171"/>
    </row>
    <row r="702" spans="1:17" ht="14.4" x14ac:dyDescent="0.25">
      <c r="A702" s="168"/>
      <c r="B702" s="168"/>
      <c r="C702" s="168"/>
      <c r="D702" s="168"/>
      <c r="E702" s="169"/>
      <c r="F702" s="168"/>
      <c r="G702" s="172"/>
      <c r="H702" s="172"/>
      <c r="I702" s="172"/>
      <c r="J702" s="168"/>
      <c r="K702" s="168"/>
      <c r="N702" s="171"/>
      <c r="O702" s="171"/>
      <c r="P702" s="171"/>
      <c r="Q702" s="171"/>
    </row>
    <row r="703" spans="1:17" ht="14.4" x14ac:dyDescent="0.25">
      <c r="A703" s="168"/>
      <c r="B703" s="168"/>
      <c r="C703" s="168"/>
      <c r="D703" s="168"/>
      <c r="E703" s="169"/>
      <c r="F703" s="168"/>
      <c r="G703" s="172"/>
      <c r="H703" s="172"/>
      <c r="I703" s="172"/>
      <c r="J703" s="168"/>
      <c r="K703" s="168"/>
      <c r="N703" s="171"/>
      <c r="O703" s="171"/>
      <c r="P703" s="171"/>
      <c r="Q703" s="171"/>
    </row>
    <row r="704" spans="1:17" ht="14.4" x14ac:dyDescent="0.25">
      <c r="A704" s="168"/>
      <c r="B704" s="168"/>
      <c r="C704" s="168"/>
      <c r="D704" s="168"/>
      <c r="E704" s="169"/>
      <c r="F704" s="168"/>
      <c r="G704" s="172"/>
      <c r="H704" s="172"/>
      <c r="I704" s="172"/>
      <c r="J704" s="168"/>
      <c r="K704" s="168"/>
      <c r="N704" s="171"/>
      <c r="O704" s="171"/>
      <c r="P704" s="171"/>
      <c r="Q704" s="171"/>
    </row>
    <row r="705" spans="1:17" ht="14.4" x14ac:dyDescent="0.25">
      <c r="A705" s="168"/>
      <c r="B705" s="168"/>
      <c r="C705" s="168"/>
      <c r="D705" s="168"/>
      <c r="E705" s="169"/>
      <c r="F705" s="168"/>
      <c r="G705" s="172"/>
      <c r="H705" s="172"/>
      <c r="I705" s="172"/>
      <c r="J705" s="168"/>
      <c r="K705" s="168"/>
      <c r="N705" s="171"/>
      <c r="O705" s="171"/>
      <c r="P705" s="171"/>
      <c r="Q705" s="171"/>
    </row>
    <row r="706" spans="1:17" ht="14.4" x14ac:dyDescent="0.25">
      <c r="A706" s="168"/>
      <c r="B706" s="168"/>
      <c r="C706" s="168"/>
      <c r="D706" s="168"/>
      <c r="E706" s="169"/>
      <c r="F706" s="168"/>
      <c r="G706" s="172"/>
      <c r="H706" s="172"/>
      <c r="I706" s="172"/>
      <c r="J706" s="168"/>
      <c r="K706" s="168"/>
      <c r="N706" s="171"/>
      <c r="O706" s="171"/>
      <c r="P706" s="171"/>
      <c r="Q706" s="171"/>
    </row>
    <row r="707" spans="1:17" ht="14.4" x14ac:dyDescent="0.25">
      <c r="A707" s="168"/>
      <c r="B707" s="168"/>
      <c r="C707" s="168"/>
      <c r="D707" s="168"/>
      <c r="E707" s="169"/>
      <c r="F707" s="168"/>
      <c r="G707" s="172"/>
      <c r="H707" s="172"/>
      <c r="I707" s="172"/>
      <c r="J707" s="168"/>
      <c r="K707" s="168"/>
      <c r="N707" s="171"/>
      <c r="O707" s="171"/>
      <c r="P707" s="171"/>
      <c r="Q707" s="171"/>
    </row>
    <row r="708" spans="1:17" ht="14.4" x14ac:dyDescent="0.25">
      <c r="A708" s="168"/>
      <c r="B708" s="168"/>
      <c r="C708" s="168"/>
      <c r="D708" s="168"/>
      <c r="E708" s="169"/>
      <c r="F708" s="168"/>
      <c r="G708" s="172"/>
      <c r="H708" s="172"/>
      <c r="I708" s="172"/>
      <c r="J708" s="168"/>
      <c r="K708" s="168"/>
      <c r="N708" s="171"/>
      <c r="O708" s="171"/>
      <c r="P708" s="171"/>
      <c r="Q708" s="171"/>
    </row>
    <row r="709" spans="1:17" ht="14.4" x14ac:dyDescent="0.25">
      <c r="A709" s="168"/>
      <c r="B709" s="168"/>
      <c r="C709" s="168"/>
      <c r="D709" s="168"/>
      <c r="E709" s="169"/>
      <c r="F709" s="168"/>
      <c r="G709" s="172"/>
      <c r="H709" s="172"/>
      <c r="I709" s="172"/>
      <c r="J709" s="168"/>
      <c r="K709" s="168"/>
      <c r="N709" s="171"/>
      <c r="O709" s="171"/>
      <c r="P709" s="171"/>
      <c r="Q709" s="171"/>
    </row>
    <row r="710" spans="1:17" ht="14.4" x14ac:dyDescent="0.25">
      <c r="A710" s="168"/>
      <c r="B710" s="168"/>
      <c r="C710" s="168"/>
      <c r="D710" s="168"/>
      <c r="E710" s="169"/>
      <c r="F710" s="168"/>
      <c r="G710" s="172"/>
      <c r="H710" s="172"/>
      <c r="I710" s="172"/>
      <c r="J710" s="168"/>
      <c r="K710" s="168"/>
      <c r="N710" s="171"/>
      <c r="O710" s="171"/>
      <c r="P710" s="171"/>
      <c r="Q710" s="171"/>
    </row>
    <row r="711" spans="1:17" ht="14.4" x14ac:dyDescent="0.25">
      <c r="A711" s="168"/>
      <c r="B711" s="168"/>
      <c r="C711" s="168"/>
      <c r="D711" s="168"/>
      <c r="E711" s="169"/>
      <c r="F711" s="168"/>
      <c r="G711" s="172"/>
      <c r="H711" s="172"/>
      <c r="I711" s="172"/>
      <c r="J711" s="168"/>
      <c r="K711" s="168"/>
      <c r="N711" s="171"/>
      <c r="O711" s="171"/>
      <c r="P711" s="171"/>
      <c r="Q711" s="171"/>
    </row>
    <row r="712" spans="1:17" ht="14.4" x14ac:dyDescent="0.25">
      <c r="A712" s="168"/>
      <c r="B712" s="168"/>
      <c r="C712" s="168"/>
      <c r="D712" s="168"/>
      <c r="E712" s="169"/>
      <c r="F712" s="168"/>
      <c r="G712" s="172"/>
      <c r="H712" s="172"/>
      <c r="I712" s="172"/>
      <c r="J712" s="168"/>
      <c r="K712" s="168"/>
      <c r="N712" s="171"/>
      <c r="O712" s="171"/>
      <c r="P712" s="171"/>
      <c r="Q712" s="171"/>
    </row>
    <row r="713" spans="1:17" ht="14.4" x14ac:dyDescent="0.25">
      <c r="A713" s="168"/>
      <c r="B713" s="168"/>
      <c r="C713" s="168"/>
      <c r="D713" s="168"/>
      <c r="E713" s="169"/>
      <c r="F713" s="168"/>
      <c r="G713" s="172"/>
      <c r="H713" s="172"/>
      <c r="I713" s="172"/>
      <c r="J713" s="168"/>
      <c r="K713" s="168"/>
      <c r="N713" s="171"/>
      <c r="O713" s="171"/>
      <c r="P713" s="171"/>
      <c r="Q713" s="171"/>
    </row>
    <row r="714" spans="1:17" ht="14.4" x14ac:dyDescent="0.25">
      <c r="A714" s="168"/>
      <c r="B714" s="168"/>
      <c r="C714" s="168"/>
      <c r="D714" s="168"/>
      <c r="E714" s="169"/>
      <c r="F714" s="168"/>
      <c r="G714" s="172"/>
      <c r="H714" s="172"/>
      <c r="I714" s="172"/>
      <c r="J714" s="168"/>
      <c r="K714" s="168"/>
      <c r="N714" s="171"/>
      <c r="O714" s="171"/>
      <c r="P714" s="171"/>
      <c r="Q714" s="171"/>
    </row>
    <row r="715" spans="1:17" ht="14.4" x14ac:dyDescent="0.25">
      <c r="A715" s="168"/>
      <c r="B715" s="168"/>
      <c r="C715" s="168"/>
      <c r="D715" s="168"/>
      <c r="E715" s="169"/>
      <c r="F715" s="168"/>
      <c r="G715" s="172"/>
      <c r="H715" s="172"/>
      <c r="I715" s="172"/>
      <c r="J715" s="168"/>
      <c r="K715" s="168"/>
      <c r="N715" s="171"/>
      <c r="O715" s="171"/>
      <c r="P715" s="171"/>
      <c r="Q715" s="171"/>
    </row>
    <row r="716" spans="1:17" ht="14.4" x14ac:dyDescent="0.25">
      <c r="A716" s="168"/>
      <c r="B716" s="168"/>
      <c r="C716" s="168"/>
      <c r="D716" s="168"/>
      <c r="E716" s="169"/>
      <c r="F716" s="168"/>
      <c r="G716" s="172"/>
      <c r="H716" s="172"/>
      <c r="I716" s="172"/>
      <c r="J716" s="168"/>
      <c r="K716" s="168"/>
      <c r="N716" s="171"/>
      <c r="O716" s="171"/>
      <c r="P716" s="171"/>
      <c r="Q716" s="171"/>
    </row>
    <row r="717" spans="1:17" ht="14.4" x14ac:dyDescent="0.25">
      <c r="A717" s="168"/>
      <c r="B717" s="168"/>
      <c r="C717" s="168"/>
      <c r="D717" s="168"/>
      <c r="E717" s="169"/>
      <c r="F717" s="168"/>
      <c r="G717" s="172"/>
      <c r="H717" s="172"/>
      <c r="I717" s="172"/>
      <c r="J717" s="168"/>
      <c r="K717" s="168"/>
      <c r="N717" s="171"/>
      <c r="O717" s="171"/>
      <c r="P717" s="171"/>
      <c r="Q717" s="171"/>
    </row>
    <row r="718" spans="1:17" ht="14.4" x14ac:dyDescent="0.25">
      <c r="A718" s="168"/>
      <c r="B718" s="168"/>
      <c r="C718" s="168"/>
      <c r="D718" s="168"/>
      <c r="E718" s="169"/>
      <c r="F718" s="168"/>
      <c r="G718" s="172"/>
      <c r="H718" s="172"/>
      <c r="I718" s="172"/>
      <c r="J718" s="168"/>
      <c r="K718" s="168"/>
      <c r="N718" s="171"/>
      <c r="O718" s="171"/>
      <c r="P718" s="171"/>
      <c r="Q718" s="171"/>
    </row>
    <row r="719" spans="1:17" ht="14.4" x14ac:dyDescent="0.25">
      <c r="A719" s="168"/>
      <c r="B719" s="168"/>
      <c r="C719" s="168"/>
      <c r="D719" s="168"/>
      <c r="E719" s="169"/>
      <c r="F719" s="168"/>
      <c r="G719" s="172"/>
      <c r="H719" s="172"/>
      <c r="I719" s="172"/>
      <c r="J719" s="168"/>
      <c r="K719" s="168"/>
      <c r="N719" s="171"/>
      <c r="O719" s="171"/>
      <c r="P719" s="171"/>
      <c r="Q719" s="171"/>
    </row>
    <row r="720" spans="1:17" ht="14.4" x14ac:dyDescent="0.25">
      <c r="A720" s="168"/>
      <c r="B720" s="168"/>
      <c r="C720" s="168"/>
      <c r="D720" s="168"/>
      <c r="E720" s="169"/>
      <c r="F720" s="168"/>
      <c r="G720" s="172"/>
      <c r="H720" s="172"/>
      <c r="I720" s="172"/>
      <c r="J720" s="168"/>
      <c r="K720" s="168"/>
      <c r="N720" s="171"/>
      <c r="O720" s="171"/>
      <c r="P720" s="171"/>
      <c r="Q720" s="171"/>
    </row>
    <row r="721" spans="1:17" ht="14.4" x14ac:dyDescent="0.25">
      <c r="A721" s="168"/>
      <c r="B721" s="168"/>
      <c r="C721" s="168"/>
      <c r="D721" s="168"/>
      <c r="E721" s="169"/>
      <c r="F721" s="168"/>
      <c r="G721" s="172"/>
      <c r="H721" s="172"/>
      <c r="I721" s="172"/>
      <c r="J721" s="168"/>
      <c r="K721" s="168"/>
      <c r="N721" s="171"/>
      <c r="O721" s="171"/>
      <c r="P721" s="171"/>
      <c r="Q721" s="171"/>
    </row>
    <row r="722" spans="1:17" ht="14.4" x14ac:dyDescent="0.25">
      <c r="A722" s="168"/>
      <c r="B722" s="168"/>
      <c r="C722" s="168"/>
      <c r="D722" s="168"/>
      <c r="E722" s="169"/>
      <c r="F722" s="168"/>
      <c r="G722" s="172"/>
      <c r="H722" s="172"/>
      <c r="I722" s="172"/>
      <c r="J722" s="168"/>
      <c r="K722" s="168"/>
      <c r="N722" s="171"/>
      <c r="O722" s="171"/>
      <c r="P722" s="171"/>
      <c r="Q722" s="171"/>
    </row>
    <row r="723" spans="1:17" ht="14.4" x14ac:dyDescent="0.25">
      <c r="A723" s="168"/>
      <c r="B723" s="168"/>
      <c r="C723" s="168"/>
      <c r="D723" s="168"/>
      <c r="E723" s="169"/>
      <c r="F723" s="168"/>
      <c r="G723" s="172"/>
      <c r="H723" s="172"/>
      <c r="I723" s="172"/>
      <c r="J723" s="168"/>
      <c r="K723" s="168"/>
      <c r="N723" s="171"/>
      <c r="O723" s="171"/>
      <c r="P723" s="171"/>
      <c r="Q723" s="171"/>
    </row>
    <row r="724" spans="1:17" ht="14.4" x14ac:dyDescent="0.25">
      <c r="A724" s="168"/>
      <c r="B724" s="168"/>
      <c r="C724" s="168"/>
      <c r="D724" s="168"/>
      <c r="E724" s="169"/>
      <c r="F724" s="168"/>
      <c r="G724" s="172"/>
      <c r="H724" s="172"/>
      <c r="I724" s="172"/>
      <c r="J724" s="168"/>
      <c r="K724" s="168"/>
      <c r="N724" s="171"/>
      <c r="O724" s="171"/>
      <c r="P724" s="171"/>
      <c r="Q724" s="171"/>
    </row>
    <row r="725" spans="1:17" ht="14.4" x14ac:dyDescent="0.25">
      <c r="A725" s="168"/>
      <c r="B725" s="168"/>
      <c r="C725" s="168"/>
      <c r="D725" s="168"/>
      <c r="E725" s="169"/>
      <c r="F725" s="168"/>
      <c r="G725" s="172"/>
      <c r="H725" s="172"/>
      <c r="I725" s="172"/>
      <c r="J725" s="168"/>
      <c r="K725" s="168"/>
      <c r="N725" s="171"/>
      <c r="O725" s="171"/>
      <c r="P725" s="171"/>
      <c r="Q725" s="171"/>
    </row>
    <row r="726" spans="1:17" ht="14.4" x14ac:dyDescent="0.25">
      <c r="A726" s="168"/>
      <c r="B726" s="168"/>
      <c r="C726" s="168"/>
      <c r="D726" s="168"/>
      <c r="E726" s="169"/>
      <c r="F726" s="168"/>
      <c r="G726" s="172"/>
      <c r="H726" s="172"/>
      <c r="I726" s="172"/>
      <c r="J726" s="168"/>
      <c r="K726" s="168"/>
      <c r="N726" s="171"/>
      <c r="O726" s="171"/>
      <c r="P726" s="171"/>
      <c r="Q726" s="171"/>
    </row>
    <row r="727" spans="1:17" ht="14.4" x14ac:dyDescent="0.25">
      <c r="A727" s="168"/>
      <c r="B727" s="168"/>
      <c r="C727" s="168"/>
      <c r="D727" s="168"/>
      <c r="E727" s="169"/>
      <c r="F727" s="168"/>
      <c r="G727" s="172"/>
      <c r="H727" s="172"/>
      <c r="I727" s="172"/>
      <c r="J727" s="168"/>
      <c r="K727" s="168"/>
      <c r="N727" s="171"/>
      <c r="O727" s="171"/>
      <c r="P727" s="171"/>
      <c r="Q727" s="171"/>
    </row>
    <row r="728" spans="1:17" ht="14.4" x14ac:dyDescent="0.25">
      <c r="A728" s="168"/>
      <c r="B728" s="168"/>
      <c r="C728" s="168"/>
      <c r="D728" s="168"/>
      <c r="E728" s="169"/>
      <c r="F728" s="168"/>
      <c r="G728" s="172"/>
      <c r="H728" s="172"/>
      <c r="I728" s="172"/>
      <c r="J728" s="168"/>
      <c r="K728" s="168"/>
      <c r="N728" s="171"/>
      <c r="O728" s="171"/>
      <c r="P728" s="171"/>
      <c r="Q728" s="171"/>
    </row>
    <row r="729" spans="1:17" ht="14.4" x14ac:dyDescent="0.25">
      <c r="A729" s="168"/>
      <c r="B729" s="168"/>
      <c r="C729" s="168"/>
      <c r="D729" s="168"/>
      <c r="E729" s="169"/>
      <c r="F729" s="168"/>
      <c r="G729" s="172"/>
      <c r="H729" s="172"/>
      <c r="I729" s="172"/>
      <c r="J729" s="168"/>
      <c r="K729" s="168"/>
      <c r="N729" s="171"/>
      <c r="O729" s="171"/>
      <c r="P729" s="171"/>
      <c r="Q729" s="171"/>
    </row>
    <row r="730" spans="1:17" ht="14.4" x14ac:dyDescent="0.25">
      <c r="A730" s="168"/>
      <c r="B730" s="168"/>
      <c r="C730" s="168"/>
      <c r="D730" s="168"/>
      <c r="E730" s="169"/>
      <c r="F730" s="168"/>
      <c r="G730" s="172"/>
      <c r="H730" s="172"/>
      <c r="I730" s="172"/>
      <c r="J730" s="168"/>
      <c r="K730" s="168"/>
      <c r="N730" s="171"/>
      <c r="O730" s="171"/>
      <c r="P730" s="171"/>
      <c r="Q730" s="171"/>
    </row>
    <row r="731" spans="1:17" ht="14.4" x14ac:dyDescent="0.25">
      <c r="A731" s="168"/>
      <c r="B731" s="168"/>
      <c r="C731" s="168"/>
      <c r="D731" s="168"/>
      <c r="E731" s="169"/>
      <c r="F731" s="168"/>
      <c r="G731" s="172"/>
      <c r="H731" s="172"/>
      <c r="I731" s="172"/>
      <c r="J731" s="168"/>
      <c r="K731" s="168"/>
      <c r="N731" s="171"/>
      <c r="O731" s="171"/>
      <c r="P731" s="171"/>
      <c r="Q731" s="171"/>
    </row>
    <row r="732" spans="1:17" ht="14.4" x14ac:dyDescent="0.25">
      <c r="A732" s="168"/>
      <c r="B732" s="168"/>
      <c r="C732" s="168"/>
      <c r="D732" s="168"/>
      <c r="E732" s="169"/>
      <c r="F732" s="168"/>
      <c r="G732" s="172"/>
      <c r="H732" s="172"/>
      <c r="I732" s="172"/>
      <c r="J732" s="168"/>
      <c r="K732" s="168"/>
      <c r="N732" s="171"/>
      <c r="O732" s="171"/>
      <c r="P732" s="171"/>
      <c r="Q732" s="171"/>
    </row>
    <row r="733" spans="1:17" ht="14.4" x14ac:dyDescent="0.25">
      <c r="A733" s="168"/>
      <c r="B733" s="168"/>
      <c r="C733" s="168"/>
      <c r="D733" s="168"/>
      <c r="E733" s="169"/>
      <c r="F733" s="168"/>
      <c r="G733" s="172"/>
      <c r="H733" s="172"/>
      <c r="I733" s="172"/>
      <c r="J733" s="168"/>
      <c r="K733" s="168"/>
      <c r="N733" s="171"/>
      <c r="O733" s="171"/>
      <c r="P733" s="171"/>
      <c r="Q733" s="171"/>
    </row>
    <row r="734" spans="1:17" ht="14.4" x14ac:dyDescent="0.25">
      <c r="A734" s="168"/>
      <c r="B734" s="168"/>
      <c r="C734" s="168"/>
      <c r="D734" s="168"/>
      <c r="E734" s="169"/>
      <c r="F734" s="168"/>
      <c r="G734" s="172"/>
      <c r="H734" s="172"/>
      <c r="I734" s="172"/>
      <c r="J734" s="168"/>
      <c r="K734" s="168"/>
      <c r="N734" s="171"/>
      <c r="O734" s="171"/>
      <c r="P734" s="171"/>
      <c r="Q734" s="171"/>
    </row>
    <row r="735" spans="1:17" ht="14.4" x14ac:dyDescent="0.25">
      <c r="A735" s="168"/>
      <c r="B735" s="168"/>
      <c r="C735" s="168"/>
      <c r="D735" s="168"/>
      <c r="E735" s="169"/>
      <c r="F735" s="168"/>
      <c r="G735" s="172"/>
      <c r="H735" s="172"/>
      <c r="I735" s="172"/>
      <c r="J735" s="168"/>
      <c r="K735" s="168"/>
      <c r="N735" s="171"/>
      <c r="O735" s="171"/>
      <c r="P735" s="171"/>
      <c r="Q735" s="171"/>
    </row>
    <row r="736" spans="1:17" ht="14.4" x14ac:dyDescent="0.25">
      <c r="A736" s="168"/>
      <c r="B736" s="168"/>
      <c r="C736" s="168"/>
      <c r="D736" s="168"/>
      <c r="E736" s="169"/>
      <c r="F736" s="168"/>
      <c r="G736" s="172"/>
      <c r="H736" s="172"/>
      <c r="I736" s="172"/>
      <c r="J736" s="168"/>
      <c r="K736" s="168"/>
      <c r="N736" s="171"/>
      <c r="O736" s="171"/>
      <c r="P736" s="171"/>
      <c r="Q736" s="171"/>
    </row>
    <row r="737" spans="1:17" ht="14.4" x14ac:dyDescent="0.25">
      <c r="A737" s="168"/>
      <c r="B737" s="168"/>
      <c r="C737" s="168"/>
      <c r="D737" s="168"/>
      <c r="E737" s="169"/>
      <c r="F737" s="168"/>
      <c r="G737" s="172"/>
      <c r="H737" s="172"/>
      <c r="I737" s="172"/>
      <c r="J737" s="168"/>
      <c r="K737" s="168"/>
      <c r="N737" s="171"/>
      <c r="O737" s="171"/>
      <c r="P737" s="171"/>
      <c r="Q737" s="171"/>
    </row>
    <row r="738" spans="1:17" ht="14.4" x14ac:dyDescent="0.25">
      <c r="A738" s="168"/>
      <c r="B738" s="168"/>
      <c r="C738" s="168"/>
      <c r="D738" s="168"/>
      <c r="E738" s="169"/>
      <c r="F738" s="168"/>
      <c r="G738" s="172"/>
      <c r="H738" s="172"/>
      <c r="I738" s="172"/>
      <c r="J738" s="168"/>
      <c r="K738" s="168"/>
      <c r="N738" s="171"/>
      <c r="O738" s="171"/>
      <c r="P738" s="171"/>
      <c r="Q738" s="171"/>
    </row>
    <row r="739" spans="1:17" ht="14.4" x14ac:dyDescent="0.25">
      <c r="A739" s="168"/>
      <c r="B739" s="168"/>
      <c r="C739" s="168"/>
      <c r="D739" s="168"/>
      <c r="E739" s="169"/>
      <c r="F739" s="168"/>
      <c r="G739" s="172"/>
      <c r="H739" s="172"/>
      <c r="I739" s="172"/>
      <c r="J739" s="168"/>
      <c r="K739" s="168"/>
      <c r="N739" s="171"/>
      <c r="O739" s="171"/>
      <c r="P739" s="171"/>
      <c r="Q739" s="171"/>
    </row>
    <row r="740" spans="1:17" ht="14.4" x14ac:dyDescent="0.25">
      <c r="A740" s="168"/>
      <c r="B740" s="168"/>
      <c r="C740" s="168"/>
      <c r="D740" s="168"/>
      <c r="E740" s="169"/>
      <c r="F740" s="168"/>
      <c r="G740" s="172"/>
      <c r="H740" s="172"/>
      <c r="I740" s="172"/>
      <c r="J740" s="168"/>
      <c r="K740" s="168"/>
      <c r="N740" s="171"/>
      <c r="O740" s="171"/>
      <c r="P740" s="171"/>
      <c r="Q740" s="171"/>
    </row>
    <row r="741" spans="1:17" ht="14.4" x14ac:dyDescent="0.25">
      <c r="A741" s="168"/>
      <c r="B741" s="168"/>
      <c r="C741" s="168"/>
      <c r="D741" s="168"/>
      <c r="E741" s="169"/>
      <c r="F741" s="168"/>
      <c r="G741" s="172"/>
      <c r="H741" s="172"/>
      <c r="I741" s="172"/>
      <c r="J741" s="168"/>
      <c r="K741" s="168"/>
      <c r="N741" s="171"/>
      <c r="O741" s="171"/>
      <c r="P741" s="171"/>
      <c r="Q741" s="171"/>
    </row>
    <row r="742" spans="1:17" ht="14.4" x14ac:dyDescent="0.25">
      <c r="A742" s="168"/>
      <c r="B742" s="168"/>
      <c r="C742" s="168"/>
      <c r="D742" s="168"/>
      <c r="E742" s="169"/>
      <c r="F742" s="168"/>
      <c r="G742" s="172"/>
      <c r="H742" s="172"/>
      <c r="I742" s="172"/>
      <c r="J742" s="168"/>
      <c r="K742" s="168"/>
      <c r="N742" s="171"/>
      <c r="O742" s="171"/>
      <c r="P742" s="171"/>
      <c r="Q742" s="171"/>
    </row>
    <row r="743" spans="1:17" ht="14.4" x14ac:dyDescent="0.25">
      <c r="A743" s="168"/>
      <c r="B743" s="168"/>
      <c r="C743" s="168"/>
      <c r="D743" s="168"/>
      <c r="E743" s="169"/>
      <c r="F743" s="168"/>
      <c r="G743" s="172"/>
      <c r="H743" s="172"/>
      <c r="I743" s="172"/>
      <c r="J743" s="168"/>
      <c r="K743" s="168"/>
      <c r="N743" s="171"/>
      <c r="O743" s="171"/>
      <c r="P743" s="171"/>
      <c r="Q743" s="171"/>
    </row>
    <row r="744" spans="1:17" ht="14.4" x14ac:dyDescent="0.25">
      <c r="A744" s="168"/>
      <c r="B744" s="168"/>
      <c r="C744" s="168"/>
      <c r="D744" s="168"/>
      <c r="E744" s="169"/>
      <c r="F744" s="168"/>
      <c r="G744" s="172"/>
      <c r="H744" s="172"/>
      <c r="I744" s="172"/>
      <c r="J744" s="168"/>
      <c r="K744" s="168"/>
      <c r="N744" s="171"/>
      <c r="O744" s="171"/>
      <c r="P744" s="171"/>
      <c r="Q744" s="171"/>
    </row>
    <row r="745" spans="1:17" ht="14.4" x14ac:dyDescent="0.25">
      <c r="A745" s="168"/>
      <c r="B745" s="168"/>
      <c r="C745" s="168"/>
      <c r="D745" s="168"/>
      <c r="E745" s="169"/>
      <c r="F745" s="168"/>
      <c r="G745" s="172"/>
      <c r="H745" s="172"/>
      <c r="I745" s="172"/>
      <c r="J745" s="168"/>
      <c r="K745" s="168"/>
      <c r="N745" s="171"/>
      <c r="O745" s="171"/>
      <c r="P745" s="171"/>
      <c r="Q745" s="171"/>
    </row>
    <row r="746" spans="1:17" ht="14.4" x14ac:dyDescent="0.25">
      <c r="A746" s="168"/>
      <c r="B746" s="168"/>
      <c r="C746" s="168"/>
      <c r="D746" s="168"/>
      <c r="E746" s="169"/>
      <c r="F746" s="168"/>
      <c r="G746" s="172"/>
      <c r="H746" s="172"/>
      <c r="I746" s="172"/>
      <c r="J746" s="168"/>
      <c r="K746" s="168"/>
      <c r="N746" s="171"/>
      <c r="O746" s="171"/>
      <c r="P746" s="171"/>
      <c r="Q746" s="171"/>
    </row>
    <row r="747" spans="1:17" ht="14.4" x14ac:dyDescent="0.25">
      <c r="A747" s="168"/>
      <c r="B747" s="168"/>
      <c r="C747" s="168"/>
      <c r="D747" s="168"/>
      <c r="E747" s="169"/>
      <c r="F747" s="168"/>
      <c r="G747" s="172"/>
      <c r="H747" s="172"/>
      <c r="I747" s="172"/>
      <c r="J747" s="168"/>
      <c r="K747" s="168"/>
      <c r="N747" s="171"/>
      <c r="O747" s="171"/>
      <c r="P747" s="171"/>
      <c r="Q747" s="171"/>
    </row>
    <row r="748" spans="1:17" ht="14.4" x14ac:dyDescent="0.25">
      <c r="A748" s="168"/>
      <c r="B748" s="168"/>
      <c r="C748" s="168"/>
      <c r="D748" s="168"/>
      <c r="E748" s="169"/>
      <c r="F748" s="168"/>
      <c r="G748" s="172"/>
      <c r="H748" s="172"/>
      <c r="I748" s="172"/>
      <c r="J748" s="168"/>
      <c r="K748" s="168"/>
      <c r="N748" s="171"/>
      <c r="O748" s="171"/>
      <c r="P748" s="171"/>
      <c r="Q748" s="171"/>
    </row>
    <row r="749" spans="1:17" ht="14.4" x14ac:dyDescent="0.25">
      <c r="A749" s="168"/>
      <c r="B749" s="168"/>
      <c r="C749" s="168"/>
      <c r="D749" s="168"/>
      <c r="E749" s="169"/>
      <c r="F749" s="168"/>
      <c r="G749" s="172"/>
      <c r="H749" s="172"/>
      <c r="I749" s="172"/>
      <c r="J749" s="168"/>
      <c r="K749" s="168"/>
      <c r="N749" s="171"/>
      <c r="O749" s="171"/>
      <c r="P749" s="171"/>
      <c r="Q749" s="171"/>
    </row>
    <row r="750" spans="1:17" ht="14.4" x14ac:dyDescent="0.25">
      <c r="A750" s="168"/>
      <c r="B750" s="168"/>
      <c r="C750" s="168"/>
      <c r="D750" s="168"/>
      <c r="E750" s="169"/>
      <c r="F750" s="168"/>
      <c r="G750" s="172"/>
      <c r="H750" s="172"/>
      <c r="I750" s="172"/>
      <c r="J750" s="168"/>
      <c r="K750" s="168"/>
      <c r="N750" s="171"/>
      <c r="O750" s="171"/>
      <c r="P750" s="171"/>
      <c r="Q750" s="171"/>
    </row>
    <row r="751" spans="1:17" ht="14.4" x14ac:dyDescent="0.25">
      <c r="A751" s="168"/>
      <c r="B751" s="168"/>
      <c r="C751" s="168"/>
      <c r="D751" s="168"/>
      <c r="E751" s="169"/>
      <c r="F751" s="168"/>
      <c r="G751" s="172"/>
      <c r="H751" s="172"/>
      <c r="I751" s="172"/>
      <c r="J751" s="168"/>
      <c r="K751" s="168"/>
      <c r="N751" s="171"/>
      <c r="O751" s="171"/>
      <c r="P751" s="171"/>
      <c r="Q751" s="171"/>
    </row>
    <row r="752" spans="1:17" ht="14.4" x14ac:dyDescent="0.25">
      <c r="A752" s="168"/>
      <c r="B752" s="168"/>
      <c r="C752" s="168"/>
      <c r="D752" s="168"/>
      <c r="E752" s="169"/>
      <c r="F752" s="168"/>
      <c r="G752" s="172"/>
      <c r="H752" s="172"/>
      <c r="I752" s="172"/>
      <c r="J752" s="168"/>
      <c r="K752" s="168"/>
      <c r="N752" s="171"/>
      <c r="O752" s="171"/>
      <c r="P752" s="171"/>
      <c r="Q752" s="171"/>
    </row>
    <row r="753" spans="1:17" ht="14.4" x14ac:dyDescent="0.25">
      <c r="A753" s="168"/>
      <c r="B753" s="168"/>
      <c r="C753" s="168"/>
      <c r="D753" s="168"/>
      <c r="E753" s="169"/>
      <c r="F753" s="168"/>
      <c r="G753" s="172"/>
      <c r="H753" s="172"/>
      <c r="I753" s="172"/>
      <c r="J753" s="168"/>
      <c r="K753" s="168"/>
      <c r="N753" s="171"/>
      <c r="O753" s="171"/>
      <c r="P753" s="171"/>
      <c r="Q753" s="171"/>
    </row>
    <row r="754" spans="1:17" ht="14.4" x14ac:dyDescent="0.25">
      <c r="A754" s="168"/>
      <c r="B754" s="168"/>
      <c r="C754" s="168"/>
      <c r="D754" s="168"/>
      <c r="E754" s="169"/>
      <c r="F754" s="168"/>
      <c r="G754" s="172"/>
      <c r="H754" s="172"/>
      <c r="I754" s="172"/>
      <c r="J754" s="168"/>
      <c r="K754" s="168"/>
      <c r="N754" s="171"/>
      <c r="O754" s="171"/>
      <c r="P754" s="171"/>
      <c r="Q754" s="171"/>
    </row>
    <row r="755" spans="1:17" ht="14.4" x14ac:dyDescent="0.25">
      <c r="A755" s="168"/>
      <c r="B755" s="168"/>
      <c r="C755" s="168"/>
      <c r="D755" s="168"/>
      <c r="E755" s="169"/>
      <c r="F755" s="168"/>
      <c r="G755" s="172"/>
      <c r="H755" s="172"/>
      <c r="I755" s="172"/>
      <c r="J755" s="168"/>
      <c r="K755" s="168"/>
      <c r="N755" s="171"/>
      <c r="O755" s="171"/>
      <c r="P755" s="171"/>
      <c r="Q755" s="171"/>
    </row>
    <row r="756" spans="1:17" ht="14.4" x14ac:dyDescent="0.25">
      <c r="A756" s="168"/>
      <c r="B756" s="168"/>
      <c r="C756" s="168"/>
      <c r="D756" s="168"/>
      <c r="E756" s="169"/>
      <c r="F756" s="168"/>
      <c r="G756" s="172"/>
      <c r="H756" s="172"/>
      <c r="I756" s="172"/>
      <c r="J756" s="168"/>
      <c r="K756" s="168"/>
      <c r="N756" s="171"/>
      <c r="O756" s="171"/>
      <c r="P756" s="171"/>
      <c r="Q756" s="171"/>
    </row>
    <row r="757" spans="1:17" ht="14.4" x14ac:dyDescent="0.25">
      <c r="A757" s="168"/>
      <c r="B757" s="168"/>
      <c r="C757" s="168"/>
      <c r="D757" s="168"/>
      <c r="E757" s="169"/>
      <c r="F757" s="168"/>
      <c r="G757" s="172"/>
      <c r="H757" s="172"/>
      <c r="I757" s="172"/>
      <c r="J757" s="168"/>
      <c r="K757" s="168"/>
      <c r="N757" s="171"/>
      <c r="O757" s="171"/>
      <c r="P757" s="171"/>
      <c r="Q757" s="171"/>
    </row>
    <row r="758" spans="1:17" ht="14.4" x14ac:dyDescent="0.25">
      <c r="A758" s="168"/>
      <c r="B758" s="168"/>
      <c r="C758" s="168"/>
      <c r="D758" s="168"/>
      <c r="E758" s="169"/>
      <c r="F758" s="168"/>
      <c r="G758" s="172"/>
      <c r="H758" s="172"/>
      <c r="I758" s="172"/>
      <c r="J758" s="168"/>
      <c r="K758" s="168"/>
      <c r="N758" s="171"/>
      <c r="O758" s="171"/>
      <c r="P758" s="171"/>
      <c r="Q758" s="171"/>
    </row>
    <row r="759" spans="1:17" ht="14.4" x14ac:dyDescent="0.25">
      <c r="A759" s="168"/>
      <c r="B759" s="168"/>
      <c r="C759" s="168"/>
      <c r="D759" s="168"/>
      <c r="E759" s="169"/>
      <c r="F759" s="168"/>
      <c r="G759" s="172"/>
      <c r="H759" s="172"/>
      <c r="I759" s="172"/>
      <c r="J759" s="168"/>
      <c r="K759" s="168"/>
      <c r="N759" s="171"/>
      <c r="O759" s="171"/>
      <c r="P759" s="171"/>
      <c r="Q759" s="171"/>
    </row>
    <row r="760" spans="1:17" ht="14.4" x14ac:dyDescent="0.25">
      <c r="A760" s="168"/>
      <c r="B760" s="168"/>
      <c r="C760" s="168"/>
      <c r="D760" s="168"/>
      <c r="E760" s="169"/>
      <c r="F760" s="168"/>
      <c r="G760" s="172"/>
      <c r="H760" s="172"/>
      <c r="I760" s="172"/>
      <c r="J760" s="168"/>
      <c r="K760" s="168"/>
      <c r="N760" s="171"/>
      <c r="O760" s="171"/>
      <c r="P760" s="171"/>
      <c r="Q760" s="171"/>
    </row>
    <row r="761" spans="1:17" ht="14.4" x14ac:dyDescent="0.25">
      <c r="A761" s="168"/>
      <c r="B761" s="168"/>
      <c r="C761" s="168"/>
      <c r="D761" s="168"/>
      <c r="E761" s="169"/>
      <c r="F761" s="168"/>
      <c r="G761" s="172"/>
      <c r="H761" s="172"/>
      <c r="I761" s="172"/>
      <c r="J761" s="168"/>
      <c r="K761" s="168"/>
      <c r="N761" s="171"/>
      <c r="O761" s="171"/>
      <c r="P761" s="171"/>
      <c r="Q761" s="171"/>
    </row>
    <row r="762" spans="1:17" ht="14.4" x14ac:dyDescent="0.25">
      <c r="A762" s="168"/>
      <c r="B762" s="168"/>
      <c r="C762" s="168"/>
      <c r="D762" s="168"/>
      <c r="E762" s="169"/>
      <c r="F762" s="168"/>
      <c r="G762" s="172"/>
      <c r="H762" s="172"/>
      <c r="I762" s="172"/>
      <c r="J762" s="168"/>
      <c r="K762" s="168"/>
      <c r="N762" s="171"/>
      <c r="O762" s="171"/>
      <c r="P762" s="171"/>
      <c r="Q762" s="171"/>
    </row>
    <row r="763" spans="1:17" ht="14.4" x14ac:dyDescent="0.25">
      <c r="A763" s="168"/>
      <c r="B763" s="168"/>
      <c r="C763" s="168"/>
      <c r="D763" s="168"/>
      <c r="E763" s="169"/>
      <c r="F763" s="168"/>
      <c r="G763" s="172"/>
      <c r="H763" s="172"/>
      <c r="I763" s="172"/>
      <c r="J763" s="168"/>
      <c r="K763" s="168"/>
      <c r="N763" s="171"/>
      <c r="O763" s="171"/>
      <c r="P763" s="171"/>
      <c r="Q763" s="171"/>
    </row>
    <row r="764" spans="1:17" ht="14.4" x14ac:dyDescent="0.25">
      <c r="A764" s="168"/>
      <c r="B764" s="168"/>
      <c r="C764" s="168"/>
      <c r="D764" s="168"/>
      <c r="E764" s="169"/>
      <c r="F764" s="168"/>
      <c r="G764" s="172"/>
      <c r="H764" s="172"/>
      <c r="I764" s="172"/>
      <c r="J764" s="168"/>
      <c r="K764" s="168"/>
      <c r="N764" s="171"/>
      <c r="O764" s="171"/>
      <c r="P764" s="171"/>
      <c r="Q764" s="171"/>
    </row>
    <row r="765" spans="1:17" ht="14.4" x14ac:dyDescent="0.25">
      <c r="A765" s="168"/>
      <c r="B765" s="168"/>
      <c r="C765" s="168"/>
      <c r="D765" s="168"/>
      <c r="E765" s="169"/>
      <c r="F765" s="168"/>
      <c r="G765" s="172"/>
      <c r="H765" s="172"/>
      <c r="I765" s="172"/>
      <c r="J765" s="168"/>
      <c r="K765" s="168"/>
      <c r="N765" s="171"/>
      <c r="O765" s="171"/>
      <c r="P765" s="171"/>
      <c r="Q765" s="171"/>
    </row>
    <row r="766" spans="1:17" ht="14.4" x14ac:dyDescent="0.25">
      <c r="A766" s="168"/>
      <c r="B766" s="168"/>
      <c r="C766" s="168"/>
      <c r="D766" s="168"/>
      <c r="E766" s="169"/>
      <c r="F766" s="168"/>
      <c r="G766" s="172"/>
      <c r="H766" s="172"/>
      <c r="I766" s="172"/>
      <c r="J766" s="168"/>
      <c r="K766" s="168"/>
      <c r="N766" s="171"/>
      <c r="O766" s="171"/>
      <c r="P766" s="171"/>
      <c r="Q766" s="171"/>
    </row>
    <row r="767" spans="1:17" ht="14.4" x14ac:dyDescent="0.25">
      <c r="A767" s="168"/>
      <c r="B767" s="168"/>
      <c r="C767" s="168"/>
      <c r="D767" s="168"/>
      <c r="E767" s="169"/>
      <c r="F767" s="168"/>
      <c r="G767" s="172"/>
      <c r="H767" s="172"/>
      <c r="I767" s="172"/>
      <c r="J767" s="168"/>
      <c r="K767" s="168"/>
      <c r="N767" s="171"/>
      <c r="O767" s="171"/>
      <c r="P767" s="171"/>
      <c r="Q767" s="171"/>
    </row>
    <row r="768" spans="1:17" ht="14.4" x14ac:dyDescent="0.25">
      <c r="A768" s="168"/>
      <c r="B768" s="168"/>
      <c r="C768" s="168"/>
      <c r="D768" s="168"/>
      <c r="E768" s="169"/>
      <c r="F768" s="168"/>
      <c r="G768" s="172"/>
      <c r="H768" s="172"/>
      <c r="I768" s="172"/>
      <c r="J768" s="168"/>
      <c r="K768" s="168"/>
      <c r="N768" s="171"/>
      <c r="O768" s="171"/>
      <c r="P768" s="171"/>
      <c r="Q768" s="171"/>
    </row>
    <row r="769" spans="1:17" ht="14.4" x14ac:dyDescent="0.25">
      <c r="A769" s="168"/>
      <c r="B769" s="168"/>
      <c r="C769" s="168"/>
      <c r="D769" s="168"/>
      <c r="E769" s="169"/>
      <c r="F769" s="168"/>
      <c r="G769" s="172"/>
      <c r="H769" s="172"/>
      <c r="I769" s="172"/>
      <c r="J769" s="168"/>
      <c r="K769" s="168"/>
      <c r="N769" s="171"/>
      <c r="O769" s="171"/>
      <c r="P769" s="171"/>
      <c r="Q769" s="171"/>
    </row>
    <row r="770" spans="1:17" ht="14.4" x14ac:dyDescent="0.25">
      <c r="A770" s="168"/>
      <c r="B770" s="168"/>
      <c r="C770" s="168"/>
      <c r="D770" s="168"/>
      <c r="E770" s="169"/>
      <c r="F770" s="168"/>
      <c r="G770" s="172"/>
      <c r="H770" s="172"/>
      <c r="I770" s="172"/>
      <c r="J770" s="168"/>
      <c r="K770" s="168"/>
      <c r="N770" s="171"/>
      <c r="O770" s="171"/>
      <c r="P770" s="171"/>
      <c r="Q770" s="171"/>
    </row>
    <row r="771" spans="1:17" ht="14.4" x14ac:dyDescent="0.25">
      <c r="A771" s="168"/>
      <c r="B771" s="168"/>
      <c r="C771" s="168"/>
      <c r="D771" s="168"/>
      <c r="E771" s="169"/>
      <c r="F771" s="168"/>
      <c r="G771" s="172"/>
      <c r="H771" s="172"/>
      <c r="I771" s="172"/>
      <c r="J771" s="168"/>
      <c r="K771" s="168"/>
      <c r="N771" s="171"/>
      <c r="O771" s="171"/>
      <c r="P771" s="171"/>
      <c r="Q771" s="171"/>
    </row>
    <row r="772" spans="1:17" ht="14.4" x14ac:dyDescent="0.25">
      <c r="A772" s="168"/>
      <c r="B772" s="168"/>
      <c r="C772" s="168"/>
      <c r="D772" s="168"/>
      <c r="E772" s="169"/>
      <c r="F772" s="168"/>
      <c r="G772" s="172"/>
      <c r="H772" s="172"/>
      <c r="I772" s="172"/>
      <c r="J772" s="168"/>
      <c r="K772" s="168"/>
      <c r="N772" s="171"/>
      <c r="O772" s="171"/>
      <c r="P772" s="171"/>
      <c r="Q772" s="171"/>
    </row>
    <row r="773" spans="1:17" ht="14.4" x14ac:dyDescent="0.25">
      <c r="A773" s="168"/>
      <c r="B773" s="168"/>
      <c r="C773" s="168"/>
      <c r="D773" s="168"/>
      <c r="E773" s="169"/>
      <c r="F773" s="168"/>
      <c r="G773" s="172"/>
      <c r="H773" s="172"/>
      <c r="I773" s="172"/>
      <c r="J773" s="168"/>
      <c r="K773" s="168"/>
      <c r="N773" s="171"/>
      <c r="O773" s="171"/>
      <c r="P773" s="171"/>
      <c r="Q773" s="171"/>
    </row>
    <row r="774" spans="1:17" ht="14.4" x14ac:dyDescent="0.25">
      <c r="A774" s="168"/>
      <c r="B774" s="168"/>
      <c r="C774" s="168"/>
      <c r="D774" s="168"/>
      <c r="E774" s="169"/>
      <c r="F774" s="168"/>
      <c r="G774" s="172"/>
      <c r="H774" s="172"/>
      <c r="I774" s="172"/>
      <c r="J774" s="168"/>
      <c r="K774" s="168"/>
      <c r="N774" s="171"/>
      <c r="O774" s="171"/>
      <c r="P774" s="171"/>
      <c r="Q774" s="171"/>
    </row>
    <row r="775" spans="1:17" ht="14.4" x14ac:dyDescent="0.25">
      <c r="A775" s="168"/>
      <c r="B775" s="168"/>
      <c r="C775" s="168"/>
      <c r="D775" s="168"/>
      <c r="E775" s="169"/>
      <c r="F775" s="168"/>
      <c r="G775" s="172"/>
      <c r="H775" s="172"/>
      <c r="I775" s="172"/>
      <c r="J775" s="168"/>
      <c r="K775" s="168"/>
      <c r="N775" s="171"/>
      <c r="O775" s="171"/>
      <c r="P775" s="171"/>
      <c r="Q775" s="171"/>
    </row>
    <row r="776" spans="1:17" ht="14.4" x14ac:dyDescent="0.25">
      <c r="A776" s="168"/>
      <c r="B776" s="168"/>
      <c r="C776" s="168"/>
      <c r="D776" s="168"/>
      <c r="E776" s="169"/>
      <c r="F776" s="168"/>
      <c r="G776" s="172"/>
      <c r="H776" s="172"/>
      <c r="I776" s="172"/>
      <c r="J776" s="168"/>
      <c r="K776" s="168"/>
      <c r="N776" s="171"/>
      <c r="O776" s="171"/>
      <c r="P776" s="171"/>
      <c r="Q776" s="171"/>
    </row>
    <row r="777" spans="1:17" ht="14.4" x14ac:dyDescent="0.25">
      <c r="A777" s="168"/>
      <c r="B777" s="168"/>
      <c r="C777" s="168"/>
      <c r="D777" s="168"/>
      <c r="E777" s="169"/>
      <c r="F777" s="168"/>
      <c r="G777" s="172"/>
      <c r="H777" s="172"/>
      <c r="I777" s="172"/>
      <c r="J777" s="168"/>
      <c r="K777" s="168"/>
      <c r="N777" s="171"/>
      <c r="O777" s="171"/>
      <c r="P777" s="171"/>
      <c r="Q777" s="171"/>
    </row>
    <row r="778" spans="1:17" ht="14.4" x14ac:dyDescent="0.25">
      <c r="A778" s="168"/>
      <c r="B778" s="168"/>
      <c r="C778" s="168"/>
      <c r="D778" s="168"/>
      <c r="E778" s="169"/>
      <c r="F778" s="168"/>
      <c r="G778" s="172"/>
      <c r="H778" s="172"/>
      <c r="I778" s="172"/>
      <c r="J778" s="168"/>
      <c r="K778" s="168"/>
      <c r="N778" s="171"/>
      <c r="O778" s="171"/>
      <c r="P778" s="171"/>
      <c r="Q778" s="171"/>
    </row>
    <row r="779" spans="1:17" ht="14.4" x14ac:dyDescent="0.25">
      <c r="A779" s="168"/>
      <c r="B779" s="168"/>
      <c r="C779" s="168"/>
      <c r="D779" s="168"/>
      <c r="E779" s="169"/>
      <c r="F779" s="168"/>
      <c r="G779" s="172"/>
      <c r="H779" s="172"/>
      <c r="I779" s="172"/>
      <c r="J779" s="168"/>
      <c r="K779" s="168"/>
      <c r="N779" s="171"/>
      <c r="O779" s="171"/>
      <c r="P779" s="171"/>
      <c r="Q779" s="171"/>
    </row>
    <row r="780" spans="1:17" ht="14.4" x14ac:dyDescent="0.25">
      <c r="A780" s="168"/>
      <c r="B780" s="168"/>
      <c r="C780" s="168"/>
      <c r="D780" s="168"/>
      <c r="E780" s="169"/>
      <c r="F780" s="168"/>
      <c r="G780" s="172"/>
      <c r="H780" s="172"/>
      <c r="I780" s="172"/>
      <c r="J780" s="168"/>
      <c r="K780" s="168"/>
      <c r="N780" s="171"/>
      <c r="O780" s="171"/>
      <c r="P780" s="171"/>
      <c r="Q780" s="171"/>
    </row>
    <row r="781" spans="1:17" ht="14.4" x14ac:dyDescent="0.25">
      <c r="A781" s="168"/>
      <c r="B781" s="168"/>
      <c r="C781" s="168"/>
      <c r="D781" s="168"/>
      <c r="E781" s="169"/>
      <c r="F781" s="168"/>
      <c r="G781" s="172"/>
      <c r="H781" s="172"/>
      <c r="I781" s="172"/>
      <c r="J781" s="168"/>
      <c r="K781" s="168"/>
      <c r="N781" s="171"/>
      <c r="O781" s="171"/>
      <c r="P781" s="171"/>
      <c r="Q781" s="171"/>
    </row>
    <row r="782" spans="1:17" ht="14.4" x14ac:dyDescent="0.25">
      <c r="A782" s="168"/>
      <c r="B782" s="168"/>
      <c r="C782" s="168"/>
      <c r="D782" s="168"/>
      <c r="E782" s="169"/>
      <c r="F782" s="168"/>
      <c r="G782" s="172"/>
      <c r="H782" s="172"/>
      <c r="I782" s="172"/>
      <c r="J782" s="168"/>
      <c r="K782" s="168"/>
      <c r="N782" s="171"/>
      <c r="O782" s="171"/>
      <c r="P782" s="171"/>
      <c r="Q782" s="171"/>
    </row>
    <row r="783" spans="1:17" ht="14.4" x14ac:dyDescent="0.25">
      <c r="A783" s="168"/>
      <c r="B783" s="168"/>
      <c r="C783" s="168"/>
      <c r="D783" s="168"/>
      <c r="E783" s="169"/>
      <c r="F783" s="168"/>
      <c r="G783" s="172"/>
      <c r="H783" s="172"/>
      <c r="I783" s="172"/>
      <c r="J783" s="168"/>
      <c r="K783" s="168"/>
      <c r="N783" s="171"/>
      <c r="O783" s="171"/>
      <c r="P783" s="171"/>
      <c r="Q783" s="171"/>
    </row>
    <row r="784" spans="1:17" ht="14.4" x14ac:dyDescent="0.25">
      <c r="A784" s="168"/>
      <c r="B784" s="168"/>
      <c r="C784" s="168"/>
      <c r="D784" s="168"/>
      <c r="E784" s="169"/>
      <c r="F784" s="168"/>
      <c r="G784" s="172"/>
      <c r="H784" s="172"/>
      <c r="I784" s="172"/>
      <c r="J784" s="168"/>
      <c r="K784" s="168"/>
      <c r="N784" s="171"/>
      <c r="O784" s="171"/>
      <c r="P784" s="171"/>
      <c r="Q784" s="171"/>
    </row>
    <row r="785" spans="1:17" ht="14.4" x14ac:dyDescent="0.25">
      <c r="A785" s="168"/>
      <c r="B785" s="168"/>
      <c r="C785" s="168"/>
      <c r="D785" s="168"/>
      <c r="E785" s="169"/>
      <c r="F785" s="168"/>
      <c r="G785" s="172"/>
      <c r="H785" s="172"/>
      <c r="I785" s="172"/>
      <c r="J785" s="168"/>
      <c r="K785" s="168"/>
      <c r="N785" s="171"/>
      <c r="O785" s="171"/>
      <c r="P785" s="171"/>
      <c r="Q785" s="171"/>
    </row>
    <row r="786" spans="1:17" ht="14.4" x14ac:dyDescent="0.25">
      <c r="A786" s="168"/>
      <c r="B786" s="168"/>
      <c r="C786" s="168"/>
      <c r="D786" s="168"/>
      <c r="E786" s="169"/>
      <c r="F786" s="168"/>
      <c r="G786" s="172"/>
      <c r="H786" s="172"/>
      <c r="I786" s="172"/>
      <c r="J786" s="168"/>
      <c r="K786" s="168"/>
      <c r="N786" s="171"/>
      <c r="O786" s="171"/>
      <c r="P786" s="171"/>
      <c r="Q786" s="171"/>
    </row>
    <row r="787" spans="1:17" ht="14.4" x14ac:dyDescent="0.25">
      <c r="A787" s="168"/>
      <c r="B787" s="168"/>
      <c r="C787" s="168"/>
      <c r="D787" s="168"/>
      <c r="E787" s="169"/>
      <c r="F787" s="168"/>
      <c r="G787" s="172"/>
      <c r="H787" s="172"/>
      <c r="I787" s="172"/>
      <c r="J787" s="168"/>
      <c r="K787" s="168"/>
      <c r="N787" s="171"/>
      <c r="O787" s="171"/>
      <c r="P787" s="171"/>
      <c r="Q787" s="171"/>
    </row>
    <row r="788" spans="1:17" ht="14.4" x14ac:dyDescent="0.25">
      <c r="A788" s="168"/>
      <c r="B788" s="168"/>
      <c r="C788" s="168"/>
      <c r="D788" s="168"/>
      <c r="E788" s="169"/>
      <c r="F788" s="168"/>
      <c r="G788" s="172"/>
      <c r="H788" s="172"/>
      <c r="I788" s="172"/>
      <c r="J788" s="168"/>
      <c r="K788" s="168"/>
      <c r="N788" s="171"/>
      <c r="O788" s="171"/>
      <c r="P788" s="171"/>
      <c r="Q788" s="171"/>
    </row>
    <row r="789" spans="1:17" ht="14.4" x14ac:dyDescent="0.25">
      <c r="A789" s="168"/>
      <c r="B789" s="168"/>
      <c r="C789" s="168"/>
      <c r="D789" s="168"/>
      <c r="E789" s="169"/>
      <c r="F789" s="168"/>
      <c r="G789" s="172"/>
      <c r="H789" s="172"/>
      <c r="I789" s="172"/>
      <c r="J789" s="168"/>
      <c r="K789" s="168"/>
      <c r="N789" s="171"/>
      <c r="O789" s="171"/>
      <c r="P789" s="171"/>
      <c r="Q789" s="171"/>
    </row>
    <row r="790" spans="1:17" ht="14.4" x14ac:dyDescent="0.25">
      <c r="A790" s="168"/>
      <c r="B790" s="168"/>
      <c r="C790" s="168"/>
      <c r="D790" s="168"/>
      <c r="E790" s="169"/>
      <c r="F790" s="168"/>
      <c r="G790" s="172"/>
      <c r="H790" s="172"/>
      <c r="I790" s="172"/>
      <c r="J790" s="168"/>
      <c r="K790" s="168"/>
      <c r="N790" s="171"/>
      <c r="O790" s="171"/>
      <c r="P790" s="171"/>
      <c r="Q790" s="171"/>
    </row>
    <row r="791" spans="1:17" ht="14.4" x14ac:dyDescent="0.25">
      <c r="A791" s="168"/>
      <c r="B791" s="168"/>
      <c r="C791" s="168"/>
      <c r="D791" s="168"/>
      <c r="E791" s="169"/>
      <c r="F791" s="168"/>
      <c r="G791" s="172"/>
      <c r="H791" s="172"/>
      <c r="I791" s="172"/>
      <c r="J791" s="168"/>
      <c r="K791" s="168"/>
      <c r="N791" s="171"/>
      <c r="O791" s="171"/>
      <c r="P791" s="171"/>
      <c r="Q791" s="171"/>
    </row>
    <row r="792" spans="1:17" ht="14.4" x14ac:dyDescent="0.25">
      <c r="A792" s="168"/>
      <c r="B792" s="168"/>
      <c r="C792" s="168"/>
      <c r="D792" s="168"/>
      <c r="E792" s="169"/>
      <c r="F792" s="168"/>
      <c r="G792" s="172"/>
      <c r="H792" s="172"/>
      <c r="I792" s="172"/>
      <c r="J792" s="168"/>
      <c r="K792" s="168"/>
      <c r="N792" s="171"/>
      <c r="O792" s="171"/>
      <c r="P792" s="171"/>
      <c r="Q792" s="171"/>
    </row>
    <row r="793" spans="1:17" ht="14.4" x14ac:dyDescent="0.25">
      <c r="A793" s="168"/>
      <c r="B793" s="168"/>
      <c r="C793" s="168"/>
      <c r="D793" s="168"/>
      <c r="E793" s="169"/>
      <c r="F793" s="168"/>
      <c r="G793" s="172"/>
      <c r="H793" s="172"/>
      <c r="I793" s="172"/>
      <c r="J793" s="168"/>
      <c r="K793" s="168"/>
      <c r="N793" s="171"/>
      <c r="O793" s="171"/>
      <c r="P793" s="171"/>
      <c r="Q793" s="171"/>
    </row>
    <row r="794" spans="1:17" ht="14.4" x14ac:dyDescent="0.25">
      <c r="A794" s="168"/>
      <c r="B794" s="168"/>
      <c r="C794" s="168"/>
      <c r="D794" s="168"/>
      <c r="E794" s="169"/>
      <c r="F794" s="168"/>
      <c r="G794" s="172"/>
      <c r="H794" s="172"/>
      <c r="I794" s="172"/>
      <c r="J794" s="168"/>
      <c r="K794" s="168"/>
      <c r="N794" s="171"/>
      <c r="O794" s="171"/>
      <c r="P794" s="171"/>
      <c r="Q794" s="171"/>
    </row>
    <row r="795" spans="1:17" ht="14.4" x14ac:dyDescent="0.25">
      <c r="A795" s="168"/>
      <c r="B795" s="168"/>
      <c r="C795" s="168"/>
      <c r="D795" s="168"/>
      <c r="E795" s="169"/>
      <c r="F795" s="168"/>
      <c r="G795" s="172"/>
      <c r="H795" s="172"/>
      <c r="I795" s="172"/>
      <c r="J795" s="168"/>
      <c r="K795" s="168"/>
      <c r="N795" s="171"/>
      <c r="O795" s="171"/>
      <c r="P795" s="171"/>
      <c r="Q795" s="171"/>
    </row>
    <row r="796" spans="1:17" ht="14.4" x14ac:dyDescent="0.25">
      <c r="A796" s="168"/>
      <c r="B796" s="168"/>
      <c r="C796" s="168"/>
      <c r="D796" s="168"/>
      <c r="E796" s="169"/>
      <c r="F796" s="168"/>
      <c r="G796" s="172"/>
      <c r="H796" s="172"/>
      <c r="I796" s="172"/>
      <c r="J796" s="168"/>
      <c r="K796" s="168"/>
      <c r="N796" s="171"/>
      <c r="O796" s="171"/>
      <c r="P796" s="171"/>
      <c r="Q796" s="171"/>
    </row>
    <row r="797" spans="1:17" ht="14.4" x14ac:dyDescent="0.25">
      <c r="A797" s="168"/>
      <c r="B797" s="168"/>
      <c r="C797" s="168"/>
      <c r="D797" s="168"/>
      <c r="E797" s="169"/>
      <c r="F797" s="168"/>
      <c r="G797" s="172"/>
      <c r="H797" s="172"/>
      <c r="I797" s="172"/>
      <c r="J797" s="168"/>
      <c r="K797" s="168"/>
      <c r="N797" s="171"/>
      <c r="O797" s="171"/>
      <c r="P797" s="171"/>
      <c r="Q797" s="171"/>
    </row>
    <row r="798" spans="1:17" ht="14.4" x14ac:dyDescent="0.25">
      <c r="A798" s="168"/>
      <c r="B798" s="168"/>
      <c r="C798" s="168"/>
      <c r="D798" s="168"/>
      <c r="E798" s="169"/>
      <c r="F798" s="168"/>
      <c r="G798" s="172"/>
      <c r="H798" s="172"/>
      <c r="I798" s="172"/>
      <c r="J798" s="168"/>
      <c r="K798" s="168"/>
      <c r="N798" s="171"/>
      <c r="O798" s="171"/>
      <c r="P798" s="171"/>
      <c r="Q798" s="171"/>
    </row>
    <row r="799" spans="1:17" ht="14.4" x14ac:dyDescent="0.25">
      <c r="A799" s="168"/>
      <c r="B799" s="168"/>
      <c r="C799" s="168"/>
      <c r="D799" s="168"/>
      <c r="E799" s="169"/>
      <c r="F799" s="168"/>
      <c r="G799" s="172"/>
      <c r="H799" s="172"/>
      <c r="I799" s="172"/>
      <c r="J799" s="168"/>
      <c r="K799" s="168"/>
      <c r="N799" s="171"/>
      <c r="O799" s="171"/>
      <c r="P799" s="171"/>
      <c r="Q799" s="171"/>
    </row>
    <row r="800" spans="1:17" ht="14.4" x14ac:dyDescent="0.25">
      <c r="A800" s="168"/>
      <c r="B800" s="168"/>
      <c r="C800" s="168"/>
      <c r="D800" s="168"/>
      <c r="E800" s="169"/>
      <c r="F800" s="168"/>
      <c r="G800" s="172"/>
      <c r="H800" s="172"/>
      <c r="I800" s="172"/>
      <c r="J800" s="168"/>
      <c r="K800" s="168"/>
      <c r="N800" s="171"/>
      <c r="O800" s="171"/>
      <c r="P800" s="171"/>
      <c r="Q800" s="171"/>
    </row>
    <row r="801" spans="1:17" ht="14.4" x14ac:dyDescent="0.25">
      <c r="A801" s="168"/>
      <c r="B801" s="168"/>
      <c r="C801" s="168"/>
      <c r="D801" s="168"/>
      <c r="E801" s="169"/>
      <c r="F801" s="168"/>
      <c r="G801" s="172"/>
      <c r="H801" s="172"/>
      <c r="I801" s="172"/>
      <c r="J801" s="168"/>
      <c r="K801" s="168"/>
      <c r="N801" s="171"/>
      <c r="O801" s="171"/>
      <c r="P801" s="171"/>
      <c r="Q801" s="171"/>
    </row>
    <row r="802" spans="1:17" ht="14.4" x14ac:dyDescent="0.25">
      <c r="A802" s="168"/>
      <c r="B802" s="168"/>
      <c r="C802" s="168"/>
      <c r="D802" s="168"/>
      <c r="E802" s="169"/>
      <c r="F802" s="168"/>
      <c r="G802" s="172"/>
      <c r="H802" s="172"/>
      <c r="I802" s="172"/>
      <c r="J802" s="168"/>
      <c r="K802" s="168"/>
      <c r="N802" s="171"/>
      <c r="O802" s="171"/>
      <c r="P802" s="171"/>
      <c r="Q802" s="171"/>
    </row>
    <row r="803" spans="1:17" ht="14.4" x14ac:dyDescent="0.25">
      <c r="A803" s="168"/>
      <c r="B803" s="168"/>
      <c r="C803" s="168"/>
      <c r="D803" s="168"/>
      <c r="E803" s="169"/>
      <c r="F803" s="168"/>
      <c r="G803" s="172"/>
      <c r="H803" s="172"/>
      <c r="I803" s="172"/>
      <c r="J803" s="168"/>
      <c r="K803" s="168"/>
      <c r="N803" s="171"/>
      <c r="O803" s="171"/>
      <c r="P803" s="171"/>
      <c r="Q803" s="171"/>
    </row>
    <row r="804" spans="1:17" ht="14.4" x14ac:dyDescent="0.25">
      <c r="A804" s="168"/>
      <c r="B804" s="168"/>
      <c r="C804" s="168"/>
      <c r="D804" s="168"/>
      <c r="E804" s="169"/>
      <c r="F804" s="168"/>
      <c r="G804" s="172"/>
      <c r="H804" s="172"/>
      <c r="I804" s="172"/>
      <c r="J804" s="168"/>
      <c r="K804" s="168"/>
      <c r="N804" s="171"/>
      <c r="O804" s="171"/>
      <c r="P804" s="171"/>
      <c r="Q804" s="171"/>
    </row>
    <row r="805" spans="1:17" ht="14.4" x14ac:dyDescent="0.25">
      <c r="A805" s="168"/>
      <c r="B805" s="168"/>
      <c r="C805" s="168"/>
      <c r="D805" s="168"/>
      <c r="E805" s="169"/>
      <c r="F805" s="168"/>
      <c r="G805" s="172"/>
      <c r="H805" s="172"/>
      <c r="I805" s="172"/>
      <c r="J805" s="168"/>
      <c r="K805" s="168"/>
      <c r="N805" s="171"/>
      <c r="O805" s="171"/>
      <c r="P805" s="171"/>
      <c r="Q805" s="171"/>
    </row>
    <row r="806" spans="1:17" ht="14.4" x14ac:dyDescent="0.25">
      <c r="A806" s="168"/>
      <c r="B806" s="168"/>
      <c r="C806" s="168"/>
      <c r="D806" s="168"/>
      <c r="E806" s="169"/>
      <c r="F806" s="168"/>
      <c r="G806" s="172"/>
      <c r="H806" s="172"/>
      <c r="I806" s="172"/>
      <c r="J806" s="168"/>
      <c r="K806" s="168"/>
      <c r="N806" s="171"/>
      <c r="O806" s="171"/>
      <c r="P806" s="171"/>
      <c r="Q806" s="171"/>
    </row>
    <row r="807" spans="1:17" ht="14.4" x14ac:dyDescent="0.25">
      <c r="A807" s="168"/>
      <c r="B807" s="168"/>
      <c r="C807" s="168"/>
      <c r="D807" s="168"/>
      <c r="E807" s="169"/>
      <c r="F807" s="168"/>
      <c r="G807" s="172"/>
      <c r="H807" s="172"/>
      <c r="I807" s="172"/>
      <c r="J807" s="168"/>
      <c r="K807" s="168"/>
      <c r="N807" s="171"/>
      <c r="O807" s="171"/>
      <c r="P807" s="171"/>
      <c r="Q807" s="171"/>
    </row>
    <row r="808" spans="1:17" ht="14.4" x14ac:dyDescent="0.25">
      <c r="A808" s="168"/>
      <c r="B808" s="168"/>
      <c r="C808" s="168"/>
      <c r="D808" s="168"/>
      <c r="E808" s="169"/>
      <c r="F808" s="168"/>
      <c r="G808" s="172"/>
      <c r="H808" s="172"/>
      <c r="I808" s="172"/>
      <c r="J808" s="168"/>
      <c r="K808" s="168"/>
      <c r="N808" s="171"/>
      <c r="O808" s="171"/>
      <c r="P808" s="171"/>
      <c r="Q808" s="171"/>
    </row>
    <row r="809" spans="1:17" ht="14.4" x14ac:dyDescent="0.25">
      <c r="A809" s="168"/>
      <c r="B809" s="168"/>
      <c r="C809" s="168"/>
      <c r="D809" s="168"/>
      <c r="E809" s="169"/>
      <c r="F809" s="168"/>
      <c r="G809" s="172"/>
      <c r="H809" s="172"/>
      <c r="I809" s="172"/>
      <c r="J809" s="168"/>
      <c r="K809" s="168"/>
      <c r="N809" s="171"/>
      <c r="O809" s="171"/>
      <c r="P809" s="171"/>
      <c r="Q809" s="171"/>
    </row>
    <row r="810" spans="1:17" ht="14.4" x14ac:dyDescent="0.25">
      <c r="A810" s="168"/>
      <c r="B810" s="168"/>
      <c r="C810" s="168"/>
      <c r="D810" s="168"/>
      <c r="E810" s="169"/>
      <c r="F810" s="168"/>
      <c r="G810" s="172"/>
      <c r="H810" s="172"/>
      <c r="I810" s="172"/>
      <c r="J810" s="168"/>
      <c r="K810" s="168"/>
      <c r="N810" s="171"/>
      <c r="O810" s="171"/>
      <c r="P810" s="171"/>
      <c r="Q810" s="171"/>
    </row>
    <row r="811" spans="1:17" ht="14.4" x14ac:dyDescent="0.25">
      <c r="A811" s="168"/>
      <c r="B811" s="168"/>
      <c r="C811" s="168"/>
      <c r="D811" s="168"/>
      <c r="E811" s="169"/>
      <c r="F811" s="168"/>
      <c r="G811" s="172"/>
      <c r="H811" s="172"/>
      <c r="I811" s="172"/>
      <c r="J811" s="168"/>
      <c r="K811" s="168"/>
      <c r="N811" s="171"/>
      <c r="O811" s="171"/>
      <c r="P811" s="171"/>
      <c r="Q811" s="171"/>
    </row>
    <row r="812" spans="1:17" ht="14.4" x14ac:dyDescent="0.25">
      <c r="A812" s="168"/>
      <c r="B812" s="168"/>
      <c r="C812" s="168"/>
      <c r="D812" s="168"/>
      <c r="E812" s="169"/>
      <c r="F812" s="168"/>
      <c r="G812" s="172"/>
      <c r="H812" s="172"/>
      <c r="I812" s="172"/>
      <c r="J812" s="168"/>
      <c r="K812" s="168"/>
      <c r="N812" s="171"/>
      <c r="O812" s="171"/>
      <c r="P812" s="171"/>
      <c r="Q812" s="171"/>
    </row>
    <row r="813" spans="1:17" ht="14.4" x14ac:dyDescent="0.25">
      <c r="A813" s="168"/>
      <c r="B813" s="168"/>
      <c r="C813" s="168"/>
      <c r="D813" s="168"/>
      <c r="E813" s="169"/>
      <c r="F813" s="168"/>
      <c r="G813" s="172"/>
      <c r="H813" s="172"/>
      <c r="I813" s="172"/>
      <c r="J813" s="168"/>
      <c r="K813" s="168"/>
      <c r="N813" s="171"/>
      <c r="O813" s="171"/>
      <c r="P813" s="171"/>
      <c r="Q813" s="171"/>
    </row>
    <row r="814" spans="1:17" ht="14.4" x14ac:dyDescent="0.25">
      <c r="A814" s="168"/>
      <c r="B814" s="168"/>
      <c r="C814" s="168"/>
      <c r="D814" s="168"/>
      <c r="E814" s="169"/>
      <c r="F814" s="168"/>
      <c r="G814" s="172"/>
      <c r="H814" s="172"/>
      <c r="I814" s="172"/>
      <c r="J814" s="168"/>
      <c r="K814" s="168"/>
      <c r="N814" s="171"/>
      <c r="O814" s="171"/>
      <c r="P814" s="171"/>
      <c r="Q814" s="171"/>
    </row>
    <row r="815" spans="1:17" ht="14.4" x14ac:dyDescent="0.25">
      <c r="A815" s="168"/>
      <c r="B815" s="168"/>
      <c r="C815" s="168"/>
      <c r="D815" s="168"/>
      <c r="E815" s="169"/>
      <c r="F815" s="168"/>
      <c r="G815" s="172"/>
      <c r="H815" s="172"/>
      <c r="I815" s="172"/>
      <c r="J815" s="168"/>
      <c r="K815" s="168"/>
      <c r="N815" s="171"/>
      <c r="O815" s="171"/>
      <c r="P815" s="171"/>
      <c r="Q815" s="171"/>
    </row>
    <row r="816" spans="1:17" ht="14.4" x14ac:dyDescent="0.25">
      <c r="A816" s="168"/>
      <c r="B816" s="168"/>
      <c r="C816" s="168"/>
      <c r="D816" s="168"/>
      <c r="E816" s="169"/>
      <c r="F816" s="168"/>
      <c r="G816" s="172"/>
      <c r="H816" s="172"/>
      <c r="I816" s="172"/>
      <c r="J816" s="168"/>
      <c r="K816" s="168"/>
      <c r="N816" s="171"/>
      <c r="O816" s="171"/>
      <c r="P816" s="171"/>
      <c r="Q816" s="171"/>
    </row>
    <row r="817" spans="1:17" ht="14.4" x14ac:dyDescent="0.25">
      <c r="A817" s="168"/>
      <c r="B817" s="168"/>
      <c r="C817" s="168"/>
      <c r="D817" s="168"/>
      <c r="E817" s="169"/>
      <c r="F817" s="168"/>
      <c r="G817" s="172"/>
      <c r="H817" s="172"/>
      <c r="I817" s="172"/>
      <c r="J817" s="168"/>
      <c r="K817" s="168"/>
      <c r="N817" s="171"/>
      <c r="O817" s="171"/>
      <c r="P817" s="171"/>
      <c r="Q817" s="171"/>
    </row>
    <row r="818" spans="1:17" ht="14.4" x14ac:dyDescent="0.25">
      <c r="A818" s="168"/>
      <c r="B818" s="168"/>
      <c r="C818" s="168"/>
      <c r="D818" s="168"/>
      <c r="E818" s="169"/>
      <c r="F818" s="168"/>
      <c r="G818" s="172"/>
      <c r="H818" s="172"/>
      <c r="I818" s="172"/>
      <c r="J818" s="168"/>
      <c r="K818" s="168"/>
      <c r="N818" s="171"/>
      <c r="O818" s="171"/>
      <c r="P818" s="171"/>
      <c r="Q818" s="171"/>
    </row>
    <row r="819" spans="1:17" ht="14.4" x14ac:dyDescent="0.25">
      <c r="A819" s="168"/>
      <c r="B819" s="168"/>
      <c r="C819" s="168"/>
      <c r="D819" s="168"/>
      <c r="E819" s="169"/>
      <c r="F819" s="168"/>
      <c r="G819" s="172"/>
      <c r="H819" s="172"/>
      <c r="I819" s="172"/>
      <c r="J819" s="168"/>
      <c r="K819" s="168"/>
      <c r="N819" s="171"/>
      <c r="O819" s="171"/>
      <c r="P819" s="171"/>
      <c r="Q819" s="171"/>
    </row>
    <row r="820" spans="1:17" ht="14.4" x14ac:dyDescent="0.25">
      <c r="A820" s="168"/>
      <c r="B820" s="168"/>
      <c r="C820" s="168"/>
      <c r="D820" s="168"/>
      <c r="E820" s="169"/>
      <c r="F820" s="168"/>
      <c r="G820" s="172"/>
      <c r="H820" s="172"/>
      <c r="I820" s="172"/>
      <c r="J820" s="168"/>
      <c r="K820" s="168"/>
      <c r="N820" s="171"/>
      <c r="O820" s="171"/>
      <c r="P820" s="171"/>
      <c r="Q820" s="171"/>
    </row>
    <row r="821" spans="1:17" ht="14.4" x14ac:dyDescent="0.25">
      <c r="A821" s="168"/>
      <c r="B821" s="168"/>
      <c r="C821" s="168"/>
      <c r="D821" s="168"/>
      <c r="E821" s="169"/>
      <c r="F821" s="168"/>
      <c r="G821" s="172"/>
      <c r="H821" s="172"/>
      <c r="I821" s="172"/>
      <c r="J821" s="168"/>
      <c r="K821" s="168"/>
      <c r="N821" s="171"/>
      <c r="O821" s="171"/>
      <c r="P821" s="171"/>
      <c r="Q821" s="171"/>
    </row>
    <row r="822" spans="1:17" ht="14.4" x14ac:dyDescent="0.25">
      <c r="A822" s="168"/>
      <c r="B822" s="168"/>
      <c r="C822" s="168"/>
      <c r="D822" s="168"/>
      <c r="E822" s="169"/>
      <c r="F822" s="168"/>
      <c r="G822" s="172"/>
      <c r="H822" s="172"/>
      <c r="I822" s="172"/>
      <c r="J822" s="168"/>
      <c r="K822" s="168"/>
      <c r="N822" s="171"/>
      <c r="O822" s="171"/>
      <c r="P822" s="171"/>
      <c r="Q822" s="171"/>
    </row>
    <row r="823" spans="1:17" ht="14.4" x14ac:dyDescent="0.25">
      <c r="A823" s="168"/>
      <c r="B823" s="168"/>
      <c r="C823" s="168"/>
      <c r="D823" s="168"/>
      <c r="E823" s="169"/>
      <c r="F823" s="168"/>
      <c r="G823" s="172"/>
      <c r="H823" s="172"/>
      <c r="I823" s="172"/>
      <c r="J823" s="168"/>
      <c r="K823" s="168"/>
      <c r="N823" s="171"/>
      <c r="O823" s="171"/>
      <c r="P823" s="171"/>
      <c r="Q823" s="171"/>
    </row>
    <row r="824" spans="1:17" ht="14.4" x14ac:dyDescent="0.25">
      <c r="A824" s="168"/>
      <c r="B824" s="168"/>
      <c r="C824" s="168"/>
      <c r="D824" s="168"/>
      <c r="E824" s="169"/>
      <c r="F824" s="168"/>
      <c r="G824" s="172"/>
      <c r="H824" s="172"/>
      <c r="I824" s="172"/>
      <c r="J824" s="168"/>
      <c r="K824" s="168"/>
      <c r="N824" s="171"/>
      <c r="O824" s="171"/>
      <c r="P824" s="171"/>
      <c r="Q824" s="171"/>
    </row>
    <row r="825" spans="1:17" ht="14.4" x14ac:dyDescent="0.25">
      <c r="A825" s="168"/>
      <c r="B825" s="168"/>
      <c r="C825" s="168"/>
      <c r="D825" s="168"/>
      <c r="E825" s="169"/>
      <c r="F825" s="168"/>
      <c r="G825" s="172"/>
      <c r="H825" s="172"/>
      <c r="I825" s="172"/>
      <c r="J825" s="168"/>
      <c r="K825" s="168"/>
      <c r="N825" s="171"/>
      <c r="O825" s="171"/>
      <c r="P825" s="171"/>
      <c r="Q825" s="171"/>
    </row>
    <row r="826" spans="1:17" ht="14.4" x14ac:dyDescent="0.25">
      <c r="A826" s="168"/>
      <c r="B826" s="168"/>
      <c r="C826" s="168"/>
      <c r="D826" s="168"/>
      <c r="E826" s="169"/>
      <c r="F826" s="168"/>
      <c r="G826" s="172"/>
      <c r="H826" s="172"/>
      <c r="I826" s="172"/>
      <c r="J826" s="168"/>
      <c r="K826" s="168"/>
      <c r="N826" s="171"/>
      <c r="O826" s="171"/>
      <c r="P826" s="171"/>
      <c r="Q826" s="171"/>
    </row>
    <row r="827" spans="1:17" ht="14.4" x14ac:dyDescent="0.25">
      <c r="A827" s="168"/>
      <c r="B827" s="168"/>
      <c r="C827" s="168"/>
      <c r="D827" s="168"/>
      <c r="E827" s="169"/>
      <c r="F827" s="168"/>
      <c r="G827" s="172"/>
      <c r="H827" s="172"/>
      <c r="I827" s="172"/>
      <c r="J827" s="168"/>
      <c r="K827" s="168"/>
      <c r="N827" s="171"/>
      <c r="O827" s="171"/>
      <c r="P827" s="171"/>
      <c r="Q827" s="171"/>
    </row>
    <row r="828" spans="1:17" ht="14.4" x14ac:dyDescent="0.25">
      <c r="A828" s="168"/>
      <c r="B828" s="168"/>
      <c r="C828" s="168"/>
      <c r="D828" s="168"/>
      <c r="E828" s="169"/>
      <c r="F828" s="168"/>
      <c r="G828" s="172"/>
      <c r="H828" s="172"/>
      <c r="I828" s="172"/>
      <c r="J828" s="168"/>
      <c r="K828" s="168"/>
      <c r="N828" s="171"/>
      <c r="O828" s="171"/>
      <c r="P828" s="171"/>
      <c r="Q828" s="171"/>
    </row>
    <row r="829" spans="1:17" ht="14.4" x14ac:dyDescent="0.25">
      <c r="A829" s="168"/>
      <c r="B829" s="168"/>
      <c r="C829" s="168"/>
      <c r="D829" s="168"/>
      <c r="E829" s="169"/>
      <c r="F829" s="168"/>
      <c r="G829" s="172"/>
      <c r="H829" s="172"/>
      <c r="I829" s="172"/>
      <c r="J829" s="168"/>
      <c r="K829" s="168"/>
      <c r="N829" s="171"/>
      <c r="O829" s="171"/>
      <c r="P829" s="171"/>
      <c r="Q829" s="171"/>
    </row>
    <row r="830" spans="1:17" ht="14.4" x14ac:dyDescent="0.25">
      <c r="A830" s="168"/>
      <c r="B830" s="168"/>
      <c r="C830" s="168"/>
      <c r="D830" s="168"/>
      <c r="E830" s="169"/>
      <c r="F830" s="168"/>
      <c r="G830" s="172"/>
      <c r="H830" s="172"/>
      <c r="I830" s="172"/>
      <c r="J830" s="168"/>
      <c r="K830" s="168"/>
      <c r="N830" s="171"/>
      <c r="O830" s="171"/>
      <c r="P830" s="171"/>
      <c r="Q830" s="171"/>
    </row>
    <row r="831" spans="1:17" ht="14.4" x14ac:dyDescent="0.25">
      <c r="A831" s="168"/>
      <c r="B831" s="168"/>
      <c r="C831" s="168"/>
      <c r="D831" s="168"/>
      <c r="E831" s="169"/>
      <c r="F831" s="168"/>
      <c r="G831" s="172"/>
      <c r="H831" s="172"/>
      <c r="I831" s="172"/>
      <c r="J831" s="168"/>
      <c r="K831" s="168"/>
      <c r="N831" s="171"/>
      <c r="O831" s="171"/>
      <c r="P831" s="171"/>
      <c r="Q831" s="171"/>
    </row>
    <row r="832" spans="1:17" ht="14.4" x14ac:dyDescent="0.25">
      <c r="A832" s="168"/>
      <c r="B832" s="168"/>
      <c r="C832" s="168"/>
      <c r="D832" s="168"/>
      <c r="E832" s="169"/>
      <c r="F832" s="168"/>
      <c r="G832" s="172"/>
      <c r="H832" s="172"/>
      <c r="I832" s="172"/>
      <c r="J832" s="168"/>
      <c r="K832" s="168"/>
      <c r="N832" s="171"/>
      <c r="O832" s="171"/>
      <c r="P832" s="171"/>
      <c r="Q832" s="171"/>
    </row>
    <row r="833" spans="1:17" ht="14.4" x14ac:dyDescent="0.25">
      <c r="A833" s="168"/>
      <c r="B833" s="168"/>
      <c r="C833" s="168"/>
      <c r="D833" s="168"/>
      <c r="E833" s="169"/>
      <c r="F833" s="168"/>
      <c r="G833" s="172"/>
      <c r="H833" s="172"/>
      <c r="I833" s="172"/>
      <c r="J833" s="168"/>
      <c r="K833" s="168"/>
      <c r="N833" s="171"/>
      <c r="O833" s="171"/>
      <c r="P833" s="171"/>
      <c r="Q833" s="171"/>
    </row>
    <row r="834" spans="1:17" ht="14.4" x14ac:dyDescent="0.25">
      <c r="A834" s="168"/>
      <c r="B834" s="168"/>
      <c r="C834" s="168"/>
      <c r="D834" s="168"/>
      <c r="E834" s="169"/>
      <c r="F834" s="168"/>
      <c r="G834" s="172"/>
      <c r="H834" s="172"/>
      <c r="I834" s="172"/>
      <c r="J834" s="168"/>
      <c r="K834" s="168"/>
      <c r="N834" s="171"/>
      <c r="O834" s="171"/>
      <c r="P834" s="171"/>
      <c r="Q834" s="171"/>
    </row>
    <row r="835" spans="1:17" ht="14.4" x14ac:dyDescent="0.25">
      <c r="A835" s="168"/>
      <c r="B835" s="168"/>
      <c r="C835" s="168"/>
      <c r="D835" s="168"/>
      <c r="E835" s="169"/>
      <c r="F835" s="168"/>
      <c r="G835" s="172"/>
      <c r="H835" s="172"/>
      <c r="I835" s="172"/>
      <c r="J835" s="168"/>
      <c r="K835" s="168"/>
      <c r="N835" s="171"/>
      <c r="O835" s="171"/>
      <c r="P835" s="171"/>
      <c r="Q835" s="171"/>
    </row>
    <row r="836" spans="1:17" ht="14.4" x14ac:dyDescent="0.25">
      <c r="A836" s="168"/>
      <c r="B836" s="168"/>
      <c r="C836" s="168"/>
      <c r="D836" s="168"/>
      <c r="E836" s="169"/>
      <c r="F836" s="168"/>
      <c r="G836" s="172"/>
      <c r="H836" s="172"/>
      <c r="I836" s="172"/>
      <c r="J836" s="168"/>
      <c r="K836" s="168"/>
      <c r="N836" s="171"/>
      <c r="O836" s="171"/>
      <c r="P836" s="171"/>
      <c r="Q836" s="171"/>
    </row>
    <row r="837" spans="1:17" ht="14.4" x14ac:dyDescent="0.25">
      <c r="A837" s="168"/>
      <c r="B837" s="168"/>
      <c r="C837" s="168"/>
      <c r="D837" s="168"/>
      <c r="E837" s="169"/>
      <c r="F837" s="168"/>
      <c r="G837" s="172"/>
      <c r="H837" s="172"/>
      <c r="I837" s="172"/>
      <c r="J837" s="168"/>
      <c r="K837" s="168"/>
      <c r="N837" s="171"/>
      <c r="O837" s="171"/>
      <c r="P837" s="171"/>
      <c r="Q837" s="171"/>
    </row>
    <row r="838" spans="1:17" ht="14.4" x14ac:dyDescent="0.25">
      <c r="A838" s="168"/>
      <c r="B838" s="168"/>
      <c r="C838" s="168"/>
      <c r="D838" s="168"/>
      <c r="E838" s="169"/>
      <c r="F838" s="168"/>
      <c r="G838" s="172"/>
      <c r="H838" s="172"/>
      <c r="I838" s="172"/>
      <c r="J838" s="168"/>
      <c r="K838" s="168"/>
      <c r="N838" s="171"/>
      <c r="O838" s="171"/>
      <c r="P838" s="171"/>
      <c r="Q838" s="171"/>
    </row>
    <row r="839" spans="1:17" ht="14.4" x14ac:dyDescent="0.25">
      <c r="A839" s="168"/>
      <c r="B839" s="168"/>
      <c r="C839" s="168"/>
      <c r="D839" s="168"/>
      <c r="E839" s="169"/>
      <c r="F839" s="168"/>
      <c r="G839" s="172"/>
      <c r="H839" s="172"/>
      <c r="I839" s="172"/>
      <c r="J839" s="168"/>
      <c r="K839" s="168"/>
      <c r="N839" s="171"/>
      <c r="O839" s="171"/>
      <c r="P839" s="171"/>
      <c r="Q839" s="171"/>
    </row>
    <row r="840" spans="1:17" ht="14.4" x14ac:dyDescent="0.25">
      <c r="A840" s="168"/>
      <c r="B840" s="168"/>
      <c r="C840" s="168"/>
      <c r="D840" s="168"/>
      <c r="E840" s="169"/>
      <c r="F840" s="168"/>
      <c r="G840" s="172"/>
      <c r="H840" s="172"/>
      <c r="I840" s="172"/>
      <c r="J840" s="168"/>
      <c r="K840" s="168"/>
      <c r="N840" s="171"/>
      <c r="O840" s="171"/>
      <c r="P840" s="171"/>
      <c r="Q840" s="171"/>
    </row>
    <row r="841" spans="1:17" ht="14.4" x14ac:dyDescent="0.25">
      <c r="A841" s="168"/>
      <c r="B841" s="168"/>
      <c r="C841" s="168"/>
      <c r="D841" s="168"/>
      <c r="E841" s="169"/>
      <c r="F841" s="168"/>
      <c r="G841" s="172"/>
      <c r="H841" s="172"/>
      <c r="I841" s="172"/>
      <c r="J841" s="168"/>
      <c r="K841" s="168"/>
      <c r="N841" s="171"/>
      <c r="O841" s="171"/>
      <c r="P841" s="171"/>
      <c r="Q841" s="171"/>
    </row>
    <row r="842" spans="1:17" ht="14.4" x14ac:dyDescent="0.25">
      <c r="A842" s="168"/>
      <c r="B842" s="168"/>
      <c r="C842" s="168"/>
      <c r="D842" s="168"/>
      <c r="E842" s="169"/>
      <c r="F842" s="168"/>
      <c r="G842" s="172"/>
      <c r="H842" s="172"/>
      <c r="I842" s="172"/>
      <c r="J842" s="168"/>
      <c r="K842" s="168"/>
      <c r="N842" s="171"/>
      <c r="O842" s="171"/>
      <c r="P842" s="171"/>
      <c r="Q842" s="171"/>
    </row>
    <row r="843" spans="1:17" ht="14.4" x14ac:dyDescent="0.25">
      <c r="A843" s="168"/>
      <c r="B843" s="168"/>
      <c r="C843" s="168"/>
      <c r="D843" s="168"/>
      <c r="E843" s="169"/>
      <c r="F843" s="168"/>
      <c r="G843" s="172"/>
      <c r="H843" s="172"/>
      <c r="I843" s="172"/>
      <c r="J843" s="168"/>
      <c r="K843" s="168"/>
      <c r="N843" s="171"/>
      <c r="O843" s="171"/>
      <c r="P843" s="171"/>
      <c r="Q843" s="171"/>
    </row>
    <row r="844" spans="1:17" ht="14.4" x14ac:dyDescent="0.25">
      <c r="A844" s="168"/>
      <c r="B844" s="168"/>
      <c r="C844" s="168"/>
      <c r="D844" s="168"/>
      <c r="E844" s="169"/>
      <c r="F844" s="168"/>
      <c r="G844" s="172"/>
      <c r="H844" s="172"/>
      <c r="I844" s="172"/>
      <c r="J844" s="168"/>
      <c r="K844" s="168"/>
      <c r="N844" s="171"/>
      <c r="O844" s="171"/>
      <c r="P844" s="171"/>
      <c r="Q844" s="171"/>
    </row>
    <row r="845" spans="1:17" ht="14.4" x14ac:dyDescent="0.25">
      <c r="A845" s="168"/>
      <c r="B845" s="168"/>
      <c r="C845" s="168"/>
      <c r="D845" s="168"/>
      <c r="E845" s="169"/>
      <c r="F845" s="168"/>
      <c r="G845" s="172"/>
      <c r="H845" s="172"/>
      <c r="I845" s="172"/>
      <c r="J845" s="168"/>
      <c r="K845" s="168"/>
      <c r="N845" s="171"/>
      <c r="O845" s="171"/>
      <c r="P845" s="171"/>
      <c r="Q845" s="171"/>
    </row>
    <row r="846" spans="1:17" ht="14.4" x14ac:dyDescent="0.25">
      <c r="A846" s="168"/>
      <c r="B846" s="168"/>
      <c r="C846" s="168"/>
      <c r="D846" s="168"/>
      <c r="E846" s="169"/>
      <c r="F846" s="168"/>
      <c r="G846" s="172"/>
      <c r="H846" s="172"/>
      <c r="I846" s="172"/>
      <c r="J846" s="168"/>
      <c r="K846" s="168"/>
      <c r="N846" s="171"/>
      <c r="O846" s="171"/>
      <c r="P846" s="171"/>
      <c r="Q846" s="171"/>
    </row>
    <row r="847" spans="1:17" ht="14.4" x14ac:dyDescent="0.25">
      <c r="A847" s="168"/>
      <c r="B847" s="168"/>
      <c r="C847" s="168"/>
      <c r="D847" s="168"/>
      <c r="E847" s="169"/>
      <c r="F847" s="168"/>
      <c r="G847" s="172"/>
      <c r="H847" s="172"/>
      <c r="I847" s="172"/>
      <c r="J847" s="168"/>
      <c r="K847" s="168"/>
      <c r="N847" s="171"/>
      <c r="O847" s="171"/>
      <c r="P847" s="171"/>
      <c r="Q847" s="171"/>
    </row>
    <row r="848" spans="1:17" ht="14.4" x14ac:dyDescent="0.25">
      <c r="A848" s="168"/>
      <c r="B848" s="168"/>
      <c r="C848" s="168"/>
      <c r="D848" s="168"/>
      <c r="E848" s="169"/>
      <c r="F848" s="168"/>
      <c r="G848" s="172"/>
      <c r="H848" s="172"/>
      <c r="I848" s="172"/>
      <c r="J848" s="168"/>
      <c r="K848" s="168"/>
      <c r="N848" s="171"/>
      <c r="O848" s="171"/>
      <c r="P848" s="171"/>
      <c r="Q848" s="171"/>
    </row>
    <row r="849" spans="1:17" ht="14.4" x14ac:dyDescent="0.25">
      <c r="A849" s="168"/>
      <c r="B849" s="168"/>
      <c r="C849" s="168"/>
      <c r="D849" s="168"/>
      <c r="E849" s="169"/>
      <c r="F849" s="168"/>
      <c r="G849" s="172"/>
      <c r="H849" s="172"/>
      <c r="I849" s="172"/>
      <c r="J849" s="168"/>
      <c r="K849" s="168"/>
      <c r="N849" s="171"/>
      <c r="O849" s="171"/>
      <c r="P849" s="171"/>
      <c r="Q849" s="171"/>
    </row>
    <row r="850" spans="1:17" ht="14.4" x14ac:dyDescent="0.25">
      <c r="A850" s="168"/>
      <c r="B850" s="168"/>
      <c r="C850" s="168"/>
      <c r="D850" s="168"/>
      <c r="E850" s="169"/>
      <c r="F850" s="168"/>
      <c r="G850" s="172"/>
      <c r="H850" s="172"/>
      <c r="I850" s="172"/>
      <c r="J850" s="168"/>
      <c r="K850" s="168"/>
      <c r="N850" s="171"/>
      <c r="O850" s="171"/>
      <c r="P850" s="171"/>
      <c r="Q850" s="171"/>
    </row>
    <row r="851" spans="1:17" ht="14.4" x14ac:dyDescent="0.25">
      <c r="A851" s="168"/>
      <c r="B851" s="168"/>
      <c r="C851" s="168"/>
      <c r="D851" s="168"/>
      <c r="E851" s="169"/>
      <c r="F851" s="168"/>
      <c r="G851" s="172"/>
      <c r="H851" s="172"/>
      <c r="I851" s="172"/>
      <c r="J851" s="168"/>
      <c r="K851" s="168"/>
      <c r="N851" s="171"/>
      <c r="O851" s="171"/>
      <c r="P851" s="171"/>
      <c r="Q851" s="171"/>
    </row>
    <row r="852" spans="1:17" ht="14.4" x14ac:dyDescent="0.25">
      <c r="A852" s="168"/>
      <c r="B852" s="168"/>
      <c r="C852" s="168"/>
      <c r="D852" s="168"/>
      <c r="E852" s="169"/>
      <c r="F852" s="168"/>
      <c r="G852" s="172"/>
      <c r="H852" s="172"/>
      <c r="I852" s="172"/>
      <c r="J852" s="168"/>
      <c r="K852" s="168"/>
      <c r="N852" s="171"/>
      <c r="O852" s="171"/>
      <c r="P852" s="171"/>
      <c r="Q852" s="171"/>
    </row>
    <row r="853" spans="1:17" ht="14.4" x14ac:dyDescent="0.25">
      <c r="A853" s="168"/>
      <c r="B853" s="168"/>
      <c r="C853" s="168"/>
      <c r="D853" s="168"/>
      <c r="E853" s="169"/>
      <c r="F853" s="168"/>
      <c r="G853" s="172"/>
      <c r="H853" s="172"/>
      <c r="I853" s="172"/>
      <c r="J853" s="168"/>
      <c r="K853" s="168"/>
      <c r="N853" s="171"/>
      <c r="O853" s="171"/>
      <c r="P853" s="171"/>
      <c r="Q853" s="171"/>
    </row>
    <row r="854" spans="1:17" ht="14.4" x14ac:dyDescent="0.25">
      <c r="A854" s="168"/>
      <c r="B854" s="168"/>
      <c r="C854" s="168"/>
      <c r="D854" s="168"/>
      <c r="E854" s="169"/>
      <c r="F854" s="168"/>
      <c r="G854" s="172"/>
      <c r="H854" s="172"/>
      <c r="I854" s="172"/>
      <c r="J854" s="168"/>
      <c r="K854" s="168"/>
      <c r="N854" s="171"/>
      <c r="O854" s="171"/>
      <c r="P854" s="171"/>
      <c r="Q854" s="171"/>
    </row>
    <row r="855" spans="1:17" ht="14.4" x14ac:dyDescent="0.25">
      <c r="A855" s="168"/>
      <c r="B855" s="168"/>
      <c r="C855" s="168"/>
      <c r="D855" s="168"/>
      <c r="E855" s="169"/>
      <c r="F855" s="168"/>
      <c r="G855" s="172"/>
      <c r="H855" s="172"/>
      <c r="I855" s="172"/>
      <c r="J855" s="168"/>
      <c r="K855" s="168"/>
      <c r="N855" s="171"/>
      <c r="O855" s="171"/>
      <c r="P855" s="171"/>
      <c r="Q855" s="171"/>
    </row>
    <row r="856" spans="1:17" ht="14.4" x14ac:dyDescent="0.25">
      <c r="A856" s="168"/>
      <c r="B856" s="168"/>
      <c r="C856" s="168"/>
      <c r="D856" s="168"/>
      <c r="E856" s="169"/>
      <c r="F856" s="168"/>
      <c r="G856" s="172"/>
      <c r="H856" s="172"/>
      <c r="I856" s="172"/>
      <c r="J856" s="168"/>
      <c r="K856" s="168"/>
      <c r="N856" s="171"/>
      <c r="O856" s="171"/>
      <c r="P856" s="171"/>
      <c r="Q856" s="171"/>
    </row>
    <row r="857" spans="1:17" ht="14.4" x14ac:dyDescent="0.25">
      <c r="A857" s="168"/>
      <c r="B857" s="168"/>
      <c r="C857" s="168"/>
      <c r="D857" s="168"/>
      <c r="E857" s="169"/>
      <c r="F857" s="168"/>
      <c r="G857" s="172"/>
      <c r="H857" s="172"/>
      <c r="I857" s="172"/>
      <c r="J857" s="168"/>
      <c r="K857" s="168"/>
      <c r="N857" s="171"/>
      <c r="O857" s="171"/>
      <c r="P857" s="171"/>
      <c r="Q857" s="171"/>
    </row>
    <row r="858" spans="1:17" ht="14.4" x14ac:dyDescent="0.25">
      <c r="A858" s="168"/>
      <c r="B858" s="168"/>
      <c r="C858" s="168"/>
      <c r="D858" s="168"/>
      <c r="E858" s="169"/>
      <c r="F858" s="168"/>
      <c r="G858" s="172"/>
      <c r="H858" s="172"/>
      <c r="I858" s="172"/>
      <c r="J858" s="168"/>
      <c r="K858" s="168"/>
      <c r="N858" s="171"/>
      <c r="O858" s="171"/>
      <c r="P858" s="171"/>
      <c r="Q858" s="171"/>
    </row>
    <row r="859" spans="1:17" ht="14.4" x14ac:dyDescent="0.25">
      <c r="A859" s="168"/>
      <c r="B859" s="168"/>
      <c r="C859" s="168"/>
      <c r="D859" s="168"/>
      <c r="E859" s="169"/>
      <c r="F859" s="168"/>
      <c r="G859" s="172"/>
      <c r="H859" s="172"/>
      <c r="I859" s="172"/>
      <c r="J859" s="168"/>
      <c r="K859" s="168"/>
      <c r="N859" s="171"/>
      <c r="O859" s="171"/>
      <c r="P859" s="171"/>
      <c r="Q859" s="171"/>
    </row>
    <row r="860" spans="1:17" ht="14.4" x14ac:dyDescent="0.25">
      <c r="A860" s="168"/>
      <c r="B860" s="168"/>
      <c r="C860" s="168"/>
      <c r="D860" s="168"/>
      <c r="E860" s="169"/>
      <c r="F860" s="168"/>
      <c r="G860" s="172"/>
      <c r="H860" s="172"/>
      <c r="I860" s="172"/>
      <c r="J860" s="168"/>
      <c r="K860" s="168"/>
      <c r="N860" s="171"/>
      <c r="O860" s="171"/>
      <c r="P860" s="171"/>
      <c r="Q860" s="171"/>
    </row>
    <row r="861" spans="1:17" ht="14.4" x14ac:dyDescent="0.25">
      <c r="A861" s="168"/>
      <c r="B861" s="168"/>
      <c r="C861" s="168"/>
      <c r="D861" s="168"/>
      <c r="E861" s="169"/>
      <c r="F861" s="168"/>
      <c r="G861" s="172"/>
      <c r="H861" s="172"/>
      <c r="I861" s="172"/>
      <c r="J861" s="168"/>
      <c r="K861" s="168"/>
      <c r="N861" s="171"/>
      <c r="O861" s="171"/>
      <c r="P861" s="171"/>
      <c r="Q861" s="171"/>
    </row>
    <row r="862" spans="1:17" ht="14.4" x14ac:dyDescent="0.25">
      <c r="A862" s="168"/>
      <c r="B862" s="168"/>
      <c r="C862" s="168"/>
      <c r="D862" s="168"/>
      <c r="E862" s="169"/>
      <c r="F862" s="168"/>
      <c r="G862" s="172"/>
      <c r="H862" s="172"/>
      <c r="I862" s="172"/>
      <c r="J862" s="168"/>
      <c r="K862" s="168"/>
      <c r="N862" s="171"/>
      <c r="O862" s="171"/>
      <c r="P862" s="171"/>
      <c r="Q862" s="171"/>
    </row>
    <row r="863" spans="1:17" ht="14.4" x14ac:dyDescent="0.25">
      <c r="A863" s="168"/>
      <c r="B863" s="168"/>
      <c r="C863" s="168"/>
      <c r="D863" s="168"/>
      <c r="E863" s="169"/>
      <c r="F863" s="168"/>
      <c r="G863" s="172"/>
      <c r="H863" s="172"/>
      <c r="I863" s="172"/>
      <c r="J863" s="168"/>
      <c r="K863" s="168"/>
      <c r="N863" s="171"/>
      <c r="O863" s="171"/>
      <c r="P863" s="171"/>
      <c r="Q863" s="171"/>
    </row>
    <row r="864" spans="1:17" ht="14.4" x14ac:dyDescent="0.25">
      <c r="A864" s="168"/>
      <c r="B864" s="168"/>
      <c r="C864" s="168"/>
      <c r="D864" s="168"/>
      <c r="E864" s="169"/>
      <c r="F864" s="168"/>
      <c r="G864" s="172"/>
      <c r="H864" s="172"/>
      <c r="I864" s="172"/>
      <c r="J864" s="168"/>
      <c r="K864" s="168"/>
      <c r="N864" s="171"/>
      <c r="O864" s="171"/>
      <c r="P864" s="171"/>
      <c r="Q864" s="171"/>
    </row>
    <row r="865" spans="1:17" ht="14.4" x14ac:dyDescent="0.25">
      <c r="A865" s="168"/>
      <c r="B865" s="168"/>
      <c r="C865" s="168"/>
      <c r="D865" s="168"/>
      <c r="E865" s="169"/>
      <c r="F865" s="168"/>
      <c r="G865" s="172"/>
      <c r="H865" s="172"/>
      <c r="I865" s="172"/>
      <c r="J865" s="168"/>
      <c r="K865" s="168"/>
      <c r="N865" s="171"/>
      <c r="O865" s="171"/>
      <c r="P865" s="171"/>
      <c r="Q865" s="171"/>
    </row>
    <row r="866" spans="1:17" ht="14.4" x14ac:dyDescent="0.25">
      <c r="A866" s="168"/>
      <c r="B866" s="168"/>
      <c r="C866" s="168"/>
      <c r="D866" s="168"/>
      <c r="E866" s="169"/>
      <c r="F866" s="168"/>
      <c r="G866" s="172"/>
      <c r="H866" s="172"/>
      <c r="I866" s="172"/>
      <c r="J866" s="168"/>
      <c r="K866" s="168"/>
      <c r="N866" s="171"/>
      <c r="O866" s="171"/>
      <c r="P866" s="171"/>
      <c r="Q866" s="171"/>
    </row>
    <row r="867" spans="1:17" ht="14.4" x14ac:dyDescent="0.25">
      <c r="A867" s="168"/>
      <c r="B867" s="168"/>
      <c r="C867" s="168"/>
      <c r="D867" s="168"/>
      <c r="E867" s="169"/>
      <c r="F867" s="168"/>
      <c r="G867" s="172"/>
      <c r="H867" s="172"/>
      <c r="I867" s="172"/>
      <c r="J867" s="168"/>
      <c r="K867" s="168"/>
      <c r="N867" s="171"/>
      <c r="O867" s="171"/>
      <c r="P867" s="171"/>
      <c r="Q867" s="171"/>
    </row>
    <row r="868" spans="1:17" ht="14.4" x14ac:dyDescent="0.25">
      <c r="A868" s="168"/>
      <c r="B868" s="168"/>
      <c r="C868" s="168"/>
      <c r="D868" s="168"/>
      <c r="E868" s="169"/>
      <c r="F868" s="168"/>
      <c r="G868" s="172"/>
      <c r="H868" s="172"/>
      <c r="I868" s="172"/>
      <c r="J868" s="168"/>
      <c r="K868" s="168"/>
      <c r="N868" s="171"/>
      <c r="O868" s="171"/>
      <c r="P868" s="171"/>
      <c r="Q868" s="171"/>
    </row>
    <row r="869" spans="1:17" ht="14.4" x14ac:dyDescent="0.25">
      <c r="A869" s="168"/>
      <c r="B869" s="168"/>
      <c r="C869" s="168"/>
      <c r="D869" s="168"/>
      <c r="E869" s="169"/>
      <c r="F869" s="168"/>
      <c r="G869" s="172"/>
      <c r="H869" s="172"/>
      <c r="I869" s="172"/>
      <c r="J869" s="168"/>
      <c r="K869" s="168"/>
      <c r="N869" s="171"/>
      <c r="O869" s="171"/>
      <c r="P869" s="171"/>
      <c r="Q869" s="171"/>
    </row>
    <row r="870" spans="1:17" ht="14.4" x14ac:dyDescent="0.25">
      <c r="A870" s="168"/>
      <c r="B870" s="168"/>
      <c r="C870" s="168"/>
      <c r="D870" s="168"/>
      <c r="E870" s="169"/>
      <c r="F870" s="168"/>
      <c r="G870" s="172"/>
      <c r="H870" s="172"/>
      <c r="I870" s="172"/>
      <c r="J870" s="168"/>
      <c r="K870" s="168"/>
      <c r="N870" s="171"/>
      <c r="O870" s="171"/>
      <c r="P870" s="171"/>
      <c r="Q870" s="171"/>
    </row>
    <row r="871" spans="1:17" ht="14.4" x14ac:dyDescent="0.25">
      <c r="A871" s="168"/>
      <c r="B871" s="168"/>
      <c r="C871" s="168"/>
      <c r="D871" s="168"/>
      <c r="E871" s="169"/>
      <c r="F871" s="168"/>
      <c r="G871" s="172"/>
      <c r="H871" s="172"/>
      <c r="I871" s="172"/>
      <c r="J871" s="168"/>
      <c r="K871" s="168"/>
      <c r="N871" s="171"/>
      <c r="O871" s="171"/>
      <c r="P871" s="171"/>
      <c r="Q871" s="171"/>
    </row>
    <row r="872" spans="1:17" ht="14.4" x14ac:dyDescent="0.25">
      <c r="A872" s="168"/>
      <c r="B872" s="168"/>
      <c r="C872" s="168"/>
      <c r="D872" s="168"/>
      <c r="E872" s="169"/>
      <c r="F872" s="168"/>
      <c r="G872" s="172"/>
      <c r="H872" s="172"/>
      <c r="I872" s="172"/>
      <c r="J872" s="168"/>
      <c r="K872" s="168"/>
      <c r="N872" s="171"/>
      <c r="O872" s="171"/>
      <c r="P872" s="171"/>
      <c r="Q872" s="171"/>
    </row>
    <row r="873" spans="1:17" ht="14.4" x14ac:dyDescent="0.25">
      <c r="A873" s="168"/>
      <c r="B873" s="168"/>
      <c r="C873" s="168"/>
      <c r="D873" s="168"/>
      <c r="E873" s="169"/>
      <c r="F873" s="168"/>
      <c r="G873" s="172"/>
      <c r="H873" s="172"/>
      <c r="I873" s="172"/>
      <c r="J873" s="168"/>
      <c r="K873" s="168"/>
      <c r="N873" s="171"/>
      <c r="O873" s="171"/>
      <c r="P873" s="171"/>
      <c r="Q873" s="171"/>
    </row>
    <row r="874" spans="1:17" ht="14.4" x14ac:dyDescent="0.25">
      <c r="A874" s="168"/>
      <c r="B874" s="168"/>
      <c r="C874" s="168"/>
      <c r="D874" s="168"/>
      <c r="E874" s="169"/>
      <c r="F874" s="168"/>
      <c r="G874" s="172"/>
      <c r="H874" s="172"/>
      <c r="I874" s="172"/>
      <c r="J874" s="168"/>
      <c r="K874" s="168"/>
      <c r="N874" s="171"/>
      <c r="O874" s="171"/>
      <c r="P874" s="171"/>
      <c r="Q874" s="171"/>
    </row>
    <row r="875" spans="1:17" ht="14.4" x14ac:dyDescent="0.25">
      <c r="A875" s="168"/>
      <c r="B875" s="168"/>
      <c r="C875" s="168"/>
      <c r="D875" s="168"/>
      <c r="E875" s="169"/>
      <c r="F875" s="168"/>
      <c r="G875" s="172"/>
      <c r="H875" s="172"/>
      <c r="I875" s="172"/>
      <c r="J875" s="168"/>
      <c r="K875" s="168"/>
      <c r="N875" s="171"/>
      <c r="O875" s="171"/>
      <c r="P875" s="171"/>
      <c r="Q875" s="171"/>
    </row>
    <row r="876" spans="1:17" ht="14.4" x14ac:dyDescent="0.25">
      <c r="A876" s="168"/>
      <c r="B876" s="168"/>
      <c r="C876" s="168"/>
      <c r="D876" s="168"/>
      <c r="E876" s="169"/>
      <c r="F876" s="168"/>
      <c r="G876" s="172"/>
      <c r="H876" s="172"/>
      <c r="I876" s="172"/>
      <c r="J876" s="168"/>
      <c r="K876" s="168"/>
      <c r="N876" s="171"/>
      <c r="O876" s="171"/>
      <c r="P876" s="171"/>
      <c r="Q876" s="171"/>
    </row>
    <row r="877" spans="1:17" ht="14.4" x14ac:dyDescent="0.25">
      <c r="A877" s="168"/>
      <c r="B877" s="168"/>
      <c r="C877" s="168"/>
      <c r="D877" s="168"/>
      <c r="E877" s="169"/>
      <c r="F877" s="168"/>
      <c r="G877" s="172"/>
      <c r="H877" s="172"/>
      <c r="I877" s="172"/>
      <c r="J877" s="168"/>
      <c r="K877" s="168"/>
      <c r="N877" s="171"/>
      <c r="O877" s="171"/>
      <c r="P877" s="171"/>
      <c r="Q877" s="171"/>
    </row>
    <row r="878" spans="1:17" ht="14.4" x14ac:dyDescent="0.25">
      <c r="A878" s="168"/>
      <c r="B878" s="168"/>
      <c r="C878" s="168"/>
      <c r="D878" s="168"/>
      <c r="E878" s="169"/>
      <c r="F878" s="168"/>
      <c r="G878" s="172"/>
      <c r="H878" s="172"/>
      <c r="I878" s="172"/>
      <c r="J878" s="168"/>
      <c r="K878" s="168"/>
      <c r="N878" s="171"/>
      <c r="O878" s="171"/>
      <c r="P878" s="171"/>
      <c r="Q878" s="171"/>
    </row>
    <row r="879" spans="1:17" ht="14.4" x14ac:dyDescent="0.25">
      <c r="A879" s="168"/>
      <c r="B879" s="168"/>
      <c r="C879" s="168"/>
      <c r="D879" s="168"/>
      <c r="E879" s="169"/>
      <c r="F879" s="168"/>
      <c r="G879" s="172"/>
      <c r="H879" s="172"/>
      <c r="I879" s="172"/>
      <c r="J879" s="168"/>
      <c r="K879" s="168"/>
      <c r="N879" s="171"/>
      <c r="O879" s="171"/>
      <c r="P879" s="171"/>
      <c r="Q879" s="171"/>
    </row>
    <row r="880" spans="1:17" ht="14.4" x14ac:dyDescent="0.25">
      <c r="A880" s="168"/>
      <c r="B880" s="168"/>
      <c r="C880" s="168"/>
      <c r="D880" s="168"/>
      <c r="E880" s="169"/>
      <c r="F880" s="168"/>
      <c r="G880" s="172"/>
      <c r="H880" s="172"/>
      <c r="I880" s="172"/>
      <c r="J880" s="168"/>
      <c r="K880" s="168"/>
      <c r="N880" s="171"/>
      <c r="O880" s="171"/>
      <c r="P880" s="171"/>
      <c r="Q880" s="171"/>
    </row>
    <row r="881" spans="1:17" ht="14.4" x14ac:dyDescent="0.25">
      <c r="A881" s="168"/>
      <c r="B881" s="168"/>
      <c r="C881" s="168"/>
      <c r="D881" s="168"/>
      <c r="E881" s="169"/>
      <c r="F881" s="168"/>
      <c r="G881" s="172"/>
      <c r="H881" s="172"/>
      <c r="I881" s="172"/>
      <c r="J881" s="168"/>
      <c r="K881" s="168"/>
      <c r="N881" s="171"/>
      <c r="O881" s="171"/>
      <c r="P881" s="171"/>
      <c r="Q881" s="171"/>
    </row>
    <row r="882" spans="1:17" ht="14.4" x14ac:dyDescent="0.25">
      <c r="A882" s="168"/>
      <c r="B882" s="168"/>
      <c r="C882" s="168"/>
      <c r="D882" s="168"/>
      <c r="E882" s="169"/>
      <c r="F882" s="168"/>
      <c r="G882" s="172"/>
      <c r="H882" s="172"/>
      <c r="I882" s="172"/>
      <c r="J882" s="168"/>
      <c r="K882" s="168"/>
      <c r="N882" s="171"/>
      <c r="O882" s="171"/>
      <c r="P882" s="171"/>
      <c r="Q882" s="171"/>
    </row>
    <row r="883" spans="1:17" ht="14.4" x14ac:dyDescent="0.25">
      <c r="A883" s="168"/>
      <c r="B883" s="168"/>
      <c r="C883" s="168"/>
      <c r="D883" s="168"/>
      <c r="E883" s="169"/>
      <c r="F883" s="168"/>
      <c r="G883" s="172"/>
      <c r="H883" s="172"/>
      <c r="I883" s="172"/>
      <c r="J883" s="168"/>
      <c r="K883" s="168"/>
      <c r="N883" s="171"/>
      <c r="O883" s="171"/>
      <c r="P883" s="171"/>
      <c r="Q883" s="171"/>
    </row>
    <row r="884" spans="1:17" ht="14.4" x14ac:dyDescent="0.25">
      <c r="A884" s="168"/>
      <c r="B884" s="168"/>
      <c r="C884" s="168"/>
      <c r="D884" s="168"/>
      <c r="E884" s="169"/>
      <c r="F884" s="168"/>
      <c r="G884" s="172"/>
      <c r="H884" s="172"/>
      <c r="I884" s="172"/>
      <c r="J884" s="168"/>
      <c r="K884" s="168"/>
      <c r="N884" s="171"/>
      <c r="O884" s="171"/>
      <c r="P884" s="171"/>
      <c r="Q884" s="171"/>
    </row>
    <row r="885" spans="1:17" ht="14.4" x14ac:dyDescent="0.25">
      <c r="A885" s="168"/>
      <c r="B885" s="168"/>
      <c r="C885" s="168"/>
      <c r="D885" s="168"/>
      <c r="E885" s="169"/>
      <c r="F885" s="168"/>
      <c r="G885" s="172"/>
      <c r="H885" s="172"/>
      <c r="I885" s="172"/>
      <c r="J885" s="168"/>
      <c r="K885" s="168"/>
      <c r="N885" s="171"/>
      <c r="O885" s="171"/>
      <c r="P885" s="171"/>
      <c r="Q885" s="171"/>
    </row>
    <row r="886" spans="1:17" ht="14.4" x14ac:dyDescent="0.25">
      <c r="A886" s="168"/>
      <c r="B886" s="168"/>
      <c r="C886" s="168"/>
      <c r="D886" s="168"/>
      <c r="E886" s="169"/>
      <c r="F886" s="168"/>
      <c r="G886" s="172"/>
      <c r="H886" s="172"/>
      <c r="I886" s="172"/>
      <c r="J886" s="168"/>
      <c r="K886" s="168"/>
      <c r="N886" s="171"/>
      <c r="O886" s="171"/>
      <c r="P886" s="171"/>
      <c r="Q886" s="171"/>
    </row>
    <row r="887" spans="1:17" ht="14.4" x14ac:dyDescent="0.25">
      <c r="A887" s="168"/>
      <c r="B887" s="168"/>
      <c r="C887" s="168"/>
      <c r="D887" s="168"/>
      <c r="E887" s="169"/>
      <c r="F887" s="168"/>
      <c r="G887" s="172"/>
      <c r="H887" s="172"/>
      <c r="I887" s="172"/>
      <c r="J887" s="168"/>
      <c r="K887" s="168"/>
      <c r="N887" s="171"/>
      <c r="O887" s="171"/>
      <c r="P887" s="171"/>
      <c r="Q887" s="171"/>
    </row>
    <row r="888" spans="1:17" ht="14.4" x14ac:dyDescent="0.25">
      <c r="A888" s="168"/>
      <c r="B888" s="168"/>
      <c r="C888" s="168"/>
      <c r="D888" s="168"/>
      <c r="E888" s="169"/>
      <c r="F888" s="168"/>
      <c r="G888" s="172"/>
      <c r="H888" s="172"/>
      <c r="I888" s="172"/>
      <c r="J888" s="168"/>
      <c r="K888" s="168"/>
      <c r="N888" s="171"/>
      <c r="O888" s="171"/>
      <c r="P888" s="171"/>
      <c r="Q888" s="171"/>
    </row>
    <row r="889" spans="1:17" ht="14.4" x14ac:dyDescent="0.25">
      <c r="A889" s="168"/>
      <c r="B889" s="168"/>
      <c r="C889" s="168"/>
      <c r="D889" s="168"/>
      <c r="E889" s="169"/>
      <c r="F889" s="168"/>
      <c r="G889" s="172"/>
      <c r="H889" s="172"/>
      <c r="I889" s="172"/>
      <c r="J889" s="168"/>
      <c r="K889" s="168"/>
      <c r="N889" s="171"/>
      <c r="O889" s="171"/>
      <c r="P889" s="171"/>
      <c r="Q889" s="171"/>
    </row>
    <row r="890" spans="1:17" ht="14.4" x14ac:dyDescent="0.25">
      <c r="A890" s="168"/>
      <c r="B890" s="168"/>
      <c r="C890" s="168"/>
      <c r="D890" s="168"/>
      <c r="E890" s="169"/>
      <c r="F890" s="168"/>
      <c r="G890" s="172"/>
      <c r="H890" s="172"/>
      <c r="I890" s="172"/>
      <c r="J890" s="168"/>
      <c r="K890" s="168"/>
      <c r="N890" s="171"/>
      <c r="O890" s="171"/>
      <c r="P890" s="171"/>
      <c r="Q890" s="171"/>
    </row>
    <row r="891" spans="1:17" ht="14.4" x14ac:dyDescent="0.25">
      <c r="A891" s="168"/>
      <c r="B891" s="168"/>
      <c r="C891" s="168"/>
      <c r="D891" s="168"/>
      <c r="E891" s="169"/>
      <c r="F891" s="168"/>
      <c r="G891" s="172"/>
      <c r="H891" s="172"/>
      <c r="I891" s="172"/>
      <c r="J891" s="168"/>
      <c r="K891" s="168"/>
      <c r="N891" s="171"/>
      <c r="O891" s="171"/>
      <c r="P891" s="171"/>
      <c r="Q891" s="171"/>
    </row>
    <row r="892" spans="1:17" ht="14.4" x14ac:dyDescent="0.25">
      <c r="A892" s="168"/>
      <c r="B892" s="168"/>
      <c r="C892" s="168"/>
      <c r="D892" s="168"/>
      <c r="E892" s="169"/>
      <c r="F892" s="168"/>
      <c r="G892" s="172"/>
      <c r="H892" s="172"/>
      <c r="I892" s="172"/>
      <c r="J892" s="168"/>
      <c r="K892" s="168"/>
      <c r="N892" s="171"/>
      <c r="O892" s="171"/>
      <c r="P892" s="171"/>
      <c r="Q892" s="171"/>
    </row>
    <row r="893" spans="1:17" ht="14.4" x14ac:dyDescent="0.25">
      <c r="A893" s="168"/>
      <c r="B893" s="168"/>
      <c r="C893" s="168"/>
      <c r="D893" s="168"/>
      <c r="E893" s="169"/>
      <c r="F893" s="168"/>
      <c r="G893" s="172"/>
      <c r="H893" s="172"/>
      <c r="I893" s="172"/>
      <c r="J893" s="168"/>
      <c r="K893" s="168"/>
      <c r="N893" s="171"/>
      <c r="O893" s="171"/>
      <c r="P893" s="171"/>
      <c r="Q893" s="171"/>
    </row>
    <row r="894" spans="1:17" ht="14.4" x14ac:dyDescent="0.25">
      <c r="A894" s="168"/>
      <c r="B894" s="168"/>
      <c r="C894" s="168"/>
      <c r="D894" s="168"/>
      <c r="E894" s="169"/>
      <c r="F894" s="168"/>
      <c r="G894" s="172"/>
      <c r="H894" s="172"/>
      <c r="I894" s="172"/>
      <c r="J894" s="168"/>
      <c r="K894" s="168"/>
      <c r="N894" s="171"/>
      <c r="O894" s="171"/>
      <c r="P894" s="171"/>
      <c r="Q894" s="171"/>
    </row>
    <row r="895" spans="1:17" ht="14.4" x14ac:dyDescent="0.25">
      <c r="A895" s="168"/>
      <c r="B895" s="168"/>
      <c r="C895" s="168"/>
      <c r="D895" s="168"/>
      <c r="E895" s="169"/>
      <c r="F895" s="168"/>
      <c r="G895" s="172"/>
      <c r="H895" s="172"/>
      <c r="I895" s="172"/>
      <c r="J895" s="168"/>
      <c r="K895" s="168"/>
      <c r="N895" s="171"/>
      <c r="O895" s="171"/>
      <c r="P895" s="171"/>
      <c r="Q895" s="171"/>
    </row>
    <row r="896" spans="1:17" ht="14.4" x14ac:dyDescent="0.25">
      <c r="A896" s="168"/>
      <c r="B896" s="168"/>
      <c r="C896" s="168"/>
      <c r="D896" s="168"/>
      <c r="E896" s="169"/>
      <c r="F896" s="168"/>
      <c r="G896" s="172"/>
      <c r="H896" s="172"/>
      <c r="I896" s="172"/>
      <c r="J896" s="168"/>
      <c r="K896" s="168"/>
      <c r="N896" s="171"/>
      <c r="O896" s="171"/>
      <c r="P896" s="171"/>
      <c r="Q896" s="171"/>
    </row>
    <row r="897" spans="1:17" ht="14.4" x14ac:dyDescent="0.25">
      <c r="A897" s="168"/>
      <c r="B897" s="168"/>
      <c r="C897" s="168"/>
      <c r="D897" s="168"/>
      <c r="E897" s="169"/>
      <c r="F897" s="168"/>
      <c r="G897" s="172"/>
      <c r="H897" s="172"/>
      <c r="I897" s="172"/>
      <c r="J897" s="168"/>
      <c r="K897" s="168"/>
      <c r="N897" s="171"/>
      <c r="O897" s="171"/>
      <c r="P897" s="171"/>
      <c r="Q897" s="171"/>
    </row>
    <row r="898" spans="1:17" ht="14.4" x14ac:dyDescent="0.25">
      <c r="A898" s="168"/>
      <c r="B898" s="168"/>
      <c r="C898" s="168"/>
      <c r="D898" s="168"/>
      <c r="E898" s="169"/>
      <c r="F898" s="168"/>
      <c r="G898" s="172"/>
      <c r="H898" s="172"/>
      <c r="I898" s="172"/>
      <c r="J898" s="168"/>
      <c r="K898" s="168"/>
      <c r="N898" s="171"/>
      <c r="O898" s="171"/>
      <c r="P898" s="171"/>
      <c r="Q898" s="171"/>
    </row>
    <row r="899" spans="1:17" ht="14.4" x14ac:dyDescent="0.25">
      <c r="A899" s="168"/>
      <c r="B899" s="168"/>
      <c r="C899" s="168"/>
      <c r="D899" s="168"/>
      <c r="E899" s="169"/>
      <c r="F899" s="168"/>
      <c r="G899" s="172"/>
      <c r="H899" s="172"/>
      <c r="I899" s="172"/>
      <c r="J899" s="168"/>
      <c r="K899" s="168"/>
      <c r="N899" s="171"/>
      <c r="O899" s="171"/>
      <c r="P899" s="171"/>
      <c r="Q899" s="171"/>
    </row>
    <row r="900" spans="1:17" ht="14.4" x14ac:dyDescent="0.25">
      <c r="A900" s="168"/>
      <c r="B900" s="168"/>
      <c r="C900" s="168"/>
      <c r="D900" s="168"/>
      <c r="E900" s="169"/>
      <c r="F900" s="168"/>
      <c r="G900" s="172"/>
      <c r="H900" s="172"/>
      <c r="I900" s="172"/>
      <c r="J900" s="168"/>
      <c r="K900" s="168"/>
      <c r="N900" s="171"/>
      <c r="O900" s="171"/>
      <c r="P900" s="171"/>
      <c r="Q900" s="171"/>
    </row>
    <row r="901" spans="1:17" ht="14.4" x14ac:dyDescent="0.25">
      <c r="A901" s="168"/>
      <c r="B901" s="168"/>
      <c r="C901" s="168"/>
      <c r="D901" s="168"/>
      <c r="E901" s="169"/>
      <c r="F901" s="168"/>
      <c r="G901" s="172"/>
      <c r="H901" s="172"/>
      <c r="I901" s="172"/>
      <c r="J901" s="168"/>
      <c r="K901" s="168"/>
      <c r="N901" s="171"/>
      <c r="O901" s="171"/>
      <c r="P901" s="171"/>
      <c r="Q901" s="171"/>
    </row>
    <row r="902" spans="1:17" ht="14.4" x14ac:dyDescent="0.25">
      <c r="A902" s="168"/>
      <c r="B902" s="168"/>
      <c r="C902" s="168"/>
      <c r="D902" s="168"/>
      <c r="E902" s="169"/>
      <c r="F902" s="168"/>
      <c r="G902" s="172"/>
      <c r="H902" s="172"/>
      <c r="I902" s="172"/>
      <c r="J902" s="168"/>
      <c r="K902" s="168"/>
      <c r="N902" s="171"/>
      <c r="O902" s="171"/>
      <c r="P902" s="171"/>
      <c r="Q902" s="171"/>
    </row>
    <row r="903" spans="1:17" ht="14.4" x14ac:dyDescent="0.25">
      <c r="A903" s="168"/>
      <c r="B903" s="168"/>
      <c r="C903" s="168"/>
      <c r="D903" s="168"/>
      <c r="E903" s="169"/>
      <c r="F903" s="168"/>
      <c r="G903" s="172"/>
      <c r="H903" s="172"/>
      <c r="I903" s="172"/>
      <c r="J903" s="168"/>
      <c r="K903" s="168"/>
      <c r="N903" s="171"/>
      <c r="O903" s="171"/>
      <c r="P903" s="171"/>
      <c r="Q903" s="171"/>
    </row>
    <row r="904" spans="1:17" ht="14.4" x14ac:dyDescent="0.25">
      <c r="A904" s="168"/>
      <c r="B904" s="168"/>
      <c r="C904" s="168"/>
      <c r="D904" s="168"/>
      <c r="E904" s="169"/>
      <c r="F904" s="168"/>
      <c r="G904" s="172"/>
      <c r="H904" s="172"/>
      <c r="I904" s="172"/>
      <c r="J904" s="168"/>
      <c r="K904" s="168"/>
      <c r="N904" s="171"/>
      <c r="O904" s="171"/>
      <c r="P904" s="171"/>
      <c r="Q904" s="171"/>
    </row>
    <row r="905" spans="1:17" ht="14.4" x14ac:dyDescent="0.25">
      <c r="A905" s="168"/>
      <c r="B905" s="168"/>
      <c r="C905" s="168"/>
      <c r="D905" s="168"/>
      <c r="E905" s="169"/>
      <c r="F905" s="168"/>
      <c r="G905" s="172"/>
      <c r="H905" s="172"/>
      <c r="I905" s="172"/>
      <c r="J905" s="168"/>
      <c r="K905" s="168"/>
      <c r="N905" s="171"/>
      <c r="O905" s="171"/>
      <c r="P905" s="171"/>
      <c r="Q905" s="171"/>
    </row>
    <row r="906" spans="1:17" ht="14.4" x14ac:dyDescent="0.25">
      <c r="A906" s="168"/>
      <c r="B906" s="168"/>
      <c r="C906" s="168"/>
      <c r="D906" s="168"/>
      <c r="E906" s="169"/>
      <c r="F906" s="168"/>
      <c r="G906" s="172"/>
      <c r="H906" s="172"/>
      <c r="I906" s="172"/>
      <c r="J906" s="168"/>
      <c r="K906" s="168"/>
      <c r="N906" s="171"/>
      <c r="O906" s="171"/>
      <c r="P906" s="171"/>
      <c r="Q906" s="171"/>
    </row>
    <row r="907" spans="1:17" ht="14.4" x14ac:dyDescent="0.25">
      <c r="A907" s="168"/>
      <c r="B907" s="168"/>
      <c r="C907" s="168"/>
      <c r="D907" s="168"/>
      <c r="E907" s="169"/>
      <c r="F907" s="168"/>
      <c r="G907" s="172"/>
      <c r="H907" s="172"/>
      <c r="I907" s="172"/>
      <c r="J907" s="168"/>
      <c r="K907" s="168"/>
      <c r="N907" s="171"/>
      <c r="O907" s="171"/>
      <c r="P907" s="171"/>
      <c r="Q907" s="171"/>
    </row>
    <row r="908" spans="1:17" ht="14.4" x14ac:dyDescent="0.25">
      <c r="A908" s="168"/>
      <c r="B908" s="168"/>
      <c r="C908" s="168"/>
      <c r="D908" s="168"/>
      <c r="E908" s="169"/>
      <c r="F908" s="168"/>
      <c r="G908" s="172"/>
      <c r="H908" s="172"/>
      <c r="I908" s="172"/>
      <c r="J908" s="168"/>
      <c r="K908" s="168"/>
      <c r="N908" s="171"/>
      <c r="O908" s="171"/>
      <c r="P908" s="171"/>
      <c r="Q908" s="171"/>
    </row>
    <row r="909" spans="1:17" ht="14.4" x14ac:dyDescent="0.25">
      <c r="A909" s="168"/>
      <c r="B909" s="168"/>
      <c r="C909" s="168"/>
      <c r="D909" s="168"/>
      <c r="E909" s="169"/>
      <c r="F909" s="168"/>
      <c r="G909" s="172"/>
      <c r="H909" s="172"/>
      <c r="I909" s="172"/>
      <c r="J909" s="168"/>
      <c r="K909" s="168"/>
      <c r="N909" s="171"/>
      <c r="O909" s="171"/>
      <c r="P909" s="171"/>
      <c r="Q909" s="171"/>
    </row>
    <row r="910" spans="1:17" ht="14.4" x14ac:dyDescent="0.25">
      <c r="A910" s="168"/>
      <c r="B910" s="168"/>
      <c r="C910" s="168"/>
      <c r="D910" s="168"/>
      <c r="E910" s="169"/>
      <c r="F910" s="168"/>
      <c r="G910" s="172"/>
      <c r="H910" s="172"/>
      <c r="I910" s="172"/>
      <c r="J910" s="168"/>
      <c r="K910" s="168"/>
      <c r="N910" s="171"/>
      <c r="O910" s="171"/>
      <c r="P910" s="171"/>
      <c r="Q910" s="171"/>
    </row>
    <row r="911" spans="1:17" ht="14.4" x14ac:dyDescent="0.25">
      <c r="A911" s="168"/>
      <c r="B911" s="168"/>
      <c r="C911" s="168"/>
      <c r="D911" s="168"/>
      <c r="E911" s="169"/>
      <c r="F911" s="168"/>
      <c r="G911" s="172"/>
      <c r="H911" s="172"/>
      <c r="I911" s="172"/>
      <c r="J911" s="168"/>
      <c r="K911" s="168"/>
      <c r="N911" s="171"/>
      <c r="O911" s="171"/>
      <c r="P911" s="171"/>
      <c r="Q911" s="171"/>
    </row>
    <row r="912" spans="1:17" ht="14.4" x14ac:dyDescent="0.25">
      <c r="A912" s="168"/>
      <c r="B912" s="168"/>
      <c r="C912" s="168"/>
      <c r="D912" s="168"/>
      <c r="E912" s="169"/>
      <c r="F912" s="168"/>
      <c r="G912" s="172"/>
      <c r="H912" s="172"/>
      <c r="I912" s="172"/>
      <c r="J912" s="168"/>
      <c r="K912" s="168"/>
      <c r="N912" s="171"/>
      <c r="O912" s="171"/>
      <c r="P912" s="171"/>
      <c r="Q912" s="171"/>
    </row>
    <row r="913" spans="1:17" ht="14.4" x14ac:dyDescent="0.25">
      <c r="A913" s="168"/>
      <c r="B913" s="168"/>
      <c r="C913" s="168"/>
      <c r="D913" s="168"/>
      <c r="E913" s="169"/>
      <c r="F913" s="168"/>
      <c r="G913" s="172"/>
      <c r="H913" s="172"/>
      <c r="I913" s="172"/>
      <c r="J913" s="168"/>
      <c r="K913" s="168"/>
      <c r="N913" s="171"/>
      <c r="O913" s="171"/>
      <c r="P913" s="171"/>
      <c r="Q913" s="171"/>
    </row>
    <row r="914" spans="1:17" ht="14.4" x14ac:dyDescent="0.25">
      <c r="A914" s="168"/>
      <c r="B914" s="168"/>
      <c r="C914" s="168"/>
      <c r="D914" s="168"/>
      <c r="E914" s="169"/>
      <c r="F914" s="168"/>
      <c r="G914" s="172"/>
      <c r="H914" s="172"/>
      <c r="I914" s="172"/>
      <c r="J914" s="168"/>
      <c r="K914" s="168"/>
      <c r="N914" s="171"/>
      <c r="O914" s="171"/>
      <c r="P914" s="171"/>
      <c r="Q914" s="171"/>
    </row>
    <row r="915" spans="1:17" ht="14.4" x14ac:dyDescent="0.25">
      <c r="A915" s="168"/>
      <c r="B915" s="168"/>
      <c r="C915" s="168"/>
      <c r="D915" s="168"/>
      <c r="E915" s="169"/>
      <c r="F915" s="168"/>
      <c r="G915" s="172"/>
      <c r="H915" s="172"/>
      <c r="I915" s="172"/>
      <c r="J915" s="168"/>
      <c r="K915" s="168"/>
      <c r="N915" s="171"/>
      <c r="O915" s="171"/>
      <c r="P915" s="171"/>
      <c r="Q915" s="171"/>
    </row>
    <row r="916" spans="1:17" ht="14.4" x14ac:dyDescent="0.25">
      <c r="A916" s="168"/>
      <c r="B916" s="168"/>
      <c r="C916" s="168"/>
      <c r="D916" s="168"/>
      <c r="E916" s="169"/>
      <c r="F916" s="168"/>
      <c r="G916" s="172"/>
      <c r="H916" s="172"/>
      <c r="I916" s="172"/>
      <c r="J916" s="168"/>
      <c r="K916" s="168"/>
      <c r="N916" s="171"/>
      <c r="O916" s="171"/>
      <c r="P916" s="171"/>
      <c r="Q916" s="171"/>
    </row>
    <row r="917" spans="1:17" ht="14.4" x14ac:dyDescent="0.25">
      <c r="A917" s="168"/>
      <c r="B917" s="168"/>
      <c r="C917" s="168"/>
      <c r="D917" s="168"/>
      <c r="E917" s="169"/>
      <c r="F917" s="168"/>
      <c r="G917" s="172"/>
      <c r="H917" s="172"/>
      <c r="I917" s="172"/>
      <c r="J917" s="168"/>
      <c r="K917" s="168"/>
      <c r="N917" s="171"/>
      <c r="O917" s="171"/>
      <c r="P917" s="171"/>
      <c r="Q917" s="171"/>
    </row>
    <row r="918" spans="1:17" ht="14.4" x14ac:dyDescent="0.25">
      <c r="A918" s="168"/>
      <c r="B918" s="168"/>
      <c r="C918" s="168"/>
      <c r="D918" s="168"/>
      <c r="E918" s="169"/>
      <c r="F918" s="168"/>
      <c r="G918" s="172"/>
      <c r="H918" s="172"/>
      <c r="I918" s="172"/>
      <c r="J918" s="168"/>
      <c r="K918" s="168"/>
      <c r="N918" s="171"/>
      <c r="O918" s="171"/>
      <c r="P918" s="171"/>
      <c r="Q918" s="171"/>
    </row>
    <row r="919" spans="1:17" ht="14.4" x14ac:dyDescent="0.25">
      <c r="A919" s="168"/>
      <c r="B919" s="168"/>
      <c r="C919" s="168"/>
      <c r="D919" s="168"/>
      <c r="E919" s="169"/>
      <c r="F919" s="168"/>
      <c r="G919" s="172"/>
      <c r="H919" s="172"/>
      <c r="I919" s="172"/>
      <c r="J919" s="168"/>
      <c r="K919" s="168"/>
      <c r="N919" s="171"/>
      <c r="O919" s="171"/>
      <c r="P919" s="171"/>
      <c r="Q919" s="171"/>
    </row>
    <row r="920" spans="1:17" ht="14.4" x14ac:dyDescent="0.25">
      <c r="A920" s="168"/>
      <c r="B920" s="168"/>
      <c r="C920" s="168"/>
      <c r="D920" s="168"/>
      <c r="E920" s="169"/>
      <c r="F920" s="168"/>
      <c r="G920" s="172"/>
      <c r="H920" s="172"/>
      <c r="I920" s="172"/>
      <c r="J920" s="168"/>
      <c r="K920" s="168"/>
      <c r="N920" s="171"/>
      <c r="O920" s="171"/>
      <c r="P920" s="171"/>
      <c r="Q920" s="171"/>
    </row>
    <row r="921" spans="1:17" ht="14.4" x14ac:dyDescent="0.25">
      <c r="A921" s="168"/>
      <c r="B921" s="168"/>
      <c r="C921" s="168"/>
      <c r="D921" s="168"/>
      <c r="E921" s="169"/>
      <c r="F921" s="168"/>
      <c r="G921" s="172"/>
      <c r="H921" s="172"/>
      <c r="I921" s="172"/>
      <c r="J921" s="168"/>
      <c r="K921" s="168"/>
      <c r="N921" s="171"/>
      <c r="O921" s="171"/>
      <c r="P921" s="171"/>
      <c r="Q921" s="171"/>
    </row>
    <row r="922" spans="1:17" ht="14.4" x14ac:dyDescent="0.25">
      <c r="A922" s="168"/>
      <c r="B922" s="168"/>
      <c r="C922" s="168"/>
      <c r="D922" s="168"/>
      <c r="E922" s="169"/>
      <c r="F922" s="168"/>
      <c r="G922" s="172"/>
      <c r="H922" s="172"/>
      <c r="I922" s="172"/>
      <c r="J922" s="168"/>
      <c r="K922" s="168"/>
      <c r="N922" s="171"/>
      <c r="O922" s="171"/>
      <c r="P922" s="171"/>
      <c r="Q922" s="171"/>
    </row>
    <row r="923" spans="1:17" ht="14.4" x14ac:dyDescent="0.25">
      <c r="A923" s="168"/>
      <c r="B923" s="168"/>
      <c r="C923" s="168"/>
      <c r="D923" s="168"/>
      <c r="E923" s="169"/>
      <c r="F923" s="168"/>
      <c r="G923" s="172"/>
      <c r="H923" s="172"/>
      <c r="I923" s="172"/>
      <c r="J923" s="168"/>
      <c r="K923" s="168"/>
      <c r="N923" s="171"/>
      <c r="O923" s="171"/>
      <c r="P923" s="171"/>
      <c r="Q923" s="171"/>
    </row>
    <row r="924" spans="1:17" ht="14.4" x14ac:dyDescent="0.25">
      <c r="A924" s="168"/>
      <c r="B924" s="168"/>
      <c r="C924" s="168"/>
      <c r="D924" s="168"/>
      <c r="E924" s="169"/>
      <c r="F924" s="168"/>
      <c r="G924" s="172"/>
      <c r="H924" s="172"/>
      <c r="I924" s="172"/>
      <c r="J924" s="168"/>
      <c r="K924" s="168"/>
      <c r="N924" s="171"/>
      <c r="O924" s="171"/>
      <c r="P924" s="171"/>
      <c r="Q924" s="171"/>
    </row>
    <row r="925" spans="1:17" ht="14.4" x14ac:dyDescent="0.25">
      <c r="A925" s="168"/>
      <c r="B925" s="168"/>
      <c r="C925" s="168"/>
      <c r="D925" s="168"/>
      <c r="E925" s="169"/>
      <c r="F925" s="168"/>
      <c r="G925" s="172"/>
      <c r="H925" s="172"/>
      <c r="I925" s="172"/>
      <c r="J925" s="168"/>
      <c r="K925" s="168"/>
      <c r="N925" s="171"/>
      <c r="O925" s="171"/>
      <c r="P925" s="171"/>
      <c r="Q925" s="171"/>
    </row>
    <row r="926" spans="1:17" ht="14.4" x14ac:dyDescent="0.25">
      <c r="A926" s="168"/>
      <c r="B926" s="168"/>
      <c r="C926" s="168"/>
      <c r="D926" s="168"/>
      <c r="E926" s="169"/>
      <c r="F926" s="168"/>
      <c r="G926" s="172"/>
      <c r="H926" s="172"/>
      <c r="I926" s="172"/>
      <c r="J926" s="168"/>
      <c r="K926" s="168"/>
      <c r="N926" s="171"/>
      <c r="O926" s="171"/>
      <c r="P926" s="171"/>
      <c r="Q926" s="171"/>
    </row>
    <row r="927" spans="1:17" ht="14.4" x14ac:dyDescent="0.25">
      <c r="A927" s="168"/>
      <c r="B927" s="168"/>
      <c r="C927" s="168"/>
      <c r="D927" s="168"/>
      <c r="E927" s="169"/>
      <c r="F927" s="168"/>
      <c r="G927" s="172"/>
      <c r="H927" s="172"/>
      <c r="I927" s="172"/>
      <c r="J927" s="168"/>
      <c r="K927" s="168"/>
      <c r="N927" s="171"/>
      <c r="O927" s="171"/>
      <c r="P927" s="171"/>
      <c r="Q927" s="171"/>
    </row>
    <row r="928" spans="1:17" ht="14.4" x14ac:dyDescent="0.25">
      <c r="A928" s="168"/>
      <c r="B928" s="168"/>
      <c r="C928" s="168"/>
      <c r="D928" s="168"/>
      <c r="E928" s="169"/>
      <c r="F928" s="168"/>
      <c r="G928" s="172"/>
      <c r="H928" s="172"/>
      <c r="I928" s="172"/>
      <c r="J928" s="168"/>
      <c r="K928" s="168"/>
      <c r="N928" s="171"/>
      <c r="O928" s="171"/>
      <c r="P928" s="171"/>
      <c r="Q928" s="171"/>
    </row>
    <row r="929" spans="1:17" ht="14.4" x14ac:dyDescent="0.25">
      <c r="A929" s="168"/>
      <c r="B929" s="168"/>
      <c r="C929" s="168"/>
      <c r="D929" s="168"/>
      <c r="E929" s="169"/>
      <c r="F929" s="168"/>
      <c r="G929" s="172"/>
      <c r="H929" s="172"/>
      <c r="I929" s="172"/>
      <c r="J929" s="168"/>
      <c r="K929" s="168"/>
      <c r="N929" s="171"/>
      <c r="O929" s="171"/>
      <c r="P929" s="171"/>
      <c r="Q929" s="171"/>
    </row>
    <row r="930" spans="1:17" ht="14.4" x14ac:dyDescent="0.25">
      <c r="A930" s="168"/>
      <c r="B930" s="168"/>
      <c r="C930" s="168"/>
      <c r="D930" s="168"/>
      <c r="E930" s="169"/>
      <c r="F930" s="168"/>
      <c r="G930" s="172"/>
      <c r="H930" s="172"/>
      <c r="I930" s="172"/>
      <c r="J930" s="168"/>
      <c r="K930" s="168"/>
      <c r="N930" s="171"/>
      <c r="O930" s="171"/>
      <c r="P930" s="171"/>
      <c r="Q930" s="171"/>
    </row>
    <row r="931" spans="1:17" ht="14.4" x14ac:dyDescent="0.25">
      <c r="A931" s="168"/>
      <c r="B931" s="168"/>
      <c r="C931" s="168"/>
      <c r="D931" s="168"/>
      <c r="E931" s="169"/>
      <c r="F931" s="168"/>
      <c r="G931" s="172"/>
      <c r="H931" s="172"/>
      <c r="I931" s="172"/>
      <c r="J931" s="168"/>
      <c r="K931" s="168"/>
      <c r="N931" s="171"/>
      <c r="O931" s="171"/>
      <c r="P931" s="171"/>
      <c r="Q931" s="171"/>
    </row>
    <row r="932" spans="1:17" ht="14.4" x14ac:dyDescent="0.25">
      <c r="A932" s="168"/>
      <c r="B932" s="168"/>
      <c r="C932" s="168"/>
      <c r="D932" s="168"/>
      <c r="E932" s="169"/>
      <c r="F932" s="168"/>
      <c r="G932" s="172"/>
      <c r="H932" s="172"/>
      <c r="I932" s="172"/>
      <c r="J932" s="168"/>
      <c r="K932" s="168"/>
      <c r="N932" s="171"/>
      <c r="O932" s="171"/>
      <c r="P932" s="171"/>
      <c r="Q932" s="171"/>
    </row>
    <row r="933" spans="1:17" ht="14.4" x14ac:dyDescent="0.25">
      <c r="A933" s="168"/>
      <c r="B933" s="168"/>
      <c r="C933" s="168"/>
      <c r="D933" s="168"/>
      <c r="E933" s="169"/>
      <c r="F933" s="168"/>
      <c r="G933" s="172"/>
      <c r="H933" s="172"/>
      <c r="I933" s="172"/>
      <c r="J933" s="168"/>
      <c r="K933" s="168"/>
      <c r="N933" s="171"/>
      <c r="O933" s="171"/>
      <c r="P933" s="171"/>
      <c r="Q933" s="171"/>
    </row>
    <row r="934" spans="1:17" ht="14.4" x14ac:dyDescent="0.25">
      <c r="A934" s="168"/>
      <c r="B934" s="168"/>
      <c r="C934" s="168"/>
      <c r="D934" s="168"/>
      <c r="E934" s="169"/>
      <c r="F934" s="168"/>
      <c r="G934" s="172"/>
      <c r="H934" s="172"/>
      <c r="I934" s="172"/>
      <c r="J934" s="168"/>
      <c r="K934" s="168"/>
      <c r="N934" s="171"/>
      <c r="O934" s="171"/>
      <c r="P934" s="171"/>
      <c r="Q934" s="171"/>
    </row>
    <row r="935" spans="1:17" ht="14.4" x14ac:dyDescent="0.25">
      <c r="A935" s="168"/>
      <c r="B935" s="168"/>
      <c r="C935" s="168"/>
      <c r="D935" s="168"/>
      <c r="E935" s="169"/>
      <c r="F935" s="168"/>
      <c r="G935" s="172"/>
      <c r="H935" s="172"/>
      <c r="I935" s="172"/>
      <c r="J935" s="168"/>
      <c r="K935" s="168"/>
      <c r="N935" s="171"/>
      <c r="O935" s="171"/>
      <c r="P935" s="171"/>
      <c r="Q935" s="171"/>
    </row>
    <row r="936" spans="1:17" ht="14.4" x14ac:dyDescent="0.25">
      <c r="A936" s="168"/>
      <c r="B936" s="168"/>
      <c r="C936" s="168"/>
      <c r="D936" s="168"/>
      <c r="E936" s="169"/>
      <c r="F936" s="168"/>
      <c r="G936" s="172"/>
      <c r="H936" s="172"/>
      <c r="I936" s="172"/>
      <c r="J936" s="168"/>
      <c r="K936" s="168"/>
      <c r="N936" s="171"/>
      <c r="O936" s="171"/>
      <c r="P936" s="171"/>
      <c r="Q936" s="171"/>
    </row>
    <row r="937" spans="1:17" ht="14.4" x14ac:dyDescent="0.25">
      <c r="A937" s="168"/>
      <c r="B937" s="168"/>
      <c r="C937" s="168"/>
      <c r="D937" s="168"/>
      <c r="E937" s="169"/>
      <c r="F937" s="168"/>
      <c r="G937" s="172"/>
      <c r="H937" s="172"/>
      <c r="I937" s="172"/>
      <c r="J937" s="168"/>
      <c r="K937" s="168"/>
      <c r="N937" s="171"/>
      <c r="O937" s="171"/>
      <c r="P937" s="171"/>
      <c r="Q937" s="171"/>
    </row>
    <row r="938" spans="1:17" ht="14.4" x14ac:dyDescent="0.25">
      <c r="A938" s="168"/>
      <c r="B938" s="168"/>
      <c r="C938" s="168"/>
      <c r="D938" s="168"/>
      <c r="E938" s="169"/>
      <c r="F938" s="168"/>
      <c r="G938" s="172"/>
      <c r="H938" s="172"/>
      <c r="I938" s="172"/>
      <c r="J938" s="168"/>
      <c r="K938" s="168"/>
      <c r="N938" s="171"/>
      <c r="O938" s="171"/>
      <c r="P938" s="171"/>
      <c r="Q938" s="171"/>
    </row>
    <row r="939" spans="1:17" ht="14.4" x14ac:dyDescent="0.25">
      <c r="A939" s="168"/>
      <c r="B939" s="168"/>
      <c r="C939" s="168"/>
      <c r="D939" s="168"/>
      <c r="E939" s="169"/>
      <c r="F939" s="168"/>
      <c r="G939" s="172"/>
      <c r="H939" s="172"/>
      <c r="I939" s="172"/>
      <c r="J939" s="168"/>
      <c r="K939" s="168"/>
      <c r="N939" s="171"/>
      <c r="O939" s="171"/>
      <c r="P939" s="171"/>
      <c r="Q939" s="171"/>
    </row>
    <row r="940" spans="1:17" ht="14.4" x14ac:dyDescent="0.25">
      <c r="A940" s="168"/>
      <c r="B940" s="168"/>
      <c r="C940" s="168"/>
      <c r="D940" s="168"/>
      <c r="E940" s="169"/>
      <c r="F940" s="168"/>
      <c r="G940" s="172"/>
      <c r="H940" s="172"/>
      <c r="I940" s="172"/>
      <c r="J940" s="168"/>
      <c r="K940" s="168"/>
      <c r="N940" s="171"/>
      <c r="O940" s="171"/>
      <c r="P940" s="171"/>
      <c r="Q940" s="171"/>
    </row>
    <row r="941" spans="1:17" ht="14.4" x14ac:dyDescent="0.25">
      <c r="A941" s="168"/>
      <c r="B941" s="168"/>
      <c r="C941" s="168"/>
      <c r="D941" s="168"/>
      <c r="E941" s="169"/>
      <c r="F941" s="168"/>
      <c r="G941" s="172"/>
      <c r="H941" s="172"/>
      <c r="I941" s="172"/>
      <c r="J941" s="168"/>
      <c r="K941" s="168"/>
      <c r="N941" s="171"/>
      <c r="O941" s="171"/>
      <c r="P941" s="171"/>
      <c r="Q941" s="171"/>
    </row>
    <row r="942" spans="1:17" ht="14.4" x14ac:dyDescent="0.25">
      <c r="A942" s="168"/>
      <c r="B942" s="168"/>
      <c r="C942" s="168"/>
      <c r="D942" s="168"/>
      <c r="E942" s="169"/>
      <c r="F942" s="168"/>
      <c r="G942" s="172"/>
      <c r="H942" s="172"/>
      <c r="I942" s="172"/>
      <c r="J942" s="168"/>
      <c r="K942" s="168"/>
      <c r="N942" s="171"/>
      <c r="O942" s="171"/>
      <c r="P942" s="171"/>
      <c r="Q942" s="171"/>
    </row>
    <row r="943" spans="1:17" ht="14.4" x14ac:dyDescent="0.25">
      <c r="A943" s="168"/>
      <c r="B943" s="168"/>
      <c r="C943" s="168"/>
      <c r="D943" s="168"/>
      <c r="E943" s="169"/>
      <c r="F943" s="168"/>
      <c r="G943" s="172"/>
      <c r="H943" s="172"/>
      <c r="I943" s="172"/>
      <c r="J943" s="168"/>
      <c r="K943" s="168"/>
      <c r="N943" s="171"/>
      <c r="O943" s="171"/>
      <c r="P943" s="171"/>
      <c r="Q943" s="171"/>
    </row>
    <row r="944" spans="1:17" ht="14.4" x14ac:dyDescent="0.25">
      <c r="A944" s="168"/>
      <c r="B944" s="168"/>
      <c r="C944" s="168"/>
      <c r="D944" s="168"/>
      <c r="E944" s="169"/>
      <c r="F944" s="168"/>
      <c r="G944" s="172"/>
      <c r="H944" s="172"/>
      <c r="I944" s="172"/>
      <c r="J944" s="168"/>
      <c r="K944" s="168"/>
      <c r="N944" s="171"/>
      <c r="O944" s="171"/>
      <c r="P944" s="171"/>
      <c r="Q944" s="171"/>
    </row>
    <row r="945" spans="1:17" ht="14.4" x14ac:dyDescent="0.25">
      <c r="A945" s="168"/>
      <c r="B945" s="168"/>
      <c r="C945" s="168"/>
      <c r="D945" s="168"/>
      <c r="E945" s="169"/>
      <c r="F945" s="168"/>
      <c r="G945" s="172"/>
      <c r="H945" s="172"/>
      <c r="I945" s="172"/>
      <c r="J945" s="168"/>
      <c r="K945" s="168"/>
      <c r="N945" s="171"/>
      <c r="O945" s="171"/>
      <c r="P945" s="171"/>
      <c r="Q945" s="171"/>
    </row>
    <row r="946" spans="1:17" ht="14.4" x14ac:dyDescent="0.25">
      <c r="A946" s="168"/>
      <c r="B946" s="168"/>
      <c r="C946" s="168"/>
      <c r="D946" s="168"/>
      <c r="E946" s="169"/>
      <c r="F946" s="168"/>
      <c r="G946" s="172"/>
      <c r="H946" s="172"/>
      <c r="I946" s="172"/>
      <c r="J946" s="168"/>
      <c r="K946" s="168"/>
      <c r="N946" s="171"/>
      <c r="O946" s="171"/>
      <c r="P946" s="171"/>
      <c r="Q946" s="171"/>
    </row>
    <row r="947" spans="1:17" ht="14.4" x14ac:dyDescent="0.25">
      <c r="A947" s="168"/>
      <c r="B947" s="168"/>
      <c r="C947" s="168"/>
      <c r="D947" s="168"/>
      <c r="E947" s="169"/>
      <c r="F947" s="168"/>
      <c r="G947" s="172"/>
      <c r="H947" s="172"/>
      <c r="I947" s="172"/>
      <c r="J947" s="168"/>
      <c r="K947" s="168"/>
      <c r="N947" s="171"/>
      <c r="O947" s="171"/>
      <c r="P947" s="171"/>
      <c r="Q947" s="171"/>
    </row>
    <row r="948" spans="1:17" ht="14.4" x14ac:dyDescent="0.25">
      <c r="A948" s="168"/>
      <c r="B948" s="168"/>
      <c r="C948" s="168"/>
      <c r="D948" s="168"/>
      <c r="E948" s="169"/>
      <c r="F948" s="168"/>
      <c r="G948" s="172"/>
      <c r="H948" s="172"/>
      <c r="I948" s="172"/>
      <c r="J948" s="168"/>
      <c r="K948" s="168"/>
      <c r="N948" s="171"/>
      <c r="O948" s="171"/>
      <c r="P948" s="171"/>
      <c r="Q948" s="171"/>
    </row>
    <row r="949" spans="1:17" ht="14.4" x14ac:dyDescent="0.25">
      <c r="A949" s="168"/>
      <c r="B949" s="168"/>
      <c r="C949" s="168"/>
      <c r="D949" s="168"/>
      <c r="E949" s="169"/>
      <c r="F949" s="168"/>
      <c r="G949" s="172"/>
      <c r="H949" s="172"/>
      <c r="I949" s="172"/>
      <c r="J949" s="168"/>
      <c r="K949" s="168"/>
      <c r="N949" s="171"/>
      <c r="O949" s="171"/>
      <c r="P949" s="171"/>
      <c r="Q949" s="171"/>
    </row>
    <row r="950" spans="1:17" ht="14.4" x14ac:dyDescent="0.25">
      <c r="A950" s="168"/>
      <c r="B950" s="168"/>
      <c r="C950" s="168"/>
      <c r="D950" s="168"/>
      <c r="E950" s="169"/>
      <c r="F950" s="168"/>
      <c r="G950" s="172"/>
      <c r="H950" s="172"/>
      <c r="I950" s="172"/>
      <c r="J950" s="168"/>
      <c r="K950" s="168"/>
      <c r="N950" s="171"/>
      <c r="O950" s="171"/>
      <c r="P950" s="171"/>
      <c r="Q950" s="171"/>
    </row>
    <row r="951" spans="1:17" ht="14.4" x14ac:dyDescent="0.25">
      <c r="A951" s="168"/>
      <c r="B951" s="168"/>
      <c r="C951" s="168"/>
      <c r="D951" s="168"/>
      <c r="E951" s="169"/>
      <c r="F951" s="168"/>
      <c r="G951" s="172"/>
      <c r="H951" s="172"/>
      <c r="I951" s="172"/>
      <c r="J951" s="168"/>
      <c r="K951" s="168"/>
      <c r="N951" s="171"/>
      <c r="O951" s="171"/>
      <c r="P951" s="171"/>
      <c r="Q951" s="171"/>
    </row>
    <row r="952" spans="1:17" ht="14.4" x14ac:dyDescent="0.25">
      <c r="A952" s="168"/>
      <c r="B952" s="168"/>
      <c r="C952" s="168"/>
      <c r="D952" s="168"/>
      <c r="E952" s="169"/>
      <c r="F952" s="168"/>
      <c r="G952" s="172"/>
      <c r="H952" s="172"/>
      <c r="I952" s="172"/>
      <c r="J952" s="168"/>
      <c r="K952" s="168"/>
      <c r="N952" s="171"/>
      <c r="O952" s="171"/>
      <c r="P952" s="171"/>
      <c r="Q952" s="171"/>
    </row>
    <row r="953" spans="1:17" ht="14.4" x14ac:dyDescent="0.25">
      <c r="A953" s="168"/>
      <c r="B953" s="168"/>
      <c r="C953" s="168"/>
      <c r="D953" s="168"/>
      <c r="E953" s="169"/>
      <c r="F953" s="168"/>
      <c r="G953" s="172"/>
      <c r="H953" s="172"/>
      <c r="I953" s="172"/>
      <c r="J953" s="168"/>
      <c r="K953" s="168"/>
      <c r="N953" s="171"/>
      <c r="O953" s="171"/>
      <c r="P953" s="171"/>
      <c r="Q953" s="171"/>
    </row>
    <row r="954" spans="1:17" ht="14.4" x14ac:dyDescent="0.25">
      <c r="A954" s="168"/>
      <c r="B954" s="168"/>
      <c r="C954" s="168"/>
      <c r="D954" s="168"/>
      <c r="E954" s="169"/>
      <c r="F954" s="168"/>
      <c r="G954" s="172"/>
      <c r="H954" s="172"/>
      <c r="I954" s="172"/>
      <c r="J954" s="168"/>
      <c r="K954" s="168"/>
      <c r="N954" s="171"/>
      <c r="O954" s="171"/>
      <c r="P954" s="171"/>
      <c r="Q954" s="171"/>
    </row>
    <row r="955" spans="1:17" ht="14.4" x14ac:dyDescent="0.25">
      <c r="A955" s="168"/>
      <c r="B955" s="168"/>
      <c r="C955" s="168"/>
      <c r="D955" s="168"/>
      <c r="E955" s="169"/>
      <c r="F955" s="168"/>
      <c r="G955" s="172"/>
      <c r="H955" s="172"/>
      <c r="I955" s="172"/>
      <c r="J955" s="168"/>
      <c r="K955" s="168"/>
      <c r="N955" s="171"/>
      <c r="O955" s="171"/>
      <c r="P955" s="171"/>
      <c r="Q955" s="171"/>
    </row>
    <row r="956" spans="1:17" ht="14.4" x14ac:dyDescent="0.25">
      <c r="A956" s="168"/>
      <c r="B956" s="168"/>
      <c r="C956" s="168"/>
      <c r="D956" s="168"/>
      <c r="E956" s="169"/>
      <c r="F956" s="168"/>
      <c r="G956" s="172"/>
      <c r="H956" s="172"/>
      <c r="I956" s="172"/>
      <c r="J956" s="168"/>
      <c r="K956" s="168"/>
      <c r="N956" s="171"/>
      <c r="O956" s="171"/>
      <c r="P956" s="171"/>
      <c r="Q956" s="171"/>
    </row>
    <row r="957" spans="1:17" ht="14.4" x14ac:dyDescent="0.25">
      <c r="A957" s="168"/>
      <c r="B957" s="168"/>
      <c r="C957" s="168"/>
      <c r="D957" s="168"/>
      <c r="E957" s="169"/>
      <c r="F957" s="168"/>
      <c r="G957" s="172"/>
      <c r="H957" s="172"/>
      <c r="I957" s="172"/>
      <c r="J957" s="168"/>
      <c r="K957" s="168"/>
      <c r="N957" s="171"/>
      <c r="O957" s="171"/>
      <c r="P957" s="171"/>
      <c r="Q957" s="171"/>
    </row>
    <row r="958" spans="1:17" ht="14.4" x14ac:dyDescent="0.25">
      <c r="A958" s="168"/>
      <c r="B958" s="168"/>
      <c r="C958" s="168"/>
      <c r="D958" s="168"/>
      <c r="E958" s="169"/>
      <c r="F958" s="168"/>
      <c r="G958" s="172"/>
      <c r="H958" s="172"/>
      <c r="I958" s="172"/>
      <c r="J958" s="168"/>
      <c r="K958" s="168"/>
      <c r="N958" s="171"/>
      <c r="O958" s="171"/>
      <c r="P958" s="171"/>
      <c r="Q958" s="171"/>
    </row>
    <row r="959" spans="1:17" ht="14.4" x14ac:dyDescent="0.25">
      <c r="A959" s="168"/>
      <c r="B959" s="168"/>
      <c r="C959" s="168"/>
      <c r="D959" s="168"/>
      <c r="E959" s="169"/>
      <c r="F959" s="168"/>
      <c r="G959" s="172"/>
      <c r="H959" s="172"/>
      <c r="I959" s="172"/>
      <c r="J959" s="168"/>
      <c r="K959" s="168"/>
      <c r="N959" s="171"/>
      <c r="O959" s="171"/>
      <c r="P959" s="171"/>
      <c r="Q959" s="171"/>
    </row>
    <row r="960" spans="1:17" ht="14.4" x14ac:dyDescent="0.25">
      <c r="A960" s="168"/>
      <c r="B960" s="168"/>
      <c r="C960" s="168"/>
      <c r="D960" s="168"/>
      <c r="E960" s="169"/>
      <c r="F960" s="168"/>
      <c r="G960" s="172"/>
      <c r="H960" s="172"/>
      <c r="I960" s="172"/>
      <c r="J960" s="168"/>
      <c r="K960" s="168"/>
      <c r="N960" s="171"/>
      <c r="O960" s="171"/>
      <c r="P960" s="171"/>
      <c r="Q960" s="171"/>
    </row>
    <row r="961" spans="1:17" ht="14.4" x14ac:dyDescent="0.25">
      <c r="A961" s="168"/>
      <c r="B961" s="168"/>
      <c r="C961" s="168"/>
      <c r="D961" s="168"/>
      <c r="E961" s="169"/>
      <c r="F961" s="168"/>
      <c r="G961" s="172"/>
      <c r="H961" s="172"/>
      <c r="I961" s="172"/>
      <c r="J961" s="168"/>
      <c r="K961" s="168"/>
      <c r="N961" s="171"/>
      <c r="O961" s="171"/>
      <c r="P961" s="171"/>
      <c r="Q961" s="171"/>
    </row>
    <row r="962" spans="1:17" ht="14.4" x14ac:dyDescent="0.25">
      <c r="A962" s="168"/>
      <c r="B962" s="168"/>
      <c r="C962" s="168"/>
      <c r="D962" s="168"/>
      <c r="E962" s="169"/>
      <c r="F962" s="168"/>
      <c r="G962" s="172"/>
      <c r="H962" s="172"/>
      <c r="I962" s="172"/>
      <c r="J962" s="168"/>
      <c r="K962" s="168"/>
      <c r="N962" s="171"/>
      <c r="O962" s="171"/>
      <c r="P962" s="171"/>
      <c r="Q962" s="171"/>
    </row>
    <row r="963" spans="1:17" ht="14.4" x14ac:dyDescent="0.25">
      <c r="A963" s="168"/>
      <c r="B963" s="168"/>
      <c r="C963" s="168"/>
      <c r="D963" s="168"/>
      <c r="E963" s="169"/>
      <c r="F963" s="168"/>
      <c r="G963" s="172"/>
      <c r="H963" s="172"/>
      <c r="I963" s="172"/>
      <c r="J963" s="168"/>
      <c r="K963" s="168"/>
      <c r="N963" s="171"/>
      <c r="O963" s="171"/>
      <c r="P963" s="171"/>
      <c r="Q963" s="171"/>
    </row>
    <row r="964" spans="1:17" ht="14.4" x14ac:dyDescent="0.25">
      <c r="A964" s="168"/>
      <c r="B964" s="168"/>
      <c r="C964" s="168"/>
      <c r="D964" s="168"/>
      <c r="E964" s="169"/>
      <c r="F964" s="168"/>
      <c r="G964" s="172"/>
      <c r="H964" s="172"/>
      <c r="I964" s="172"/>
      <c r="J964" s="168"/>
      <c r="K964" s="168"/>
      <c r="N964" s="171"/>
      <c r="O964" s="171"/>
      <c r="P964" s="171"/>
      <c r="Q964" s="171"/>
    </row>
    <row r="965" spans="1:17" ht="14.4" x14ac:dyDescent="0.25">
      <c r="A965" s="168"/>
      <c r="B965" s="168"/>
      <c r="C965" s="168"/>
      <c r="D965" s="168"/>
      <c r="E965" s="169"/>
      <c r="F965" s="168"/>
      <c r="G965" s="172"/>
      <c r="H965" s="172"/>
      <c r="I965" s="172"/>
      <c r="J965" s="168"/>
      <c r="K965" s="168"/>
      <c r="N965" s="171"/>
      <c r="O965" s="171"/>
      <c r="P965" s="171"/>
      <c r="Q965" s="171"/>
    </row>
    <row r="966" spans="1:17" ht="14.4" x14ac:dyDescent="0.25">
      <c r="A966" s="168"/>
      <c r="B966" s="168"/>
      <c r="C966" s="168"/>
      <c r="D966" s="168"/>
      <c r="E966" s="169"/>
      <c r="F966" s="168"/>
      <c r="G966" s="172"/>
      <c r="H966" s="172"/>
      <c r="I966" s="172"/>
      <c r="J966" s="168"/>
      <c r="K966" s="168"/>
      <c r="N966" s="171"/>
      <c r="O966" s="171"/>
      <c r="P966" s="171"/>
      <c r="Q966" s="171"/>
    </row>
    <row r="967" spans="1:17" ht="14.4" x14ac:dyDescent="0.25">
      <c r="A967" s="168"/>
      <c r="B967" s="168"/>
      <c r="C967" s="168"/>
      <c r="D967" s="168"/>
      <c r="E967" s="169"/>
      <c r="F967" s="168"/>
      <c r="G967" s="172"/>
      <c r="H967" s="172"/>
      <c r="I967" s="172"/>
      <c r="J967" s="168"/>
      <c r="K967" s="168"/>
      <c r="N967" s="171"/>
      <c r="O967" s="171"/>
      <c r="P967" s="171"/>
      <c r="Q967" s="171"/>
    </row>
    <row r="968" spans="1:17" ht="14.4" x14ac:dyDescent="0.25">
      <c r="A968" s="168"/>
      <c r="B968" s="168"/>
      <c r="C968" s="168"/>
      <c r="D968" s="168"/>
      <c r="E968" s="169"/>
      <c r="F968" s="168"/>
      <c r="G968" s="172"/>
      <c r="H968" s="172"/>
      <c r="I968" s="172"/>
      <c r="J968" s="168"/>
      <c r="K968" s="168"/>
      <c r="N968" s="171"/>
      <c r="O968" s="171"/>
      <c r="P968" s="171"/>
      <c r="Q968" s="171"/>
    </row>
    <row r="969" spans="1:17" ht="14.4" x14ac:dyDescent="0.25">
      <c r="A969" s="168"/>
      <c r="B969" s="168"/>
      <c r="C969" s="168"/>
      <c r="D969" s="168"/>
      <c r="E969" s="169"/>
      <c r="F969" s="168"/>
      <c r="G969" s="172"/>
      <c r="H969" s="172"/>
      <c r="I969" s="172"/>
      <c r="J969" s="168"/>
      <c r="K969" s="168"/>
      <c r="N969" s="171"/>
      <c r="O969" s="171"/>
      <c r="P969" s="171"/>
      <c r="Q969" s="171"/>
    </row>
    <row r="970" spans="1:17" ht="14.4" x14ac:dyDescent="0.25">
      <c r="A970" s="168"/>
      <c r="B970" s="168"/>
      <c r="C970" s="168"/>
      <c r="D970" s="168"/>
      <c r="E970" s="169"/>
      <c r="F970" s="168"/>
      <c r="G970" s="172"/>
      <c r="H970" s="172"/>
      <c r="I970" s="172"/>
      <c r="J970" s="168"/>
      <c r="K970" s="168"/>
      <c r="N970" s="171"/>
      <c r="O970" s="171"/>
      <c r="P970" s="171"/>
      <c r="Q970" s="171"/>
    </row>
    <row r="971" spans="1:17" ht="14.4" x14ac:dyDescent="0.25">
      <c r="A971" s="168"/>
      <c r="B971" s="168"/>
      <c r="C971" s="168"/>
      <c r="D971" s="168"/>
      <c r="E971" s="169"/>
      <c r="F971" s="168"/>
      <c r="G971" s="172"/>
      <c r="H971" s="172"/>
      <c r="I971" s="172"/>
      <c r="J971" s="168"/>
      <c r="K971" s="168"/>
      <c r="N971" s="171"/>
      <c r="O971" s="171"/>
      <c r="P971" s="171"/>
      <c r="Q971" s="171"/>
    </row>
    <row r="972" spans="1:17" ht="14.4" x14ac:dyDescent="0.25">
      <c r="A972" s="168"/>
      <c r="B972" s="168"/>
      <c r="C972" s="168"/>
      <c r="D972" s="168"/>
      <c r="E972" s="169"/>
      <c r="F972" s="168"/>
      <c r="G972" s="172"/>
      <c r="H972" s="172"/>
      <c r="I972" s="172"/>
      <c r="J972" s="168"/>
      <c r="K972" s="168"/>
      <c r="N972" s="171"/>
      <c r="O972" s="171"/>
      <c r="P972" s="171"/>
      <c r="Q972" s="171"/>
    </row>
    <row r="973" spans="1:17" ht="14.4" x14ac:dyDescent="0.25">
      <c r="A973" s="168"/>
      <c r="B973" s="168"/>
      <c r="C973" s="168"/>
      <c r="D973" s="168"/>
      <c r="E973" s="169"/>
      <c r="F973" s="168"/>
      <c r="G973" s="172"/>
      <c r="H973" s="172"/>
      <c r="I973" s="172"/>
      <c r="J973" s="168"/>
      <c r="K973" s="168"/>
      <c r="N973" s="171"/>
      <c r="O973" s="171"/>
      <c r="P973" s="171"/>
      <c r="Q973" s="171"/>
    </row>
    <row r="974" spans="1:17" ht="14.4" x14ac:dyDescent="0.25">
      <c r="A974" s="168"/>
      <c r="B974" s="168"/>
      <c r="C974" s="168"/>
      <c r="D974" s="168"/>
      <c r="E974" s="169"/>
      <c r="F974" s="168"/>
      <c r="G974" s="172"/>
      <c r="H974" s="172"/>
      <c r="I974" s="172"/>
      <c r="J974" s="168"/>
      <c r="K974" s="168"/>
      <c r="N974" s="171"/>
      <c r="O974" s="171"/>
      <c r="P974" s="171"/>
      <c r="Q974" s="171"/>
    </row>
    <row r="975" spans="1:17" ht="14.4" x14ac:dyDescent="0.25">
      <c r="A975" s="168"/>
      <c r="B975" s="168"/>
      <c r="C975" s="168"/>
      <c r="D975" s="168"/>
      <c r="E975" s="169"/>
      <c r="F975" s="168"/>
      <c r="G975" s="172"/>
      <c r="H975" s="172"/>
      <c r="I975" s="172"/>
      <c r="J975" s="168"/>
      <c r="K975" s="168"/>
      <c r="N975" s="171"/>
      <c r="O975" s="171"/>
      <c r="P975" s="171"/>
      <c r="Q975" s="171"/>
    </row>
    <row r="976" spans="1:17" ht="14.4" x14ac:dyDescent="0.25">
      <c r="A976" s="168"/>
      <c r="B976" s="168"/>
      <c r="C976" s="168"/>
      <c r="D976" s="168"/>
      <c r="E976" s="169"/>
      <c r="F976" s="168"/>
      <c r="G976" s="172"/>
      <c r="H976" s="172"/>
      <c r="I976" s="172"/>
      <c r="J976" s="168"/>
      <c r="K976" s="168"/>
      <c r="N976" s="171"/>
      <c r="O976" s="171"/>
      <c r="P976" s="171"/>
      <c r="Q976" s="171"/>
    </row>
    <row r="977" spans="1:17" ht="14.4" x14ac:dyDescent="0.25">
      <c r="A977" s="168"/>
      <c r="B977" s="168"/>
      <c r="C977" s="168"/>
      <c r="D977" s="168"/>
      <c r="E977" s="169"/>
      <c r="F977" s="168"/>
      <c r="G977" s="172"/>
      <c r="H977" s="172"/>
      <c r="I977" s="172"/>
      <c r="J977" s="168"/>
      <c r="K977" s="168"/>
      <c r="N977" s="171"/>
      <c r="O977" s="171"/>
      <c r="P977" s="171"/>
      <c r="Q977" s="171"/>
    </row>
    <row r="978" spans="1:17" ht="14.4" x14ac:dyDescent="0.25">
      <c r="A978" s="168"/>
      <c r="B978" s="168"/>
      <c r="C978" s="168"/>
      <c r="D978" s="168"/>
      <c r="E978" s="169"/>
      <c r="F978" s="168"/>
      <c r="G978" s="172"/>
      <c r="H978" s="172"/>
      <c r="I978" s="172"/>
      <c r="J978" s="168"/>
      <c r="K978" s="168"/>
      <c r="N978" s="171"/>
      <c r="O978" s="171"/>
      <c r="P978" s="171"/>
      <c r="Q978" s="171"/>
    </row>
    <row r="979" spans="1:17" ht="14.4" x14ac:dyDescent="0.25">
      <c r="A979" s="168"/>
      <c r="B979" s="168"/>
      <c r="C979" s="168"/>
      <c r="D979" s="168"/>
      <c r="E979" s="169"/>
      <c r="F979" s="168"/>
      <c r="G979" s="172"/>
      <c r="H979" s="172"/>
      <c r="I979" s="172"/>
      <c r="J979" s="168"/>
      <c r="K979" s="168"/>
      <c r="N979" s="171"/>
      <c r="O979" s="171"/>
      <c r="P979" s="171"/>
      <c r="Q979" s="171"/>
    </row>
    <row r="980" spans="1:17" ht="14.4" x14ac:dyDescent="0.25">
      <c r="A980" s="168"/>
      <c r="B980" s="168"/>
      <c r="C980" s="168"/>
      <c r="D980" s="168"/>
      <c r="E980" s="169"/>
      <c r="F980" s="168"/>
      <c r="G980" s="172"/>
      <c r="H980" s="172"/>
      <c r="I980" s="172"/>
      <c r="J980" s="168"/>
      <c r="K980" s="168"/>
      <c r="N980" s="171"/>
      <c r="O980" s="171"/>
      <c r="P980" s="171"/>
      <c r="Q980" s="171"/>
    </row>
    <row r="981" spans="1:17" ht="14.4" x14ac:dyDescent="0.25">
      <c r="A981" s="168"/>
      <c r="B981" s="168"/>
      <c r="C981" s="168"/>
      <c r="D981" s="168"/>
      <c r="E981" s="169"/>
      <c r="F981" s="168"/>
      <c r="G981" s="172"/>
      <c r="H981" s="172"/>
      <c r="I981" s="172"/>
      <c r="J981" s="168"/>
      <c r="K981" s="168"/>
      <c r="N981" s="171"/>
      <c r="O981" s="171"/>
      <c r="P981" s="171"/>
      <c r="Q981" s="171"/>
    </row>
    <row r="982" spans="1:17" ht="14.4" x14ac:dyDescent="0.25">
      <c r="A982" s="168"/>
      <c r="B982" s="168"/>
      <c r="C982" s="168"/>
      <c r="D982" s="168"/>
      <c r="E982" s="169"/>
      <c r="F982" s="168"/>
      <c r="G982" s="172"/>
      <c r="H982" s="172"/>
      <c r="I982" s="172"/>
      <c r="J982" s="168"/>
      <c r="K982" s="168"/>
      <c r="N982" s="171"/>
      <c r="O982" s="171"/>
      <c r="P982" s="171"/>
      <c r="Q982" s="171"/>
    </row>
    <row r="983" spans="1:17" ht="14.4" x14ac:dyDescent="0.25">
      <c r="A983" s="168"/>
      <c r="B983" s="168"/>
      <c r="C983" s="168"/>
      <c r="D983" s="168"/>
      <c r="E983" s="169"/>
      <c r="F983" s="168"/>
      <c r="G983" s="172"/>
      <c r="H983" s="172"/>
      <c r="I983" s="172"/>
      <c r="J983" s="168"/>
      <c r="K983" s="168"/>
      <c r="N983" s="171"/>
      <c r="O983" s="171"/>
      <c r="P983" s="171"/>
      <c r="Q983" s="171"/>
    </row>
    <row r="984" spans="1:17" ht="14.4" x14ac:dyDescent="0.25">
      <c r="A984" s="168"/>
      <c r="B984" s="168"/>
      <c r="C984" s="168"/>
      <c r="D984" s="168"/>
      <c r="E984" s="169"/>
      <c r="F984" s="168"/>
      <c r="G984" s="172"/>
      <c r="H984" s="172"/>
      <c r="I984" s="172"/>
      <c r="J984" s="168"/>
      <c r="K984" s="168"/>
      <c r="N984" s="171"/>
      <c r="O984" s="171"/>
      <c r="P984" s="171"/>
      <c r="Q984" s="171"/>
    </row>
    <row r="985" spans="1:17" ht="14.4" x14ac:dyDescent="0.25">
      <c r="A985" s="168"/>
      <c r="B985" s="168"/>
      <c r="C985" s="168"/>
      <c r="D985" s="168"/>
      <c r="E985" s="169"/>
      <c r="F985" s="168"/>
      <c r="G985" s="172"/>
      <c r="H985" s="172"/>
      <c r="I985" s="172"/>
      <c r="J985" s="168"/>
      <c r="K985" s="168"/>
      <c r="N985" s="171"/>
      <c r="O985" s="171"/>
      <c r="P985" s="171"/>
      <c r="Q985" s="171"/>
    </row>
    <row r="986" spans="1:17" ht="14.4" x14ac:dyDescent="0.25">
      <c r="A986" s="168"/>
      <c r="B986" s="168"/>
      <c r="C986" s="168"/>
      <c r="D986" s="168"/>
      <c r="E986" s="169"/>
      <c r="F986" s="168"/>
      <c r="G986" s="172"/>
      <c r="H986" s="172"/>
      <c r="I986" s="172"/>
      <c r="J986" s="168"/>
      <c r="K986" s="168"/>
      <c r="N986" s="171"/>
      <c r="O986" s="171"/>
      <c r="P986" s="171"/>
      <c r="Q986" s="171"/>
    </row>
    <row r="987" spans="1:17" ht="14.4" x14ac:dyDescent="0.25">
      <c r="A987" s="168"/>
      <c r="B987" s="168"/>
      <c r="C987" s="168"/>
      <c r="D987" s="168"/>
      <c r="E987" s="169"/>
      <c r="F987" s="168"/>
      <c r="G987" s="172"/>
      <c r="H987" s="172"/>
      <c r="I987" s="172"/>
      <c r="J987" s="168"/>
      <c r="K987" s="168"/>
      <c r="N987" s="171"/>
      <c r="O987" s="171"/>
      <c r="P987" s="171"/>
      <c r="Q987" s="171"/>
    </row>
    <row r="988" spans="1:17" ht="14.4" x14ac:dyDescent="0.25">
      <c r="A988" s="168"/>
      <c r="B988" s="168"/>
      <c r="C988" s="168"/>
      <c r="D988" s="168"/>
      <c r="E988" s="169"/>
      <c r="F988" s="168"/>
      <c r="G988" s="172"/>
      <c r="H988" s="172"/>
      <c r="I988" s="172"/>
      <c r="J988" s="168"/>
      <c r="K988" s="168"/>
      <c r="N988" s="171"/>
      <c r="O988" s="171"/>
      <c r="P988" s="171"/>
      <c r="Q988" s="171"/>
    </row>
    <row r="989" spans="1:17" ht="14.4" x14ac:dyDescent="0.25">
      <c r="A989" s="168"/>
      <c r="B989" s="168"/>
      <c r="C989" s="168"/>
      <c r="D989" s="168"/>
      <c r="E989" s="169"/>
      <c r="F989" s="168"/>
      <c r="G989" s="172"/>
      <c r="H989" s="172"/>
      <c r="I989" s="172"/>
      <c r="J989" s="168"/>
      <c r="K989" s="168"/>
      <c r="N989" s="171"/>
      <c r="O989" s="171"/>
      <c r="P989" s="171"/>
      <c r="Q989" s="171"/>
    </row>
    <row r="990" spans="1:17" ht="14.4" x14ac:dyDescent="0.25">
      <c r="A990" s="168"/>
      <c r="B990" s="168"/>
      <c r="C990" s="168"/>
      <c r="D990" s="168"/>
      <c r="E990" s="169"/>
      <c r="F990" s="168"/>
      <c r="G990" s="172"/>
      <c r="H990" s="172"/>
      <c r="I990" s="172"/>
      <c r="J990" s="168"/>
      <c r="K990" s="168"/>
      <c r="N990" s="171"/>
      <c r="O990" s="171"/>
      <c r="P990" s="171"/>
      <c r="Q990" s="171"/>
    </row>
    <row r="991" spans="1:17" ht="14.4" x14ac:dyDescent="0.25">
      <c r="A991" s="168"/>
      <c r="B991" s="168"/>
      <c r="C991" s="168"/>
      <c r="D991" s="168"/>
      <c r="E991" s="169"/>
      <c r="F991" s="168"/>
      <c r="G991" s="172"/>
      <c r="H991" s="172"/>
      <c r="I991" s="172"/>
      <c r="J991" s="168"/>
      <c r="K991" s="168"/>
      <c r="N991" s="171"/>
      <c r="O991" s="171"/>
      <c r="P991" s="171"/>
      <c r="Q991" s="171"/>
    </row>
    <row r="992" spans="1:17" ht="14.4" x14ac:dyDescent="0.25">
      <c r="A992" s="168"/>
      <c r="B992" s="168"/>
      <c r="C992" s="168"/>
      <c r="D992" s="168"/>
      <c r="E992" s="169"/>
      <c r="F992" s="168"/>
      <c r="G992" s="172"/>
      <c r="H992" s="172"/>
      <c r="I992" s="172"/>
      <c r="J992" s="168"/>
      <c r="K992" s="168"/>
      <c r="N992" s="171"/>
      <c r="O992" s="171"/>
      <c r="P992" s="171"/>
      <c r="Q992" s="171"/>
    </row>
    <row r="993" spans="1:17" ht="14.4" x14ac:dyDescent="0.25">
      <c r="A993" s="168"/>
      <c r="B993" s="168"/>
      <c r="C993" s="168"/>
      <c r="D993" s="168"/>
      <c r="E993" s="169"/>
      <c r="F993" s="168"/>
      <c r="G993" s="172"/>
      <c r="H993" s="172"/>
      <c r="I993" s="172"/>
      <c r="J993" s="168"/>
      <c r="K993" s="168"/>
      <c r="N993" s="171"/>
      <c r="O993" s="171"/>
      <c r="P993" s="171"/>
      <c r="Q993" s="171"/>
    </row>
    <row r="994" spans="1:17" ht="14.4" x14ac:dyDescent="0.25">
      <c r="A994" s="168"/>
      <c r="B994" s="168"/>
      <c r="C994" s="168"/>
      <c r="D994" s="168"/>
      <c r="E994" s="169"/>
      <c r="F994" s="168"/>
      <c r="G994" s="172"/>
      <c r="H994" s="172"/>
      <c r="I994" s="172"/>
      <c r="J994" s="168"/>
      <c r="K994" s="168"/>
      <c r="N994" s="171"/>
      <c r="O994" s="171"/>
      <c r="P994" s="171"/>
      <c r="Q994" s="171"/>
    </row>
    <row r="995" spans="1:17" ht="14.4" x14ac:dyDescent="0.25">
      <c r="A995" s="168"/>
      <c r="B995" s="168"/>
      <c r="C995" s="168"/>
      <c r="D995" s="168"/>
      <c r="E995" s="169"/>
      <c r="F995" s="168"/>
      <c r="G995" s="172"/>
      <c r="H995" s="172"/>
      <c r="I995" s="172"/>
      <c r="J995" s="168"/>
      <c r="K995" s="168"/>
      <c r="N995" s="171"/>
      <c r="O995" s="171"/>
      <c r="P995" s="171"/>
      <c r="Q995" s="171"/>
    </row>
    <row r="996" spans="1:17" ht="14.4" x14ac:dyDescent="0.25">
      <c r="A996" s="168"/>
      <c r="B996" s="168"/>
      <c r="C996" s="168"/>
      <c r="D996" s="168"/>
      <c r="E996" s="169"/>
      <c r="F996" s="168"/>
      <c r="G996" s="172"/>
      <c r="H996" s="172"/>
      <c r="I996" s="172"/>
      <c r="J996" s="168"/>
      <c r="K996" s="168"/>
      <c r="N996" s="171"/>
      <c r="O996" s="171"/>
      <c r="P996" s="171"/>
      <c r="Q996" s="171"/>
    </row>
    <row r="997" spans="1:17" ht="14.4" x14ac:dyDescent="0.25">
      <c r="A997" s="168"/>
      <c r="B997" s="168"/>
      <c r="C997" s="168"/>
      <c r="D997" s="168"/>
      <c r="E997" s="169"/>
      <c r="F997" s="168"/>
      <c r="G997" s="172"/>
      <c r="H997" s="172"/>
      <c r="I997" s="172"/>
      <c r="J997" s="168"/>
      <c r="K997" s="168"/>
      <c r="N997" s="171"/>
      <c r="O997" s="171"/>
      <c r="P997" s="171"/>
      <c r="Q997" s="171"/>
    </row>
    <row r="998" spans="1:17" ht="14.4" x14ac:dyDescent="0.25">
      <c r="A998" s="168"/>
      <c r="B998" s="168"/>
      <c r="C998" s="168"/>
      <c r="D998" s="168"/>
      <c r="E998" s="169"/>
      <c r="F998" s="168"/>
      <c r="G998" s="172"/>
      <c r="H998" s="172"/>
      <c r="I998" s="172"/>
      <c r="J998" s="168"/>
      <c r="K998" s="168"/>
      <c r="N998" s="171"/>
      <c r="O998" s="171"/>
      <c r="P998" s="171"/>
      <c r="Q998" s="171"/>
    </row>
    <row r="999" spans="1:17" ht="14.4" x14ac:dyDescent="0.25">
      <c r="A999" s="168"/>
      <c r="B999" s="168"/>
      <c r="C999" s="168"/>
      <c r="D999" s="168"/>
      <c r="E999" s="169"/>
      <c r="F999" s="168"/>
      <c r="G999" s="172"/>
      <c r="H999" s="172"/>
      <c r="I999" s="172"/>
      <c r="J999" s="168"/>
      <c r="K999" s="168"/>
      <c r="N999" s="171"/>
      <c r="O999" s="171"/>
      <c r="P999" s="171"/>
      <c r="Q999" s="171"/>
    </row>
    <row r="1000" spans="1:17" ht="14.4" x14ac:dyDescent="0.25">
      <c r="A1000" s="168"/>
      <c r="B1000" s="168"/>
      <c r="C1000" s="168"/>
      <c r="D1000" s="168"/>
      <c r="E1000" s="169"/>
      <c r="F1000" s="168"/>
      <c r="G1000" s="172"/>
      <c r="H1000" s="172"/>
      <c r="I1000" s="172"/>
      <c r="J1000" s="168"/>
      <c r="K1000" s="168"/>
      <c r="N1000" s="171"/>
      <c r="O1000" s="171"/>
      <c r="P1000" s="171"/>
      <c r="Q1000" s="171"/>
    </row>
    <row r="1001" spans="1:17" ht="14.4" x14ac:dyDescent="0.25">
      <c r="A1001" s="168"/>
      <c r="B1001" s="168"/>
      <c r="C1001" s="168"/>
      <c r="D1001" s="168"/>
      <c r="E1001" s="169"/>
      <c r="F1001" s="168"/>
      <c r="G1001" s="172"/>
      <c r="H1001" s="172"/>
      <c r="I1001" s="172"/>
      <c r="J1001" s="168"/>
      <c r="K1001" s="168"/>
      <c r="N1001" s="171"/>
      <c r="O1001" s="171"/>
      <c r="P1001" s="171"/>
      <c r="Q1001" s="171"/>
    </row>
    <row r="1002" spans="1:17" ht="14.4" x14ac:dyDescent="0.25">
      <c r="A1002" s="168"/>
      <c r="B1002" s="168"/>
      <c r="C1002" s="168"/>
      <c r="D1002" s="168"/>
      <c r="E1002" s="169"/>
      <c r="F1002" s="168"/>
      <c r="G1002" s="172"/>
      <c r="H1002" s="172"/>
      <c r="I1002" s="172"/>
      <c r="J1002" s="168"/>
      <c r="K1002" s="168"/>
      <c r="N1002" s="171"/>
      <c r="O1002" s="171"/>
      <c r="P1002" s="171"/>
      <c r="Q1002" s="171"/>
    </row>
    <row r="1003" spans="1:17" ht="14.4" x14ac:dyDescent="0.25">
      <c r="A1003" s="168"/>
      <c r="B1003" s="168"/>
      <c r="C1003" s="168"/>
      <c r="D1003" s="168"/>
      <c r="E1003" s="169"/>
      <c r="F1003" s="168"/>
      <c r="G1003" s="172"/>
      <c r="H1003" s="172"/>
      <c r="I1003" s="172"/>
      <c r="J1003" s="168"/>
      <c r="K1003" s="168"/>
      <c r="N1003" s="171"/>
      <c r="O1003" s="171"/>
      <c r="P1003" s="171"/>
      <c r="Q1003" s="171"/>
    </row>
    <row r="1004" spans="1:17" ht="14.4" x14ac:dyDescent="0.25">
      <c r="A1004" s="168"/>
      <c r="B1004" s="168"/>
      <c r="C1004" s="168"/>
      <c r="D1004" s="168"/>
      <c r="E1004" s="169"/>
      <c r="F1004" s="168"/>
      <c r="G1004" s="172"/>
      <c r="H1004" s="172"/>
      <c r="I1004" s="172"/>
      <c r="J1004" s="168"/>
      <c r="K1004" s="168"/>
      <c r="N1004" s="171"/>
      <c r="O1004" s="171"/>
      <c r="P1004" s="171"/>
      <c r="Q1004" s="171"/>
    </row>
    <row r="1005" spans="1:17" ht="14.4" x14ac:dyDescent="0.25">
      <c r="A1005" s="168"/>
      <c r="B1005" s="168"/>
      <c r="C1005" s="168"/>
      <c r="D1005" s="168"/>
      <c r="E1005" s="169"/>
      <c r="F1005" s="168"/>
      <c r="G1005" s="172"/>
      <c r="H1005" s="172"/>
      <c r="I1005" s="172"/>
      <c r="J1005" s="168"/>
      <c r="K1005" s="168"/>
      <c r="N1005" s="171"/>
      <c r="O1005" s="171"/>
      <c r="P1005" s="171"/>
      <c r="Q1005" s="171"/>
    </row>
    <row r="1006" spans="1:17" ht="14.4" x14ac:dyDescent="0.25">
      <c r="A1006" s="168"/>
      <c r="B1006" s="168"/>
      <c r="C1006" s="168"/>
      <c r="D1006" s="168"/>
      <c r="E1006" s="169"/>
      <c r="F1006" s="168"/>
      <c r="G1006" s="172"/>
      <c r="H1006" s="172"/>
      <c r="I1006" s="172"/>
      <c r="J1006" s="168"/>
      <c r="K1006" s="168"/>
      <c r="N1006" s="171"/>
      <c r="O1006" s="171"/>
      <c r="P1006" s="171"/>
      <c r="Q1006" s="171"/>
    </row>
    <row r="1007" spans="1:17" ht="14.4" x14ac:dyDescent="0.25">
      <c r="A1007" s="168"/>
      <c r="B1007" s="168"/>
      <c r="C1007" s="168"/>
      <c r="D1007" s="168"/>
      <c r="E1007" s="169"/>
      <c r="F1007" s="168"/>
      <c r="G1007" s="172"/>
      <c r="H1007" s="172"/>
      <c r="I1007" s="172"/>
      <c r="J1007" s="168"/>
      <c r="K1007" s="168"/>
      <c r="N1007" s="171"/>
      <c r="O1007" s="171"/>
      <c r="P1007" s="171"/>
      <c r="Q1007" s="171"/>
    </row>
    <row r="1008" spans="1:17" ht="14.4" x14ac:dyDescent="0.25">
      <c r="A1008" s="168"/>
      <c r="B1008" s="168"/>
      <c r="C1008" s="168"/>
      <c r="D1008" s="168"/>
      <c r="E1008" s="169"/>
      <c r="F1008" s="168"/>
      <c r="G1008" s="172"/>
      <c r="H1008" s="172"/>
      <c r="I1008" s="172"/>
      <c r="J1008" s="168"/>
      <c r="K1008" s="168"/>
      <c r="N1008" s="171"/>
      <c r="O1008" s="171"/>
      <c r="P1008" s="171"/>
      <c r="Q1008" s="171"/>
    </row>
    <row r="1009" spans="1:17" ht="14.4" x14ac:dyDescent="0.25">
      <c r="A1009" s="168"/>
      <c r="B1009" s="168"/>
      <c r="C1009" s="168"/>
      <c r="D1009" s="168"/>
      <c r="E1009" s="169"/>
      <c r="F1009" s="168"/>
      <c r="G1009" s="172"/>
      <c r="H1009" s="172"/>
      <c r="I1009" s="172"/>
      <c r="J1009" s="168"/>
      <c r="K1009" s="168"/>
      <c r="N1009" s="171"/>
      <c r="O1009" s="171"/>
      <c r="P1009" s="171"/>
      <c r="Q1009" s="171"/>
    </row>
    <row r="1010" spans="1:17" ht="14.4" x14ac:dyDescent="0.25">
      <c r="A1010" s="168"/>
      <c r="B1010" s="168"/>
      <c r="C1010" s="168"/>
      <c r="D1010" s="168"/>
      <c r="E1010" s="169"/>
      <c r="F1010" s="168"/>
      <c r="G1010" s="172"/>
      <c r="H1010" s="172"/>
      <c r="I1010" s="172"/>
      <c r="J1010" s="168"/>
      <c r="K1010" s="168"/>
      <c r="N1010" s="171"/>
      <c r="O1010" s="171"/>
      <c r="P1010" s="171"/>
      <c r="Q1010" s="171"/>
    </row>
    <row r="1011" spans="1:17" ht="14.4" x14ac:dyDescent="0.25">
      <c r="A1011" s="168"/>
      <c r="B1011" s="168"/>
      <c r="C1011" s="168"/>
      <c r="D1011" s="168"/>
      <c r="E1011" s="169"/>
      <c r="F1011" s="168"/>
      <c r="G1011" s="172"/>
      <c r="H1011" s="172"/>
      <c r="I1011" s="172"/>
      <c r="J1011" s="168"/>
      <c r="K1011" s="168"/>
      <c r="N1011" s="171"/>
      <c r="O1011" s="171"/>
      <c r="P1011" s="171"/>
      <c r="Q1011" s="171"/>
    </row>
    <row r="1012" spans="1:17" ht="14.4" x14ac:dyDescent="0.25">
      <c r="A1012" s="168"/>
      <c r="B1012" s="168"/>
      <c r="C1012" s="168"/>
      <c r="D1012" s="168"/>
      <c r="E1012" s="169"/>
      <c r="F1012" s="168"/>
      <c r="G1012" s="172"/>
      <c r="H1012" s="172"/>
      <c r="I1012" s="172"/>
      <c r="J1012" s="168"/>
      <c r="K1012" s="168"/>
      <c r="N1012" s="171"/>
      <c r="O1012" s="171"/>
      <c r="P1012" s="171"/>
      <c r="Q1012" s="171"/>
    </row>
    <row r="1013" spans="1:17" ht="14.4" x14ac:dyDescent="0.25">
      <c r="A1013" s="168"/>
      <c r="B1013" s="168"/>
      <c r="C1013" s="168"/>
      <c r="D1013" s="168"/>
      <c r="E1013" s="169"/>
      <c r="F1013" s="168"/>
      <c r="G1013" s="172"/>
      <c r="H1013" s="172"/>
      <c r="I1013" s="172"/>
      <c r="J1013" s="168"/>
      <c r="K1013" s="168"/>
      <c r="N1013" s="171"/>
      <c r="O1013" s="171"/>
      <c r="P1013" s="171"/>
      <c r="Q1013" s="171"/>
    </row>
    <row r="1014" spans="1:17" ht="14.4" x14ac:dyDescent="0.25">
      <c r="A1014" s="168"/>
      <c r="B1014" s="168"/>
      <c r="C1014" s="168"/>
      <c r="D1014" s="168"/>
      <c r="E1014" s="169"/>
      <c r="F1014" s="168"/>
      <c r="G1014" s="172"/>
      <c r="H1014" s="172"/>
      <c r="I1014" s="172"/>
      <c r="J1014" s="168"/>
      <c r="K1014" s="168"/>
      <c r="N1014" s="171"/>
      <c r="O1014" s="171"/>
      <c r="P1014" s="171"/>
      <c r="Q1014" s="171"/>
    </row>
    <row r="1015" spans="1:17" ht="14.4" x14ac:dyDescent="0.25">
      <c r="A1015" s="168"/>
      <c r="B1015" s="168"/>
      <c r="C1015" s="168"/>
      <c r="D1015" s="168"/>
      <c r="E1015" s="169"/>
      <c r="F1015" s="168"/>
      <c r="G1015" s="172"/>
      <c r="H1015" s="172"/>
      <c r="I1015" s="172"/>
      <c r="J1015" s="168"/>
      <c r="K1015" s="168"/>
      <c r="N1015" s="171"/>
      <c r="O1015" s="171"/>
      <c r="P1015" s="171"/>
      <c r="Q1015" s="171"/>
    </row>
    <row r="1016" spans="1:17" ht="14.4" x14ac:dyDescent="0.25">
      <c r="A1016" s="168"/>
      <c r="B1016" s="168"/>
      <c r="C1016" s="168"/>
      <c r="D1016" s="168"/>
      <c r="E1016" s="169"/>
      <c r="F1016" s="168"/>
      <c r="G1016" s="172"/>
      <c r="H1016" s="172"/>
      <c r="I1016" s="172"/>
      <c r="J1016" s="168"/>
      <c r="K1016" s="168"/>
      <c r="N1016" s="171"/>
      <c r="O1016" s="171"/>
      <c r="P1016" s="171"/>
      <c r="Q1016" s="171"/>
    </row>
    <row r="1017" spans="1:17" ht="14.4" x14ac:dyDescent="0.25">
      <c r="A1017" s="168"/>
      <c r="B1017" s="168"/>
      <c r="C1017" s="168"/>
      <c r="D1017" s="168"/>
      <c r="E1017" s="169"/>
      <c r="F1017" s="168"/>
      <c r="G1017" s="172"/>
      <c r="H1017" s="172"/>
      <c r="I1017" s="172"/>
      <c r="J1017" s="168"/>
      <c r="K1017" s="168"/>
      <c r="N1017" s="171"/>
      <c r="O1017" s="171"/>
      <c r="P1017" s="171"/>
      <c r="Q1017" s="171"/>
    </row>
    <row r="1018" spans="1:17" ht="14.4" x14ac:dyDescent="0.25">
      <c r="A1018" s="168"/>
      <c r="B1018" s="168"/>
      <c r="C1018" s="168"/>
      <c r="D1018" s="168"/>
      <c r="E1018" s="169"/>
      <c r="F1018" s="168"/>
      <c r="G1018" s="172"/>
      <c r="H1018" s="172"/>
      <c r="I1018" s="172"/>
      <c r="J1018" s="168"/>
      <c r="K1018" s="168"/>
      <c r="N1018" s="171"/>
      <c r="O1018" s="171"/>
      <c r="P1018" s="171"/>
      <c r="Q1018" s="171"/>
    </row>
    <row r="1019" spans="1:17" ht="14.4" x14ac:dyDescent="0.25">
      <c r="A1019" s="168"/>
      <c r="B1019" s="168"/>
      <c r="C1019" s="168"/>
      <c r="D1019" s="168"/>
      <c r="E1019" s="169"/>
      <c r="F1019" s="168"/>
      <c r="G1019" s="172"/>
      <c r="H1019" s="172"/>
      <c r="I1019" s="172"/>
      <c r="J1019" s="168"/>
      <c r="K1019" s="168"/>
      <c r="N1019" s="171"/>
      <c r="O1019" s="171"/>
      <c r="P1019" s="171"/>
      <c r="Q1019" s="171"/>
    </row>
    <row r="1020" spans="1:17" ht="14.4" x14ac:dyDescent="0.25">
      <c r="A1020" s="168"/>
      <c r="B1020" s="168"/>
      <c r="C1020" s="168"/>
      <c r="D1020" s="168"/>
      <c r="E1020" s="169"/>
      <c r="F1020" s="168"/>
      <c r="G1020" s="172"/>
      <c r="H1020" s="172"/>
      <c r="I1020" s="172"/>
      <c r="J1020" s="168"/>
      <c r="K1020" s="168"/>
      <c r="N1020" s="171"/>
      <c r="O1020" s="171"/>
      <c r="P1020" s="171"/>
      <c r="Q1020" s="171"/>
    </row>
    <row r="1021" spans="1:17" ht="14.4" x14ac:dyDescent="0.25">
      <c r="A1021" s="168"/>
      <c r="B1021" s="168"/>
      <c r="C1021" s="168"/>
      <c r="D1021" s="168"/>
      <c r="E1021" s="169"/>
      <c r="F1021" s="168"/>
      <c r="G1021" s="172"/>
      <c r="H1021" s="172"/>
      <c r="I1021" s="172"/>
      <c r="J1021" s="168"/>
      <c r="K1021" s="168"/>
      <c r="N1021" s="171"/>
      <c r="O1021" s="171"/>
      <c r="P1021" s="171"/>
      <c r="Q1021" s="171"/>
    </row>
    <row r="1022" spans="1:17" ht="14.4" x14ac:dyDescent="0.25">
      <c r="A1022" s="168"/>
      <c r="B1022" s="168"/>
      <c r="C1022" s="168"/>
      <c r="D1022" s="168"/>
      <c r="E1022" s="169"/>
      <c r="F1022" s="168"/>
      <c r="G1022" s="172"/>
      <c r="H1022" s="172"/>
      <c r="I1022" s="172"/>
      <c r="J1022" s="168"/>
      <c r="K1022" s="168"/>
      <c r="N1022" s="171"/>
      <c r="O1022" s="171"/>
      <c r="P1022" s="171"/>
      <c r="Q1022" s="171"/>
    </row>
    <row r="1023" spans="1:17" ht="14.4" x14ac:dyDescent="0.25">
      <c r="A1023" s="168"/>
      <c r="B1023" s="168"/>
      <c r="C1023" s="168"/>
      <c r="D1023" s="168"/>
      <c r="E1023" s="169"/>
      <c r="F1023" s="168"/>
      <c r="G1023" s="172"/>
      <c r="H1023" s="172"/>
      <c r="I1023" s="172"/>
      <c r="J1023" s="168"/>
      <c r="K1023" s="168"/>
      <c r="N1023" s="171"/>
      <c r="O1023" s="171"/>
      <c r="P1023" s="171"/>
      <c r="Q1023" s="171"/>
    </row>
    <row r="1024" spans="1:17" ht="14.4" x14ac:dyDescent="0.25">
      <c r="A1024" s="168"/>
      <c r="B1024" s="168"/>
      <c r="C1024" s="168"/>
      <c r="D1024" s="168"/>
      <c r="E1024" s="169"/>
      <c r="F1024" s="168"/>
      <c r="G1024" s="172"/>
      <c r="H1024" s="172"/>
      <c r="I1024" s="172"/>
      <c r="J1024" s="168"/>
      <c r="K1024" s="168"/>
      <c r="N1024" s="171"/>
      <c r="O1024" s="171"/>
      <c r="P1024" s="171"/>
      <c r="Q1024" s="171"/>
    </row>
    <row r="1025" spans="1:17" ht="14.4" x14ac:dyDescent="0.25">
      <c r="A1025" s="168"/>
      <c r="B1025" s="168"/>
      <c r="C1025" s="168"/>
      <c r="D1025" s="168"/>
      <c r="E1025" s="169"/>
      <c r="F1025" s="168"/>
      <c r="G1025" s="172"/>
      <c r="H1025" s="172"/>
      <c r="I1025" s="172"/>
      <c r="J1025" s="168"/>
      <c r="K1025" s="168"/>
      <c r="N1025" s="171"/>
      <c r="O1025" s="171"/>
      <c r="P1025" s="171"/>
      <c r="Q1025" s="171"/>
    </row>
    <row r="1026" spans="1:17" ht="14.4" x14ac:dyDescent="0.25">
      <c r="A1026" s="168"/>
      <c r="B1026" s="168"/>
      <c r="C1026" s="168"/>
      <c r="D1026" s="168"/>
      <c r="E1026" s="169"/>
      <c r="F1026" s="168"/>
      <c r="G1026" s="172"/>
      <c r="H1026" s="172"/>
      <c r="I1026" s="172"/>
      <c r="J1026" s="168"/>
      <c r="K1026" s="168"/>
      <c r="N1026" s="171"/>
      <c r="O1026" s="171"/>
      <c r="P1026" s="171"/>
      <c r="Q1026" s="171"/>
    </row>
    <row r="1027" spans="1:17" ht="14.4" x14ac:dyDescent="0.25">
      <c r="A1027" s="168"/>
      <c r="B1027" s="168"/>
      <c r="C1027" s="168"/>
      <c r="D1027" s="168"/>
      <c r="E1027" s="169"/>
      <c r="F1027" s="168"/>
      <c r="G1027" s="172"/>
      <c r="H1027" s="172"/>
      <c r="I1027" s="172"/>
      <c r="J1027" s="168"/>
      <c r="K1027" s="168"/>
      <c r="N1027" s="171"/>
      <c r="O1027" s="171"/>
      <c r="P1027" s="171"/>
      <c r="Q1027" s="171"/>
    </row>
    <row r="1028" spans="1:17" ht="14.4" x14ac:dyDescent="0.25">
      <c r="A1028" s="168"/>
      <c r="B1028" s="168"/>
      <c r="C1028" s="168"/>
      <c r="D1028" s="168"/>
      <c r="E1028" s="169"/>
      <c r="F1028" s="168"/>
      <c r="G1028" s="172"/>
      <c r="H1028" s="172"/>
      <c r="I1028" s="172"/>
      <c r="J1028" s="168"/>
      <c r="K1028" s="168"/>
      <c r="N1028" s="171"/>
      <c r="O1028" s="171"/>
      <c r="P1028" s="171"/>
      <c r="Q1028" s="171"/>
    </row>
    <row r="1029" spans="1:17" ht="14.4" x14ac:dyDescent="0.25">
      <c r="A1029" s="168"/>
      <c r="B1029" s="168"/>
      <c r="C1029" s="168"/>
      <c r="D1029" s="168"/>
      <c r="E1029" s="169"/>
      <c r="F1029" s="168"/>
      <c r="G1029" s="172"/>
      <c r="H1029" s="172"/>
      <c r="I1029" s="172"/>
      <c r="J1029" s="168"/>
      <c r="K1029" s="168"/>
      <c r="N1029" s="171"/>
      <c r="O1029" s="171"/>
      <c r="P1029" s="171"/>
      <c r="Q1029" s="171"/>
    </row>
    <row r="1030" spans="1:17" ht="14.4" x14ac:dyDescent="0.25">
      <c r="A1030" s="168"/>
      <c r="B1030" s="168"/>
      <c r="C1030" s="168"/>
      <c r="D1030" s="168"/>
      <c r="E1030" s="169"/>
      <c r="F1030" s="168"/>
      <c r="G1030" s="172"/>
      <c r="H1030" s="172"/>
      <c r="I1030" s="172"/>
      <c r="J1030" s="168"/>
      <c r="K1030" s="168"/>
      <c r="N1030" s="171"/>
      <c r="O1030" s="171"/>
      <c r="P1030" s="171"/>
      <c r="Q1030" s="171"/>
    </row>
    <row r="1031" spans="1:17" ht="14.4" x14ac:dyDescent="0.25">
      <c r="A1031" s="168"/>
      <c r="B1031" s="168"/>
      <c r="C1031" s="168"/>
      <c r="D1031" s="168"/>
      <c r="E1031" s="169"/>
      <c r="F1031" s="168"/>
      <c r="G1031" s="172"/>
      <c r="H1031" s="172"/>
      <c r="I1031" s="172"/>
      <c r="J1031" s="168"/>
      <c r="K1031" s="168"/>
      <c r="N1031" s="171"/>
      <c r="O1031" s="171"/>
      <c r="P1031" s="171"/>
      <c r="Q1031" s="171"/>
    </row>
    <row r="1032" spans="1:17" ht="14.4" x14ac:dyDescent="0.25">
      <c r="A1032" s="168"/>
      <c r="B1032" s="168"/>
      <c r="C1032" s="168"/>
      <c r="D1032" s="168"/>
      <c r="E1032" s="169"/>
      <c r="F1032" s="168"/>
      <c r="G1032" s="172"/>
      <c r="H1032" s="172"/>
      <c r="I1032" s="172"/>
      <c r="J1032" s="168"/>
      <c r="K1032" s="168"/>
      <c r="N1032" s="171"/>
      <c r="O1032" s="171"/>
      <c r="P1032" s="171"/>
      <c r="Q1032" s="171"/>
    </row>
    <row r="1033" spans="1:17" ht="14.4" x14ac:dyDescent="0.25">
      <c r="A1033" s="168"/>
      <c r="B1033" s="168"/>
      <c r="C1033" s="168"/>
      <c r="D1033" s="168"/>
      <c r="E1033" s="169"/>
      <c r="F1033" s="168"/>
      <c r="G1033" s="172"/>
      <c r="H1033" s="172"/>
      <c r="I1033" s="172"/>
      <c r="J1033" s="168"/>
      <c r="K1033" s="168"/>
      <c r="N1033" s="171"/>
      <c r="O1033" s="171"/>
      <c r="P1033" s="171"/>
      <c r="Q1033" s="171"/>
    </row>
    <row r="1034" spans="1:17" ht="14.4" x14ac:dyDescent="0.25">
      <c r="A1034" s="168"/>
      <c r="B1034" s="168"/>
      <c r="C1034" s="168"/>
      <c r="D1034" s="168"/>
      <c r="E1034" s="169"/>
      <c r="F1034" s="168"/>
      <c r="G1034" s="172"/>
      <c r="H1034" s="172"/>
      <c r="I1034" s="172"/>
      <c r="J1034" s="168"/>
      <c r="K1034" s="168"/>
      <c r="N1034" s="171"/>
      <c r="O1034" s="171"/>
      <c r="P1034" s="171"/>
      <c r="Q1034" s="171"/>
    </row>
    <row r="1035" spans="1:17" ht="14.4" x14ac:dyDescent="0.25">
      <c r="A1035" s="168"/>
      <c r="B1035" s="168"/>
      <c r="C1035" s="168"/>
      <c r="D1035" s="168"/>
      <c r="E1035" s="169"/>
      <c r="F1035" s="168"/>
      <c r="G1035" s="172"/>
      <c r="H1035" s="172"/>
      <c r="I1035" s="172"/>
      <c r="J1035" s="168"/>
      <c r="K1035" s="168"/>
      <c r="N1035" s="171"/>
      <c r="O1035" s="171"/>
      <c r="P1035" s="171"/>
      <c r="Q1035" s="171"/>
    </row>
    <row r="1036" spans="1:17" ht="14.4" x14ac:dyDescent="0.25">
      <c r="A1036" s="168"/>
      <c r="B1036" s="168"/>
      <c r="C1036" s="168"/>
      <c r="D1036" s="168"/>
      <c r="E1036" s="169"/>
      <c r="F1036" s="168"/>
      <c r="G1036" s="172"/>
      <c r="H1036" s="172"/>
      <c r="I1036" s="172"/>
      <c r="J1036" s="168"/>
      <c r="K1036" s="168"/>
      <c r="N1036" s="171"/>
      <c r="O1036" s="171"/>
      <c r="P1036" s="171"/>
      <c r="Q1036" s="171"/>
    </row>
    <row r="1037" spans="1:17" ht="14.4" x14ac:dyDescent="0.25">
      <c r="A1037" s="168"/>
      <c r="B1037" s="168"/>
      <c r="C1037" s="168"/>
      <c r="D1037" s="168"/>
      <c r="E1037" s="169"/>
      <c r="F1037" s="168"/>
      <c r="G1037" s="172"/>
      <c r="H1037" s="172"/>
      <c r="I1037" s="172"/>
      <c r="J1037" s="168"/>
      <c r="K1037" s="168"/>
      <c r="N1037" s="171"/>
      <c r="O1037" s="171"/>
      <c r="P1037" s="171"/>
      <c r="Q1037" s="171"/>
    </row>
    <row r="1038" spans="1:17" ht="14.4" x14ac:dyDescent="0.25">
      <c r="A1038" s="168"/>
      <c r="B1038" s="168"/>
      <c r="C1038" s="168"/>
      <c r="D1038" s="168"/>
      <c r="E1038" s="169"/>
      <c r="F1038" s="168"/>
      <c r="G1038" s="172"/>
      <c r="H1038" s="172"/>
      <c r="I1038" s="172"/>
      <c r="J1038" s="168"/>
      <c r="K1038" s="168"/>
      <c r="N1038" s="171"/>
      <c r="O1038" s="171"/>
      <c r="P1038" s="171"/>
      <c r="Q1038" s="171"/>
    </row>
    <row r="1039" spans="1:17" ht="14.4" x14ac:dyDescent="0.25">
      <c r="A1039" s="168"/>
      <c r="B1039" s="168"/>
      <c r="C1039" s="168"/>
      <c r="D1039" s="168"/>
      <c r="E1039" s="169"/>
      <c r="F1039" s="168"/>
      <c r="G1039" s="172"/>
      <c r="H1039" s="172"/>
      <c r="I1039" s="172"/>
      <c r="J1039" s="168"/>
      <c r="K1039" s="168"/>
      <c r="N1039" s="171"/>
      <c r="O1039" s="171"/>
      <c r="P1039" s="171"/>
      <c r="Q1039" s="171"/>
    </row>
    <row r="1040" spans="1:17" ht="14.4" x14ac:dyDescent="0.25">
      <c r="A1040" s="168"/>
      <c r="B1040" s="168"/>
      <c r="C1040" s="168"/>
      <c r="D1040" s="168"/>
      <c r="E1040" s="169"/>
      <c r="F1040" s="168"/>
      <c r="G1040" s="172"/>
      <c r="H1040" s="172"/>
      <c r="I1040" s="172"/>
      <c r="J1040" s="168"/>
      <c r="K1040" s="168"/>
      <c r="N1040" s="171"/>
      <c r="O1040" s="171"/>
      <c r="P1040" s="171"/>
      <c r="Q1040" s="171"/>
    </row>
    <row r="1041" spans="1:17" ht="14.4" x14ac:dyDescent="0.25">
      <c r="A1041" s="168"/>
      <c r="B1041" s="168"/>
      <c r="C1041" s="168"/>
      <c r="D1041" s="168"/>
      <c r="E1041" s="169"/>
      <c r="F1041" s="168"/>
      <c r="G1041" s="172"/>
      <c r="H1041" s="172"/>
      <c r="I1041" s="172"/>
      <c r="J1041" s="168"/>
      <c r="K1041" s="168"/>
      <c r="N1041" s="171"/>
      <c r="O1041" s="171"/>
      <c r="P1041" s="171"/>
      <c r="Q1041" s="171"/>
    </row>
    <row r="1042" spans="1:17" ht="14.4" x14ac:dyDescent="0.25">
      <c r="A1042" s="168"/>
      <c r="B1042" s="168"/>
      <c r="C1042" s="168"/>
      <c r="D1042" s="168"/>
      <c r="E1042" s="169"/>
      <c r="F1042" s="168"/>
      <c r="G1042" s="172"/>
      <c r="H1042" s="172"/>
      <c r="I1042" s="172"/>
      <c r="J1042" s="168"/>
      <c r="K1042" s="168"/>
      <c r="N1042" s="171"/>
      <c r="O1042" s="171"/>
      <c r="P1042" s="171"/>
      <c r="Q1042" s="171"/>
    </row>
    <row r="1043" spans="1:17" ht="14.4" x14ac:dyDescent="0.25">
      <c r="A1043" s="168"/>
      <c r="B1043" s="168"/>
      <c r="C1043" s="168"/>
      <c r="D1043" s="168"/>
      <c r="E1043" s="169"/>
      <c r="F1043" s="168"/>
      <c r="G1043" s="172"/>
      <c r="H1043" s="172"/>
      <c r="I1043" s="172"/>
      <c r="J1043" s="168"/>
      <c r="K1043" s="168"/>
      <c r="N1043" s="171"/>
      <c r="O1043" s="171"/>
      <c r="P1043" s="171"/>
      <c r="Q1043" s="171"/>
    </row>
    <row r="1044" spans="1:17" ht="14.4" x14ac:dyDescent="0.25">
      <c r="A1044" s="168"/>
      <c r="B1044" s="168"/>
      <c r="C1044" s="168"/>
      <c r="D1044" s="168"/>
      <c r="E1044" s="169"/>
      <c r="F1044" s="168"/>
      <c r="G1044" s="172"/>
      <c r="H1044" s="172"/>
      <c r="I1044" s="172"/>
      <c r="J1044" s="168"/>
      <c r="K1044" s="168"/>
      <c r="N1044" s="171"/>
      <c r="O1044" s="171"/>
      <c r="P1044" s="171"/>
      <c r="Q1044" s="171"/>
    </row>
    <row r="1045" spans="1:17" ht="14.4" x14ac:dyDescent="0.25">
      <c r="A1045" s="168"/>
      <c r="B1045" s="168"/>
      <c r="C1045" s="168"/>
      <c r="D1045" s="168"/>
      <c r="E1045" s="169"/>
      <c r="F1045" s="168"/>
      <c r="G1045" s="172"/>
      <c r="H1045" s="172"/>
      <c r="I1045" s="172"/>
      <c r="J1045" s="168"/>
      <c r="K1045" s="168"/>
      <c r="N1045" s="171"/>
      <c r="O1045" s="171"/>
      <c r="P1045" s="171"/>
      <c r="Q1045" s="171"/>
    </row>
    <row r="1046" spans="1:17" ht="14.4" x14ac:dyDescent="0.25">
      <c r="A1046" s="168"/>
      <c r="B1046" s="168"/>
      <c r="C1046" s="168"/>
      <c r="D1046" s="168"/>
      <c r="E1046" s="169"/>
      <c r="F1046" s="168"/>
      <c r="G1046" s="172"/>
      <c r="H1046" s="172"/>
      <c r="I1046" s="172"/>
      <c r="J1046" s="168"/>
      <c r="K1046" s="168"/>
      <c r="N1046" s="171"/>
      <c r="O1046" s="171"/>
      <c r="P1046" s="171"/>
      <c r="Q1046" s="171"/>
    </row>
    <row r="1047" spans="1:17" ht="14.4" x14ac:dyDescent="0.25">
      <c r="A1047" s="168"/>
      <c r="B1047" s="168"/>
      <c r="C1047" s="168"/>
      <c r="D1047" s="168"/>
      <c r="E1047" s="169"/>
      <c r="F1047" s="168"/>
      <c r="G1047" s="172"/>
      <c r="H1047" s="172"/>
      <c r="I1047" s="172"/>
      <c r="J1047" s="168"/>
      <c r="K1047" s="168"/>
      <c r="N1047" s="171"/>
      <c r="O1047" s="171"/>
      <c r="P1047" s="171"/>
      <c r="Q1047" s="171"/>
    </row>
    <row r="1048" spans="1:17" ht="14.4" x14ac:dyDescent="0.25">
      <c r="A1048" s="168"/>
      <c r="B1048" s="168"/>
      <c r="C1048" s="168"/>
      <c r="D1048" s="168"/>
      <c r="E1048" s="169"/>
      <c r="F1048" s="168"/>
      <c r="G1048" s="172"/>
      <c r="H1048" s="172"/>
      <c r="I1048" s="172"/>
      <c r="J1048" s="168"/>
      <c r="K1048" s="168"/>
      <c r="N1048" s="171"/>
      <c r="O1048" s="171"/>
      <c r="P1048" s="171"/>
      <c r="Q1048" s="171"/>
    </row>
    <row r="1049" spans="1:17" ht="14.4" x14ac:dyDescent="0.25">
      <c r="A1049" s="168"/>
      <c r="B1049" s="168"/>
      <c r="C1049" s="168"/>
      <c r="D1049" s="168"/>
      <c r="E1049" s="169"/>
      <c r="F1049" s="168"/>
      <c r="G1049" s="172"/>
      <c r="H1049" s="172"/>
      <c r="I1049" s="172"/>
      <c r="J1049" s="168"/>
      <c r="K1049" s="168"/>
      <c r="N1049" s="171"/>
      <c r="O1049" s="171"/>
      <c r="P1049" s="171"/>
      <c r="Q1049" s="171"/>
    </row>
    <row r="1050" spans="1:17" ht="14.4" x14ac:dyDescent="0.25">
      <c r="A1050" s="168"/>
      <c r="B1050" s="168"/>
      <c r="C1050" s="168"/>
      <c r="D1050" s="168"/>
      <c r="E1050" s="169"/>
      <c r="F1050" s="168"/>
      <c r="G1050" s="172"/>
      <c r="H1050" s="172"/>
      <c r="I1050" s="172"/>
      <c r="J1050" s="168"/>
      <c r="K1050" s="168"/>
      <c r="N1050" s="171"/>
      <c r="O1050" s="171"/>
      <c r="P1050" s="171"/>
      <c r="Q1050" s="171"/>
    </row>
    <row r="1051" spans="1:17" ht="14.4" x14ac:dyDescent="0.25">
      <c r="A1051" s="168"/>
      <c r="B1051" s="168"/>
      <c r="C1051" s="168"/>
      <c r="D1051" s="168"/>
      <c r="E1051" s="169"/>
      <c r="F1051" s="168"/>
      <c r="G1051" s="172"/>
      <c r="H1051" s="172"/>
      <c r="I1051" s="172"/>
      <c r="J1051" s="168"/>
      <c r="K1051" s="168"/>
      <c r="N1051" s="171"/>
      <c r="O1051" s="171"/>
      <c r="P1051" s="171"/>
      <c r="Q1051" s="171"/>
    </row>
    <row r="1052" spans="1:17" ht="14.4" x14ac:dyDescent="0.25">
      <c r="A1052" s="168"/>
      <c r="B1052" s="168"/>
      <c r="C1052" s="168"/>
      <c r="D1052" s="168"/>
      <c r="E1052" s="169"/>
      <c r="F1052" s="168"/>
      <c r="G1052" s="172"/>
      <c r="H1052" s="172"/>
      <c r="I1052" s="172"/>
      <c r="J1052" s="168"/>
      <c r="K1052" s="168"/>
      <c r="N1052" s="171"/>
      <c r="O1052" s="171"/>
      <c r="P1052" s="171"/>
      <c r="Q1052" s="171"/>
    </row>
    <row r="1053" spans="1:17" ht="14.4" x14ac:dyDescent="0.25">
      <c r="A1053" s="168"/>
      <c r="B1053" s="168"/>
      <c r="C1053" s="168"/>
      <c r="D1053" s="168"/>
      <c r="E1053" s="169"/>
      <c r="F1053" s="168"/>
      <c r="G1053" s="172"/>
      <c r="H1053" s="172"/>
      <c r="I1053" s="172"/>
      <c r="J1053" s="168"/>
      <c r="K1053" s="168"/>
      <c r="N1053" s="171"/>
      <c r="O1053" s="171"/>
      <c r="P1053" s="171"/>
      <c r="Q1053" s="171"/>
    </row>
    <row r="1054" spans="1:17" ht="14.4" x14ac:dyDescent="0.25">
      <c r="A1054" s="168"/>
      <c r="B1054" s="168"/>
      <c r="C1054" s="168"/>
      <c r="D1054" s="168"/>
      <c r="E1054" s="169"/>
      <c r="F1054" s="168"/>
      <c r="G1054" s="172"/>
      <c r="H1054" s="172"/>
      <c r="I1054" s="172"/>
      <c r="J1054" s="168"/>
      <c r="K1054" s="168"/>
      <c r="N1054" s="171"/>
      <c r="O1054" s="171"/>
      <c r="P1054" s="171"/>
      <c r="Q1054" s="171"/>
    </row>
    <row r="1055" spans="1:17" ht="14.4" x14ac:dyDescent="0.25">
      <c r="A1055" s="168"/>
      <c r="B1055" s="168"/>
      <c r="C1055" s="168"/>
      <c r="D1055" s="168"/>
      <c r="E1055" s="169"/>
      <c r="F1055" s="168"/>
      <c r="G1055" s="172"/>
      <c r="H1055" s="172"/>
      <c r="I1055" s="172"/>
      <c r="J1055" s="168"/>
      <c r="K1055" s="168"/>
      <c r="N1055" s="171"/>
      <c r="O1055" s="171"/>
      <c r="P1055" s="171"/>
      <c r="Q1055" s="171"/>
    </row>
    <row r="1056" spans="1:17" ht="14.4" x14ac:dyDescent="0.25">
      <c r="A1056" s="168"/>
      <c r="B1056" s="168"/>
      <c r="C1056" s="168"/>
      <c r="D1056" s="168"/>
      <c r="E1056" s="169"/>
      <c r="F1056" s="168"/>
      <c r="G1056" s="172"/>
      <c r="H1056" s="172"/>
      <c r="I1056" s="172"/>
      <c r="J1056" s="168"/>
      <c r="K1056" s="168"/>
      <c r="N1056" s="171"/>
      <c r="O1056" s="171"/>
      <c r="P1056" s="171"/>
      <c r="Q1056" s="171"/>
    </row>
    <row r="1057" spans="1:17" ht="14.4" x14ac:dyDescent="0.25">
      <c r="A1057" s="168"/>
      <c r="B1057" s="168"/>
      <c r="C1057" s="168"/>
      <c r="D1057" s="168"/>
      <c r="E1057" s="169"/>
      <c r="F1057" s="168"/>
      <c r="G1057" s="172"/>
      <c r="H1057" s="172"/>
      <c r="I1057" s="172"/>
      <c r="J1057" s="168"/>
      <c r="K1057" s="168"/>
      <c r="N1057" s="171"/>
      <c r="O1057" s="171"/>
      <c r="P1057" s="171"/>
      <c r="Q1057" s="171"/>
    </row>
    <row r="1058" spans="1:17" ht="14.4" x14ac:dyDescent="0.25">
      <c r="A1058" s="168"/>
      <c r="B1058" s="168"/>
      <c r="C1058" s="168"/>
      <c r="D1058" s="168"/>
      <c r="E1058" s="169"/>
      <c r="F1058" s="168"/>
      <c r="G1058" s="172"/>
      <c r="H1058" s="172"/>
      <c r="I1058" s="172"/>
      <c r="J1058" s="168"/>
      <c r="K1058" s="168"/>
      <c r="N1058" s="171"/>
      <c r="O1058" s="171"/>
      <c r="P1058" s="171"/>
      <c r="Q1058" s="171"/>
    </row>
    <row r="1059" spans="1:17" ht="14.4" x14ac:dyDescent="0.25">
      <c r="A1059" s="168"/>
      <c r="B1059" s="168"/>
      <c r="C1059" s="168"/>
      <c r="D1059" s="168"/>
      <c r="E1059" s="169"/>
      <c r="F1059" s="168"/>
      <c r="G1059" s="172"/>
      <c r="H1059" s="172"/>
      <c r="I1059" s="172"/>
      <c r="J1059" s="168"/>
      <c r="K1059" s="168"/>
      <c r="N1059" s="171"/>
      <c r="O1059" s="171"/>
      <c r="P1059" s="171"/>
      <c r="Q1059" s="171"/>
    </row>
    <row r="1060" spans="1:17" ht="14.4" x14ac:dyDescent="0.25">
      <c r="A1060" s="168"/>
      <c r="B1060" s="168"/>
      <c r="C1060" s="168"/>
      <c r="D1060" s="168"/>
      <c r="E1060" s="169"/>
      <c r="F1060" s="168"/>
      <c r="G1060" s="172"/>
      <c r="H1060" s="172"/>
      <c r="I1060" s="172"/>
      <c r="J1060" s="168"/>
      <c r="K1060" s="168"/>
      <c r="N1060" s="171"/>
      <c r="O1060" s="171"/>
      <c r="P1060" s="171"/>
      <c r="Q1060" s="171"/>
    </row>
    <row r="1061" spans="1:17" ht="14.4" x14ac:dyDescent="0.25">
      <c r="A1061" s="168"/>
      <c r="B1061" s="168"/>
      <c r="C1061" s="168"/>
      <c r="D1061" s="168"/>
      <c r="E1061" s="169"/>
      <c r="F1061" s="168"/>
      <c r="G1061" s="172"/>
      <c r="H1061" s="172"/>
      <c r="I1061" s="172"/>
      <c r="J1061" s="168"/>
      <c r="K1061" s="168"/>
      <c r="N1061" s="171"/>
      <c r="O1061" s="171"/>
      <c r="P1061" s="171"/>
      <c r="Q1061" s="171"/>
    </row>
    <row r="1062" spans="1:17" ht="14.4" x14ac:dyDescent="0.25">
      <c r="A1062" s="168"/>
      <c r="B1062" s="168"/>
      <c r="C1062" s="168"/>
      <c r="D1062" s="168"/>
      <c r="E1062" s="169"/>
      <c r="F1062" s="168"/>
      <c r="G1062" s="172"/>
      <c r="H1062" s="172"/>
      <c r="I1062" s="172"/>
      <c r="J1062" s="168"/>
      <c r="K1062" s="168"/>
      <c r="N1062" s="171"/>
      <c r="O1062" s="171"/>
      <c r="P1062" s="171"/>
      <c r="Q1062" s="171"/>
    </row>
    <row r="1063" spans="1:17" ht="14.4" x14ac:dyDescent="0.25">
      <c r="A1063" s="168"/>
      <c r="B1063" s="168"/>
      <c r="C1063" s="168"/>
      <c r="D1063" s="168"/>
      <c r="E1063" s="169"/>
      <c r="F1063" s="168"/>
      <c r="G1063" s="172"/>
      <c r="H1063" s="172"/>
      <c r="I1063" s="172"/>
      <c r="J1063" s="168"/>
      <c r="K1063" s="168"/>
      <c r="N1063" s="171"/>
      <c r="O1063" s="171"/>
      <c r="P1063" s="171"/>
      <c r="Q1063" s="171"/>
    </row>
    <row r="1064" spans="1:17" ht="14.4" x14ac:dyDescent="0.25">
      <c r="A1064" s="168"/>
      <c r="B1064" s="168"/>
      <c r="C1064" s="168"/>
      <c r="D1064" s="168"/>
      <c r="E1064" s="169"/>
      <c r="F1064" s="168"/>
      <c r="G1064" s="172"/>
      <c r="H1064" s="172"/>
      <c r="I1064" s="172"/>
      <c r="J1064" s="168"/>
      <c r="K1064" s="168"/>
      <c r="N1064" s="171"/>
      <c r="O1064" s="171"/>
      <c r="P1064" s="171"/>
      <c r="Q1064" s="171"/>
    </row>
    <row r="1065" spans="1:17" ht="14.4" x14ac:dyDescent="0.25">
      <c r="A1065" s="168"/>
      <c r="B1065" s="168"/>
      <c r="C1065" s="168"/>
      <c r="D1065" s="168"/>
      <c r="E1065" s="169"/>
      <c r="F1065" s="168"/>
      <c r="G1065" s="172"/>
      <c r="H1065" s="172"/>
      <c r="I1065" s="172"/>
      <c r="J1065" s="168"/>
      <c r="K1065" s="168"/>
      <c r="N1065" s="171"/>
      <c r="O1065" s="171"/>
      <c r="P1065" s="171"/>
      <c r="Q1065" s="171"/>
    </row>
    <row r="1066" spans="1:17" ht="14.4" x14ac:dyDescent="0.25">
      <c r="A1066" s="168"/>
      <c r="B1066" s="168"/>
      <c r="C1066" s="168"/>
      <c r="D1066" s="168"/>
      <c r="E1066" s="169"/>
      <c r="F1066" s="168"/>
      <c r="G1066" s="172"/>
      <c r="H1066" s="172"/>
      <c r="I1066" s="172"/>
      <c r="J1066" s="168"/>
      <c r="K1066" s="168"/>
      <c r="N1066" s="171"/>
      <c r="O1066" s="171"/>
      <c r="P1066" s="171"/>
      <c r="Q1066" s="171"/>
    </row>
    <row r="1067" spans="1:17" ht="14.4" x14ac:dyDescent="0.25">
      <c r="A1067" s="168"/>
      <c r="B1067" s="168"/>
      <c r="C1067" s="168"/>
      <c r="D1067" s="168"/>
      <c r="E1067" s="169"/>
      <c r="F1067" s="168"/>
      <c r="G1067" s="172"/>
      <c r="H1067" s="172"/>
      <c r="I1067" s="172"/>
      <c r="J1067" s="168"/>
      <c r="K1067" s="168"/>
      <c r="N1067" s="171"/>
      <c r="O1067" s="171"/>
      <c r="P1067" s="171"/>
      <c r="Q1067" s="171"/>
    </row>
    <row r="1068" spans="1:17" ht="14.4" x14ac:dyDescent="0.25">
      <c r="A1068" s="168"/>
      <c r="B1068" s="168"/>
      <c r="C1068" s="168"/>
      <c r="D1068" s="168"/>
      <c r="E1068" s="169"/>
      <c r="F1068" s="168"/>
      <c r="G1068" s="172"/>
      <c r="H1068" s="172"/>
      <c r="I1068" s="172"/>
      <c r="J1068" s="168"/>
      <c r="K1068" s="168"/>
      <c r="N1068" s="171"/>
      <c r="O1068" s="171"/>
      <c r="P1068" s="171"/>
      <c r="Q1068" s="171"/>
    </row>
    <row r="1069" spans="1:17" ht="14.4" x14ac:dyDescent="0.25">
      <c r="A1069" s="168"/>
      <c r="B1069" s="168"/>
      <c r="C1069" s="168"/>
      <c r="D1069" s="168"/>
      <c r="E1069" s="169"/>
      <c r="F1069" s="168"/>
      <c r="G1069" s="172"/>
      <c r="H1069" s="172"/>
      <c r="I1069" s="172"/>
      <c r="J1069" s="168"/>
      <c r="K1069" s="168"/>
      <c r="N1069" s="171"/>
      <c r="O1069" s="171"/>
      <c r="P1069" s="171"/>
      <c r="Q1069" s="171"/>
    </row>
    <row r="1070" spans="1:17" ht="14.4" x14ac:dyDescent="0.25">
      <c r="A1070" s="168"/>
      <c r="B1070" s="168"/>
      <c r="C1070" s="168"/>
      <c r="D1070" s="168"/>
      <c r="E1070" s="169"/>
      <c r="F1070" s="168"/>
      <c r="G1070" s="172"/>
      <c r="H1070" s="172"/>
      <c r="I1070" s="172"/>
      <c r="J1070" s="168"/>
      <c r="K1070" s="168"/>
      <c r="N1070" s="171"/>
      <c r="O1070" s="171"/>
      <c r="P1070" s="171"/>
      <c r="Q1070" s="171"/>
    </row>
    <row r="1071" spans="1:17" ht="14.4" x14ac:dyDescent="0.25">
      <c r="A1071" s="168"/>
      <c r="B1071" s="168"/>
      <c r="C1071" s="168"/>
      <c r="D1071" s="168"/>
      <c r="E1071" s="169"/>
      <c r="F1071" s="168"/>
      <c r="G1071" s="172"/>
      <c r="H1071" s="172"/>
      <c r="I1071" s="172"/>
      <c r="J1071" s="168"/>
      <c r="K1071" s="168"/>
      <c r="N1071" s="171"/>
      <c r="O1071" s="171"/>
      <c r="P1071" s="171"/>
      <c r="Q1071" s="171"/>
    </row>
    <row r="1072" spans="1:17" ht="14.4" x14ac:dyDescent="0.25">
      <c r="A1072" s="168"/>
      <c r="B1072" s="168"/>
      <c r="C1072" s="168"/>
      <c r="D1072" s="168"/>
      <c r="E1072" s="169"/>
      <c r="F1072" s="168"/>
      <c r="G1072" s="172"/>
      <c r="H1072" s="172"/>
      <c r="I1072" s="172"/>
      <c r="J1072" s="168"/>
      <c r="K1072" s="168"/>
      <c r="N1072" s="171"/>
      <c r="O1072" s="171"/>
      <c r="P1072" s="171"/>
      <c r="Q1072" s="171"/>
    </row>
    <row r="1073" spans="1:17" ht="14.4" x14ac:dyDescent="0.25">
      <c r="A1073" s="168"/>
      <c r="B1073" s="168"/>
      <c r="C1073" s="168"/>
      <c r="D1073" s="168"/>
      <c r="E1073" s="169"/>
      <c r="F1073" s="168"/>
      <c r="G1073" s="172"/>
      <c r="H1073" s="172"/>
      <c r="I1073" s="172"/>
      <c r="J1073" s="168"/>
      <c r="K1073" s="168"/>
      <c r="N1073" s="171"/>
      <c r="O1073" s="171"/>
      <c r="P1073" s="171"/>
      <c r="Q1073" s="171"/>
    </row>
    <row r="1074" spans="1:17" ht="14.4" x14ac:dyDescent="0.25">
      <c r="A1074" s="168"/>
      <c r="B1074" s="168"/>
      <c r="C1074" s="168"/>
      <c r="D1074" s="168"/>
      <c r="E1074" s="169"/>
      <c r="F1074" s="168"/>
      <c r="G1074" s="172"/>
      <c r="H1074" s="172"/>
      <c r="I1074" s="172"/>
      <c r="J1074" s="168"/>
      <c r="K1074" s="168"/>
      <c r="N1074" s="171"/>
      <c r="O1074" s="171"/>
      <c r="P1074" s="171"/>
      <c r="Q1074" s="171"/>
    </row>
    <row r="1075" spans="1:17" ht="14.4" x14ac:dyDescent="0.25">
      <c r="A1075" s="168"/>
      <c r="B1075" s="168"/>
      <c r="C1075" s="168"/>
      <c r="D1075" s="168"/>
      <c r="E1075" s="169"/>
      <c r="F1075" s="168"/>
      <c r="G1075" s="172"/>
      <c r="H1075" s="172"/>
      <c r="I1075" s="172"/>
      <c r="J1075" s="168"/>
      <c r="K1075" s="168"/>
      <c r="N1075" s="171"/>
      <c r="O1075" s="171"/>
      <c r="P1075" s="171"/>
      <c r="Q1075" s="171"/>
    </row>
    <row r="1076" spans="1:17" ht="14.4" x14ac:dyDescent="0.25">
      <c r="A1076" s="168"/>
      <c r="B1076" s="168"/>
      <c r="C1076" s="168"/>
      <c r="D1076" s="168"/>
      <c r="E1076" s="169"/>
      <c r="F1076" s="168"/>
      <c r="G1076" s="172"/>
      <c r="H1076" s="172"/>
      <c r="I1076" s="172"/>
      <c r="J1076" s="168"/>
      <c r="K1076" s="168"/>
      <c r="N1076" s="171"/>
      <c r="O1076" s="171"/>
      <c r="P1076" s="171"/>
      <c r="Q1076" s="171"/>
    </row>
    <row r="1077" spans="1:17" ht="14.4" x14ac:dyDescent="0.25">
      <c r="A1077" s="168"/>
      <c r="B1077" s="168"/>
      <c r="C1077" s="168"/>
      <c r="D1077" s="168"/>
      <c r="E1077" s="169"/>
      <c r="F1077" s="168"/>
      <c r="G1077" s="172"/>
      <c r="H1077" s="172"/>
      <c r="I1077" s="172"/>
      <c r="J1077" s="168"/>
      <c r="K1077" s="168"/>
      <c r="N1077" s="171"/>
      <c r="O1077" s="171"/>
      <c r="P1077" s="171"/>
      <c r="Q1077" s="171"/>
    </row>
    <row r="1078" spans="1:17" ht="14.4" x14ac:dyDescent="0.25">
      <c r="A1078" s="168"/>
      <c r="B1078" s="168"/>
      <c r="C1078" s="168"/>
      <c r="D1078" s="168"/>
      <c r="E1078" s="169"/>
      <c r="F1078" s="168"/>
      <c r="G1078" s="172"/>
      <c r="H1078" s="172"/>
      <c r="I1078" s="172"/>
      <c r="J1078" s="168"/>
      <c r="K1078" s="168"/>
      <c r="N1078" s="171"/>
      <c r="O1078" s="171"/>
      <c r="P1078" s="171"/>
      <c r="Q1078" s="171"/>
    </row>
    <row r="1079" spans="1:17" ht="14.4" x14ac:dyDescent="0.25">
      <c r="A1079" s="168"/>
      <c r="B1079" s="168"/>
      <c r="C1079" s="168"/>
      <c r="D1079" s="168"/>
      <c r="E1079" s="169"/>
      <c r="F1079" s="168"/>
      <c r="G1079" s="172"/>
      <c r="H1079" s="172"/>
      <c r="I1079" s="172"/>
      <c r="J1079" s="168"/>
      <c r="K1079" s="168"/>
      <c r="N1079" s="171"/>
      <c r="O1079" s="171"/>
      <c r="P1079" s="171"/>
      <c r="Q1079" s="171"/>
    </row>
    <row r="1080" spans="1:17" ht="14.4" x14ac:dyDescent="0.25">
      <c r="A1080" s="168"/>
      <c r="B1080" s="168"/>
      <c r="C1080" s="168"/>
      <c r="D1080" s="168"/>
      <c r="E1080" s="169"/>
      <c r="F1080" s="168"/>
      <c r="G1080" s="172"/>
      <c r="H1080" s="172"/>
      <c r="I1080" s="172"/>
      <c r="J1080" s="168"/>
      <c r="K1080" s="168"/>
      <c r="N1080" s="171"/>
      <c r="O1080" s="171"/>
      <c r="P1080" s="171"/>
      <c r="Q1080" s="171"/>
    </row>
    <row r="1081" spans="1:17" ht="14.4" x14ac:dyDescent="0.25">
      <c r="A1081" s="168"/>
      <c r="B1081" s="168"/>
      <c r="C1081" s="168"/>
      <c r="D1081" s="168"/>
      <c r="E1081" s="169"/>
      <c r="F1081" s="168"/>
      <c r="G1081" s="172"/>
      <c r="H1081" s="172"/>
      <c r="I1081" s="172"/>
      <c r="J1081" s="168"/>
      <c r="K1081" s="168"/>
      <c r="N1081" s="171"/>
      <c r="O1081" s="171"/>
      <c r="P1081" s="171"/>
      <c r="Q1081" s="171"/>
    </row>
    <row r="1082" spans="1:17" ht="14.4" x14ac:dyDescent="0.25">
      <c r="A1082" s="168"/>
      <c r="B1082" s="168"/>
      <c r="C1082" s="168"/>
      <c r="D1082" s="168"/>
      <c r="E1082" s="169"/>
      <c r="F1082" s="168"/>
      <c r="G1082" s="172"/>
      <c r="H1082" s="172"/>
      <c r="I1082" s="172"/>
      <c r="J1082" s="168"/>
      <c r="K1082" s="168"/>
      <c r="N1082" s="171"/>
      <c r="O1082" s="171"/>
      <c r="P1082" s="171"/>
      <c r="Q1082" s="171"/>
    </row>
    <row r="1083" spans="1:17" ht="14.4" x14ac:dyDescent="0.25">
      <c r="A1083" s="168"/>
      <c r="B1083" s="168"/>
      <c r="C1083" s="168"/>
      <c r="D1083" s="168"/>
      <c r="E1083" s="169"/>
      <c r="F1083" s="168"/>
      <c r="G1083" s="172"/>
      <c r="H1083" s="172"/>
      <c r="I1083" s="172"/>
      <c r="J1083" s="168"/>
      <c r="K1083" s="168"/>
      <c r="N1083" s="171"/>
      <c r="O1083" s="171"/>
      <c r="P1083" s="171"/>
      <c r="Q1083" s="171"/>
    </row>
    <row r="1084" spans="1:17" ht="14.4" x14ac:dyDescent="0.25">
      <c r="A1084" s="168"/>
      <c r="B1084" s="168"/>
      <c r="C1084" s="168"/>
      <c r="D1084" s="168"/>
      <c r="E1084" s="169"/>
      <c r="F1084" s="168"/>
      <c r="G1084" s="172"/>
      <c r="H1084" s="172"/>
      <c r="I1084" s="172"/>
      <c r="J1084" s="168"/>
      <c r="K1084" s="168"/>
      <c r="N1084" s="171"/>
      <c r="O1084" s="171"/>
      <c r="P1084" s="171"/>
      <c r="Q1084" s="171"/>
    </row>
    <row r="1085" spans="1:17" ht="14.4" x14ac:dyDescent="0.25">
      <c r="A1085" s="168"/>
      <c r="B1085" s="168"/>
      <c r="C1085" s="168"/>
      <c r="D1085" s="168"/>
      <c r="E1085" s="169"/>
      <c r="F1085" s="168"/>
      <c r="G1085" s="172"/>
      <c r="H1085" s="172"/>
      <c r="I1085" s="172"/>
      <c r="J1085" s="168"/>
      <c r="K1085" s="168"/>
      <c r="N1085" s="171"/>
      <c r="O1085" s="171"/>
      <c r="P1085" s="171"/>
      <c r="Q1085" s="171"/>
    </row>
    <row r="1086" spans="1:17" ht="14.4" x14ac:dyDescent="0.25">
      <c r="A1086" s="168"/>
      <c r="B1086" s="168"/>
      <c r="C1086" s="168"/>
      <c r="D1086" s="168"/>
      <c r="E1086" s="169"/>
      <c r="F1086" s="168"/>
      <c r="G1086" s="172"/>
      <c r="H1086" s="172"/>
      <c r="I1086" s="172"/>
      <c r="J1086" s="168"/>
      <c r="K1086" s="168"/>
      <c r="N1086" s="171"/>
      <c r="O1086" s="171"/>
      <c r="P1086" s="171"/>
      <c r="Q1086" s="171"/>
    </row>
    <row r="1087" spans="1:17" ht="14.4" x14ac:dyDescent="0.25">
      <c r="A1087" s="168"/>
      <c r="B1087" s="168"/>
      <c r="C1087" s="168"/>
      <c r="D1087" s="168"/>
      <c r="E1087" s="169"/>
      <c r="F1087" s="168"/>
      <c r="G1087" s="172"/>
      <c r="H1087" s="172"/>
      <c r="I1087" s="172"/>
      <c r="J1087" s="168"/>
      <c r="K1087" s="168"/>
      <c r="N1087" s="171"/>
      <c r="O1087" s="171"/>
      <c r="P1087" s="171"/>
      <c r="Q1087" s="171"/>
    </row>
    <row r="1088" spans="1:17" ht="14.4" x14ac:dyDescent="0.25">
      <c r="A1088" s="168"/>
      <c r="B1088" s="168"/>
      <c r="C1088" s="168"/>
      <c r="D1088" s="168"/>
      <c r="E1088" s="169"/>
      <c r="F1088" s="168"/>
      <c r="G1088" s="172"/>
      <c r="H1088" s="172"/>
      <c r="I1088" s="172"/>
      <c r="J1088" s="168"/>
      <c r="K1088" s="168"/>
      <c r="N1088" s="171"/>
      <c r="O1088" s="171"/>
      <c r="P1088" s="171"/>
      <c r="Q1088" s="171"/>
    </row>
    <row r="1089" spans="1:17" ht="14.4" x14ac:dyDescent="0.25">
      <c r="A1089" s="168"/>
      <c r="B1089" s="168"/>
      <c r="C1089" s="168"/>
      <c r="D1089" s="168"/>
      <c r="E1089" s="169"/>
      <c r="F1089" s="168"/>
      <c r="G1089" s="172"/>
      <c r="H1089" s="172"/>
      <c r="I1089" s="172"/>
      <c r="J1089" s="168"/>
      <c r="K1089" s="168"/>
      <c r="N1089" s="171"/>
      <c r="O1089" s="171"/>
      <c r="P1089" s="171"/>
      <c r="Q1089" s="171"/>
    </row>
    <row r="1090" spans="1:17" ht="14.4" x14ac:dyDescent="0.25">
      <c r="A1090" s="168"/>
      <c r="B1090" s="168"/>
      <c r="C1090" s="168"/>
      <c r="D1090" s="168"/>
      <c r="E1090" s="169"/>
      <c r="F1090" s="168"/>
      <c r="G1090" s="172"/>
      <c r="H1090" s="172"/>
      <c r="I1090" s="172"/>
      <c r="J1090" s="168"/>
      <c r="K1090" s="168"/>
      <c r="N1090" s="171"/>
      <c r="O1090" s="171"/>
      <c r="P1090" s="171"/>
      <c r="Q1090" s="171"/>
    </row>
    <row r="1091" spans="1:17" ht="14.4" x14ac:dyDescent="0.25">
      <c r="A1091" s="168"/>
      <c r="B1091" s="168"/>
      <c r="C1091" s="168"/>
      <c r="D1091" s="168"/>
      <c r="E1091" s="169"/>
      <c r="F1091" s="168"/>
      <c r="G1091" s="172"/>
      <c r="H1091" s="172"/>
      <c r="I1091" s="172"/>
      <c r="J1091" s="168"/>
      <c r="K1091" s="168"/>
      <c r="N1091" s="171"/>
      <c r="O1091" s="171"/>
      <c r="P1091" s="171"/>
      <c r="Q1091" s="171"/>
    </row>
    <row r="1092" spans="1:17" ht="14.4" x14ac:dyDescent="0.25">
      <c r="A1092" s="168"/>
      <c r="B1092" s="168"/>
      <c r="C1092" s="168"/>
      <c r="D1092" s="168"/>
      <c r="E1092" s="169"/>
      <c r="F1092" s="168"/>
      <c r="G1092" s="172"/>
      <c r="H1092" s="172"/>
      <c r="I1092" s="172"/>
      <c r="J1092" s="168"/>
      <c r="K1092" s="168"/>
      <c r="N1092" s="171"/>
      <c r="O1092" s="171"/>
      <c r="P1092" s="171"/>
      <c r="Q1092" s="171"/>
    </row>
    <row r="1093" spans="1:17" ht="14.4" x14ac:dyDescent="0.25">
      <c r="A1093" s="168"/>
      <c r="B1093" s="168"/>
      <c r="C1093" s="168"/>
      <c r="D1093" s="168"/>
      <c r="E1093" s="169"/>
      <c r="F1093" s="168"/>
      <c r="G1093" s="172"/>
      <c r="H1093" s="172"/>
      <c r="I1093" s="172"/>
      <c r="J1093" s="168"/>
      <c r="K1093" s="168"/>
      <c r="N1093" s="171"/>
      <c r="O1093" s="171"/>
      <c r="P1093" s="171"/>
      <c r="Q1093" s="171"/>
    </row>
    <row r="1094" spans="1:17" ht="14.4" x14ac:dyDescent="0.25">
      <c r="A1094" s="168"/>
      <c r="B1094" s="168"/>
      <c r="C1094" s="168"/>
      <c r="D1094" s="168"/>
      <c r="E1094" s="169"/>
      <c r="F1094" s="168"/>
      <c r="G1094" s="172"/>
      <c r="H1094" s="172"/>
      <c r="I1094" s="172"/>
      <c r="J1094" s="168"/>
      <c r="K1094" s="168"/>
      <c r="N1094" s="171"/>
      <c r="O1094" s="171"/>
      <c r="P1094" s="171"/>
      <c r="Q1094" s="171"/>
    </row>
    <row r="1095" spans="1:17" ht="14.4" x14ac:dyDescent="0.25">
      <c r="A1095" s="168"/>
      <c r="B1095" s="168"/>
      <c r="C1095" s="168"/>
      <c r="D1095" s="168"/>
      <c r="E1095" s="169"/>
      <c r="F1095" s="168"/>
      <c r="G1095" s="172"/>
      <c r="H1095" s="172"/>
      <c r="I1095" s="172"/>
      <c r="J1095" s="168"/>
      <c r="K1095" s="168"/>
      <c r="N1095" s="171"/>
      <c r="O1095" s="171"/>
      <c r="P1095" s="171"/>
      <c r="Q1095" s="171"/>
    </row>
    <row r="1096" spans="1:17" ht="14.4" x14ac:dyDescent="0.25">
      <c r="A1096" s="168"/>
      <c r="B1096" s="168"/>
      <c r="C1096" s="168"/>
      <c r="D1096" s="168"/>
      <c r="E1096" s="169"/>
      <c r="F1096" s="168"/>
      <c r="G1096" s="172"/>
      <c r="H1096" s="172"/>
      <c r="I1096" s="172"/>
      <c r="J1096" s="168"/>
      <c r="K1096" s="168"/>
      <c r="N1096" s="171"/>
      <c r="O1096" s="171"/>
      <c r="P1096" s="171"/>
      <c r="Q1096" s="171"/>
    </row>
    <row r="1097" spans="1:17" ht="14.4" x14ac:dyDescent="0.25">
      <c r="A1097" s="168"/>
      <c r="B1097" s="168"/>
      <c r="C1097" s="168"/>
      <c r="D1097" s="168"/>
      <c r="E1097" s="169"/>
      <c r="F1097" s="168"/>
      <c r="G1097" s="172"/>
      <c r="H1097" s="172"/>
      <c r="I1097" s="172"/>
      <c r="J1097" s="168"/>
      <c r="K1097" s="168"/>
      <c r="N1097" s="171"/>
      <c r="O1097" s="171"/>
      <c r="P1097" s="171"/>
      <c r="Q1097" s="171"/>
    </row>
    <row r="1098" spans="1:17" ht="14.4" x14ac:dyDescent="0.25">
      <c r="A1098" s="168"/>
      <c r="B1098" s="168"/>
      <c r="C1098" s="168"/>
      <c r="D1098" s="168"/>
      <c r="E1098" s="169"/>
      <c r="F1098" s="168"/>
      <c r="G1098" s="172"/>
      <c r="H1098" s="172"/>
      <c r="I1098" s="172"/>
      <c r="J1098" s="168"/>
      <c r="K1098" s="168"/>
      <c r="N1098" s="171"/>
      <c r="O1098" s="171"/>
      <c r="P1098" s="171"/>
      <c r="Q1098" s="171"/>
    </row>
    <row r="1099" spans="1:17" ht="14.4" x14ac:dyDescent="0.25">
      <c r="A1099" s="168"/>
      <c r="B1099" s="168"/>
      <c r="C1099" s="168"/>
      <c r="D1099" s="168"/>
      <c r="E1099" s="169"/>
      <c r="F1099" s="168"/>
      <c r="G1099" s="172"/>
      <c r="H1099" s="172"/>
      <c r="I1099" s="172"/>
      <c r="J1099" s="168"/>
      <c r="K1099" s="168"/>
      <c r="N1099" s="171"/>
      <c r="O1099" s="171"/>
      <c r="P1099" s="171"/>
      <c r="Q1099" s="171"/>
    </row>
    <row r="1100" spans="1:17" ht="14.4" x14ac:dyDescent="0.25">
      <c r="A1100" s="168"/>
      <c r="B1100" s="168"/>
      <c r="C1100" s="168"/>
      <c r="D1100" s="168"/>
      <c r="E1100" s="169"/>
      <c r="F1100" s="168"/>
      <c r="G1100" s="172"/>
      <c r="H1100" s="172"/>
      <c r="I1100" s="172"/>
      <c r="J1100" s="168"/>
      <c r="K1100" s="168"/>
      <c r="N1100" s="171"/>
      <c r="O1100" s="171"/>
      <c r="P1100" s="171"/>
      <c r="Q1100" s="171"/>
    </row>
    <row r="1101" spans="1:17" ht="14.4" x14ac:dyDescent="0.25">
      <c r="A1101" s="168"/>
      <c r="B1101" s="168"/>
      <c r="C1101" s="168"/>
      <c r="D1101" s="168"/>
      <c r="E1101" s="169"/>
      <c r="F1101" s="168"/>
      <c r="G1101" s="172"/>
      <c r="H1101" s="172"/>
      <c r="I1101" s="172"/>
      <c r="J1101" s="168"/>
      <c r="K1101" s="168"/>
      <c r="N1101" s="171"/>
      <c r="O1101" s="171"/>
      <c r="P1101" s="171"/>
      <c r="Q1101" s="171"/>
    </row>
    <row r="1102" spans="1:17" ht="14.4" x14ac:dyDescent="0.25">
      <c r="A1102" s="168"/>
      <c r="B1102" s="168"/>
      <c r="C1102" s="168"/>
      <c r="D1102" s="168"/>
      <c r="E1102" s="169"/>
      <c r="F1102" s="168"/>
      <c r="G1102" s="172"/>
      <c r="H1102" s="172"/>
      <c r="I1102" s="172"/>
      <c r="J1102" s="168"/>
      <c r="K1102" s="168"/>
      <c r="N1102" s="171"/>
      <c r="O1102" s="171"/>
      <c r="P1102" s="171"/>
      <c r="Q1102" s="171"/>
    </row>
    <row r="1103" spans="1:17" ht="14.4" x14ac:dyDescent="0.25">
      <c r="A1103" s="168"/>
      <c r="B1103" s="168"/>
      <c r="C1103" s="168"/>
      <c r="D1103" s="168"/>
      <c r="E1103" s="169"/>
      <c r="F1103" s="168"/>
      <c r="G1103" s="172"/>
      <c r="H1103" s="172"/>
      <c r="I1103" s="172"/>
      <c r="J1103" s="168"/>
      <c r="K1103" s="168"/>
      <c r="N1103" s="171"/>
      <c r="O1103" s="171"/>
      <c r="P1103" s="171"/>
      <c r="Q1103" s="171"/>
    </row>
    <row r="1104" spans="1:17" ht="14.4" x14ac:dyDescent="0.25">
      <c r="A1104" s="168"/>
      <c r="B1104" s="168"/>
      <c r="C1104" s="168"/>
      <c r="D1104" s="168"/>
      <c r="E1104" s="169"/>
      <c r="F1104" s="168"/>
      <c r="G1104" s="172"/>
      <c r="H1104" s="172"/>
      <c r="I1104" s="172"/>
      <c r="J1104" s="168"/>
      <c r="K1104" s="168"/>
      <c r="N1104" s="171"/>
      <c r="O1104" s="171"/>
      <c r="P1104" s="171"/>
      <c r="Q1104" s="171"/>
    </row>
    <row r="1105" spans="1:17" ht="14.4" x14ac:dyDescent="0.25">
      <c r="A1105" s="168"/>
      <c r="B1105" s="168"/>
      <c r="C1105" s="168"/>
      <c r="D1105" s="168"/>
      <c r="E1105" s="169"/>
      <c r="F1105" s="168"/>
      <c r="G1105" s="172"/>
      <c r="H1105" s="172"/>
      <c r="I1105" s="172"/>
      <c r="J1105" s="168"/>
      <c r="K1105" s="168"/>
      <c r="N1105" s="171"/>
      <c r="O1105" s="171"/>
      <c r="P1105" s="171"/>
      <c r="Q1105" s="171"/>
    </row>
    <row r="1106" spans="1:17" ht="14.4" x14ac:dyDescent="0.25">
      <c r="A1106" s="168"/>
      <c r="B1106" s="168"/>
      <c r="C1106" s="168"/>
      <c r="D1106" s="168"/>
      <c r="E1106" s="169"/>
      <c r="F1106" s="168"/>
      <c r="G1106" s="172"/>
      <c r="H1106" s="172"/>
      <c r="I1106" s="172"/>
      <c r="J1106" s="168"/>
      <c r="K1106" s="168"/>
      <c r="N1106" s="171"/>
      <c r="O1106" s="171"/>
      <c r="P1106" s="171"/>
      <c r="Q1106" s="171"/>
    </row>
    <row r="1107" spans="1:17" ht="14.4" x14ac:dyDescent="0.25">
      <c r="A1107" s="168"/>
      <c r="B1107" s="168"/>
      <c r="C1107" s="168"/>
      <c r="D1107" s="168"/>
      <c r="E1107" s="169"/>
      <c r="F1107" s="168"/>
      <c r="G1107" s="172"/>
      <c r="H1107" s="172"/>
      <c r="I1107" s="172"/>
      <c r="J1107" s="168"/>
      <c r="K1107" s="168"/>
      <c r="N1107" s="171"/>
      <c r="O1107" s="171"/>
      <c r="P1107" s="171"/>
      <c r="Q1107" s="171"/>
    </row>
    <row r="1108" spans="1:17" ht="14.4" x14ac:dyDescent="0.25">
      <c r="A1108" s="168"/>
      <c r="B1108" s="168"/>
      <c r="C1108" s="168"/>
      <c r="D1108" s="168"/>
      <c r="E1108" s="169"/>
      <c r="F1108" s="168"/>
      <c r="G1108" s="172"/>
      <c r="H1108" s="172"/>
      <c r="I1108" s="172"/>
      <c r="J1108" s="168"/>
      <c r="K1108" s="168"/>
      <c r="N1108" s="171"/>
      <c r="O1108" s="171"/>
      <c r="P1108" s="171"/>
      <c r="Q1108" s="171"/>
    </row>
    <row r="1109" spans="1:17" ht="14.4" x14ac:dyDescent="0.25">
      <c r="A1109" s="168"/>
      <c r="B1109" s="168"/>
      <c r="C1109" s="168"/>
      <c r="D1109" s="168"/>
      <c r="E1109" s="169"/>
      <c r="F1109" s="168"/>
      <c r="G1109" s="172"/>
      <c r="H1109" s="172"/>
      <c r="I1109" s="172"/>
      <c r="J1109" s="168"/>
      <c r="K1109" s="168"/>
      <c r="N1109" s="171"/>
      <c r="O1109" s="171"/>
      <c r="P1109" s="171"/>
      <c r="Q1109" s="171"/>
    </row>
    <row r="1110" spans="1:17" ht="14.4" x14ac:dyDescent="0.25">
      <c r="A1110" s="168"/>
      <c r="B1110" s="168"/>
      <c r="C1110" s="168"/>
      <c r="D1110" s="168"/>
      <c r="E1110" s="169"/>
      <c r="F1110" s="168"/>
      <c r="G1110" s="172"/>
      <c r="H1110" s="172"/>
      <c r="I1110" s="172"/>
      <c r="J1110" s="168"/>
      <c r="K1110" s="168"/>
      <c r="N1110" s="171"/>
      <c r="O1110" s="171"/>
      <c r="P1110" s="171"/>
      <c r="Q1110" s="171"/>
    </row>
    <row r="1111" spans="1:17" ht="14.4" x14ac:dyDescent="0.25">
      <c r="A1111" s="168"/>
      <c r="B1111" s="168"/>
      <c r="C1111" s="168"/>
      <c r="D1111" s="168"/>
      <c r="E1111" s="169"/>
      <c r="F1111" s="168"/>
      <c r="G1111" s="172"/>
      <c r="H1111" s="172"/>
      <c r="I1111" s="172"/>
      <c r="J1111" s="168"/>
      <c r="K1111" s="168"/>
      <c r="N1111" s="171"/>
      <c r="O1111" s="171"/>
      <c r="P1111" s="171"/>
      <c r="Q1111" s="171"/>
    </row>
    <row r="1112" spans="1:17" ht="14.4" x14ac:dyDescent="0.25">
      <c r="A1112" s="168"/>
      <c r="B1112" s="168"/>
      <c r="C1112" s="168"/>
      <c r="D1112" s="168"/>
      <c r="E1112" s="169"/>
      <c r="F1112" s="168"/>
      <c r="G1112" s="172"/>
      <c r="H1112" s="172"/>
      <c r="I1112" s="172"/>
      <c r="J1112" s="168"/>
      <c r="K1112" s="168"/>
      <c r="N1112" s="171"/>
      <c r="O1112" s="171"/>
      <c r="P1112" s="171"/>
      <c r="Q1112" s="171"/>
    </row>
    <row r="1113" spans="1:17" ht="14.4" x14ac:dyDescent="0.25">
      <c r="A1113" s="168"/>
      <c r="B1113" s="168"/>
      <c r="C1113" s="168"/>
      <c r="D1113" s="168"/>
      <c r="E1113" s="169"/>
      <c r="F1113" s="168"/>
      <c r="G1113" s="172"/>
      <c r="H1113" s="172"/>
      <c r="I1113" s="172"/>
      <c r="J1113" s="168"/>
      <c r="K1113" s="168"/>
      <c r="N1113" s="171"/>
      <c r="O1113" s="171"/>
      <c r="P1113" s="171"/>
      <c r="Q1113" s="171"/>
    </row>
    <row r="1114" spans="1:17" ht="14.4" x14ac:dyDescent="0.25">
      <c r="A1114" s="168"/>
      <c r="B1114" s="168"/>
      <c r="C1114" s="168"/>
      <c r="D1114" s="168"/>
      <c r="E1114" s="169"/>
      <c r="F1114" s="168"/>
      <c r="G1114" s="172"/>
      <c r="H1114" s="172"/>
      <c r="I1114" s="172"/>
      <c r="J1114" s="168"/>
      <c r="K1114" s="168"/>
      <c r="N1114" s="171"/>
      <c r="O1114" s="171"/>
      <c r="P1114" s="171"/>
      <c r="Q1114" s="171"/>
    </row>
    <row r="1115" spans="1:17" ht="14.4" x14ac:dyDescent="0.25">
      <c r="A1115" s="168"/>
      <c r="B1115" s="168"/>
      <c r="C1115" s="168"/>
      <c r="D1115" s="168"/>
      <c r="E1115" s="169"/>
      <c r="F1115" s="168"/>
      <c r="G1115" s="172"/>
      <c r="H1115" s="172"/>
      <c r="I1115" s="172"/>
      <c r="J1115" s="168"/>
      <c r="K1115" s="168"/>
      <c r="N1115" s="171"/>
      <c r="O1115" s="171"/>
      <c r="P1115" s="171"/>
      <c r="Q1115" s="171"/>
    </row>
    <row r="1116" spans="1:17" ht="14.4" x14ac:dyDescent="0.25">
      <c r="A1116" s="168"/>
      <c r="B1116" s="168"/>
      <c r="C1116" s="168"/>
      <c r="D1116" s="168"/>
      <c r="E1116" s="169"/>
      <c r="F1116" s="168"/>
      <c r="G1116" s="172"/>
      <c r="H1116" s="172"/>
      <c r="I1116" s="172"/>
      <c r="J1116" s="168"/>
      <c r="K1116" s="168"/>
      <c r="N1116" s="171"/>
      <c r="O1116" s="171"/>
      <c r="P1116" s="171"/>
      <c r="Q1116" s="171"/>
    </row>
    <row r="1117" spans="1:17" ht="14.4" x14ac:dyDescent="0.25">
      <c r="A1117" s="168"/>
      <c r="B1117" s="168"/>
      <c r="C1117" s="168"/>
      <c r="D1117" s="168"/>
      <c r="E1117" s="169"/>
      <c r="F1117" s="168"/>
      <c r="G1117" s="172"/>
      <c r="H1117" s="172"/>
      <c r="I1117" s="172"/>
      <c r="J1117" s="168"/>
      <c r="K1117" s="168"/>
      <c r="N1117" s="171"/>
      <c r="O1117" s="171"/>
      <c r="P1117" s="171"/>
      <c r="Q1117" s="171"/>
    </row>
    <row r="1118" spans="1:17" ht="14.4" x14ac:dyDescent="0.25">
      <c r="A1118" s="168"/>
      <c r="B1118" s="168"/>
      <c r="C1118" s="168"/>
      <c r="D1118" s="168"/>
      <c r="E1118" s="169"/>
      <c r="F1118" s="168"/>
      <c r="G1118" s="172"/>
      <c r="H1118" s="172"/>
      <c r="I1118" s="172"/>
      <c r="J1118" s="168"/>
      <c r="K1118" s="168"/>
      <c r="N1118" s="171"/>
      <c r="O1118" s="171"/>
      <c r="P1118" s="171"/>
      <c r="Q1118" s="171"/>
    </row>
    <row r="1119" spans="1:17" ht="14.4" x14ac:dyDescent="0.25">
      <c r="A1119" s="168"/>
      <c r="B1119" s="168"/>
      <c r="C1119" s="168"/>
      <c r="D1119" s="168"/>
      <c r="E1119" s="169"/>
      <c r="F1119" s="168"/>
      <c r="G1119" s="172"/>
      <c r="H1119" s="172"/>
      <c r="I1119" s="172"/>
      <c r="J1119" s="168"/>
      <c r="K1119" s="168"/>
      <c r="N1119" s="171"/>
      <c r="O1119" s="171"/>
      <c r="P1119" s="171"/>
      <c r="Q1119" s="171"/>
    </row>
    <row r="1120" spans="1:17" ht="14.4" x14ac:dyDescent="0.25">
      <c r="A1120" s="168"/>
      <c r="B1120" s="168"/>
      <c r="C1120" s="168"/>
      <c r="D1120" s="168"/>
      <c r="E1120" s="169"/>
      <c r="F1120" s="168"/>
      <c r="G1120" s="172"/>
      <c r="H1120" s="172"/>
      <c r="I1120" s="172"/>
      <c r="J1120" s="168"/>
      <c r="K1120" s="168"/>
      <c r="N1120" s="171"/>
      <c r="O1120" s="171"/>
      <c r="P1120" s="171"/>
      <c r="Q1120" s="171"/>
    </row>
    <row r="1121" spans="1:17" ht="14.4" x14ac:dyDescent="0.25">
      <c r="A1121" s="168"/>
      <c r="B1121" s="168"/>
      <c r="C1121" s="168"/>
      <c r="D1121" s="168"/>
      <c r="E1121" s="169"/>
      <c r="F1121" s="168"/>
      <c r="G1121" s="172"/>
      <c r="H1121" s="172"/>
      <c r="I1121" s="172"/>
      <c r="J1121" s="168"/>
      <c r="K1121" s="168"/>
      <c r="N1121" s="171"/>
      <c r="O1121" s="171"/>
      <c r="P1121" s="171"/>
      <c r="Q1121" s="171"/>
    </row>
    <row r="1122" spans="1:17" ht="14.4" x14ac:dyDescent="0.25">
      <c r="A1122" s="168"/>
      <c r="B1122" s="168"/>
      <c r="C1122" s="168"/>
      <c r="D1122" s="168"/>
      <c r="E1122" s="169"/>
      <c r="F1122" s="168"/>
      <c r="G1122" s="172"/>
      <c r="H1122" s="172"/>
      <c r="I1122" s="172"/>
      <c r="J1122" s="168"/>
      <c r="K1122" s="168"/>
      <c r="N1122" s="171"/>
      <c r="O1122" s="171"/>
      <c r="P1122" s="171"/>
      <c r="Q1122" s="171"/>
    </row>
    <row r="1123" spans="1:17" ht="14.4" x14ac:dyDescent="0.25">
      <c r="A1123" s="168"/>
      <c r="B1123" s="168"/>
      <c r="C1123" s="168"/>
      <c r="D1123" s="168"/>
      <c r="E1123" s="169"/>
      <c r="F1123" s="168"/>
      <c r="G1123" s="172"/>
      <c r="H1123" s="172"/>
      <c r="I1123" s="172"/>
      <c r="J1123" s="168"/>
      <c r="K1123" s="168"/>
      <c r="N1123" s="171"/>
      <c r="O1123" s="171"/>
      <c r="P1123" s="171"/>
      <c r="Q1123" s="171"/>
    </row>
    <row r="1124" spans="1:17" ht="14.4" x14ac:dyDescent="0.25">
      <c r="A1124" s="168"/>
      <c r="B1124" s="168"/>
      <c r="C1124" s="168"/>
      <c r="D1124" s="168"/>
      <c r="E1124" s="169"/>
      <c r="F1124" s="168"/>
      <c r="G1124" s="172"/>
      <c r="H1124" s="172"/>
      <c r="I1124" s="172"/>
      <c r="J1124" s="168"/>
      <c r="K1124" s="168"/>
      <c r="N1124" s="171"/>
      <c r="O1124" s="171"/>
      <c r="P1124" s="171"/>
      <c r="Q1124" s="171"/>
    </row>
    <row r="1125" spans="1:17" ht="14.4" x14ac:dyDescent="0.25">
      <c r="A1125" s="168"/>
      <c r="B1125" s="168"/>
      <c r="C1125" s="168"/>
      <c r="D1125" s="168"/>
      <c r="E1125" s="169"/>
      <c r="F1125" s="168"/>
      <c r="G1125" s="172"/>
      <c r="H1125" s="172"/>
      <c r="I1125" s="172"/>
      <c r="J1125" s="168"/>
      <c r="K1125" s="168"/>
      <c r="N1125" s="171"/>
      <c r="O1125" s="171"/>
      <c r="P1125" s="171"/>
      <c r="Q1125" s="171"/>
    </row>
    <row r="1126" spans="1:17" ht="14.4" x14ac:dyDescent="0.25">
      <c r="A1126" s="168"/>
      <c r="B1126" s="168"/>
      <c r="C1126" s="168"/>
      <c r="D1126" s="168"/>
      <c r="E1126" s="169"/>
      <c r="F1126" s="168"/>
      <c r="G1126" s="172"/>
      <c r="H1126" s="172"/>
      <c r="I1126" s="172"/>
      <c r="J1126" s="168"/>
      <c r="K1126" s="168"/>
      <c r="N1126" s="171"/>
      <c r="O1126" s="171"/>
      <c r="P1126" s="171"/>
      <c r="Q1126" s="171"/>
    </row>
    <row r="1127" spans="1:17" ht="14.4" x14ac:dyDescent="0.25">
      <c r="A1127" s="168"/>
      <c r="B1127" s="168"/>
      <c r="C1127" s="168"/>
      <c r="D1127" s="168"/>
      <c r="E1127" s="169"/>
      <c r="F1127" s="168"/>
      <c r="G1127" s="172"/>
      <c r="H1127" s="172"/>
      <c r="I1127" s="172"/>
      <c r="J1127" s="168"/>
      <c r="K1127" s="168"/>
      <c r="N1127" s="171"/>
      <c r="O1127" s="171"/>
      <c r="P1127" s="171"/>
      <c r="Q1127" s="171"/>
    </row>
    <row r="1128" spans="1:17" ht="14.4" x14ac:dyDescent="0.25">
      <c r="A1128" s="168"/>
      <c r="B1128" s="168"/>
      <c r="C1128" s="168"/>
      <c r="D1128" s="168"/>
      <c r="E1128" s="169"/>
      <c r="F1128" s="168"/>
      <c r="G1128" s="172"/>
      <c r="H1128" s="172"/>
      <c r="I1128" s="172"/>
      <c r="J1128" s="168"/>
      <c r="K1128" s="168"/>
      <c r="N1128" s="171"/>
      <c r="O1128" s="171"/>
      <c r="P1128" s="171"/>
      <c r="Q1128" s="171"/>
    </row>
    <row r="1129" spans="1:17" ht="14.4" x14ac:dyDescent="0.25">
      <c r="A1129" s="168"/>
      <c r="B1129" s="168"/>
      <c r="C1129" s="168"/>
      <c r="D1129" s="168"/>
      <c r="E1129" s="169"/>
      <c r="F1129" s="168"/>
      <c r="G1129" s="172"/>
      <c r="H1129" s="172"/>
      <c r="I1129" s="172"/>
      <c r="J1129" s="168"/>
      <c r="K1129" s="168"/>
      <c r="N1129" s="171"/>
      <c r="O1129" s="171"/>
      <c r="P1129" s="171"/>
      <c r="Q1129" s="171"/>
    </row>
    <row r="1130" spans="1:17" ht="14.4" x14ac:dyDescent="0.25">
      <c r="A1130" s="168"/>
      <c r="B1130" s="168"/>
      <c r="C1130" s="168"/>
      <c r="D1130" s="168"/>
      <c r="E1130" s="169"/>
      <c r="F1130" s="168"/>
      <c r="G1130" s="172"/>
      <c r="H1130" s="172"/>
      <c r="I1130" s="172"/>
      <c r="J1130" s="168"/>
      <c r="K1130" s="168"/>
      <c r="N1130" s="171"/>
      <c r="O1130" s="171"/>
      <c r="P1130" s="171"/>
      <c r="Q1130" s="171"/>
    </row>
    <row r="1131" spans="1:17" ht="14.4" x14ac:dyDescent="0.25">
      <c r="A1131" s="168"/>
      <c r="B1131" s="168"/>
      <c r="C1131" s="168"/>
      <c r="D1131" s="168"/>
      <c r="E1131" s="169"/>
      <c r="F1131" s="168"/>
      <c r="G1131" s="172"/>
      <c r="H1131" s="172"/>
      <c r="I1131" s="172"/>
      <c r="J1131" s="168"/>
      <c r="K1131" s="168"/>
      <c r="N1131" s="171"/>
      <c r="O1131" s="171"/>
      <c r="P1131" s="171"/>
      <c r="Q1131" s="171"/>
    </row>
    <row r="1132" spans="1:17" ht="14.4" x14ac:dyDescent="0.25">
      <c r="A1132" s="168"/>
      <c r="B1132" s="168"/>
      <c r="C1132" s="168"/>
      <c r="D1132" s="168"/>
      <c r="E1132" s="169"/>
      <c r="F1132" s="168"/>
      <c r="G1132" s="172"/>
      <c r="H1132" s="172"/>
      <c r="I1132" s="172"/>
      <c r="J1132" s="168"/>
      <c r="K1132" s="168"/>
      <c r="N1132" s="171"/>
      <c r="O1132" s="171"/>
      <c r="P1132" s="171"/>
      <c r="Q1132" s="171"/>
    </row>
    <row r="1133" spans="1:17" ht="14.4" x14ac:dyDescent="0.25">
      <c r="A1133" s="168"/>
      <c r="B1133" s="168"/>
      <c r="C1133" s="168"/>
      <c r="D1133" s="168"/>
      <c r="E1133" s="169"/>
      <c r="F1133" s="168"/>
      <c r="G1133" s="172"/>
      <c r="H1133" s="172"/>
      <c r="I1133" s="172"/>
      <c r="J1133" s="168"/>
      <c r="K1133" s="168"/>
      <c r="N1133" s="171"/>
      <c r="O1133" s="171"/>
      <c r="P1133" s="171"/>
      <c r="Q1133" s="171"/>
    </row>
    <row r="1134" spans="1:17" ht="14.4" x14ac:dyDescent="0.25">
      <c r="A1134" s="168"/>
      <c r="B1134" s="168"/>
      <c r="C1134" s="168"/>
      <c r="D1134" s="168"/>
      <c r="E1134" s="169"/>
      <c r="F1134" s="168"/>
      <c r="G1134" s="172"/>
      <c r="H1134" s="172"/>
      <c r="I1134" s="172"/>
      <c r="J1134" s="168"/>
      <c r="K1134" s="168"/>
      <c r="N1134" s="171"/>
      <c r="O1134" s="171"/>
      <c r="P1134" s="171"/>
      <c r="Q1134" s="171"/>
    </row>
    <row r="1135" spans="1:17" ht="14.4" x14ac:dyDescent="0.25">
      <c r="A1135" s="168"/>
      <c r="B1135" s="168"/>
      <c r="C1135" s="168"/>
      <c r="D1135" s="168"/>
      <c r="E1135" s="169"/>
      <c r="F1135" s="168"/>
      <c r="G1135" s="172"/>
      <c r="H1135" s="172"/>
      <c r="I1135" s="172"/>
      <c r="J1135" s="168"/>
      <c r="K1135" s="168"/>
      <c r="N1135" s="171"/>
      <c r="O1135" s="171"/>
      <c r="P1135" s="171"/>
      <c r="Q1135" s="171"/>
    </row>
    <row r="1136" spans="1:17" ht="14.4" x14ac:dyDescent="0.25">
      <c r="A1136" s="168"/>
      <c r="B1136" s="168"/>
      <c r="C1136" s="168"/>
      <c r="D1136" s="168"/>
      <c r="E1136" s="169"/>
      <c r="F1136" s="168"/>
      <c r="G1136" s="172"/>
      <c r="H1136" s="172"/>
      <c r="I1136" s="172"/>
      <c r="J1136" s="168"/>
      <c r="K1136" s="168"/>
      <c r="N1136" s="171"/>
      <c r="O1136" s="171"/>
      <c r="P1136" s="171"/>
      <c r="Q1136" s="171"/>
    </row>
    <row r="1137" spans="1:17" ht="14.4" x14ac:dyDescent="0.25">
      <c r="A1137" s="168"/>
      <c r="B1137" s="168"/>
      <c r="C1137" s="168"/>
      <c r="D1137" s="168"/>
      <c r="E1137" s="169"/>
      <c r="F1137" s="168"/>
      <c r="G1137" s="172"/>
      <c r="H1137" s="172"/>
      <c r="I1137" s="172"/>
      <c r="J1137" s="168"/>
      <c r="K1137" s="168"/>
      <c r="N1137" s="171"/>
      <c r="O1137" s="171"/>
      <c r="P1137" s="171"/>
      <c r="Q1137" s="171"/>
    </row>
    <row r="1138" spans="1:17" ht="14.4" x14ac:dyDescent="0.25">
      <c r="A1138" s="168"/>
      <c r="B1138" s="168"/>
      <c r="C1138" s="168"/>
      <c r="D1138" s="168"/>
      <c r="E1138" s="169"/>
      <c r="F1138" s="168"/>
      <c r="G1138" s="172"/>
      <c r="H1138" s="172"/>
      <c r="I1138" s="172"/>
      <c r="J1138" s="168"/>
      <c r="K1138" s="168"/>
      <c r="N1138" s="171"/>
      <c r="O1138" s="171"/>
      <c r="P1138" s="171"/>
      <c r="Q1138" s="171"/>
    </row>
    <row r="1139" spans="1:17" ht="14.4" x14ac:dyDescent="0.25">
      <c r="A1139" s="168"/>
      <c r="B1139" s="168"/>
      <c r="C1139" s="168"/>
      <c r="D1139" s="168"/>
      <c r="E1139" s="169"/>
      <c r="F1139" s="168"/>
      <c r="G1139" s="172"/>
      <c r="H1139" s="172"/>
      <c r="I1139" s="172"/>
      <c r="J1139" s="168"/>
      <c r="K1139" s="168"/>
      <c r="N1139" s="171"/>
      <c r="O1139" s="171"/>
      <c r="P1139" s="171"/>
      <c r="Q1139" s="171"/>
    </row>
    <row r="1140" spans="1:17" ht="14.4" x14ac:dyDescent="0.25">
      <c r="A1140" s="168"/>
      <c r="B1140" s="168"/>
      <c r="C1140" s="168"/>
      <c r="D1140" s="168"/>
      <c r="E1140" s="169"/>
      <c r="F1140" s="168"/>
      <c r="G1140" s="172"/>
      <c r="H1140" s="172"/>
      <c r="I1140" s="172"/>
      <c r="J1140" s="168"/>
      <c r="K1140" s="168"/>
      <c r="N1140" s="171"/>
      <c r="O1140" s="171"/>
      <c r="P1140" s="171"/>
      <c r="Q1140" s="171"/>
    </row>
    <row r="1141" spans="1:17" ht="14.4" x14ac:dyDescent="0.25">
      <c r="A1141" s="168"/>
      <c r="B1141" s="168"/>
      <c r="C1141" s="168"/>
      <c r="D1141" s="168"/>
      <c r="E1141" s="169"/>
      <c r="F1141" s="168"/>
      <c r="G1141" s="172"/>
      <c r="H1141" s="172"/>
      <c r="I1141" s="172"/>
      <c r="J1141" s="168"/>
      <c r="K1141" s="168"/>
      <c r="N1141" s="171"/>
      <c r="O1141" s="171"/>
      <c r="P1141" s="171"/>
      <c r="Q1141" s="171"/>
    </row>
    <row r="1142" spans="1:17" ht="14.4" x14ac:dyDescent="0.25">
      <c r="A1142" s="168"/>
      <c r="B1142" s="168"/>
      <c r="C1142" s="168"/>
      <c r="D1142" s="168"/>
      <c r="E1142" s="169"/>
      <c r="F1142" s="168"/>
      <c r="G1142" s="172"/>
      <c r="H1142" s="172"/>
      <c r="I1142" s="172"/>
      <c r="J1142" s="168"/>
      <c r="K1142" s="168"/>
      <c r="N1142" s="171"/>
      <c r="O1142" s="171"/>
      <c r="P1142" s="171"/>
      <c r="Q1142" s="171"/>
    </row>
    <row r="1143" spans="1:17" ht="14.4" x14ac:dyDescent="0.25">
      <c r="A1143" s="168"/>
      <c r="B1143" s="168"/>
      <c r="C1143" s="168"/>
      <c r="D1143" s="168"/>
      <c r="E1143" s="169"/>
      <c r="F1143" s="168"/>
      <c r="G1143" s="172"/>
      <c r="H1143" s="172"/>
      <c r="I1143" s="172"/>
      <c r="J1143" s="168"/>
      <c r="K1143" s="168"/>
      <c r="N1143" s="171"/>
      <c r="O1143" s="171"/>
      <c r="P1143" s="171"/>
      <c r="Q1143" s="171"/>
    </row>
    <row r="1144" spans="1:17" ht="14.4" x14ac:dyDescent="0.25">
      <c r="A1144" s="168"/>
      <c r="B1144" s="168"/>
      <c r="C1144" s="168"/>
      <c r="D1144" s="168"/>
      <c r="E1144" s="169"/>
      <c r="F1144" s="168"/>
      <c r="G1144" s="172"/>
      <c r="H1144" s="172"/>
      <c r="I1144" s="172"/>
      <c r="J1144" s="168"/>
      <c r="K1144" s="168"/>
      <c r="N1144" s="171"/>
      <c r="O1144" s="171"/>
      <c r="P1144" s="171"/>
      <c r="Q1144" s="171"/>
    </row>
    <row r="1145" spans="1:17" ht="14.4" x14ac:dyDescent="0.25">
      <c r="A1145" s="168"/>
      <c r="B1145" s="168"/>
      <c r="C1145" s="168"/>
      <c r="D1145" s="168"/>
      <c r="E1145" s="169"/>
      <c r="F1145" s="168"/>
      <c r="G1145" s="172"/>
      <c r="H1145" s="172"/>
      <c r="I1145" s="172"/>
      <c r="J1145" s="168"/>
      <c r="K1145" s="168"/>
      <c r="N1145" s="171"/>
      <c r="O1145" s="171"/>
      <c r="P1145" s="171"/>
      <c r="Q1145" s="171"/>
    </row>
    <row r="1146" spans="1:17" ht="14.4" x14ac:dyDescent="0.25">
      <c r="A1146" s="168"/>
      <c r="B1146" s="168"/>
      <c r="C1146" s="168"/>
      <c r="D1146" s="168"/>
      <c r="E1146" s="169"/>
      <c r="F1146" s="168"/>
      <c r="G1146" s="172"/>
      <c r="H1146" s="172"/>
      <c r="I1146" s="172"/>
      <c r="J1146" s="168"/>
      <c r="K1146" s="168"/>
      <c r="N1146" s="171"/>
      <c r="O1146" s="171"/>
      <c r="P1146" s="171"/>
      <c r="Q1146" s="171"/>
    </row>
    <row r="1147" spans="1:17" ht="14.4" x14ac:dyDescent="0.25">
      <c r="A1147" s="168"/>
      <c r="B1147" s="168"/>
      <c r="C1147" s="168"/>
      <c r="D1147" s="168"/>
      <c r="E1147" s="169"/>
      <c r="F1147" s="168"/>
      <c r="G1147" s="172"/>
      <c r="H1147" s="172"/>
      <c r="I1147" s="172"/>
      <c r="J1147" s="168"/>
      <c r="K1147" s="168"/>
      <c r="N1147" s="171"/>
      <c r="O1147" s="171"/>
      <c r="P1147" s="171"/>
      <c r="Q1147" s="171"/>
    </row>
    <row r="1148" spans="1:17" ht="14.4" x14ac:dyDescent="0.25">
      <c r="A1148" s="168"/>
      <c r="B1148" s="168"/>
      <c r="C1148" s="168"/>
      <c r="D1148" s="168"/>
      <c r="E1148" s="169"/>
      <c r="F1148" s="168"/>
      <c r="G1148" s="172"/>
      <c r="H1148" s="172"/>
      <c r="I1148" s="172"/>
      <c r="J1148" s="168"/>
      <c r="K1148" s="168"/>
      <c r="N1148" s="171"/>
      <c r="O1148" s="171"/>
      <c r="P1148" s="171"/>
      <c r="Q1148" s="171"/>
    </row>
    <row r="1149" spans="1:17" ht="14.4" x14ac:dyDescent="0.25">
      <c r="A1149" s="168"/>
      <c r="B1149" s="168"/>
      <c r="C1149" s="168"/>
      <c r="D1149" s="168"/>
      <c r="E1149" s="169"/>
      <c r="F1149" s="168"/>
      <c r="G1149" s="172"/>
      <c r="H1149" s="172"/>
      <c r="I1149" s="172"/>
      <c r="J1149" s="168"/>
      <c r="K1149" s="168"/>
      <c r="N1149" s="171"/>
      <c r="O1149" s="171"/>
      <c r="P1149" s="171"/>
      <c r="Q1149" s="171"/>
    </row>
    <row r="1150" spans="1:17" ht="14.4" x14ac:dyDescent="0.25">
      <c r="A1150" s="168"/>
      <c r="B1150" s="168"/>
      <c r="C1150" s="168"/>
      <c r="D1150" s="168"/>
      <c r="E1150" s="169"/>
      <c r="F1150" s="168"/>
      <c r="G1150" s="172"/>
      <c r="H1150" s="172"/>
      <c r="I1150" s="172"/>
      <c r="J1150" s="168"/>
      <c r="K1150" s="168"/>
      <c r="N1150" s="171"/>
      <c r="O1150" s="171"/>
      <c r="P1150" s="171"/>
      <c r="Q1150" s="171"/>
    </row>
    <row r="1151" spans="1:17" ht="14.4" x14ac:dyDescent="0.25">
      <c r="A1151" s="168"/>
      <c r="B1151" s="168"/>
      <c r="C1151" s="168"/>
      <c r="D1151" s="168"/>
      <c r="E1151" s="169"/>
      <c r="F1151" s="168"/>
      <c r="G1151" s="172"/>
      <c r="H1151" s="172"/>
      <c r="I1151" s="172"/>
      <c r="J1151" s="168"/>
      <c r="K1151" s="168"/>
      <c r="N1151" s="171"/>
      <c r="O1151" s="171"/>
      <c r="P1151" s="171"/>
      <c r="Q1151" s="171"/>
    </row>
    <row r="1152" spans="1:17" ht="14.4" x14ac:dyDescent="0.25">
      <c r="A1152" s="168"/>
      <c r="B1152" s="168"/>
      <c r="C1152" s="168"/>
      <c r="D1152" s="168"/>
      <c r="E1152" s="169"/>
      <c r="F1152" s="168"/>
      <c r="G1152" s="172"/>
      <c r="H1152" s="172"/>
      <c r="I1152" s="172"/>
      <c r="J1152" s="168"/>
      <c r="K1152" s="168"/>
      <c r="N1152" s="171"/>
      <c r="O1152" s="171"/>
      <c r="P1152" s="171"/>
      <c r="Q1152" s="171"/>
    </row>
    <row r="1153" spans="1:17" ht="14.4" x14ac:dyDescent="0.25">
      <c r="A1153" s="168"/>
      <c r="B1153" s="168"/>
      <c r="C1153" s="168"/>
      <c r="D1153" s="168"/>
      <c r="E1153" s="169"/>
      <c r="F1153" s="168"/>
      <c r="G1153" s="172"/>
      <c r="H1153" s="172"/>
      <c r="I1153" s="172"/>
      <c r="J1153" s="168"/>
      <c r="K1153" s="168"/>
      <c r="N1153" s="171"/>
      <c r="O1153" s="171"/>
      <c r="P1153" s="171"/>
      <c r="Q1153" s="171"/>
    </row>
    <row r="1154" spans="1:17" ht="14.4" x14ac:dyDescent="0.25">
      <c r="A1154" s="168"/>
      <c r="B1154" s="168"/>
      <c r="C1154" s="168"/>
      <c r="D1154" s="168"/>
      <c r="E1154" s="169"/>
      <c r="F1154" s="168"/>
      <c r="G1154" s="172"/>
      <c r="H1154" s="172"/>
      <c r="I1154" s="172"/>
      <c r="J1154" s="168"/>
      <c r="K1154" s="168"/>
      <c r="N1154" s="171"/>
      <c r="O1154" s="171"/>
      <c r="P1154" s="171"/>
      <c r="Q1154" s="171"/>
    </row>
    <row r="1155" spans="1:17" ht="14.4" x14ac:dyDescent="0.25">
      <c r="A1155" s="168"/>
      <c r="B1155" s="168"/>
      <c r="C1155" s="168"/>
      <c r="D1155" s="168"/>
      <c r="E1155" s="169"/>
      <c r="F1155" s="168"/>
      <c r="G1155" s="172"/>
      <c r="H1155" s="172"/>
      <c r="I1155" s="172"/>
      <c r="J1155" s="168"/>
      <c r="K1155" s="168"/>
      <c r="N1155" s="171"/>
      <c r="O1155" s="171"/>
      <c r="P1155" s="171"/>
      <c r="Q1155" s="171"/>
    </row>
    <row r="1156" spans="1:17" ht="14.4" x14ac:dyDescent="0.25">
      <c r="A1156" s="168"/>
      <c r="B1156" s="168"/>
      <c r="C1156" s="168"/>
      <c r="D1156" s="168"/>
      <c r="E1156" s="169"/>
      <c r="F1156" s="168"/>
      <c r="G1156" s="172"/>
      <c r="H1156" s="172"/>
      <c r="I1156" s="172"/>
      <c r="J1156" s="168"/>
      <c r="K1156" s="168"/>
      <c r="N1156" s="171"/>
      <c r="O1156" s="171"/>
      <c r="P1156" s="171"/>
      <c r="Q1156" s="171"/>
    </row>
    <row r="1157" spans="1:17" ht="14.4" x14ac:dyDescent="0.25">
      <c r="A1157" s="168"/>
      <c r="B1157" s="168"/>
      <c r="C1157" s="168"/>
      <c r="D1157" s="168"/>
      <c r="E1157" s="169"/>
      <c r="F1157" s="168"/>
      <c r="G1157" s="172"/>
      <c r="H1157" s="172"/>
      <c r="I1157" s="172"/>
      <c r="J1157" s="168"/>
      <c r="K1157" s="168"/>
      <c r="N1157" s="171"/>
      <c r="O1157" s="171"/>
      <c r="P1157" s="171"/>
      <c r="Q1157" s="171"/>
    </row>
    <row r="1158" spans="1:17" ht="14.4" x14ac:dyDescent="0.25">
      <c r="A1158" s="168"/>
      <c r="B1158" s="168"/>
      <c r="C1158" s="168"/>
      <c r="D1158" s="168"/>
      <c r="E1158" s="169"/>
      <c r="F1158" s="168"/>
      <c r="G1158" s="172"/>
      <c r="H1158" s="172"/>
      <c r="I1158" s="172"/>
      <c r="J1158" s="168"/>
      <c r="K1158" s="168"/>
      <c r="N1158" s="171"/>
      <c r="O1158" s="171"/>
      <c r="P1158" s="171"/>
      <c r="Q1158" s="171"/>
    </row>
    <row r="1159" spans="1:17" ht="14.4" x14ac:dyDescent="0.25">
      <c r="A1159" s="168"/>
      <c r="B1159" s="168"/>
      <c r="C1159" s="168"/>
      <c r="D1159" s="168"/>
      <c r="E1159" s="169"/>
      <c r="F1159" s="168"/>
      <c r="G1159" s="172"/>
      <c r="H1159" s="172"/>
      <c r="I1159" s="172"/>
      <c r="J1159" s="168"/>
      <c r="K1159" s="168"/>
      <c r="N1159" s="171"/>
      <c r="O1159" s="171"/>
      <c r="P1159" s="171"/>
      <c r="Q1159" s="171"/>
    </row>
    <row r="1160" spans="1:17" ht="14.4" x14ac:dyDescent="0.25">
      <c r="A1160" s="168"/>
      <c r="B1160" s="168"/>
      <c r="C1160" s="168"/>
      <c r="D1160" s="168"/>
      <c r="E1160" s="169"/>
      <c r="F1160" s="168"/>
      <c r="G1160" s="172"/>
      <c r="H1160" s="172"/>
      <c r="I1160" s="172"/>
      <c r="J1160" s="168"/>
      <c r="K1160" s="168"/>
      <c r="N1160" s="171"/>
      <c r="O1160" s="171"/>
      <c r="P1160" s="171"/>
      <c r="Q1160" s="171"/>
    </row>
    <row r="1161" spans="1:17" ht="14.4" x14ac:dyDescent="0.25">
      <c r="A1161" s="168"/>
      <c r="B1161" s="168"/>
      <c r="C1161" s="168"/>
      <c r="D1161" s="168"/>
      <c r="E1161" s="169"/>
      <c r="F1161" s="168"/>
      <c r="G1161" s="172"/>
      <c r="H1161" s="172"/>
      <c r="I1161" s="172"/>
      <c r="J1161" s="168"/>
      <c r="K1161" s="168"/>
      <c r="N1161" s="171"/>
      <c r="O1161" s="171"/>
      <c r="P1161" s="171"/>
      <c r="Q1161" s="171"/>
    </row>
    <row r="1162" spans="1:17" ht="14.4" x14ac:dyDescent="0.25">
      <c r="A1162" s="168"/>
      <c r="B1162" s="168"/>
      <c r="C1162" s="168"/>
      <c r="D1162" s="168"/>
      <c r="E1162" s="169"/>
      <c r="F1162" s="168"/>
      <c r="G1162" s="172"/>
      <c r="H1162" s="172"/>
      <c r="I1162" s="172"/>
      <c r="J1162" s="168"/>
      <c r="K1162" s="168"/>
      <c r="N1162" s="171"/>
      <c r="O1162" s="171"/>
      <c r="P1162" s="171"/>
      <c r="Q1162" s="171"/>
    </row>
    <row r="1163" spans="1:17" ht="14.4" x14ac:dyDescent="0.25">
      <c r="A1163" s="168"/>
      <c r="B1163" s="168"/>
      <c r="C1163" s="168"/>
      <c r="D1163" s="168"/>
      <c r="E1163" s="169"/>
      <c r="F1163" s="168"/>
      <c r="G1163" s="172"/>
      <c r="H1163" s="172"/>
      <c r="I1163" s="172"/>
      <c r="J1163" s="168"/>
      <c r="K1163" s="168"/>
      <c r="N1163" s="171"/>
      <c r="O1163" s="171"/>
      <c r="P1163" s="171"/>
      <c r="Q1163" s="171"/>
    </row>
    <row r="1164" spans="1:17" ht="14.4" x14ac:dyDescent="0.25">
      <c r="A1164" s="168"/>
      <c r="B1164" s="168"/>
      <c r="C1164" s="168"/>
      <c r="D1164" s="168"/>
      <c r="E1164" s="169"/>
      <c r="F1164" s="168"/>
      <c r="G1164" s="172"/>
      <c r="H1164" s="172"/>
      <c r="I1164" s="172"/>
      <c r="J1164" s="168"/>
      <c r="K1164" s="168"/>
      <c r="N1164" s="171"/>
      <c r="O1164" s="171"/>
      <c r="P1164" s="171"/>
      <c r="Q1164" s="171"/>
    </row>
    <row r="1165" spans="1:17" ht="14.4" x14ac:dyDescent="0.25">
      <c r="A1165" s="168"/>
      <c r="B1165" s="168"/>
      <c r="C1165" s="168"/>
      <c r="D1165" s="168"/>
      <c r="E1165" s="169"/>
      <c r="F1165" s="168"/>
      <c r="G1165" s="172"/>
      <c r="H1165" s="172"/>
      <c r="I1165" s="172"/>
      <c r="J1165" s="168"/>
      <c r="K1165" s="168"/>
      <c r="N1165" s="171"/>
      <c r="O1165" s="171"/>
      <c r="P1165" s="171"/>
      <c r="Q1165" s="171"/>
    </row>
    <row r="1166" spans="1:17" ht="14.4" x14ac:dyDescent="0.25">
      <c r="A1166" s="168"/>
      <c r="B1166" s="168"/>
      <c r="C1166" s="168"/>
      <c r="D1166" s="168"/>
      <c r="E1166" s="169"/>
      <c r="F1166" s="168"/>
      <c r="G1166" s="172"/>
      <c r="H1166" s="172"/>
      <c r="I1166" s="172"/>
      <c r="J1166" s="168"/>
      <c r="K1166" s="168"/>
      <c r="N1166" s="171"/>
      <c r="O1166" s="171"/>
      <c r="P1166" s="171"/>
      <c r="Q1166" s="171"/>
    </row>
    <row r="1167" spans="1:17" ht="14.4" x14ac:dyDescent="0.25">
      <c r="A1167" s="168"/>
      <c r="B1167" s="168"/>
      <c r="C1167" s="168"/>
      <c r="D1167" s="168"/>
      <c r="E1167" s="169"/>
      <c r="F1167" s="168"/>
      <c r="G1167" s="172"/>
      <c r="H1167" s="172"/>
      <c r="I1167" s="172"/>
      <c r="J1167" s="168"/>
      <c r="K1167" s="168"/>
      <c r="N1167" s="171"/>
      <c r="O1167" s="171"/>
      <c r="P1167" s="171"/>
      <c r="Q1167" s="171"/>
    </row>
    <row r="1168" spans="1:17" ht="14.4" x14ac:dyDescent="0.25">
      <c r="A1168" s="168"/>
      <c r="B1168" s="168"/>
      <c r="C1168" s="168"/>
      <c r="D1168" s="168"/>
      <c r="E1168" s="169"/>
      <c r="F1168" s="168"/>
      <c r="G1168" s="172"/>
      <c r="H1168" s="172"/>
      <c r="I1168" s="172"/>
      <c r="J1168" s="168"/>
      <c r="K1168" s="168"/>
      <c r="N1168" s="171"/>
      <c r="O1168" s="171"/>
      <c r="P1168" s="171"/>
      <c r="Q1168" s="171"/>
    </row>
    <row r="1169" spans="1:17" ht="14.4" x14ac:dyDescent="0.25">
      <c r="A1169" s="168"/>
      <c r="B1169" s="168"/>
      <c r="C1169" s="168"/>
      <c r="D1169" s="168"/>
      <c r="E1169" s="169"/>
      <c r="F1169" s="168"/>
      <c r="G1169" s="172"/>
      <c r="H1169" s="172"/>
      <c r="I1169" s="172"/>
      <c r="J1169" s="168"/>
      <c r="K1169" s="168"/>
      <c r="N1169" s="171"/>
      <c r="O1169" s="171"/>
      <c r="P1169" s="171"/>
      <c r="Q1169" s="171"/>
    </row>
    <row r="1170" spans="1:17" ht="14.4" x14ac:dyDescent="0.25">
      <c r="A1170" s="168"/>
      <c r="B1170" s="168"/>
      <c r="C1170" s="168"/>
      <c r="D1170" s="168"/>
      <c r="E1170" s="169"/>
      <c r="F1170" s="168"/>
      <c r="G1170" s="172"/>
      <c r="H1170" s="172"/>
      <c r="I1170" s="172"/>
      <c r="J1170" s="168"/>
      <c r="K1170" s="168"/>
      <c r="N1170" s="171"/>
      <c r="O1170" s="171"/>
      <c r="P1170" s="171"/>
      <c r="Q1170" s="171"/>
    </row>
    <row r="1171" spans="1:17" ht="14.4" x14ac:dyDescent="0.25">
      <c r="A1171" s="168"/>
      <c r="B1171" s="168"/>
      <c r="C1171" s="168"/>
      <c r="D1171" s="168"/>
      <c r="E1171" s="169"/>
      <c r="F1171" s="168"/>
      <c r="G1171" s="172"/>
      <c r="H1171" s="172"/>
      <c r="I1171" s="172"/>
      <c r="J1171" s="168"/>
      <c r="K1171" s="168"/>
      <c r="N1171" s="171"/>
      <c r="O1171" s="171"/>
      <c r="P1171" s="171"/>
      <c r="Q1171" s="171"/>
    </row>
    <row r="1172" spans="1:17" ht="14.4" x14ac:dyDescent="0.25">
      <c r="A1172" s="168"/>
      <c r="B1172" s="168"/>
      <c r="C1172" s="168"/>
      <c r="D1172" s="168"/>
      <c r="E1172" s="169"/>
      <c r="F1172" s="168"/>
      <c r="G1172" s="172"/>
      <c r="H1172" s="172"/>
      <c r="I1172" s="172"/>
      <c r="J1172" s="168"/>
      <c r="K1172" s="168"/>
      <c r="N1172" s="171"/>
      <c r="O1172" s="171"/>
      <c r="P1172" s="171"/>
      <c r="Q1172" s="171"/>
    </row>
    <row r="1173" spans="1:17" ht="14.4" x14ac:dyDescent="0.25">
      <c r="A1173" s="168"/>
      <c r="B1173" s="168"/>
      <c r="C1173" s="168"/>
      <c r="D1173" s="168"/>
      <c r="E1173" s="169"/>
      <c r="F1173" s="168"/>
      <c r="G1173" s="172"/>
      <c r="H1173" s="172"/>
      <c r="I1173" s="172"/>
      <c r="J1173" s="168"/>
      <c r="K1173" s="168"/>
      <c r="N1173" s="171"/>
      <c r="O1173" s="171"/>
      <c r="P1173" s="171"/>
      <c r="Q1173" s="171"/>
    </row>
    <row r="1174" spans="1:17" ht="14.4" x14ac:dyDescent="0.25">
      <c r="A1174" s="168"/>
      <c r="B1174" s="168"/>
      <c r="C1174" s="168"/>
      <c r="D1174" s="168"/>
      <c r="E1174" s="169"/>
      <c r="F1174" s="168"/>
      <c r="G1174" s="172"/>
      <c r="H1174" s="172"/>
      <c r="I1174" s="172"/>
      <c r="J1174" s="168"/>
      <c r="K1174" s="168"/>
      <c r="N1174" s="171"/>
      <c r="O1174" s="171"/>
      <c r="P1174" s="171"/>
      <c r="Q1174" s="171"/>
    </row>
    <row r="1175" spans="1:17" ht="14.4" x14ac:dyDescent="0.25">
      <c r="A1175" s="168"/>
      <c r="B1175" s="168"/>
      <c r="C1175" s="168"/>
      <c r="D1175" s="168"/>
      <c r="E1175" s="169"/>
      <c r="F1175" s="168"/>
      <c r="G1175" s="172"/>
      <c r="H1175" s="172"/>
      <c r="I1175" s="172"/>
      <c r="J1175" s="168"/>
      <c r="K1175" s="168"/>
      <c r="N1175" s="171"/>
      <c r="O1175" s="171"/>
      <c r="P1175" s="171"/>
      <c r="Q1175" s="171"/>
    </row>
    <row r="1176" spans="1:17" ht="14.4" x14ac:dyDescent="0.25">
      <c r="A1176" s="168"/>
      <c r="B1176" s="168"/>
      <c r="C1176" s="168"/>
      <c r="D1176" s="168"/>
      <c r="E1176" s="169"/>
      <c r="F1176" s="168"/>
      <c r="G1176" s="172"/>
      <c r="H1176" s="172"/>
      <c r="I1176" s="172"/>
      <c r="J1176" s="168"/>
      <c r="K1176" s="168"/>
      <c r="N1176" s="171"/>
      <c r="O1176" s="171"/>
      <c r="P1176" s="171"/>
      <c r="Q1176" s="171"/>
    </row>
    <row r="1177" spans="1:17" ht="14.4" x14ac:dyDescent="0.25">
      <c r="A1177" s="168"/>
      <c r="B1177" s="168"/>
      <c r="C1177" s="168"/>
      <c r="D1177" s="168"/>
      <c r="E1177" s="169"/>
      <c r="F1177" s="168"/>
      <c r="G1177" s="172"/>
      <c r="H1177" s="172"/>
      <c r="I1177" s="172"/>
      <c r="J1177" s="168"/>
      <c r="K1177" s="168"/>
      <c r="N1177" s="171"/>
      <c r="O1177" s="171"/>
      <c r="P1177" s="171"/>
      <c r="Q1177" s="171"/>
    </row>
    <row r="1178" spans="1:17" ht="14.4" x14ac:dyDescent="0.25">
      <c r="A1178" s="168"/>
      <c r="B1178" s="168"/>
      <c r="C1178" s="168"/>
      <c r="D1178" s="168"/>
      <c r="E1178" s="169"/>
      <c r="F1178" s="168"/>
      <c r="G1178" s="172"/>
      <c r="H1178" s="172"/>
      <c r="I1178" s="172"/>
      <c r="J1178" s="168"/>
      <c r="K1178" s="168"/>
      <c r="N1178" s="171"/>
      <c r="O1178" s="171"/>
      <c r="P1178" s="171"/>
      <c r="Q1178" s="171"/>
    </row>
    <row r="1179" spans="1:17" ht="14.4" x14ac:dyDescent="0.25">
      <c r="A1179" s="168"/>
      <c r="B1179" s="168"/>
      <c r="C1179" s="168"/>
      <c r="D1179" s="168"/>
      <c r="E1179" s="169"/>
      <c r="F1179" s="168"/>
      <c r="G1179" s="172"/>
      <c r="H1179" s="172"/>
      <c r="I1179" s="172"/>
      <c r="J1179" s="168"/>
      <c r="K1179" s="168"/>
      <c r="N1179" s="171"/>
      <c r="O1179" s="171"/>
      <c r="P1179" s="171"/>
      <c r="Q1179" s="171"/>
    </row>
    <row r="1180" spans="1:17" ht="14.4" x14ac:dyDescent="0.25">
      <c r="A1180" s="168"/>
      <c r="B1180" s="168"/>
      <c r="C1180" s="168"/>
      <c r="D1180" s="168"/>
      <c r="E1180" s="169"/>
      <c r="F1180" s="168"/>
      <c r="G1180" s="172"/>
      <c r="H1180" s="172"/>
      <c r="I1180" s="172"/>
      <c r="J1180" s="168"/>
      <c r="K1180" s="168"/>
      <c r="N1180" s="171"/>
      <c r="O1180" s="171"/>
      <c r="P1180" s="171"/>
      <c r="Q1180" s="171"/>
    </row>
    <row r="1181" spans="1:17" ht="14.4" x14ac:dyDescent="0.25">
      <c r="A1181" s="168"/>
      <c r="B1181" s="168"/>
      <c r="C1181" s="168"/>
      <c r="D1181" s="168"/>
      <c r="E1181" s="169"/>
      <c r="F1181" s="168"/>
      <c r="G1181" s="172"/>
      <c r="H1181" s="172"/>
      <c r="I1181" s="172"/>
      <c r="J1181" s="168"/>
      <c r="K1181" s="168"/>
      <c r="N1181" s="171"/>
      <c r="O1181" s="171"/>
      <c r="P1181" s="171"/>
      <c r="Q1181" s="171"/>
    </row>
    <row r="1182" spans="1:17" ht="14.4" x14ac:dyDescent="0.25">
      <c r="A1182" s="168"/>
      <c r="B1182" s="168"/>
      <c r="C1182" s="168"/>
      <c r="D1182" s="168"/>
      <c r="E1182" s="169"/>
      <c r="F1182" s="168"/>
      <c r="G1182" s="172"/>
      <c r="H1182" s="172"/>
      <c r="I1182" s="172"/>
      <c r="J1182" s="168"/>
      <c r="K1182" s="168"/>
      <c r="N1182" s="171"/>
      <c r="O1182" s="171"/>
      <c r="P1182" s="171"/>
      <c r="Q1182" s="171"/>
    </row>
    <row r="1183" spans="1:17" ht="14.4" x14ac:dyDescent="0.25">
      <c r="A1183" s="168"/>
      <c r="B1183" s="168"/>
      <c r="C1183" s="168"/>
      <c r="D1183" s="168"/>
      <c r="E1183" s="169"/>
      <c r="F1183" s="168"/>
      <c r="G1183" s="172"/>
      <c r="H1183" s="172"/>
      <c r="I1183" s="172"/>
      <c r="J1183" s="168"/>
      <c r="K1183" s="168"/>
      <c r="N1183" s="171"/>
      <c r="O1183" s="171"/>
      <c r="P1183" s="171"/>
      <c r="Q1183" s="171"/>
    </row>
    <row r="1184" spans="1:17" ht="14.4" x14ac:dyDescent="0.25">
      <c r="A1184" s="168"/>
      <c r="B1184" s="168"/>
      <c r="C1184" s="168"/>
      <c r="D1184" s="168"/>
      <c r="E1184" s="169"/>
      <c r="F1184" s="168"/>
      <c r="G1184" s="172"/>
      <c r="H1184" s="172"/>
      <c r="I1184" s="172"/>
      <c r="J1184" s="168"/>
      <c r="K1184" s="168"/>
      <c r="N1184" s="171"/>
      <c r="O1184" s="171"/>
      <c r="P1184" s="171"/>
      <c r="Q1184" s="171"/>
    </row>
    <row r="1185" spans="1:17" ht="14.4" x14ac:dyDescent="0.25">
      <c r="A1185" s="168"/>
      <c r="B1185" s="168"/>
      <c r="C1185" s="168"/>
      <c r="D1185" s="168"/>
      <c r="E1185" s="169"/>
      <c r="F1185" s="168"/>
      <c r="G1185" s="172"/>
      <c r="H1185" s="172"/>
      <c r="I1185" s="172"/>
      <c r="J1185" s="168"/>
      <c r="K1185" s="168"/>
      <c r="N1185" s="171"/>
      <c r="O1185" s="171"/>
      <c r="P1185" s="171"/>
      <c r="Q1185" s="171"/>
    </row>
    <row r="1186" spans="1:17" ht="14.4" x14ac:dyDescent="0.25">
      <c r="A1186" s="168"/>
      <c r="B1186" s="168"/>
      <c r="C1186" s="168"/>
      <c r="D1186" s="168"/>
      <c r="E1186" s="169"/>
      <c r="F1186" s="168"/>
      <c r="G1186" s="172"/>
      <c r="H1186" s="172"/>
      <c r="I1186" s="172"/>
      <c r="J1186" s="168"/>
      <c r="K1186" s="168"/>
      <c r="N1186" s="171"/>
      <c r="O1186" s="171"/>
      <c r="P1186" s="171"/>
      <c r="Q1186" s="171"/>
    </row>
    <row r="1187" spans="1:17" ht="14.4" x14ac:dyDescent="0.25">
      <c r="A1187" s="168"/>
      <c r="B1187" s="168"/>
      <c r="C1187" s="168"/>
      <c r="D1187" s="168"/>
      <c r="E1187" s="169"/>
      <c r="F1187" s="168"/>
      <c r="G1187" s="172"/>
      <c r="H1187" s="172"/>
      <c r="I1187" s="172"/>
      <c r="J1187" s="168"/>
      <c r="K1187" s="168"/>
      <c r="N1187" s="171"/>
      <c r="O1187" s="171"/>
      <c r="P1187" s="171"/>
      <c r="Q1187" s="171"/>
    </row>
    <row r="1188" spans="1:17" ht="14.4" x14ac:dyDescent="0.25">
      <c r="A1188" s="168"/>
      <c r="B1188" s="168"/>
      <c r="C1188" s="168"/>
      <c r="D1188" s="168"/>
      <c r="E1188" s="169"/>
      <c r="F1188" s="168"/>
      <c r="G1188" s="172"/>
      <c r="H1188" s="172"/>
      <c r="I1188" s="172"/>
      <c r="J1188" s="168"/>
      <c r="K1188" s="168"/>
      <c r="N1188" s="171"/>
      <c r="O1188" s="171"/>
      <c r="P1188" s="171"/>
      <c r="Q1188" s="171"/>
    </row>
    <row r="1189" spans="1:17" ht="14.4" x14ac:dyDescent="0.25">
      <c r="A1189" s="168"/>
      <c r="B1189" s="168"/>
      <c r="C1189" s="168"/>
      <c r="D1189" s="168"/>
      <c r="E1189" s="169"/>
      <c r="F1189" s="168"/>
      <c r="G1189" s="172"/>
      <c r="H1189" s="172"/>
      <c r="I1189" s="172"/>
      <c r="J1189" s="168"/>
      <c r="K1189" s="168"/>
      <c r="N1189" s="171"/>
      <c r="O1189" s="171"/>
      <c r="P1189" s="171"/>
      <c r="Q1189" s="171"/>
    </row>
    <row r="1190" spans="1:17" ht="14.4" x14ac:dyDescent="0.25">
      <c r="A1190" s="168"/>
      <c r="B1190" s="168"/>
      <c r="C1190" s="168"/>
      <c r="D1190" s="168"/>
      <c r="E1190" s="169"/>
      <c r="F1190" s="168"/>
      <c r="G1190" s="172"/>
      <c r="H1190" s="172"/>
      <c r="I1190" s="172"/>
      <c r="J1190" s="168"/>
      <c r="K1190" s="168"/>
      <c r="N1190" s="171"/>
      <c r="O1190" s="171"/>
      <c r="P1190" s="171"/>
      <c r="Q1190" s="171"/>
    </row>
    <row r="1191" spans="1:17" ht="14.4" x14ac:dyDescent="0.25">
      <c r="A1191" s="168"/>
      <c r="B1191" s="168"/>
      <c r="C1191" s="168"/>
      <c r="D1191" s="168"/>
      <c r="E1191" s="169"/>
      <c r="F1191" s="168"/>
      <c r="G1191" s="172"/>
      <c r="H1191" s="172"/>
      <c r="I1191" s="172"/>
      <c r="J1191" s="168"/>
      <c r="K1191" s="168"/>
      <c r="N1191" s="171"/>
      <c r="O1191" s="171"/>
      <c r="P1191" s="171"/>
      <c r="Q1191" s="171"/>
    </row>
    <row r="1192" spans="1:17" ht="14.4" x14ac:dyDescent="0.25">
      <c r="A1192" s="168"/>
      <c r="B1192" s="168"/>
      <c r="C1192" s="168"/>
      <c r="D1192" s="168"/>
      <c r="E1192" s="169"/>
      <c r="F1192" s="168"/>
      <c r="G1192" s="172"/>
      <c r="H1192" s="172"/>
      <c r="I1192" s="172"/>
      <c r="J1192" s="168"/>
      <c r="K1192" s="168"/>
      <c r="N1192" s="171"/>
      <c r="O1192" s="171"/>
      <c r="P1192" s="171"/>
      <c r="Q1192" s="171"/>
    </row>
    <row r="1193" spans="1:17" ht="14.4" x14ac:dyDescent="0.25">
      <c r="A1193" s="168"/>
      <c r="B1193" s="168"/>
      <c r="C1193" s="168"/>
      <c r="D1193" s="168"/>
      <c r="E1193" s="169"/>
      <c r="F1193" s="168"/>
      <c r="G1193" s="172"/>
      <c r="H1193" s="172"/>
      <c r="I1193" s="172"/>
      <c r="J1193" s="168"/>
      <c r="K1193" s="168"/>
      <c r="N1193" s="171"/>
      <c r="O1193" s="171"/>
      <c r="P1193" s="171"/>
      <c r="Q1193" s="171"/>
    </row>
    <row r="1194" spans="1:17" ht="14.4" x14ac:dyDescent="0.25">
      <c r="A1194" s="168"/>
      <c r="B1194" s="168"/>
      <c r="C1194" s="168"/>
      <c r="D1194" s="168"/>
      <c r="E1194" s="169"/>
      <c r="F1194" s="168"/>
      <c r="G1194" s="172"/>
      <c r="H1194" s="172"/>
      <c r="I1194" s="172"/>
      <c r="J1194" s="168"/>
      <c r="K1194" s="168"/>
      <c r="N1194" s="171"/>
      <c r="O1194" s="171"/>
      <c r="P1194" s="171"/>
      <c r="Q1194" s="171"/>
    </row>
    <row r="1195" spans="1:17" ht="14.4" x14ac:dyDescent="0.25">
      <c r="A1195" s="168"/>
      <c r="B1195" s="168"/>
      <c r="C1195" s="168"/>
      <c r="D1195" s="168"/>
      <c r="E1195" s="169"/>
      <c r="F1195" s="168"/>
      <c r="G1195" s="172"/>
      <c r="H1195" s="172"/>
      <c r="I1195" s="172"/>
      <c r="J1195" s="168"/>
      <c r="K1195" s="168"/>
      <c r="N1195" s="171"/>
      <c r="O1195" s="171"/>
      <c r="P1195" s="171"/>
      <c r="Q1195" s="171"/>
    </row>
    <row r="1196" spans="1:17" ht="14.4" x14ac:dyDescent="0.25">
      <c r="A1196" s="168"/>
      <c r="B1196" s="168"/>
      <c r="C1196" s="168"/>
      <c r="D1196" s="168"/>
      <c r="E1196" s="169"/>
      <c r="F1196" s="168"/>
      <c r="G1196" s="172"/>
      <c r="H1196" s="172"/>
      <c r="I1196" s="172"/>
      <c r="J1196" s="168"/>
      <c r="K1196" s="168"/>
      <c r="N1196" s="171"/>
      <c r="O1196" s="171"/>
      <c r="P1196" s="171"/>
      <c r="Q1196" s="171"/>
    </row>
    <row r="1197" spans="1:17" ht="14.4" x14ac:dyDescent="0.25">
      <c r="A1197" s="168"/>
      <c r="B1197" s="168"/>
      <c r="C1197" s="168"/>
      <c r="D1197" s="168"/>
      <c r="E1197" s="169"/>
      <c r="F1197" s="168"/>
      <c r="G1197" s="172"/>
      <c r="H1197" s="172"/>
      <c r="I1197" s="172"/>
      <c r="J1197" s="168"/>
      <c r="K1197" s="168"/>
      <c r="N1197" s="171"/>
      <c r="O1197" s="171"/>
      <c r="P1197" s="171"/>
      <c r="Q1197" s="171"/>
    </row>
    <row r="1198" spans="1:17" ht="14.4" x14ac:dyDescent="0.25">
      <c r="A1198" s="168"/>
      <c r="B1198" s="168"/>
      <c r="C1198" s="168"/>
      <c r="D1198" s="168"/>
      <c r="E1198" s="169"/>
      <c r="F1198" s="168"/>
      <c r="G1198" s="172"/>
      <c r="H1198" s="172"/>
      <c r="I1198" s="172"/>
      <c r="J1198" s="168"/>
      <c r="K1198" s="168"/>
      <c r="N1198" s="171"/>
      <c r="O1198" s="171"/>
      <c r="P1198" s="171"/>
      <c r="Q1198" s="171"/>
    </row>
    <row r="1199" spans="1:17" ht="14.4" x14ac:dyDescent="0.25">
      <c r="A1199" s="168"/>
      <c r="B1199" s="168"/>
      <c r="C1199" s="168"/>
      <c r="D1199" s="168"/>
      <c r="E1199" s="169"/>
      <c r="F1199" s="168"/>
      <c r="G1199" s="172"/>
      <c r="H1199" s="172"/>
      <c r="I1199" s="172"/>
      <c r="J1199" s="168"/>
      <c r="K1199" s="168"/>
      <c r="N1199" s="171"/>
      <c r="O1199" s="171"/>
      <c r="P1199" s="171"/>
      <c r="Q1199" s="171"/>
    </row>
    <row r="1200" spans="1:17" ht="14.4" x14ac:dyDescent="0.25">
      <c r="A1200" s="168"/>
      <c r="B1200" s="168"/>
      <c r="C1200" s="168"/>
      <c r="D1200" s="168"/>
      <c r="E1200" s="169"/>
      <c r="F1200" s="168"/>
      <c r="G1200" s="172"/>
      <c r="H1200" s="172"/>
      <c r="I1200" s="172"/>
      <c r="J1200" s="168"/>
      <c r="K1200" s="168"/>
      <c r="N1200" s="171"/>
      <c r="O1200" s="171"/>
      <c r="P1200" s="171"/>
      <c r="Q1200" s="171"/>
    </row>
    <row r="1201" spans="1:17" ht="14.4" x14ac:dyDescent="0.25">
      <c r="A1201" s="168"/>
      <c r="B1201" s="168"/>
      <c r="C1201" s="168"/>
      <c r="D1201" s="168"/>
      <c r="E1201" s="169"/>
      <c r="F1201" s="168"/>
      <c r="G1201" s="172"/>
      <c r="H1201" s="172"/>
      <c r="I1201" s="172"/>
      <c r="J1201" s="168"/>
      <c r="K1201" s="168"/>
      <c r="N1201" s="171"/>
      <c r="O1201" s="171"/>
      <c r="P1201" s="171"/>
      <c r="Q1201" s="171"/>
    </row>
    <row r="1202" spans="1:17" ht="14.4" x14ac:dyDescent="0.25">
      <c r="A1202" s="168"/>
      <c r="B1202" s="168"/>
      <c r="C1202" s="168"/>
      <c r="D1202" s="168"/>
      <c r="E1202" s="169"/>
      <c r="F1202" s="168"/>
      <c r="G1202" s="172"/>
      <c r="H1202" s="172"/>
      <c r="I1202" s="172"/>
      <c r="J1202" s="168"/>
      <c r="K1202" s="168"/>
      <c r="N1202" s="171"/>
      <c r="O1202" s="171"/>
      <c r="P1202" s="171"/>
      <c r="Q1202" s="171"/>
    </row>
    <row r="1203" spans="1:17" ht="14.4" x14ac:dyDescent="0.25">
      <c r="A1203" s="168"/>
      <c r="B1203" s="168"/>
      <c r="C1203" s="168"/>
      <c r="D1203" s="168"/>
      <c r="E1203" s="169"/>
      <c r="F1203" s="168"/>
      <c r="G1203" s="172"/>
      <c r="H1203" s="172"/>
      <c r="I1203" s="172"/>
      <c r="J1203" s="168"/>
      <c r="K1203" s="168"/>
      <c r="N1203" s="171"/>
      <c r="O1203" s="171"/>
      <c r="P1203" s="171"/>
      <c r="Q1203" s="171"/>
    </row>
    <row r="1204" spans="1:17" ht="14.4" x14ac:dyDescent="0.25">
      <c r="A1204" s="168"/>
      <c r="B1204" s="168"/>
      <c r="C1204" s="168"/>
      <c r="D1204" s="168"/>
      <c r="E1204" s="169"/>
      <c r="F1204" s="168"/>
      <c r="G1204" s="172"/>
      <c r="H1204" s="172"/>
      <c r="I1204" s="172"/>
      <c r="J1204" s="168"/>
      <c r="K1204" s="168"/>
      <c r="N1204" s="171"/>
      <c r="O1204" s="171"/>
      <c r="P1204" s="171"/>
      <c r="Q1204" s="171"/>
    </row>
    <row r="1205" spans="1:17" ht="14.4" x14ac:dyDescent="0.25">
      <c r="A1205" s="168"/>
      <c r="B1205" s="168"/>
      <c r="C1205" s="168"/>
      <c r="D1205" s="168"/>
      <c r="E1205" s="169"/>
      <c r="F1205" s="168"/>
      <c r="G1205" s="172"/>
      <c r="H1205" s="172"/>
      <c r="I1205" s="172"/>
      <c r="J1205" s="168"/>
      <c r="K1205" s="168"/>
      <c r="N1205" s="171"/>
      <c r="O1205" s="171"/>
      <c r="P1205" s="171"/>
      <c r="Q1205" s="171"/>
    </row>
    <row r="1206" spans="1:17" ht="14.4" x14ac:dyDescent="0.25">
      <c r="A1206" s="168"/>
      <c r="B1206" s="168"/>
      <c r="C1206" s="168"/>
      <c r="D1206" s="168"/>
      <c r="E1206" s="169"/>
      <c r="F1206" s="168"/>
      <c r="G1206" s="172"/>
      <c r="H1206" s="172"/>
      <c r="I1206" s="172"/>
      <c r="J1206" s="168"/>
      <c r="K1206" s="168"/>
      <c r="N1206" s="171"/>
      <c r="O1206" s="171"/>
      <c r="P1206" s="171"/>
      <c r="Q1206" s="171"/>
    </row>
    <row r="1207" spans="1:17" ht="14.4" x14ac:dyDescent="0.25">
      <c r="A1207" s="168"/>
      <c r="B1207" s="168"/>
      <c r="C1207" s="168"/>
      <c r="D1207" s="168"/>
      <c r="E1207" s="169"/>
      <c r="F1207" s="168"/>
      <c r="G1207" s="172"/>
      <c r="H1207" s="172"/>
      <c r="I1207" s="172"/>
      <c r="J1207" s="168"/>
      <c r="K1207" s="168"/>
      <c r="N1207" s="171"/>
      <c r="O1207" s="171"/>
      <c r="P1207" s="171"/>
      <c r="Q1207" s="171"/>
    </row>
    <row r="1208" spans="1:17" ht="14.4" x14ac:dyDescent="0.25">
      <c r="A1208" s="168"/>
      <c r="B1208" s="168"/>
      <c r="C1208" s="168"/>
      <c r="D1208" s="168"/>
      <c r="E1208" s="169"/>
      <c r="F1208" s="168"/>
      <c r="G1208" s="172"/>
      <c r="H1208" s="172"/>
      <c r="I1208" s="172"/>
      <c r="J1208" s="168"/>
      <c r="K1208" s="168"/>
      <c r="N1208" s="171"/>
      <c r="O1208" s="171"/>
      <c r="P1208" s="171"/>
      <c r="Q1208" s="171"/>
    </row>
    <row r="1209" spans="1:17" ht="14.4" x14ac:dyDescent="0.25">
      <c r="A1209" s="168"/>
      <c r="B1209" s="168"/>
      <c r="C1209" s="168"/>
      <c r="D1209" s="168"/>
      <c r="E1209" s="169"/>
      <c r="F1209" s="168"/>
      <c r="G1209" s="172"/>
      <c r="H1209" s="172"/>
      <c r="I1209" s="172"/>
      <c r="J1209" s="168"/>
      <c r="K1209" s="168"/>
      <c r="N1209" s="171"/>
      <c r="O1209" s="171"/>
      <c r="P1209" s="171"/>
      <c r="Q1209" s="171"/>
    </row>
    <row r="1210" spans="1:17" ht="14.4" x14ac:dyDescent="0.25">
      <c r="A1210" s="168"/>
      <c r="B1210" s="168"/>
      <c r="C1210" s="168"/>
      <c r="D1210" s="168"/>
      <c r="E1210" s="169"/>
      <c r="F1210" s="168"/>
      <c r="G1210" s="172"/>
      <c r="H1210" s="172"/>
      <c r="I1210" s="172"/>
      <c r="J1210" s="168"/>
      <c r="K1210" s="168"/>
      <c r="N1210" s="171"/>
      <c r="O1210" s="171"/>
      <c r="P1210" s="171"/>
      <c r="Q1210" s="171"/>
    </row>
    <row r="1211" spans="1:17" ht="14.4" x14ac:dyDescent="0.25">
      <c r="A1211" s="168"/>
      <c r="B1211" s="168"/>
      <c r="C1211" s="168"/>
      <c r="D1211" s="168"/>
      <c r="E1211" s="169"/>
      <c r="F1211" s="168"/>
      <c r="G1211" s="172"/>
      <c r="H1211" s="172"/>
      <c r="I1211" s="172"/>
      <c r="J1211" s="168"/>
      <c r="K1211" s="168"/>
      <c r="N1211" s="171"/>
      <c r="O1211" s="171"/>
      <c r="P1211" s="171"/>
      <c r="Q1211" s="171"/>
    </row>
    <row r="1212" spans="1:17" ht="14.4" x14ac:dyDescent="0.25">
      <c r="A1212" s="168"/>
      <c r="B1212" s="168"/>
      <c r="C1212" s="168"/>
      <c r="D1212" s="168"/>
      <c r="E1212" s="169"/>
      <c r="F1212" s="168"/>
      <c r="G1212" s="172"/>
      <c r="H1212" s="172"/>
      <c r="I1212" s="172"/>
      <c r="J1212" s="168"/>
      <c r="K1212" s="168"/>
      <c r="N1212" s="171"/>
      <c r="O1212" s="171"/>
      <c r="P1212" s="171"/>
      <c r="Q1212" s="171"/>
    </row>
    <row r="1213" spans="1:17" ht="14.4" x14ac:dyDescent="0.25">
      <c r="A1213" s="168"/>
      <c r="B1213" s="168"/>
      <c r="C1213" s="168"/>
      <c r="D1213" s="168"/>
      <c r="E1213" s="169"/>
      <c r="F1213" s="168"/>
      <c r="G1213" s="172"/>
      <c r="H1213" s="172"/>
      <c r="I1213" s="172"/>
      <c r="J1213" s="168"/>
      <c r="K1213" s="168"/>
      <c r="N1213" s="171"/>
      <c r="O1213" s="171"/>
      <c r="P1213" s="171"/>
      <c r="Q1213" s="171"/>
    </row>
    <row r="1214" spans="1:17" ht="14.4" x14ac:dyDescent="0.25">
      <c r="A1214" s="168"/>
      <c r="B1214" s="168"/>
      <c r="C1214" s="168"/>
      <c r="D1214" s="168"/>
      <c r="E1214" s="169"/>
      <c r="F1214" s="168"/>
      <c r="G1214" s="172"/>
      <c r="H1214" s="172"/>
      <c r="I1214" s="172"/>
      <c r="J1214" s="168"/>
      <c r="K1214" s="168"/>
      <c r="N1214" s="171"/>
      <c r="O1214" s="171"/>
      <c r="P1214" s="171"/>
      <c r="Q1214" s="171"/>
    </row>
    <row r="1215" spans="1:17" ht="14.4" x14ac:dyDescent="0.25">
      <c r="A1215" s="168"/>
      <c r="B1215" s="168"/>
      <c r="C1215" s="168"/>
      <c r="D1215" s="168"/>
      <c r="E1215" s="169"/>
      <c r="F1215" s="168"/>
      <c r="G1215" s="172"/>
      <c r="H1215" s="172"/>
      <c r="I1215" s="172"/>
      <c r="J1215" s="168"/>
      <c r="K1215" s="168"/>
      <c r="N1215" s="171"/>
      <c r="O1215" s="171"/>
      <c r="P1215" s="171"/>
      <c r="Q1215" s="171"/>
    </row>
    <row r="1216" spans="1:17" ht="14.4" x14ac:dyDescent="0.25">
      <c r="A1216" s="168"/>
      <c r="B1216" s="168"/>
      <c r="C1216" s="168"/>
      <c r="D1216" s="168"/>
      <c r="E1216" s="169"/>
      <c r="F1216" s="168"/>
      <c r="G1216" s="172"/>
      <c r="H1216" s="172"/>
      <c r="I1216" s="172"/>
      <c r="J1216" s="168"/>
      <c r="K1216" s="168"/>
      <c r="N1216" s="171"/>
      <c r="O1216" s="171"/>
      <c r="P1216" s="171"/>
      <c r="Q1216" s="171"/>
    </row>
    <row r="1217" spans="1:17" ht="14.4" x14ac:dyDescent="0.25">
      <c r="A1217" s="168"/>
      <c r="B1217" s="168"/>
      <c r="C1217" s="168"/>
      <c r="D1217" s="168"/>
      <c r="E1217" s="169"/>
      <c r="F1217" s="168"/>
      <c r="G1217" s="172"/>
      <c r="H1217" s="172"/>
      <c r="I1217" s="172"/>
      <c r="J1217" s="168"/>
      <c r="K1217" s="168"/>
      <c r="N1217" s="171"/>
      <c r="O1217" s="171"/>
      <c r="P1217" s="171"/>
      <c r="Q1217" s="171"/>
    </row>
    <row r="1218" spans="1:17" ht="14.4" x14ac:dyDescent="0.25">
      <c r="A1218" s="168"/>
      <c r="B1218" s="168"/>
      <c r="C1218" s="168"/>
      <c r="D1218" s="168"/>
      <c r="E1218" s="169"/>
      <c r="F1218" s="168"/>
      <c r="G1218" s="172"/>
      <c r="H1218" s="172"/>
      <c r="I1218" s="172"/>
      <c r="J1218" s="168"/>
      <c r="K1218" s="168"/>
      <c r="N1218" s="171"/>
      <c r="O1218" s="171"/>
      <c r="P1218" s="171"/>
      <c r="Q1218" s="171"/>
    </row>
    <row r="1219" spans="1:17" ht="14.4" x14ac:dyDescent="0.25">
      <c r="A1219" s="168"/>
      <c r="B1219" s="168"/>
      <c r="C1219" s="168"/>
      <c r="D1219" s="168"/>
      <c r="E1219" s="169"/>
      <c r="F1219" s="168"/>
      <c r="G1219" s="172"/>
      <c r="H1219" s="172"/>
      <c r="I1219" s="172"/>
      <c r="J1219" s="168"/>
      <c r="K1219" s="168"/>
      <c r="N1219" s="171"/>
      <c r="O1219" s="171"/>
      <c r="P1219" s="171"/>
      <c r="Q1219" s="171"/>
    </row>
    <row r="1220" spans="1:17" x14ac:dyDescent="0.25">
      <c r="A1220" s="168"/>
      <c r="B1220" s="168"/>
      <c r="C1220" s="168"/>
      <c r="D1220" s="168"/>
      <c r="E1220" s="169"/>
      <c r="F1220" s="168"/>
      <c r="G1220" s="168"/>
      <c r="H1220" s="168"/>
      <c r="I1220" s="168"/>
      <c r="J1220" s="168"/>
      <c r="K1220" s="168"/>
    </row>
  </sheetData>
  <mergeCells count="13">
    <mergeCell ref="F4:G4"/>
    <mergeCell ref="H1:K3"/>
    <mergeCell ref="H4:K4"/>
    <mergeCell ref="A7:E7"/>
    <mergeCell ref="D4:E4"/>
    <mergeCell ref="A1:A2"/>
    <mergeCell ref="C2:C3"/>
    <mergeCell ref="D2:E2"/>
    <mergeCell ref="D3:E3"/>
    <mergeCell ref="F2:G2"/>
    <mergeCell ref="F3:G3"/>
    <mergeCell ref="F5:G5"/>
    <mergeCell ref="D1:G1"/>
  </mergeCells>
  <phoneticPr fontId="2" type="noConversion"/>
  <conditionalFormatting sqref="C19">
    <cfRule type="cellIs" dxfId="53" priority="25" operator="lessThan">
      <formula>0</formula>
    </cfRule>
    <cfRule type="cellIs" dxfId="52" priority="26" operator="greaterThan">
      <formula>0</formula>
    </cfRule>
  </conditionalFormatting>
  <conditionalFormatting sqref="D9:D11">
    <cfRule type="cellIs" dxfId="51" priority="11" operator="lessThan">
      <formula>0</formula>
    </cfRule>
    <cfRule type="cellIs" dxfId="50" priority="12" operator="greaterThan">
      <formula>0</formula>
    </cfRule>
  </conditionalFormatting>
  <conditionalFormatting sqref="E9:E11">
    <cfRule type="cellIs" dxfId="49" priority="9" operator="lessThan">
      <formula>0</formula>
    </cfRule>
    <cfRule type="cellIs" dxfId="48" priority="10" operator="greaterThan">
      <formula>0</formula>
    </cfRule>
  </conditionalFormatting>
  <conditionalFormatting sqref="B16:B17">
    <cfRule type="cellIs" dxfId="47" priority="7" operator="lessThan">
      <formula>0</formula>
    </cfRule>
    <cfRule type="cellIs" dxfId="46" priority="8" operator="greaterThan">
      <formula>0</formula>
    </cfRule>
  </conditionalFormatting>
  <conditionalFormatting sqref="D19">
    <cfRule type="cellIs" dxfId="45" priority="1" operator="lessThan">
      <formula>0</formula>
    </cfRule>
    <cfRule type="cellIs" dxfId="44" priority="2" operator="greaterThan">
      <formula>0</formula>
    </cfRule>
  </conditionalFormatting>
  <hyperlinks>
    <hyperlink ref="H4:K4" r:id="rId1" display="版本更新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5" tint="0.39997558519241921"/>
  </sheetPr>
  <dimension ref="A1:AJ128"/>
  <sheetViews>
    <sheetView workbookViewId="0">
      <pane xSplit="2" ySplit="1" topLeftCell="C98" activePane="bottomRight" state="frozen"/>
      <selection pane="topRight" activeCell="C1" sqref="C1"/>
      <selection pane="bottomLeft" activeCell="A2" sqref="A2"/>
      <selection pane="bottomRight" activeCell="K7" sqref="K7"/>
    </sheetView>
  </sheetViews>
  <sheetFormatPr defaultColWidth="9" defaultRowHeight="12" x14ac:dyDescent="0.25"/>
  <cols>
    <col min="1" max="2" width="8.44140625" style="16" bestFit="1" customWidth="1"/>
    <col min="3" max="4" width="8.44140625" style="9" bestFit="1" customWidth="1"/>
    <col min="5" max="6" width="8" style="9" bestFit="1" customWidth="1"/>
    <col min="7" max="8" width="8.44140625" style="23" customWidth="1"/>
    <col min="9" max="9" width="8.44140625" style="21" bestFit="1" customWidth="1"/>
    <col min="10" max="10" width="8.44140625" style="23" bestFit="1" customWidth="1"/>
    <col min="11" max="12" width="7.77734375" style="23" bestFit="1" customWidth="1"/>
    <col min="13" max="13" width="6.88671875" style="21" customWidth="1"/>
    <col min="14" max="14" width="7.21875" style="21" customWidth="1"/>
    <col min="15" max="16" width="8" style="9" bestFit="1" customWidth="1"/>
    <col min="17" max="17" width="5" style="17" bestFit="1" customWidth="1"/>
    <col min="18" max="18" width="6" style="22" bestFit="1" customWidth="1"/>
    <col min="19" max="20" width="8.44140625" style="22" bestFit="1" customWidth="1"/>
    <col min="21" max="21" width="7.77734375" style="17" bestFit="1" customWidth="1"/>
    <col min="22" max="22" width="8.21875" style="17" bestFit="1" customWidth="1"/>
    <col min="23" max="23" width="7.77734375" style="17" bestFit="1" customWidth="1"/>
    <col min="24" max="24" width="7.109375" style="17" customWidth="1"/>
    <col min="25" max="25" width="8.44140625" style="17" customWidth="1"/>
    <col min="26" max="26" width="10.88671875" style="17" customWidth="1"/>
    <col min="27" max="27" width="6.109375" style="22" customWidth="1"/>
    <col min="28" max="28" width="8.6640625" style="40" customWidth="1"/>
    <col min="29" max="29" width="9" style="40" customWidth="1"/>
    <col min="30" max="31" width="9" style="40" bestFit="1" customWidth="1"/>
    <col min="32" max="34" width="9" style="40" customWidth="1"/>
    <col min="35" max="35" width="7" style="19" customWidth="1"/>
    <col min="36" max="36" width="8.44140625" style="19" customWidth="1"/>
    <col min="37" max="16384" width="9" style="16"/>
  </cols>
  <sheetData>
    <row r="1" spans="1:36" s="81" customFormat="1" ht="36" x14ac:dyDescent="0.25">
      <c r="A1" s="81" t="s">
        <v>767</v>
      </c>
      <c r="B1" s="81" t="s">
        <v>768</v>
      </c>
      <c r="C1" s="81" t="s">
        <v>769</v>
      </c>
      <c r="D1" s="81" t="s">
        <v>770</v>
      </c>
      <c r="E1" s="81" t="s">
        <v>632</v>
      </c>
      <c r="F1" s="81" t="s">
        <v>633</v>
      </c>
      <c r="G1" s="81" t="s">
        <v>773</v>
      </c>
      <c r="H1" s="81" t="s">
        <v>774</v>
      </c>
      <c r="I1" s="81" t="s">
        <v>771</v>
      </c>
      <c r="J1" s="81" t="s">
        <v>772</v>
      </c>
      <c r="K1" s="81" t="s">
        <v>775</v>
      </c>
      <c r="L1" s="81" t="s">
        <v>776</v>
      </c>
      <c r="M1" s="81" t="s">
        <v>1111</v>
      </c>
      <c r="N1" s="81" t="s">
        <v>1252</v>
      </c>
      <c r="O1" s="81" t="s">
        <v>777</v>
      </c>
      <c r="P1" s="81" t="s">
        <v>778</v>
      </c>
      <c r="Q1" s="81" t="s">
        <v>779</v>
      </c>
      <c r="R1" s="81" t="s">
        <v>780</v>
      </c>
      <c r="S1" s="81" t="s">
        <v>781</v>
      </c>
      <c r="T1" s="81" t="s">
        <v>782</v>
      </c>
      <c r="U1" s="81" t="s">
        <v>783</v>
      </c>
      <c r="V1" s="81" t="s">
        <v>784</v>
      </c>
      <c r="W1" s="81" t="s">
        <v>785</v>
      </c>
      <c r="X1" s="81" t="s">
        <v>786</v>
      </c>
      <c r="Y1" s="81" t="s">
        <v>642</v>
      </c>
      <c r="Z1" s="81" t="s">
        <v>787</v>
      </c>
      <c r="AA1" s="81" t="s">
        <v>947</v>
      </c>
      <c r="AB1" s="81" t="s">
        <v>710</v>
      </c>
      <c r="AC1" s="81" t="s">
        <v>711</v>
      </c>
      <c r="AD1" s="81" t="s">
        <v>766</v>
      </c>
      <c r="AE1" s="81" t="s">
        <v>788</v>
      </c>
      <c r="AF1" s="81" t="s">
        <v>792</v>
      </c>
      <c r="AG1" s="81" t="s">
        <v>790</v>
      </c>
      <c r="AH1" s="81" t="s">
        <v>791</v>
      </c>
      <c r="AI1" s="81" t="s">
        <v>789</v>
      </c>
      <c r="AJ1" s="81" t="s">
        <v>936</v>
      </c>
    </row>
    <row r="2" spans="1:36" ht="13.05" x14ac:dyDescent="0.25">
      <c r="A2" s="16" t="str">
        <f>WN!A2</f>
        <v>161812</v>
      </c>
      <c r="B2" s="16" t="str">
        <f>WN!B2</f>
        <v>100分级</v>
      </c>
      <c r="C2" s="9">
        <f t="shared" ref="C2:C33" ca="1" si="0">(K2*R2+L2*(1-R2))/J2-1</f>
        <v>-4.0880681721208179E-3</v>
      </c>
      <c r="D2" s="9">
        <f ca="1">OFFSET(RT!V$1,$AJ2,0)</f>
        <v>-8.0000000000000004E-4</v>
      </c>
      <c r="E2" s="9">
        <f ca="1">OFFSET(RT!O$1,$AI2,0)</f>
        <v>1E-3</v>
      </c>
      <c r="F2" s="9">
        <f ca="1">OFFSET(RT!P$1,$AI2,0)</f>
        <v>-3.9000000000000003E-3</v>
      </c>
      <c r="G2" s="33">
        <f t="shared" ref="G2:G33" ca="1" si="1">IF(T2="-","-",T2/J2-1)</f>
        <v>0.93945848457230574</v>
      </c>
      <c r="H2" s="33">
        <f t="shared" ref="H2:H33" ca="1" si="2">(R2*AC2+(1-R2)*S2)/J2-1</f>
        <v>-0.37888842031571912</v>
      </c>
      <c r="I2" s="21">
        <f ca="1">OFFSET(WN!N$1,AJ2,0)</f>
        <v>1.032</v>
      </c>
      <c r="J2" s="23">
        <f t="shared" ref="J2:J33" ca="1" si="3">I2*(1+D2*M2)</f>
        <v>1.0312156800000001</v>
      </c>
      <c r="K2" s="24">
        <f ca="1">OFFSET(RT!I$1,$AJ2,0)</f>
        <v>1.022</v>
      </c>
      <c r="L2" s="24">
        <f ca="1">OFFSET(RT!J$1,$AJ2,0)</f>
        <v>1.032</v>
      </c>
      <c r="M2" s="20">
        <f t="shared" ref="M2:M33" ca="1" si="4">IF(Q2="主动",0.9,0.95)</f>
        <v>0.95</v>
      </c>
      <c r="N2" s="20">
        <f ca="1">OFFSET(WN!AV$1,$AJ2,0)</f>
        <v>1.0174636711831597</v>
      </c>
      <c r="O2" s="9">
        <f t="shared" ref="O2:O33" ca="1" si="5">(AD2*R2+AE2*(1-R2))/AB2-1</f>
        <v>-4.3562439496611649E-3</v>
      </c>
      <c r="P2" s="9">
        <f t="shared" ref="P2:P33" ca="1" si="6">(R2*AG2+(1-R2)*AH2)/AF2-1</f>
        <v>-4.8216007714559916E-3</v>
      </c>
      <c r="Q2" s="17" t="str">
        <f ca="1">IF(OFFSET(WN!L$1,AJ2,0)="0","主动","被动")</f>
        <v>被动</v>
      </c>
      <c r="R2" s="22">
        <f ca="1">OFFSET(CF!K$1,$AI2,0)</f>
        <v>0.5</v>
      </c>
      <c r="S2" s="32">
        <f ca="1">OFFSET(CF!G$1,$AI2,0)</f>
        <v>0.25</v>
      </c>
      <c r="T2" s="32">
        <f ca="1">IF(OFFSET(CF!H$1,$AI2,0)&gt;100,"-",OFFSET(CF!H$1,$AI2,0))</f>
        <v>2</v>
      </c>
      <c r="U2" s="17" t="s">
        <v>1414</v>
      </c>
      <c r="V2" s="17" t="str">
        <f ca="1">OFFSET(WN!H$1,$AJ2,0)</f>
        <v>银华稳进</v>
      </c>
      <c r="W2" s="17" t="s">
        <v>1541</v>
      </c>
      <c r="X2" s="17" t="str">
        <f ca="1">OFFSET(WN!K$1,$AJ2,0)</f>
        <v>银华锐进</v>
      </c>
      <c r="Y2" s="17" t="str">
        <f ca="1">OFFSET(RT!C$1,$AJ2,0)</f>
        <v>399330.SZ</v>
      </c>
      <c r="Z2" s="17" t="str">
        <f ca="1">OFFSET(RT!D$1,$AJ2,0)</f>
        <v>深证100</v>
      </c>
      <c r="AA2" s="93">
        <f ca="1">OFFSET(WN!AC$1,$AJ2,0)</f>
        <v>26.285360839999999</v>
      </c>
      <c r="AB2" s="40">
        <f ca="1">OFFSET(WN!AF$1,$AJ2,0)</f>
        <v>1.0329999999999999</v>
      </c>
      <c r="AC2" s="40">
        <f ca="1">OFFSET(WN!AG$1,$AJ2,0)</f>
        <v>1.0309999999999999</v>
      </c>
      <c r="AD2" s="41">
        <f ca="1">OFFSET(WN!AJ$1,$AJ2,0)</f>
        <v>1.0209999999999999</v>
      </c>
      <c r="AE2" s="41">
        <f ca="1">OFFSET(WN!AK$1,$AJ2,0)</f>
        <v>1.036</v>
      </c>
      <c r="AF2" s="40">
        <f ca="1">OFFSET(WN!AL$1,$AJ2,0)</f>
        <v>1.0369999999999999</v>
      </c>
      <c r="AG2" s="41">
        <f ca="1">OFFSET(WN!AP$1,$AJ2,0)</f>
        <v>1.0209999999999999</v>
      </c>
      <c r="AH2" s="41">
        <f ca="1">OFFSET(WN!AQ$1,$AJ2,0)</f>
        <v>1.0429999999999999</v>
      </c>
      <c r="AI2" s="19">
        <f>MATCH($A2,CF!A:A,0)-1</f>
        <v>1</v>
      </c>
      <c r="AJ2" s="19">
        <f>MATCH($A2,WN!A:A,0)-1</f>
        <v>1</v>
      </c>
    </row>
    <row r="3" spans="1:36" ht="13.05" x14ac:dyDescent="0.25">
      <c r="A3" s="16" t="str">
        <f>WN!A3</f>
        <v>165511</v>
      </c>
      <c r="B3" s="16" t="str">
        <f>WN!B3</f>
        <v>信诚500</v>
      </c>
      <c r="C3" s="9">
        <f t="shared" ca="1" si="0"/>
        <v>-1.0006814310179024E-2</v>
      </c>
      <c r="D3" s="9">
        <f ca="1">OFFSET(RT!V$1,$AJ3,0)</f>
        <v>2.4000000000000002E-3</v>
      </c>
      <c r="E3" s="9">
        <f ca="1">OFFSET(RT!O$1,$AI3,0)</f>
        <v>-2E-3</v>
      </c>
      <c r="F3" s="9">
        <f ca="1">OFFSET(RT!P$1,$AI3,0)</f>
        <v>-6.0000000000000006E-4</v>
      </c>
      <c r="G3" s="33">
        <f t="shared" ca="1" si="1"/>
        <v>0.48692278178034232</v>
      </c>
      <c r="H3" s="33">
        <f t="shared" ca="1" si="2"/>
        <v>-0.58276946398482599</v>
      </c>
      <c r="I3" s="21">
        <f ca="1">OFFSET(WN!N$1,AJ3,0)</f>
        <v>1.3420000000000001</v>
      </c>
      <c r="J3" s="23">
        <f t="shared" ca="1" si="3"/>
        <v>1.3450597600000003</v>
      </c>
      <c r="K3" s="24">
        <f ca="1">OFFSET(RT!I$1,$AJ3,0)</f>
        <v>1.004</v>
      </c>
      <c r="L3" s="24">
        <f ca="1">OFFSET(RT!J$1,$AJ3,0)</f>
        <v>1.55</v>
      </c>
      <c r="M3" s="20">
        <f t="shared" ca="1" si="4"/>
        <v>0.95</v>
      </c>
      <c r="N3" s="20">
        <f ca="1">OFFSET(WN!AV$1,$AJ3,0)</f>
        <v>1.0101589512088121</v>
      </c>
      <c r="O3" s="9">
        <f t="shared" ca="1" si="5"/>
        <v>-3.7369232051220891E-3</v>
      </c>
      <c r="P3" s="9">
        <f t="shared" ca="1" si="6"/>
        <v>-4.7477769612913612E-3</v>
      </c>
      <c r="Q3" s="17" t="str">
        <f ca="1">IF(OFFSET(WN!L$1,AJ3,0)="0","主动","被动")</f>
        <v>被动</v>
      </c>
      <c r="R3" s="22">
        <f ca="1">OFFSET(CF!K$1,$AI3,0)</f>
        <v>0.40000000596046448</v>
      </c>
      <c r="S3" s="32">
        <f ca="1">OFFSET(CF!G$1,$AI3,0)</f>
        <v>0.25</v>
      </c>
      <c r="T3" s="32">
        <f ca="1">IF(OFFSET(CF!H$1,$AI3,0)&gt;100,"-",OFFSET(CF!H$1,$AI3,0))</f>
        <v>2</v>
      </c>
      <c r="U3" s="17" t="s">
        <v>1415</v>
      </c>
      <c r="V3" s="17" t="str">
        <f ca="1">OFFSET(WN!H$1,$AJ3,0)</f>
        <v>中证500A</v>
      </c>
      <c r="W3" s="17" t="s">
        <v>1542</v>
      </c>
      <c r="X3" s="17" t="str">
        <f ca="1">OFFSET(WN!K$1,$AJ3,0)</f>
        <v>中证500B</v>
      </c>
      <c r="Y3" s="17" t="str">
        <f ca="1">OFFSET(RT!C$1,$AJ3,0)</f>
        <v>000905.SH</v>
      </c>
      <c r="Z3" s="17" t="str">
        <f ca="1">OFFSET(RT!D$1,$AJ3,0)</f>
        <v>中证500</v>
      </c>
      <c r="AA3" s="93">
        <f ca="1">OFFSET(WN!AC$1,$AJ3,0)</f>
        <v>0.61828550999999998</v>
      </c>
      <c r="AB3" s="40">
        <f ca="1">OFFSET(WN!AF$1,$AJ3,0)</f>
        <v>1.3380000000000001</v>
      </c>
      <c r="AC3" s="40">
        <f ca="1">OFFSET(WN!AG$1,$AJ3,0)</f>
        <v>1.028</v>
      </c>
      <c r="AD3" s="41">
        <f ca="1">OFFSET(WN!AJ$1,$AJ3,0)</f>
        <v>1.006</v>
      </c>
      <c r="AE3" s="41">
        <f ca="1">OFFSET(WN!AK$1,$AJ3,0)</f>
        <v>1.5509999999999999</v>
      </c>
      <c r="AF3" s="40">
        <f ca="1">OFFSET(WN!AL$1,$AJ3,0)</f>
        <v>1.3480000000000001</v>
      </c>
      <c r="AG3" s="41">
        <f ca="1">OFFSET(WN!AP$1,$AJ3,0)</f>
        <v>1.0049999999999999</v>
      </c>
      <c r="AH3" s="41">
        <f ca="1">OFFSET(WN!AQ$1,$AJ3,0)</f>
        <v>1.5660000000000001</v>
      </c>
      <c r="AI3" s="19">
        <f>MATCH($A3,CF!A:A,0)-1</f>
        <v>2</v>
      </c>
      <c r="AJ3" s="19">
        <f>MATCH($A3,WN!A:A,0)-1</f>
        <v>2</v>
      </c>
    </row>
    <row r="4" spans="1:36" ht="13.05" x14ac:dyDescent="0.25">
      <c r="A4" s="16" t="str">
        <f>WN!A4</f>
        <v>161816</v>
      </c>
      <c r="B4" s="16" t="str">
        <f>WN!B4</f>
        <v>90分级</v>
      </c>
      <c r="C4" s="9">
        <f t="shared" ca="1" si="0"/>
        <v>-7.6255031069806245E-3</v>
      </c>
      <c r="D4" s="9">
        <f ca="1">OFFSET(RT!V$1,$AJ4,0)</f>
        <v>-1.7000000000000001E-3</v>
      </c>
      <c r="E4" s="9">
        <f ca="1">OFFSET(RT!O$1,$AI4,0)</f>
        <v>1E-3</v>
      </c>
      <c r="F4" s="9">
        <f ca="1">OFFSET(RT!P$1,$AI4,0)</f>
        <v>-6.8000000000000005E-3</v>
      </c>
      <c r="G4" s="33">
        <f t="shared" ca="1" si="1"/>
        <v>0.68056646383237807</v>
      </c>
      <c r="H4" s="33">
        <f t="shared" ca="1" si="2"/>
        <v>-0.46053816510980661</v>
      </c>
      <c r="I4" s="21">
        <f ca="1">OFFSET(WN!N$1,AJ4,0)</f>
        <v>1.1919999999999999</v>
      </c>
      <c r="J4" s="23">
        <f t="shared" ca="1" si="3"/>
        <v>1.1900749199999998</v>
      </c>
      <c r="K4" s="24">
        <f ca="1">OFFSET(RT!I$1,$AJ4,0)</f>
        <v>1.0449999999999999</v>
      </c>
      <c r="L4" s="24">
        <f ca="1">OFFSET(RT!J$1,$AJ4,0)</f>
        <v>1.3169999999999999</v>
      </c>
      <c r="M4" s="20">
        <f t="shared" ca="1" si="4"/>
        <v>0.95</v>
      </c>
      <c r="N4" s="20">
        <f ca="1">OFFSET(WN!AV$1,$AJ4,0)</f>
        <v>0.90367805644082277</v>
      </c>
      <c r="O4" s="9">
        <f t="shared" ca="1" si="5"/>
        <v>-8.3682008368201055E-3</v>
      </c>
      <c r="P4" s="9">
        <f t="shared" ca="1" si="6"/>
        <v>-7.0774354704414844E-3</v>
      </c>
      <c r="Q4" s="17" t="str">
        <f ca="1">IF(OFFSET(WN!L$1,AJ4,0)="0","主动","被动")</f>
        <v>被动</v>
      </c>
      <c r="R4" s="22">
        <f ca="1">OFFSET(CF!K$1,$AI4,0)</f>
        <v>0.5</v>
      </c>
      <c r="S4" s="32">
        <f ca="1">OFFSET(CF!G$1,$AI4,0)</f>
        <v>0.25</v>
      </c>
      <c r="T4" s="32">
        <f ca="1">IF(OFFSET(CF!H$1,$AI4,0)&gt;100,"-",OFFSET(CF!H$1,$AI4,0))</f>
        <v>2</v>
      </c>
      <c r="U4" s="17" t="s">
        <v>1416</v>
      </c>
      <c r="V4" s="17" t="str">
        <f ca="1">OFFSET(WN!H$1,$AJ4,0)</f>
        <v>中证90A</v>
      </c>
      <c r="W4" s="17" t="s">
        <v>1543</v>
      </c>
      <c r="X4" s="17" t="str">
        <f ca="1">OFFSET(WN!K$1,$AJ4,0)</f>
        <v>中证90B</v>
      </c>
      <c r="Y4" s="17" t="str">
        <f ca="1">OFFSET(RT!C$1,$AJ4,0)</f>
        <v>000971.SH</v>
      </c>
      <c r="Z4" s="17" t="str">
        <f ca="1">OFFSET(RT!D$1,$AJ4,0)</f>
        <v>等权90</v>
      </c>
      <c r="AA4" s="93">
        <f ca="1">OFFSET(WN!AC$1,$AJ4,0)</f>
        <v>0.43154218</v>
      </c>
      <c r="AB4" s="40">
        <f ca="1">OFFSET(WN!AF$1,$AJ4,0)</f>
        <v>1.1950000000000001</v>
      </c>
      <c r="AC4" s="40">
        <f ca="1">OFFSET(WN!AG$1,$AJ4,0)</f>
        <v>1.034</v>
      </c>
      <c r="AD4" s="41">
        <f ca="1">OFFSET(WN!AJ$1,$AJ4,0)</f>
        <v>1.044</v>
      </c>
      <c r="AE4" s="41">
        <f ca="1">OFFSET(WN!AK$1,$AJ4,0)</f>
        <v>1.3260000000000001</v>
      </c>
      <c r="AF4" s="40">
        <f ca="1">OFFSET(WN!AL$1,$AJ4,0)</f>
        <v>1.2010000000000001</v>
      </c>
      <c r="AG4" s="41">
        <f ca="1">OFFSET(WN!AP$1,$AJ4,0)</f>
        <v>1.0549999999999999</v>
      </c>
      <c r="AH4" s="41">
        <f ca="1">OFFSET(WN!AQ$1,$AJ4,0)</f>
        <v>1.33</v>
      </c>
      <c r="AI4" s="19">
        <f>MATCH($A4,CF!A:A,0)-1</f>
        <v>3</v>
      </c>
      <c r="AJ4" s="19">
        <f>MATCH($A4,WN!A:A,0)-1</f>
        <v>3</v>
      </c>
    </row>
    <row r="5" spans="1:36" ht="13.05" x14ac:dyDescent="0.25">
      <c r="A5" s="16" t="str">
        <f>WN!A5</f>
        <v>165310</v>
      </c>
      <c r="B5" s="16" t="str">
        <f>WN!B5</f>
        <v>建信双利</v>
      </c>
      <c r="C5" s="9">
        <f t="shared" ca="1" si="0"/>
        <v>-3.9653609827139391E-4</v>
      </c>
      <c r="D5" s="9">
        <f ca="1">OFFSET(RT!V$1,$AJ5,0)</f>
        <v>-1E-3</v>
      </c>
      <c r="E5" s="9">
        <f ca="1">OFFSET(RT!O$1,$AI5,0)</f>
        <v>0</v>
      </c>
      <c r="F5" s="9">
        <f ca="1">OFFSET(RT!P$1,$AI5,0)</f>
        <v>0</v>
      </c>
      <c r="G5" s="33">
        <f t="shared" ca="1" si="1"/>
        <v>0.29734388947460366</v>
      </c>
      <c r="H5" s="33">
        <f t="shared" ca="1" si="2"/>
        <v>-0.65386864590369398</v>
      </c>
      <c r="I5" s="21">
        <f ca="1">OFFSET(WN!N$1,AJ5,0)</f>
        <v>1.5429999999999999</v>
      </c>
      <c r="J5" s="23">
        <f t="shared" ca="1" si="3"/>
        <v>1.5416113</v>
      </c>
      <c r="K5" s="24">
        <f ca="1">OFFSET(RT!I$1,$AJ5,0)</f>
        <v>1.085</v>
      </c>
      <c r="L5" s="24">
        <f ca="1">OFFSET(RT!J$1,$AJ5,0)</f>
        <v>1.845</v>
      </c>
      <c r="M5" s="20">
        <f t="shared" ca="1" si="4"/>
        <v>0.9</v>
      </c>
      <c r="N5" s="20" t="str">
        <f ca="1">OFFSET(WN!AV$1,$AJ5,0)</f>
        <v>-</v>
      </c>
      <c r="O5" s="9">
        <f t="shared" ca="1" si="5"/>
        <v>-1.9430081152546075E-3</v>
      </c>
      <c r="P5" s="9">
        <f t="shared" ca="1" si="6"/>
        <v>-5.2387099400643344E-2</v>
      </c>
      <c r="Q5" s="17" t="str">
        <f ca="1">IF(OFFSET(WN!L$1,AJ5,0)="0","主动","被动")</f>
        <v>主动</v>
      </c>
      <c r="R5" s="22">
        <f ca="1">OFFSET(CF!K$1,$AI5,0)</f>
        <v>0.40000000596046448</v>
      </c>
      <c r="S5" s="32">
        <f ca="1">OFFSET(CF!G$1,$AI5,0)</f>
        <v>0.20000000298023224</v>
      </c>
      <c r="T5" s="32">
        <f ca="1">IF(OFFSET(CF!H$1,$AI5,0)&gt;100,"-",OFFSET(CF!H$1,$AI5,0))</f>
        <v>2</v>
      </c>
      <c r="U5" s="17" t="s">
        <v>1417</v>
      </c>
      <c r="V5" s="17" t="str">
        <f ca="1">OFFSET(WN!H$1,$AJ5,0)</f>
        <v>建信稳健</v>
      </c>
      <c r="W5" s="17" t="s">
        <v>1544</v>
      </c>
      <c r="X5" s="17" t="str">
        <f ca="1">OFFSET(WN!K$1,$AJ5,0)</f>
        <v>建信进取</v>
      </c>
      <c r="Y5" s="17" t="str">
        <f ca="1">OFFSET(RT!C$1,$AJ5,0)</f>
        <v>000300.SH</v>
      </c>
      <c r="Z5" s="17" t="str">
        <f ca="1">OFFSET(RT!D$1,$AJ5,0)</f>
        <v>沪深300</v>
      </c>
      <c r="AA5" s="93">
        <f ca="1">OFFSET(WN!AC$1,$AJ5,0)</f>
        <v>3.0358119999999999E-2</v>
      </c>
      <c r="AB5" s="40">
        <f ca="1">OFFSET(WN!AF$1,$AJ5,0)</f>
        <v>1.544</v>
      </c>
      <c r="AC5" s="40">
        <f ca="1">OFFSET(WN!AG$1,$AJ5,0)</f>
        <v>1.034</v>
      </c>
      <c r="AD5" s="41">
        <f ca="1">OFFSET(WN!AJ$1,$AJ5,0)</f>
        <v>1.085</v>
      </c>
      <c r="AE5" s="41">
        <f ca="1">OFFSET(WN!AK$1,$AJ5,0)</f>
        <v>1.845</v>
      </c>
      <c r="AF5" s="40">
        <f ca="1">OFFSET(WN!AL$1,$AJ5,0)</f>
        <v>1.55</v>
      </c>
      <c r="AG5" s="41">
        <f ca="1">OFFSET(WN!AP$1,$AJ5,0)</f>
        <v>1.0589999999999999</v>
      </c>
      <c r="AH5" s="41">
        <f ca="1">OFFSET(WN!AQ$1,$AJ5,0)</f>
        <v>1.742</v>
      </c>
      <c r="AI5" s="19">
        <f>MATCH($A5,CF!A:A,0)-1</f>
        <v>4</v>
      </c>
      <c r="AJ5" s="19">
        <f>MATCH($A5,WN!A:A,0)-1</f>
        <v>4</v>
      </c>
    </row>
    <row r="6" spans="1:36" ht="13.05" x14ac:dyDescent="0.25">
      <c r="A6" s="16" t="str">
        <f>WN!A6</f>
        <v>161818</v>
      </c>
      <c r="B6" s="16" t="str">
        <f>WN!B6</f>
        <v>消费分级</v>
      </c>
      <c r="C6" s="9">
        <f t="shared" ca="1" si="0"/>
        <v>2.0317428091299661E-2</v>
      </c>
      <c r="D6" s="9">
        <f ca="1">OFFSET(RT!V$1,$AJ6,0)</f>
        <v>-1E-3</v>
      </c>
      <c r="E6" s="9">
        <f ca="1">OFFSET(RT!O$1,$AI6,0)</f>
        <v>0</v>
      </c>
      <c r="F6" s="9">
        <f ca="1">OFFSET(RT!P$1,$AI6,0)</f>
        <v>0</v>
      </c>
      <c r="G6" s="33" t="str">
        <f t="shared" ca="1" si="1"/>
        <v>-</v>
      </c>
      <c r="H6" s="33">
        <f t="shared" ca="1" si="2"/>
        <v>-0.58125403225216177</v>
      </c>
      <c r="I6" s="21">
        <f ca="1">OFFSET(WN!N$1,AJ6,0)</f>
        <v>1.165</v>
      </c>
      <c r="J6" s="23">
        <f t="shared" ca="1" si="3"/>
        <v>1.1639515</v>
      </c>
      <c r="K6" s="24">
        <f ca="1">OFFSET(RT!I$1,$AJ6,0)</f>
        <v>1.43</v>
      </c>
      <c r="L6" s="24">
        <f ca="1">OFFSET(RT!J$1,$AJ6,0)</f>
        <v>1.127</v>
      </c>
      <c r="M6" s="20">
        <f t="shared" ca="1" si="4"/>
        <v>0.9</v>
      </c>
      <c r="N6" s="20" t="str">
        <f ca="1">OFFSET(WN!AV$1,$AJ6,0)</f>
        <v>-</v>
      </c>
      <c r="O6" s="9">
        <f t="shared" ca="1" si="5"/>
        <v>1.8524872129511483E-2</v>
      </c>
      <c r="P6" s="9">
        <f t="shared" ca="1" si="6"/>
        <v>-3.9082404760962808E-3</v>
      </c>
      <c r="Q6" s="17" t="str">
        <f ca="1">IF(OFFSET(WN!L$1,AJ6,0)="0","主动","被动")</f>
        <v>主动</v>
      </c>
      <c r="R6" s="22">
        <f ca="1">OFFSET(CF!K$1,$AI6,0)</f>
        <v>0.20000000298023224</v>
      </c>
      <c r="S6" s="32">
        <f ca="1">OFFSET(CF!G$1,$AI6,0)</f>
        <v>0.34999999403953552</v>
      </c>
      <c r="T6" s="32" t="str">
        <f ca="1">IF(OFFSET(CF!H$1,$AI6,0)&gt;100,"-",OFFSET(CF!H$1,$AI6,0))</f>
        <v>-</v>
      </c>
      <c r="U6" s="17" t="s">
        <v>1418</v>
      </c>
      <c r="V6" s="17" t="str">
        <f ca="1">OFFSET(WN!H$1,$AJ6,0)</f>
        <v>消费A</v>
      </c>
      <c r="W6" s="17" t="s">
        <v>1545</v>
      </c>
      <c r="X6" s="17" t="str">
        <f ca="1">OFFSET(WN!K$1,$AJ6,0)</f>
        <v>消费B</v>
      </c>
      <c r="Y6" s="17" t="str">
        <f ca="1">OFFSET(RT!C$1,$AJ6,0)</f>
        <v>000300.SH</v>
      </c>
      <c r="Z6" s="17" t="str">
        <f ca="1">OFFSET(RT!D$1,$AJ6,0)</f>
        <v>沪深300</v>
      </c>
      <c r="AA6" s="93">
        <f ca="1">OFFSET(WN!AC$1,$AJ6,0)</f>
        <v>0.14504068000000001</v>
      </c>
      <c r="AB6" s="40">
        <f ca="1">OFFSET(WN!AF$1,$AJ6,0)</f>
        <v>1.1659999999999999</v>
      </c>
      <c r="AC6" s="40">
        <f ca="1">OFFSET(WN!AG$1,$AJ6,0)</f>
        <v>1.0369999999999999</v>
      </c>
      <c r="AD6" s="41">
        <f ca="1">OFFSET(WN!AJ$1,$AJ6,0)</f>
        <v>1.43</v>
      </c>
      <c r="AE6" s="41">
        <f ca="1">OFFSET(WN!AK$1,$AJ6,0)</f>
        <v>1.127</v>
      </c>
      <c r="AF6" s="40">
        <f ca="1">OFFSET(WN!AL$1,$AJ6,0)</f>
        <v>1.177</v>
      </c>
      <c r="AG6" s="41">
        <f ca="1">OFFSET(WN!AP$1,$AJ6,0)</f>
        <v>1.43</v>
      </c>
      <c r="AH6" s="41">
        <f ca="1">OFFSET(WN!AQ$1,$AJ6,0)</f>
        <v>1.1080000000000001</v>
      </c>
      <c r="AI6" s="19">
        <f>MATCH($A6,CF!A:A,0)-1</f>
        <v>5</v>
      </c>
      <c r="AJ6" s="19">
        <f>MATCH($A6,WN!A:A,0)-1</f>
        <v>5</v>
      </c>
    </row>
    <row r="7" spans="1:36" ht="13.05" x14ac:dyDescent="0.25">
      <c r="A7" s="16" t="str">
        <f>WN!A7</f>
        <v>162216</v>
      </c>
      <c r="B7" s="16" t="str">
        <f>WN!B7</f>
        <v>泰达500</v>
      </c>
      <c r="C7" s="9">
        <f t="shared" ca="1" si="0"/>
        <v>-2.0827554470133514E-2</v>
      </c>
      <c r="D7" s="9">
        <f ca="1">OFFSET(RT!V$1,$AJ7,0)</f>
        <v>2.4000000000000002E-3</v>
      </c>
      <c r="E7" s="9">
        <f ca="1">OFFSET(RT!O$1,$AI7,0)</f>
        <v>0</v>
      </c>
      <c r="F7" s="9">
        <f ca="1">OFFSET(RT!P$1,$AI7,0)</f>
        <v>0</v>
      </c>
      <c r="G7" s="33">
        <f t="shared" ca="1" si="1"/>
        <v>0.87401424976448139</v>
      </c>
      <c r="H7" s="33">
        <f t="shared" ca="1" si="2"/>
        <v>-0.47190278003773101</v>
      </c>
      <c r="I7" s="21">
        <f ca="1">OFFSET(WN!N$1,AJ7,0)</f>
        <v>1.0648</v>
      </c>
      <c r="J7" s="23">
        <f t="shared" ca="1" si="3"/>
        <v>1.067227744</v>
      </c>
      <c r="K7" s="24">
        <f ca="1">OFFSET(RT!I$1,$AJ7,0)</f>
        <v>1.048</v>
      </c>
      <c r="L7" s="24">
        <f ca="1">OFFSET(RT!J$1,$AJ7,0)</f>
        <v>1.0429999999999999</v>
      </c>
      <c r="M7" s="20">
        <f t="shared" ca="1" si="4"/>
        <v>0.95</v>
      </c>
      <c r="N7" s="20">
        <f ca="1">OFFSET(WN!AV$1,$AJ7,0)</f>
        <v>0.66399195277507661</v>
      </c>
      <c r="O7" s="9">
        <f t="shared" ca="1" si="5"/>
        <v>-1.5265736873537161E-2</v>
      </c>
      <c r="P7" s="9">
        <f t="shared" ca="1" si="6"/>
        <v>-5.4388598323046322E-3</v>
      </c>
      <c r="Q7" s="17" t="str">
        <f ca="1">IF(OFFSET(WN!L$1,AJ7,0)="0","主动","被动")</f>
        <v>被动</v>
      </c>
      <c r="R7" s="22">
        <f ca="1">OFFSET(CF!K$1,$AI7,0)</f>
        <v>0.40000000596046448</v>
      </c>
      <c r="S7" s="32">
        <f ca="1">OFFSET(CF!G$1,$AI7,0)</f>
        <v>0.25</v>
      </c>
      <c r="T7" s="32">
        <f ca="1">IF(OFFSET(CF!H$1,$AI7,0)&gt;100,"-",OFFSET(CF!H$1,$AI7,0))</f>
        <v>2</v>
      </c>
      <c r="U7" s="17" t="s">
        <v>1419</v>
      </c>
      <c r="V7" s="17" t="str">
        <f ca="1">OFFSET(WN!H$1,$AJ7,0)</f>
        <v>泰达500A</v>
      </c>
      <c r="W7" s="17" t="s">
        <v>1546</v>
      </c>
      <c r="X7" s="17" t="str">
        <f ca="1">OFFSET(WN!K$1,$AJ7,0)</f>
        <v>泰达500B</v>
      </c>
      <c r="Y7" s="17" t="str">
        <f ca="1">OFFSET(RT!C$1,$AJ7,0)</f>
        <v>000905.SH</v>
      </c>
      <c r="Z7" s="17" t="str">
        <f ca="1">OFFSET(RT!D$1,$AJ7,0)</f>
        <v>中证500</v>
      </c>
      <c r="AA7" s="93">
        <f ca="1">OFFSET(WN!AC$1,$AJ7,0)</f>
        <v>8.4673600000000002E-2</v>
      </c>
      <c r="AB7" s="40">
        <f ca="1">OFFSET(WN!AF$1,$AJ7,0)</f>
        <v>1.0611999999999999</v>
      </c>
      <c r="AC7" s="40">
        <f ca="1">OFFSET(WN!AG$1,$AJ7,0)</f>
        <v>1.034</v>
      </c>
      <c r="AD7" s="41">
        <f ca="1">OFFSET(WN!AJ$1,$AJ7,0)</f>
        <v>1.048</v>
      </c>
      <c r="AE7" s="41">
        <f ca="1">OFFSET(WN!AK$1,$AJ7,0)</f>
        <v>1.0429999999999999</v>
      </c>
      <c r="AF7" s="40">
        <f ca="1">OFFSET(WN!AL$1,$AJ7,0)</f>
        <v>1.0664</v>
      </c>
      <c r="AG7" s="41">
        <f ca="1">OFFSET(WN!AP$1,$AJ7,0)</f>
        <v>1.048</v>
      </c>
      <c r="AH7" s="41">
        <f ca="1">OFFSET(WN!AQ$1,$AJ7,0)</f>
        <v>1.069</v>
      </c>
      <c r="AI7" s="19">
        <f>MATCH($A7,CF!A:A,0)-1</f>
        <v>6</v>
      </c>
      <c r="AJ7" s="19">
        <f>MATCH($A7,WN!A:A,0)-1</f>
        <v>6</v>
      </c>
    </row>
    <row r="8" spans="1:36" ht="13.05" x14ac:dyDescent="0.25">
      <c r="A8" s="16" t="str">
        <f>WN!A8</f>
        <v>161819</v>
      </c>
      <c r="B8" s="16" t="str">
        <f>WN!B8</f>
        <v>中证资源</v>
      </c>
      <c r="C8" s="9">
        <f t="shared" ca="1" si="0"/>
        <v>-8.2704951142892336E-3</v>
      </c>
      <c r="D8" s="9">
        <f ca="1">OFFSET(RT!V$1,$AJ8,0)</f>
        <v>9.4000000000000004E-3</v>
      </c>
      <c r="E8" s="9">
        <f ca="1">OFFSET(RT!O$1,$AI8,0)</f>
        <v>2.7999999999999995E-3</v>
      </c>
      <c r="F8" s="9">
        <f ca="1">OFFSET(RT!P$1,$AI8,0)</f>
        <v>2.69E-2</v>
      </c>
      <c r="G8" s="33">
        <f t="shared" ca="1" si="1"/>
        <v>0.81396237020682016</v>
      </c>
      <c r="H8" s="33">
        <f t="shared" ca="1" si="2"/>
        <v>-0.59106031986991303</v>
      </c>
      <c r="I8" s="21">
        <f ca="1">OFFSET(WN!N$1,AJ8,0)</f>
        <v>1.3660000000000001</v>
      </c>
      <c r="J8" s="23">
        <f t="shared" ca="1" si="3"/>
        <v>1.3781983800000002</v>
      </c>
      <c r="K8" s="24">
        <f ca="1">OFFSET(RT!I$1,$AJ8,0)</f>
        <v>1.0680000000000001</v>
      </c>
      <c r="L8" s="24">
        <f ca="1">OFFSET(RT!J$1,$AJ8,0)</f>
        <v>1.5660000000000001</v>
      </c>
      <c r="M8" s="20">
        <f t="shared" ca="1" si="4"/>
        <v>0.95</v>
      </c>
      <c r="N8" s="20">
        <f ca="1">OFFSET(WN!AV$1,$AJ8,0)</f>
        <v>0.95495942312273563</v>
      </c>
      <c r="O8" s="9">
        <f t="shared" ca="1" si="5"/>
        <v>-9.6011837088728624E-3</v>
      </c>
      <c r="P8" s="9">
        <f t="shared" ca="1" si="6"/>
        <v>-9.4408152669603895E-3</v>
      </c>
      <c r="Q8" s="17" t="str">
        <f ca="1">IF(OFFSET(WN!L$1,AJ8,0)="0","主动","被动")</f>
        <v>被动</v>
      </c>
      <c r="R8" s="22">
        <f ca="1">OFFSET(CF!K$1,$AI8,0)</f>
        <v>0.40000000596046448</v>
      </c>
      <c r="S8" s="32">
        <f ca="1">OFFSET(CF!G$1,$AI8,0)</f>
        <v>0.25</v>
      </c>
      <c r="T8" s="32">
        <f ca="1">IF(OFFSET(CF!H$1,$AI8,0)&gt;100,"-",OFFSET(CF!H$1,$AI8,0))</f>
        <v>2.5</v>
      </c>
      <c r="U8" s="17" t="s">
        <v>1420</v>
      </c>
      <c r="V8" s="17" t="str">
        <f ca="1">OFFSET(WN!H$1,$AJ8,0)</f>
        <v>资源A级</v>
      </c>
      <c r="W8" s="17" t="s">
        <v>1547</v>
      </c>
      <c r="X8" s="17" t="str">
        <f ca="1">OFFSET(WN!K$1,$AJ8,0)</f>
        <v>资源B级</v>
      </c>
      <c r="Y8" s="17" t="str">
        <f ca="1">OFFSET(RT!C$1,$AJ8,0)</f>
        <v>000944.SH</v>
      </c>
      <c r="Z8" s="17" t="str">
        <f ca="1">OFFSET(RT!D$1,$AJ8,0)</f>
        <v>内地资源</v>
      </c>
      <c r="AA8" s="93">
        <f ca="1">OFFSET(WN!AC$1,$AJ8,0)</f>
        <v>0.40774740999999998</v>
      </c>
      <c r="AB8" s="40">
        <f ca="1">OFFSET(WN!AF$1,$AJ8,0)</f>
        <v>1.3540000000000001</v>
      </c>
      <c r="AC8" s="40">
        <f ca="1">OFFSET(WN!AG$1,$AJ8,0)</f>
        <v>1.034</v>
      </c>
      <c r="AD8" s="41">
        <f ca="1">OFFSET(WN!AJ$1,$AJ8,0)</f>
        <v>1.0649999999999999</v>
      </c>
      <c r="AE8" s="41">
        <f ca="1">OFFSET(WN!AK$1,$AJ8,0)</f>
        <v>1.5249999999999999</v>
      </c>
      <c r="AF8" s="40">
        <f ca="1">OFFSET(WN!AL$1,$AJ8,0)</f>
        <v>1.377</v>
      </c>
      <c r="AG8" s="41">
        <f ca="1">OFFSET(WN!AP$1,$AJ8,0)</f>
        <v>1.1000000000000001</v>
      </c>
      <c r="AH8" s="41">
        <f ca="1">OFFSET(WN!AQ$1,$AJ8,0)</f>
        <v>1.54</v>
      </c>
      <c r="AI8" s="19">
        <f>MATCH($A8,CF!A:A,0)-1</f>
        <v>7</v>
      </c>
      <c r="AJ8" s="19">
        <f>MATCH($A8,WN!A:A,0)-1</f>
        <v>7</v>
      </c>
    </row>
    <row r="9" spans="1:36" ht="13.05" x14ac:dyDescent="0.25">
      <c r="A9" s="16" t="str">
        <f>WN!A9</f>
        <v>160808</v>
      </c>
      <c r="B9" s="16" t="str">
        <f>WN!B9</f>
        <v>长盛同瑞</v>
      </c>
      <c r="C9" s="9">
        <f t="shared" ca="1" si="0"/>
        <v>-1.1237338945206732E-2</v>
      </c>
      <c r="D9" s="9">
        <f ca="1">OFFSET(RT!V$1,$AJ9,0)</f>
        <v>1.1000000000000001E-3</v>
      </c>
      <c r="E9" s="9">
        <f ca="1">OFFSET(RT!O$1,$AI9,0)</f>
        <v>0</v>
      </c>
      <c r="F9" s="9">
        <f ca="1">OFFSET(RT!P$1,$AI9,0)</f>
        <v>0</v>
      </c>
      <c r="G9" s="33">
        <f t="shared" ca="1" si="1"/>
        <v>0.85335081796850676</v>
      </c>
      <c r="H9" s="33">
        <f t="shared" ca="1" si="2"/>
        <v>-0.47772573516611683</v>
      </c>
      <c r="I9" s="21">
        <f ca="1">OFFSET(WN!N$1,AJ9,0)</f>
        <v>1.0780000000000001</v>
      </c>
      <c r="J9" s="23">
        <f t="shared" ca="1" si="3"/>
        <v>1.07912651</v>
      </c>
      <c r="K9" s="24">
        <f ca="1">OFFSET(RT!I$1,$AJ9,0)</f>
        <v>1.0309999999999999</v>
      </c>
      <c r="L9" s="24">
        <f ca="1">OFFSET(RT!J$1,$AJ9,0)</f>
        <v>1.091</v>
      </c>
      <c r="M9" s="20">
        <f t="shared" ca="1" si="4"/>
        <v>0.95</v>
      </c>
      <c r="N9" s="20">
        <f ca="1">OFFSET(WN!AV$1,$AJ9,0)</f>
        <v>0.99516821082446405</v>
      </c>
      <c r="O9" s="9">
        <f t="shared" ca="1" si="5"/>
        <v>-9.2850513998402606E-3</v>
      </c>
      <c r="P9" s="9">
        <f t="shared" ca="1" si="6"/>
        <v>-1.2580943896084551E-2</v>
      </c>
      <c r="Q9" s="17" t="str">
        <f ca="1">IF(OFFSET(WN!L$1,AJ9,0)="0","主动","被动")</f>
        <v>被动</v>
      </c>
      <c r="R9" s="22">
        <f ca="1">OFFSET(CF!K$1,$AI9,0)</f>
        <v>0.40000000596046448</v>
      </c>
      <c r="S9" s="32">
        <f ca="1">OFFSET(CF!G$1,$AI9,0)</f>
        <v>0.25</v>
      </c>
      <c r="T9" s="32">
        <f ca="1">IF(OFFSET(CF!H$1,$AI9,0)&gt;100,"-",OFFSET(CF!H$1,$AI9,0))</f>
        <v>2</v>
      </c>
      <c r="U9" s="17" t="s">
        <v>1421</v>
      </c>
      <c r="V9" s="17" t="str">
        <f ca="1">OFFSET(WN!H$1,$AJ9,0)</f>
        <v>同瑞A</v>
      </c>
      <c r="W9" s="17" t="s">
        <v>1548</v>
      </c>
      <c r="X9" s="17" t="str">
        <f ca="1">OFFSET(WN!K$1,$AJ9,0)</f>
        <v>同瑞B</v>
      </c>
      <c r="Y9" s="17" t="str">
        <f ca="1">OFFSET(RT!C$1,$AJ9,0)</f>
        <v>000904.SH</v>
      </c>
      <c r="Z9" s="17" t="str">
        <f ca="1">OFFSET(RT!D$1,$AJ9,0)</f>
        <v>中证200</v>
      </c>
      <c r="AA9" s="93">
        <f ca="1">OFFSET(WN!AC$1,$AJ9,0)</f>
        <v>4.4104870000000004E-2</v>
      </c>
      <c r="AB9" s="40">
        <f ca="1">OFFSET(WN!AF$1,$AJ9,0)</f>
        <v>1.077</v>
      </c>
      <c r="AC9" s="40">
        <f ca="1">OFFSET(WN!AG$1,$AJ9,0)</f>
        <v>1.034</v>
      </c>
      <c r="AD9" s="41">
        <f ca="1">OFFSET(WN!AJ$1,$AJ9,0)</f>
        <v>1.0309999999999999</v>
      </c>
      <c r="AE9" s="41">
        <f ca="1">OFFSET(WN!AK$1,$AJ9,0)</f>
        <v>1.091</v>
      </c>
      <c r="AF9" s="40">
        <f ca="1">OFFSET(WN!AL$1,$AJ9,0)</f>
        <v>1.081</v>
      </c>
      <c r="AG9" s="41">
        <f ca="1">OFFSET(WN!AP$1,$AJ9,0)</f>
        <v>1.032</v>
      </c>
      <c r="AH9" s="41">
        <f ca="1">OFFSET(WN!AQ$1,$AJ9,0)</f>
        <v>1.091</v>
      </c>
      <c r="AI9" s="19">
        <f>MATCH($A9,CF!A:A,0)-1</f>
        <v>8</v>
      </c>
      <c r="AJ9" s="19">
        <f>MATCH($A9,WN!A:A,0)-1</f>
        <v>8</v>
      </c>
    </row>
    <row r="10" spans="1:36" ht="13.05" x14ac:dyDescent="0.25">
      <c r="A10" s="16" t="str">
        <f>WN!A10</f>
        <v>165515</v>
      </c>
      <c r="B10" s="16" t="str">
        <f>WN!B10</f>
        <v>信诚300</v>
      </c>
      <c r="C10" s="9">
        <f t="shared" ca="1" si="0"/>
        <v>-3.1000384876301856E-3</v>
      </c>
      <c r="D10" s="9">
        <f ca="1">OFFSET(RT!V$1,$AJ10,0)</f>
        <v>-1E-3</v>
      </c>
      <c r="E10" s="9">
        <f ca="1">OFFSET(RT!O$1,$AI10,0)</f>
        <v>2E-3</v>
      </c>
      <c r="F10" s="9">
        <f ca="1">OFFSET(RT!P$1,$AI10,0)</f>
        <v>-4.0000000000000001E-3</v>
      </c>
      <c r="G10" s="33">
        <f t="shared" ca="1" si="1"/>
        <v>0.10480232158740654</v>
      </c>
      <c r="H10" s="33">
        <f t="shared" ca="1" si="2"/>
        <v>-0.52751287380111922</v>
      </c>
      <c r="I10" s="21">
        <f ca="1">OFFSET(WN!N$1,AJ10,0)</f>
        <v>1.359</v>
      </c>
      <c r="J10" s="23">
        <f t="shared" ca="1" si="3"/>
        <v>1.3577089499999999</v>
      </c>
      <c r="K10" s="24">
        <f ca="1">OFFSET(RT!I$1,$AJ10,0)</f>
        <v>0.98399999999999999</v>
      </c>
      <c r="L10" s="24">
        <f ca="1">OFFSET(RT!J$1,$AJ10,0)</f>
        <v>1.7230000000000001</v>
      </c>
      <c r="M10" s="20">
        <f t="shared" ca="1" si="4"/>
        <v>0.95</v>
      </c>
      <c r="N10" s="20">
        <f ca="1">OFFSET(WN!AV$1,$AJ10,0)</f>
        <v>0.72020211272759194</v>
      </c>
      <c r="O10" s="9">
        <f t="shared" ca="1" si="5"/>
        <v>-2.9411764705884469E-3</v>
      </c>
      <c r="P10" s="9">
        <f t="shared" ca="1" si="6"/>
        <v>-2.197802197802079E-3</v>
      </c>
      <c r="Q10" s="17" t="str">
        <f ca="1">IF(OFFSET(WN!L$1,AJ10,0)="0","主动","被动")</f>
        <v>被动</v>
      </c>
      <c r="R10" s="22">
        <f ca="1">OFFSET(CF!K$1,$AI10,0)</f>
        <v>0.5</v>
      </c>
      <c r="S10" s="32">
        <f ca="1">OFFSET(CF!G$1,$AI10,0)</f>
        <v>0.25</v>
      </c>
      <c r="T10" s="32">
        <f ca="1">IF(OFFSET(CF!H$1,$AI10,0)&gt;100,"-",OFFSET(CF!H$1,$AI10,0))</f>
        <v>1.5</v>
      </c>
      <c r="U10" s="17" t="s">
        <v>1422</v>
      </c>
      <c r="V10" s="17" t="str">
        <f ca="1">OFFSET(WN!H$1,$AJ10,0)</f>
        <v>沪深300A</v>
      </c>
      <c r="W10" s="17" t="s">
        <v>1549</v>
      </c>
      <c r="X10" s="17" t="str">
        <f ca="1">OFFSET(WN!K$1,$AJ10,0)</f>
        <v>沪深300B</v>
      </c>
      <c r="Y10" s="17" t="str">
        <f ca="1">OFFSET(RT!C$1,$AJ10,0)</f>
        <v>000300.SH</v>
      </c>
      <c r="Z10" s="17" t="str">
        <f ca="1">OFFSET(RT!D$1,$AJ10,0)</f>
        <v>沪深300</v>
      </c>
      <c r="AA10" s="93">
        <f ca="1">OFFSET(WN!AC$1,$AJ10,0)</f>
        <v>1.4895513600000001</v>
      </c>
      <c r="AB10" s="40">
        <f ca="1">OFFSET(WN!AF$1,$AJ10,0)</f>
        <v>1.36</v>
      </c>
      <c r="AC10" s="40">
        <f ca="1">OFFSET(WN!AG$1,$AJ10,0)</f>
        <v>1.0329999999999999</v>
      </c>
      <c r="AD10" s="41">
        <f ca="1">OFFSET(WN!AJ$1,$AJ10,0)</f>
        <v>0.98199999999999998</v>
      </c>
      <c r="AE10" s="41">
        <f ca="1">OFFSET(WN!AK$1,$AJ10,0)</f>
        <v>1.73</v>
      </c>
      <c r="AF10" s="40">
        <f ca="1">OFFSET(WN!AL$1,$AJ10,0)</f>
        <v>1.365</v>
      </c>
      <c r="AG10" s="41">
        <f ca="1">OFFSET(WN!AP$1,$AJ10,0)</f>
        <v>0.98299999999999998</v>
      </c>
      <c r="AH10" s="41">
        <f ca="1">OFFSET(WN!AQ$1,$AJ10,0)</f>
        <v>1.7410000000000001</v>
      </c>
      <c r="AI10" s="19">
        <f>MATCH($A10,CF!A:A,0)-1</f>
        <v>9</v>
      </c>
      <c r="AJ10" s="19">
        <f>MATCH($A10,WN!A:A,0)-1</f>
        <v>9</v>
      </c>
    </row>
    <row r="11" spans="1:36" ht="13.05" x14ac:dyDescent="0.25">
      <c r="A11" s="16" t="str">
        <f>WN!A11</f>
        <v>162010</v>
      </c>
      <c r="B11" s="16" t="str">
        <f>WN!B11</f>
        <v>长城久兆</v>
      </c>
      <c r="C11" s="9">
        <f t="shared" ca="1" si="0"/>
        <v>-8.6944927134166017E-3</v>
      </c>
      <c r="D11" s="9">
        <f ca="1">OFFSET(RT!V$1,$AJ11,0)</f>
        <v>2.4000000000000002E-3</v>
      </c>
      <c r="E11" s="9">
        <f ca="1">OFFSET(RT!O$1,$AI11,0)</f>
        <v>8.8999999999999999E-3</v>
      </c>
      <c r="F11" s="9">
        <f ca="1">OFFSET(RT!P$1,$AI11,0)</f>
        <v>-2.8300000000000002E-2</v>
      </c>
      <c r="G11" s="33">
        <f t="shared" ca="1" si="1"/>
        <v>0.78324430129510247</v>
      </c>
      <c r="H11" s="33">
        <f t="shared" ca="1" si="2"/>
        <v>-0.49676845399733904</v>
      </c>
      <c r="I11" s="21">
        <f ca="1">OFFSET(WN!N$1,AJ11,0)</f>
        <v>1.119</v>
      </c>
      <c r="J11" s="23">
        <f t="shared" ca="1" si="3"/>
        <v>1.12155132</v>
      </c>
      <c r="K11" s="24">
        <f ca="1">OFFSET(RT!I$1,$AJ11,0)</f>
        <v>1.1340000000000001</v>
      </c>
      <c r="L11" s="24">
        <f ca="1">OFFSET(RT!J$1,$AJ11,0)</f>
        <v>1.097</v>
      </c>
      <c r="M11" s="20">
        <f t="shared" ca="1" si="4"/>
        <v>0.95</v>
      </c>
      <c r="N11" s="20">
        <f ca="1">OFFSET(WN!AV$1,$AJ11,0)</f>
        <v>1.041367016194825</v>
      </c>
      <c r="O11" s="9">
        <f t="shared" ca="1" si="5"/>
        <v>8.9525514504904535E-3</v>
      </c>
      <c r="P11" s="9">
        <f t="shared" ca="1" si="6"/>
        <v>-3.383793368046506E-3</v>
      </c>
      <c r="Q11" s="17" t="str">
        <f ca="1">IF(OFFSET(WN!L$1,AJ11,0)="0","主动","被动")</f>
        <v>被动</v>
      </c>
      <c r="R11" s="22">
        <f ca="1">OFFSET(CF!K$1,$AI11,0)</f>
        <v>0.40000000596046448</v>
      </c>
      <c r="S11" s="32">
        <f ca="1">OFFSET(CF!G$1,$AI11,0)</f>
        <v>0.25</v>
      </c>
      <c r="T11" s="32">
        <f ca="1">IF(OFFSET(CF!H$1,$AI11,0)&gt;100,"-",OFFSET(CF!H$1,$AI11,0))</f>
        <v>2</v>
      </c>
      <c r="U11" s="17" t="s">
        <v>1423</v>
      </c>
      <c r="V11" s="17" t="str">
        <f ca="1">OFFSET(WN!H$1,$AJ11,0)</f>
        <v>中小300A</v>
      </c>
      <c r="W11" s="17" t="s">
        <v>1550</v>
      </c>
      <c r="X11" s="17" t="str">
        <f ca="1">OFFSET(WN!K$1,$AJ11,0)</f>
        <v>中小300B</v>
      </c>
      <c r="Y11" s="17" t="str">
        <f ca="1">OFFSET(RT!C$1,$AJ11,0)</f>
        <v>399008.SZ</v>
      </c>
      <c r="Z11" s="17" t="str">
        <f ca="1">OFFSET(RT!D$1,$AJ11,0)</f>
        <v>中小300</v>
      </c>
      <c r="AA11" s="93">
        <f ca="1">OFFSET(WN!AC$1,$AJ11,0)</f>
        <v>6.074065E-2</v>
      </c>
      <c r="AB11" s="40">
        <f ca="1">OFFSET(WN!AF$1,$AJ11,0)</f>
        <v>1.117</v>
      </c>
      <c r="AC11" s="40">
        <f ca="1">OFFSET(WN!AG$1,$AJ11,0)</f>
        <v>1.036</v>
      </c>
      <c r="AD11" s="41">
        <f ca="1">OFFSET(WN!AJ$1,$AJ11,0)</f>
        <v>1.1240000000000001</v>
      </c>
      <c r="AE11" s="41">
        <f ca="1">OFFSET(WN!AK$1,$AJ11,0)</f>
        <v>1.129</v>
      </c>
      <c r="AF11" s="40">
        <f ca="1">OFFSET(WN!AL$1,$AJ11,0)</f>
        <v>1.123</v>
      </c>
      <c r="AG11" s="41">
        <f ca="1">OFFSET(WN!AP$1,$AJ11,0)</f>
        <v>1.1240000000000001</v>
      </c>
      <c r="AH11" s="41">
        <f ca="1">OFFSET(WN!AQ$1,$AJ11,0)</f>
        <v>1.1160000000000001</v>
      </c>
      <c r="AI11" s="19">
        <f>MATCH($A11,CF!A:A,0)-1</f>
        <v>10</v>
      </c>
      <c r="AJ11" s="19">
        <f>MATCH($A11,WN!A:A,0)-1</f>
        <v>10</v>
      </c>
    </row>
    <row r="12" spans="1:36" ht="13.05" x14ac:dyDescent="0.25">
      <c r="A12" s="16" t="str">
        <f>WN!A12</f>
        <v>164809</v>
      </c>
      <c r="B12" s="16" t="str">
        <f>WN!B12</f>
        <v>工银500</v>
      </c>
      <c r="C12" s="9">
        <f t="shared" ca="1" si="0"/>
        <v>8.4772239121000403E-4</v>
      </c>
      <c r="D12" s="9">
        <f ca="1">OFFSET(RT!V$1,$AJ12,0)</f>
        <v>2.4000000000000002E-3</v>
      </c>
      <c r="E12" s="9">
        <f ca="1">OFFSET(RT!O$1,$AI12,0)</f>
        <v>-4.8799999999999996E-2</v>
      </c>
      <c r="F12" s="9">
        <f ca="1">OFFSET(RT!P$1,$AI12,0)</f>
        <v>3.9000000000000003E-3</v>
      </c>
      <c r="G12" s="33" t="str">
        <f t="shared" ca="1" si="1"/>
        <v>-</v>
      </c>
      <c r="H12" s="33">
        <f t="shared" ca="1" si="2"/>
        <v>-0.58098515662010142</v>
      </c>
      <c r="I12" s="21">
        <f ca="1">OFFSET(WN!N$1,AJ12,0)</f>
        <v>1.3420000000000001</v>
      </c>
      <c r="J12" s="23">
        <f t="shared" ca="1" si="3"/>
        <v>1.3450597600000003</v>
      </c>
      <c r="K12" s="24">
        <f ca="1">OFFSET(RT!I$1,$AJ12,0)</f>
        <v>1.0720000000000001</v>
      </c>
      <c r="L12" s="24">
        <f ca="1">OFFSET(RT!J$1,$AJ12,0)</f>
        <v>1.5290000000000001</v>
      </c>
      <c r="M12" s="20">
        <f t="shared" ca="1" si="4"/>
        <v>0.95</v>
      </c>
      <c r="N12" s="20">
        <f ca="1">OFFSET(WN!AV$1,$AJ12,0)</f>
        <v>0.92907054652264964</v>
      </c>
      <c r="O12" s="9">
        <f t="shared" ca="1" si="5"/>
        <v>1.8966545429850656E-2</v>
      </c>
      <c r="P12" s="9">
        <f t="shared" ca="1" si="6"/>
        <v>4.4496976296648505E-4</v>
      </c>
      <c r="Q12" s="17" t="str">
        <f ca="1">IF(OFFSET(WN!L$1,AJ12,0)="0","主动","被动")</f>
        <v>被动</v>
      </c>
      <c r="R12" s="22">
        <f ca="1">OFFSET(CF!K$1,$AI12,0)</f>
        <v>0.40000000596046448</v>
      </c>
      <c r="S12" s="32">
        <f ca="1">OFFSET(CF!G$1,$AI12,0)</f>
        <v>0.25</v>
      </c>
      <c r="T12" s="32" t="str">
        <f ca="1">IF(OFFSET(CF!H$1,$AI12,0)&gt;100,"-",OFFSET(CF!H$1,$AI12,0))</f>
        <v>-</v>
      </c>
      <c r="U12" s="17" t="s">
        <v>1424</v>
      </c>
      <c r="V12" s="17" t="str">
        <f ca="1">OFFSET(WN!H$1,$AJ12,0)</f>
        <v>500A</v>
      </c>
      <c r="W12" s="17" t="s">
        <v>1551</v>
      </c>
      <c r="X12" s="17" t="str">
        <f ca="1">OFFSET(WN!K$1,$AJ12,0)</f>
        <v>500B</v>
      </c>
      <c r="Y12" s="17" t="str">
        <f ca="1">OFFSET(RT!C$1,$AJ12,0)</f>
        <v>000905.SH</v>
      </c>
      <c r="Z12" s="17" t="str">
        <f ca="1">OFFSET(RT!D$1,$AJ12,0)</f>
        <v>中证500</v>
      </c>
      <c r="AA12" s="93">
        <f ca="1">OFFSET(WN!AC$1,$AJ12,0)</f>
        <v>0.15901546</v>
      </c>
      <c r="AB12" s="40">
        <f ca="1">OFFSET(WN!AF$1,$AJ12,0)</f>
        <v>1.3391999999999999</v>
      </c>
      <c r="AC12" s="40">
        <f ca="1">OFFSET(WN!AG$1,$AJ12,0)</f>
        <v>1.034</v>
      </c>
      <c r="AD12" s="41">
        <f ca="1">OFFSET(WN!AJ$1,$AJ12,0)</f>
        <v>1.127</v>
      </c>
      <c r="AE12" s="41">
        <f ca="1">OFFSET(WN!AK$1,$AJ12,0)</f>
        <v>1.5229999999999999</v>
      </c>
      <c r="AF12" s="40">
        <f ca="1">OFFSET(WN!AL$1,$AJ12,0)</f>
        <v>1.3484</v>
      </c>
      <c r="AG12" s="41">
        <f ca="1">OFFSET(WN!AP$1,$AJ12,0)</f>
        <v>1.07</v>
      </c>
      <c r="AH12" s="41">
        <f ca="1">OFFSET(WN!AQ$1,$AJ12,0)</f>
        <v>1.5349999999999999</v>
      </c>
      <c r="AI12" s="19">
        <f>MATCH($A12,CF!A:A,0)-1</f>
        <v>11</v>
      </c>
      <c r="AJ12" s="19">
        <f>MATCH($A12,WN!A:A,0)-1</f>
        <v>11</v>
      </c>
    </row>
    <row r="13" spans="1:36" ht="13.05" x14ac:dyDescent="0.25">
      <c r="A13" s="16" t="str">
        <f>WN!A13</f>
        <v>163209</v>
      </c>
      <c r="B13" s="16" t="str">
        <f>WN!B13</f>
        <v>诺安中创</v>
      </c>
      <c r="C13" s="9">
        <f t="shared" ca="1" si="0"/>
        <v>-4.0320918393231819E-3</v>
      </c>
      <c r="D13" s="9">
        <f ca="1">OFFSET(RT!V$1,$AJ13,0)</f>
        <v>2.5000000000000001E-3</v>
      </c>
      <c r="E13" s="9">
        <f ca="1">OFFSET(RT!O$1,$AI13,0)</f>
        <v>-1E-3</v>
      </c>
      <c r="F13" s="9">
        <f ca="1">OFFSET(RT!P$1,$AI13,0)</f>
        <v>-8.0000000000000004E-4</v>
      </c>
      <c r="G13" s="33">
        <f t="shared" ca="1" si="1"/>
        <v>0.66271771210042818</v>
      </c>
      <c r="H13" s="33">
        <f t="shared" ca="1" si="2"/>
        <v>-0.53144614484515595</v>
      </c>
      <c r="I13" s="21">
        <f ca="1">OFFSET(WN!N$1,AJ13,0)</f>
        <v>1.2</v>
      </c>
      <c r="J13" s="23">
        <f t="shared" ca="1" si="3"/>
        <v>1.20285</v>
      </c>
      <c r="K13" s="24">
        <f ca="1">OFFSET(RT!I$1,$AJ13,0)</f>
        <v>1.03</v>
      </c>
      <c r="L13" s="24">
        <f ca="1">OFFSET(RT!J$1,$AJ13,0)</f>
        <v>1.31</v>
      </c>
      <c r="M13" s="20">
        <f t="shared" ca="1" si="4"/>
        <v>0.95</v>
      </c>
      <c r="N13" s="20">
        <f ca="1">OFFSET(WN!AV$1,$AJ13,0)</f>
        <v>0.69472058129193726</v>
      </c>
      <c r="O13" s="9">
        <f t="shared" ca="1" si="5"/>
        <v>8.347231478047501E-4</v>
      </c>
      <c r="P13" s="9">
        <f t="shared" ca="1" si="6"/>
        <v>-5.995005567703271E-3</v>
      </c>
      <c r="Q13" s="17" t="str">
        <f ca="1">IF(OFFSET(WN!L$1,AJ13,0)="0","主动","被动")</f>
        <v>被动</v>
      </c>
      <c r="R13" s="22">
        <f ca="1">OFFSET(CF!K$1,$AI13,0)</f>
        <v>0.40000000596046448</v>
      </c>
      <c r="S13" s="32">
        <f ca="1">OFFSET(CF!G$1,$AI13,0)</f>
        <v>0.25</v>
      </c>
      <c r="T13" s="32">
        <f ca="1">IF(OFFSET(CF!H$1,$AI13,0)&gt;100,"-",OFFSET(CF!H$1,$AI13,0))</f>
        <v>2</v>
      </c>
      <c r="U13" s="17" t="s">
        <v>1425</v>
      </c>
      <c r="V13" s="17" t="str">
        <f ca="1">OFFSET(WN!H$1,$AJ13,0)</f>
        <v>诺安稳健</v>
      </c>
      <c r="W13" s="17" t="s">
        <v>1552</v>
      </c>
      <c r="X13" s="17" t="str">
        <f ca="1">OFFSET(WN!K$1,$AJ13,0)</f>
        <v>诺安进取</v>
      </c>
      <c r="Y13" s="17" t="str">
        <f ca="1">OFFSET(RT!C$1,$AJ13,0)</f>
        <v>000958.SH</v>
      </c>
      <c r="Z13" s="17" t="str">
        <f ca="1">OFFSET(RT!D$1,$AJ13,0)</f>
        <v>创业成长</v>
      </c>
      <c r="AA13" s="93">
        <f ca="1">OFFSET(WN!AC$1,$AJ13,0)</f>
        <v>5.5734850000000002E-2</v>
      </c>
      <c r="AB13" s="40">
        <f ca="1">OFFSET(WN!AF$1,$AJ13,0)</f>
        <v>1.198</v>
      </c>
      <c r="AC13" s="40">
        <f ca="1">OFFSET(WN!AG$1,$AJ13,0)</f>
        <v>1.034</v>
      </c>
      <c r="AD13" s="41">
        <f ca="1">OFFSET(WN!AJ$1,$AJ13,0)</f>
        <v>1.0309999999999999</v>
      </c>
      <c r="AE13" s="41">
        <f ca="1">OFFSET(WN!AK$1,$AJ13,0)</f>
        <v>1.3109999999999999</v>
      </c>
      <c r="AF13" s="40">
        <f ca="1">OFFSET(WN!AL$1,$AJ13,0)</f>
        <v>1.2010000000000001</v>
      </c>
      <c r="AG13" s="41">
        <f ca="1">OFFSET(WN!AP$1,$AJ13,0)</f>
        <v>1.024</v>
      </c>
      <c r="AH13" s="41">
        <f ca="1">OFFSET(WN!AQ$1,$AJ13,0)</f>
        <v>1.3069999999999999</v>
      </c>
      <c r="AI13" s="19">
        <f>MATCH($A13,CF!A:A,0)-1</f>
        <v>12</v>
      </c>
      <c r="AJ13" s="19">
        <f>MATCH($A13,WN!A:A,0)-1</f>
        <v>12</v>
      </c>
    </row>
    <row r="14" spans="1:36" ht="13.05" x14ac:dyDescent="0.25">
      <c r="A14" s="16" t="str">
        <f>WN!A14</f>
        <v>162714</v>
      </c>
      <c r="B14" s="16" t="str">
        <f>WN!B14</f>
        <v>深100基</v>
      </c>
      <c r="C14" s="9">
        <f t="shared" ca="1" si="0"/>
        <v>1.0049386319168185E-2</v>
      </c>
      <c r="D14" s="9">
        <f ca="1">OFFSET(RT!V$1,$AJ14,0)</f>
        <v>-8.0000000000000004E-4</v>
      </c>
      <c r="E14" s="9">
        <f ca="1">OFFSET(RT!O$1,$AI14,0)</f>
        <v>-4.3400000000000001E-2</v>
      </c>
      <c r="F14" s="9">
        <f ca="1">OFFSET(RT!P$1,$AI14,0)</f>
        <v>0</v>
      </c>
      <c r="G14" s="33">
        <f t="shared" ca="1" si="1"/>
        <v>0.7362258467024807</v>
      </c>
      <c r="H14" s="33">
        <f t="shared" ca="1" si="2"/>
        <v>-0.44258469191616856</v>
      </c>
      <c r="I14" s="21">
        <f ca="1">OFFSET(WN!N$1,AJ14,0)</f>
        <v>1.1528</v>
      </c>
      <c r="J14" s="23">
        <f t="shared" ca="1" si="3"/>
        <v>1.151923872</v>
      </c>
      <c r="K14" s="24">
        <f ca="1">OFFSET(RT!I$1,$AJ14,0)</f>
        <v>1.0369999999999999</v>
      </c>
      <c r="L14" s="24">
        <f ca="1">OFFSET(RT!J$1,$AJ14,0)</f>
        <v>1.29</v>
      </c>
      <c r="M14" s="20">
        <f t="shared" ca="1" si="4"/>
        <v>0.95</v>
      </c>
      <c r="N14" s="20">
        <f ca="1">OFFSET(WN!AV$1,$AJ14,0)</f>
        <v>0.86618936715010286</v>
      </c>
      <c r="O14" s="9">
        <f t="shared" ca="1" si="5"/>
        <v>2.9131264088781084E-2</v>
      </c>
      <c r="P14" s="9">
        <f t="shared" ca="1" si="6"/>
        <v>2.5751814725198718E-2</v>
      </c>
      <c r="Q14" s="17" t="str">
        <f ca="1">IF(OFFSET(WN!L$1,AJ14,0)="0","主动","被动")</f>
        <v>被动</v>
      </c>
      <c r="R14" s="22">
        <f ca="1">OFFSET(CF!K$1,$AI14,0)</f>
        <v>0.5</v>
      </c>
      <c r="S14" s="32">
        <f ca="1">OFFSET(CF!G$1,$AI14,0)</f>
        <v>0.25</v>
      </c>
      <c r="T14" s="32">
        <f ca="1">IF(OFFSET(CF!H$1,$AI14,0)&gt;100,"-",OFFSET(CF!H$1,$AI14,0))</f>
        <v>2</v>
      </c>
      <c r="U14" s="17" t="s">
        <v>1426</v>
      </c>
      <c r="V14" s="17" t="str">
        <f ca="1">OFFSET(WN!H$1,$AJ14,0)</f>
        <v>深证100A</v>
      </c>
      <c r="W14" s="17" t="s">
        <v>1553</v>
      </c>
      <c r="X14" s="17" t="str">
        <f ca="1">OFFSET(WN!K$1,$AJ14,0)</f>
        <v>深证100B</v>
      </c>
      <c r="Y14" s="17" t="str">
        <f ca="1">OFFSET(RT!C$1,$AJ14,0)</f>
        <v>399330.SZ</v>
      </c>
      <c r="Z14" s="17" t="str">
        <f ca="1">OFFSET(RT!D$1,$AJ14,0)</f>
        <v>深证100</v>
      </c>
      <c r="AA14" s="93">
        <f ca="1">OFFSET(WN!AC$1,$AJ14,0)</f>
        <v>6.4176530000000009E-2</v>
      </c>
      <c r="AB14" s="40">
        <f ca="1">OFFSET(WN!AF$1,$AJ14,0)</f>
        <v>1.1534</v>
      </c>
      <c r="AC14" s="40">
        <f ca="1">OFFSET(WN!AG$1,$AJ14,0)</f>
        <v>1.0342</v>
      </c>
      <c r="AD14" s="41">
        <f ca="1">OFFSET(WN!AJ$1,$AJ14,0)</f>
        <v>1.0840000000000001</v>
      </c>
      <c r="AE14" s="41">
        <f ca="1">OFFSET(WN!AK$1,$AJ14,0)</f>
        <v>1.29</v>
      </c>
      <c r="AF14" s="40">
        <f ca="1">OFFSET(WN!AL$1,$AJ14,0)</f>
        <v>1.1572</v>
      </c>
      <c r="AG14" s="41">
        <f ca="1">OFFSET(WN!AP$1,$AJ14,0)</f>
        <v>1.0840000000000001</v>
      </c>
      <c r="AH14" s="41">
        <f ca="1">OFFSET(WN!AQ$1,$AJ14,0)</f>
        <v>1.29</v>
      </c>
      <c r="AI14" s="19">
        <f>MATCH($A14,CF!A:A,0)-1</f>
        <v>13</v>
      </c>
      <c r="AJ14" s="19">
        <f>MATCH($A14,WN!A:A,0)-1</f>
        <v>13</v>
      </c>
    </row>
    <row r="15" spans="1:36" ht="13.05" x14ac:dyDescent="0.25">
      <c r="A15" s="16" t="str">
        <f>WN!A15</f>
        <v>166802</v>
      </c>
      <c r="B15" s="16" t="str">
        <f>WN!B15</f>
        <v>浙商300</v>
      </c>
      <c r="C15" s="9">
        <f t="shared" ca="1" si="0"/>
        <v>-7.1586525717949323E-3</v>
      </c>
      <c r="D15" s="9">
        <f ca="1">OFFSET(RT!V$1,$AJ15,0)</f>
        <v>-1E-3</v>
      </c>
      <c r="E15" s="9">
        <f ca="1">OFFSET(RT!O$1,$AI15,0)</f>
        <v>5.1000000000000004E-3</v>
      </c>
      <c r="F15" s="9">
        <f ca="1">OFFSET(RT!P$1,$AI15,0)</f>
        <v>0</v>
      </c>
      <c r="G15" s="33">
        <f t="shared" ca="1" si="1"/>
        <v>0.54467731999720725</v>
      </c>
      <c r="H15" s="33">
        <f t="shared" ca="1" si="2"/>
        <v>-0.49759369752776095</v>
      </c>
      <c r="I15" s="21">
        <f ca="1">OFFSET(WN!N$1,AJ15,0)</f>
        <v>1.296</v>
      </c>
      <c r="J15" s="23">
        <f t="shared" ca="1" si="3"/>
        <v>1.2947687999999999</v>
      </c>
      <c r="K15" s="24">
        <f ca="1">OFFSET(RT!I$1,$AJ15,0)</f>
        <v>0.98899999999999999</v>
      </c>
      <c r="L15" s="24">
        <f ca="1">OFFSET(RT!J$1,$AJ15,0)</f>
        <v>1.5820000000000001</v>
      </c>
      <c r="M15" s="20">
        <f t="shared" ca="1" si="4"/>
        <v>0.95</v>
      </c>
      <c r="N15" s="20">
        <f ca="1">OFFSET(WN!AV$1,$AJ15,0)</f>
        <v>0.90606072246377145</v>
      </c>
      <c r="O15" s="9">
        <f t="shared" ca="1" si="5"/>
        <v>-1.0030864197530964E-2</v>
      </c>
      <c r="P15" s="9">
        <f t="shared" ca="1" si="6"/>
        <v>-1.4592933947772724E-2</v>
      </c>
      <c r="Q15" s="17" t="str">
        <f ca="1">IF(OFFSET(WN!L$1,AJ15,0)="0","主动","被动")</f>
        <v>被动</v>
      </c>
      <c r="R15" s="22">
        <f ca="1">OFFSET(CF!K$1,$AI15,0)</f>
        <v>0.5</v>
      </c>
      <c r="S15" s="32">
        <f ca="1">OFFSET(CF!G$1,$AI15,0)</f>
        <v>0.27000001072883606</v>
      </c>
      <c r="T15" s="32">
        <f ca="1">IF(OFFSET(CF!H$1,$AI15,0)&gt;100,"-",OFFSET(CF!H$1,$AI15,0))</f>
        <v>2</v>
      </c>
      <c r="U15" s="17" t="s">
        <v>1427</v>
      </c>
      <c r="V15" s="17" t="str">
        <f ca="1">OFFSET(WN!H$1,$AJ15,0)</f>
        <v>浙商稳健</v>
      </c>
      <c r="W15" s="17" t="s">
        <v>1554</v>
      </c>
      <c r="X15" s="17" t="str">
        <f ca="1">OFFSET(WN!K$1,$AJ15,0)</f>
        <v>浙商进取</v>
      </c>
      <c r="Y15" s="17" t="str">
        <f ca="1">OFFSET(RT!C$1,$AJ15,0)</f>
        <v>000300.SH</v>
      </c>
      <c r="Z15" s="17" t="str">
        <f ca="1">OFFSET(RT!D$1,$AJ15,0)</f>
        <v>沪深300</v>
      </c>
      <c r="AA15" s="93">
        <f ca="1">OFFSET(WN!AC$1,$AJ15,0)</f>
        <v>3.241699E-2</v>
      </c>
      <c r="AB15" s="40">
        <f ca="1">OFFSET(WN!AF$1,$AJ15,0)</f>
        <v>1.296</v>
      </c>
      <c r="AC15" s="40">
        <f ca="1">OFFSET(WN!AG$1,$AJ15,0)</f>
        <v>1.0309999999999999</v>
      </c>
      <c r="AD15" s="41">
        <f ca="1">OFFSET(WN!AJ$1,$AJ15,0)</f>
        <v>0.98399999999999999</v>
      </c>
      <c r="AE15" s="41">
        <f ca="1">OFFSET(WN!AK$1,$AJ15,0)</f>
        <v>1.5820000000000001</v>
      </c>
      <c r="AF15" s="40">
        <f ca="1">OFFSET(WN!AL$1,$AJ15,0)</f>
        <v>1.302</v>
      </c>
      <c r="AG15" s="41">
        <f ca="1">OFFSET(WN!AP$1,$AJ15,0)</f>
        <v>0.98399999999999999</v>
      </c>
      <c r="AH15" s="41">
        <f ca="1">OFFSET(WN!AQ$1,$AJ15,0)</f>
        <v>1.5820000000000001</v>
      </c>
      <c r="AI15" s="19">
        <f>MATCH($A15,CF!A:A,0)-1</f>
        <v>14</v>
      </c>
      <c r="AJ15" s="19">
        <f>MATCH($A15,WN!A:A,0)-1</f>
        <v>14</v>
      </c>
    </row>
    <row r="16" spans="1:36" ht="13.05" x14ac:dyDescent="0.25">
      <c r="A16" s="16" t="str">
        <f>WN!A16</f>
        <v>160417</v>
      </c>
      <c r="B16" s="16" t="str">
        <f>WN!B16</f>
        <v>华安300</v>
      </c>
      <c r="C16" s="9">
        <f t="shared" ca="1" si="0"/>
        <v>1.5592077100510027E-2</v>
      </c>
      <c r="D16" s="9">
        <f ca="1">OFFSET(RT!V$1,$AJ16,0)</f>
        <v>-1E-3</v>
      </c>
      <c r="E16" s="9">
        <f ca="1">OFFSET(RT!O$1,$AI16,0)</f>
        <v>0</v>
      </c>
      <c r="F16" s="9">
        <f ca="1">OFFSET(RT!P$1,$AI16,0)</f>
        <v>0</v>
      </c>
      <c r="G16" s="33">
        <f t="shared" ca="1" si="1"/>
        <v>0.48641357790049033</v>
      </c>
      <c r="H16" s="33">
        <f t="shared" ca="1" si="2"/>
        <v>-0.50420674666143372</v>
      </c>
      <c r="I16" s="21">
        <f ca="1">OFFSET(WN!N$1,AJ16,0)</f>
        <v>1.3468</v>
      </c>
      <c r="J16" s="23">
        <f t="shared" ca="1" si="3"/>
        <v>1.3455205400000001</v>
      </c>
      <c r="K16" s="24">
        <f ca="1">OFFSET(RT!I$1,$AJ16,0)</f>
        <v>1.06</v>
      </c>
      <c r="L16" s="24">
        <f ca="1">OFFSET(RT!J$1,$AJ16,0)</f>
        <v>1.673</v>
      </c>
      <c r="M16" s="20">
        <f t="shared" ca="1" si="4"/>
        <v>0.95</v>
      </c>
      <c r="N16" s="20">
        <f ca="1">OFFSET(WN!AV$1,$AJ16,0)</f>
        <v>0.90010639887969701</v>
      </c>
      <c r="O16" s="9">
        <f t="shared" ca="1" si="5"/>
        <v>1.3648839106891186E-2</v>
      </c>
      <c r="P16" s="9">
        <f t="shared" ca="1" si="6"/>
        <v>1.1592704718304647E-2</v>
      </c>
      <c r="Q16" s="17" t="str">
        <f ca="1">IF(OFFSET(WN!L$1,AJ16,0)="0","主动","被动")</f>
        <v>被动</v>
      </c>
      <c r="R16" s="22">
        <f ca="1">OFFSET(CF!K$1,$AI16,0)</f>
        <v>0.5</v>
      </c>
      <c r="S16" s="32">
        <f ca="1">OFFSET(CF!G$1,$AI16,0)</f>
        <v>0.30000001192092896</v>
      </c>
      <c r="T16" s="32">
        <f ca="1">IF(OFFSET(CF!H$1,$AI16,0)&gt;100,"-",OFFSET(CF!H$1,$AI16,0))</f>
        <v>2</v>
      </c>
      <c r="U16" s="17" t="s">
        <v>1428</v>
      </c>
      <c r="V16" s="17" t="str">
        <f ca="1">OFFSET(WN!H$1,$AJ16,0)</f>
        <v>HS300A</v>
      </c>
      <c r="W16" s="17" t="s">
        <v>1555</v>
      </c>
      <c r="X16" s="17" t="str">
        <f ca="1">OFFSET(WN!K$1,$AJ16,0)</f>
        <v>HS300B</v>
      </c>
      <c r="Y16" s="17" t="str">
        <f ca="1">OFFSET(RT!C$1,$AJ16,0)</f>
        <v>000300.SH</v>
      </c>
      <c r="Z16" s="17" t="str">
        <f ca="1">OFFSET(RT!D$1,$AJ16,0)</f>
        <v>沪深300</v>
      </c>
      <c r="AA16" s="93">
        <f ca="1">OFFSET(WN!AC$1,$AJ16,0)</f>
        <v>0.10025555999999999</v>
      </c>
      <c r="AB16" s="40">
        <f ca="1">OFFSET(WN!AF$1,$AJ16,0)</f>
        <v>1.3481000000000001</v>
      </c>
      <c r="AC16" s="40">
        <f ca="1">OFFSET(WN!AG$1,$AJ16,0)</f>
        <v>1.0342</v>
      </c>
      <c r="AD16" s="41">
        <f ca="1">OFFSET(WN!AJ$1,$AJ16,0)</f>
        <v>1.06</v>
      </c>
      <c r="AE16" s="41">
        <f ca="1">OFFSET(WN!AK$1,$AJ16,0)</f>
        <v>1.673</v>
      </c>
      <c r="AF16" s="40">
        <f ca="1">OFFSET(WN!AL$1,$AJ16,0)</f>
        <v>1.3543000000000001</v>
      </c>
      <c r="AG16" s="41">
        <f ca="1">OFFSET(WN!AP$1,$AJ16,0)</f>
        <v>1.087</v>
      </c>
      <c r="AH16" s="41">
        <f ca="1">OFFSET(WN!AQ$1,$AJ16,0)</f>
        <v>1.653</v>
      </c>
      <c r="AI16" s="19">
        <f>MATCH($A16,CF!A:A,0)-1</f>
        <v>15</v>
      </c>
      <c r="AJ16" s="19">
        <f>MATCH($A16,WN!A:A,0)-1</f>
        <v>15</v>
      </c>
    </row>
    <row r="17" spans="1:36" ht="13.05" x14ac:dyDescent="0.25">
      <c r="A17" s="16" t="str">
        <f>WN!A17</f>
        <v>162907</v>
      </c>
      <c r="B17" s="16" t="str">
        <f>WN!B17</f>
        <v>泰信400</v>
      </c>
      <c r="C17" s="9">
        <f t="shared" ca="1" si="0"/>
        <v>1.1248865895503446E-3</v>
      </c>
      <c r="D17" s="9">
        <f ca="1">OFFSET(RT!V$1,$AJ17,0)</f>
        <v>2.7999999999999995E-3</v>
      </c>
      <c r="E17" s="9">
        <f ca="1">OFFSET(RT!O$1,$AI17,0)</f>
        <v>0</v>
      </c>
      <c r="F17" s="9">
        <f ca="1">OFFSET(RT!P$1,$AI17,0)</f>
        <v>0</v>
      </c>
      <c r="G17" s="33">
        <f t="shared" ca="1" si="1"/>
        <v>1.5185531738101896</v>
      </c>
      <c r="H17" s="33">
        <f t="shared" ca="1" si="2"/>
        <v>-0.1915444312069291</v>
      </c>
      <c r="I17" s="21">
        <f ca="1">OFFSET(WN!N$1,AJ17,0)</f>
        <v>0.79200000000000004</v>
      </c>
      <c r="J17" s="23">
        <f t="shared" ca="1" si="3"/>
        <v>0.79410672000000015</v>
      </c>
      <c r="K17" s="24">
        <f ca="1">OFFSET(RT!I$1,$AJ17,0)</f>
        <v>1.018</v>
      </c>
      <c r="L17" s="24">
        <f ca="1">OFFSET(RT!J$1,$AJ17,0)</f>
        <v>0.57200000000000006</v>
      </c>
      <c r="M17" s="20">
        <f t="shared" ca="1" si="4"/>
        <v>0.95</v>
      </c>
      <c r="N17" s="20">
        <f ca="1">OFFSET(WN!AV$1,$AJ17,0)</f>
        <v>1.0153478102200928</v>
      </c>
      <c r="O17" s="9">
        <f t="shared" ca="1" si="5"/>
        <v>6.3291139240504446E-3</v>
      </c>
      <c r="P17" s="9">
        <f t="shared" ca="1" si="6"/>
        <v>-2.3241206030150674E-2</v>
      </c>
      <c r="Q17" s="17" t="str">
        <f ca="1">IF(OFFSET(WN!L$1,AJ17,0)="0","主动","被动")</f>
        <v>被动</v>
      </c>
      <c r="R17" s="22">
        <f ca="1">OFFSET(CF!K$1,$AI17,0)</f>
        <v>0.5</v>
      </c>
      <c r="S17" s="32">
        <f ca="1">OFFSET(CF!G$1,$AI17,0)</f>
        <v>0.25</v>
      </c>
      <c r="T17" s="32">
        <f ca="1">IF(OFFSET(CF!H$1,$AI17,0)&gt;100,"-",OFFSET(CF!H$1,$AI17,0))</f>
        <v>2</v>
      </c>
      <c r="U17" s="17" t="s">
        <v>1429</v>
      </c>
      <c r="V17" s="17" t="str">
        <f ca="1">OFFSET(WN!H$1,$AJ17,0)</f>
        <v>泰信400A</v>
      </c>
      <c r="W17" s="17" t="s">
        <v>1556</v>
      </c>
      <c r="X17" s="17" t="str">
        <f ca="1">OFFSET(WN!K$1,$AJ17,0)</f>
        <v>泰信400B</v>
      </c>
      <c r="Y17" s="17" t="str">
        <f ca="1">OFFSET(RT!C$1,$AJ17,0)</f>
        <v>000966.SH</v>
      </c>
      <c r="Z17" s="17" t="str">
        <f ca="1">OFFSET(RT!D$1,$AJ17,0)</f>
        <v>基本400</v>
      </c>
      <c r="AA17" s="93">
        <f ca="1">OFFSET(WN!AC$1,$AJ17,0)</f>
        <v>7.7913060000000006E-2</v>
      </c>
      <c r="AB17" s="40">
        <f ca="1">OFFSET(WN!AF$1,$AJ17,0)</f>
        <v>0.79</v>
      </c>
      <c r="AC17" s="40">
        <f ca="1">OFFSET(WN!AG$1,$AJ17,0)</f>
        <v>1.034</v>
      </c>
      <c r="AD17" s="41">
        <f ca="1">OFFSET(WN!AJ$1,$AJ17,0)</f>
        <v>1.018</v>
      </c>
      <c r="AE17" s="41">
        <f ca="1">OFFSET(WN!AK$1,$AJ17,0)</f>
        <v>0.57199999999999995</v>
      </c>
      <c r="AF17" s="40">
        <f ca="1">OFFSET(WN!AL$1,$AJ17,0)</f>
        <v>0.79600000000000004</v>
      </c>
      <c r="AG17" s="41">
        <f ca="1">OFFSET(WN!AP$1,$AJ17,0)</f>
        <v>1.018</v>
      </c>
      <c r="AH17" s="41">
        <f ca="1">OFFSET(WN!AQ$1,$AJ17,0)</f>
        <v>0.53700000000000003</v>
      </c>
      <c r="AI17" s="19">
        <f>MATCH($A17,CF!A:A,0)-1</f>
        <v>16</v>
      </c>
      <c r="AJ17" s="19">
        <f>MATCH($A17,WN!A:A,0)-1</f>
        <v>16</v>
      </c>
    </row>
    <row r="18" spans="1:36" ht="13.05" x14ac:dyDescent="0.25">
      <c r="A18" s="16" t="str">
        <f>WN!A18</f>
        <v>165707</v>
      </c>
      <c r="B18" s="16" t="str">
        <f>WN!B18</f>
        <v>诺德S300</v>
      </c>
      <c r="C18" s="9">
        <f t="shared" ca="1" si="0"/>
        <v>-1.638489931496423E-2</v>
      </c>
      <c r="D18" s="9">
        <f ca="1">OFFSET(RT!V$1,$AJ18,0)</f>
        <v>-1E-4</v>
      </c>
      <c r="E18" s="9">
        <f ca="1">OFFSET(RT!O$1,$AI18,0)</f>
        <v>0</v>
      </c>
      <c r="F18" s="9">
        <f ca="1">OFFSET(RT!P$1,$AI18,0)</f>
        <v>-9.0000000000000008E-4</v>
      </c>
      <c r="G18" s="33">
        <f t="shared" ca="1" si="1"/>
        <v>0.88341809609389332</v>
      </c>
      <c r="H18" s="33">
        <f t="shared" ca="1" si="2"/>
        <v>-0.39683535472593068</v>
      </c>
      <c r="I18" s="21">
        <f ca="1">OFFSET(WN!N$1,AJ18,0)</f>
        <v>1.0620000000000001</v>
      </c>
      <c r="J18" s="23">
        <f t="shared" ca="1" si="3"/>
        <v>1.0618991100000001</v>
      </c>
      <c r="K18" s="24">
        <f ca="1">OFFSET(RT!I$1,$AJ18,0)</f>
        <v>1.032</v>
      </c>
      <c r="L18" s="24">
        <f ca="1">OFFSET(RT!J$1,$AJ18,0)</f>
        <v>1.0569999999999999</v>
      </c>
      <c r="M18" s="20">
        <f t="shared" ca="1" si="4"/>
        <v>0.95</v>
      </c>
      <c r="N18" s="20">
        <f ca="1">OFFSET(WN!AV$1,$AJ18,0)</f>
        <v>0.9564402717355428</v>
      </c>
      <c r="O18" s="9">
        <f t="shared" ca="1" si="5"/>
        <v>-1.6007532956685666E-2</v>
      </c>
      <c r="P18" s="9">
        <f t="shared" ca="1" si="6"/>
        <v>5.1546391752577136E-3</v>
      </c>
      <c r="Q18" s="17" t="str">
        <f ca="1">IF(OFFSET(WN!L$1,AJ18,0)="0","主动","被动")</f>
        <v>被动</v>
      </c>
      <c r="R18" s="22">
        <f ca="1">OFFSET(CF!K$1,$AI18,0)</f>
        <v>0.5</v>
      </c>
      <c r="S18" s="32">
        <f ca="1">OFFSET(CF!G$1,$AI18,0)</f>
        <v>0.25</v>
      </c>
      <c r="T18" s="32">
        <f ca="1">IF(OFFSET(CF!H$1,$AI18,0)&gt;100,"-",OFFSET(CF!H$1,$AI18,0))</f>
        <v>2</v>
      </c>
      <c r="U18" s="17" t="s">
        <v>1430</v>
      </c>
      <c r="V18" s="17" t="str">
        <f ca="1">OFFSET(WN!H$1,$AJ18,0)</f>
        <v>诺德300A</v>
      </c>
      <c r="W18" s="17" t="s">
        <v>1557</v>
      </c>
      <c r="X18" s="17" t="str">
        <f ca="1">OFFSET(WN!K$1,$AJ18,0)</f>
        <v>诺德300B</v>
      </c>
      <c r="Y18" s="17" t="str">
        <f ca="1">OFFSET(RT!C$1,$AJ18,0)</f>
        <v>399007.SZ</v>
      </c>
      <c r="Z18" s="17" t="str">
        <f ca="1">OFFSET(RT!D$1,$AJ18,0)</f>
        <v>深证300</v>
      </c>
      <c r="AA18" s="93">
        <f ca="1">OFFSET(WN!AC$1,$AJ18,0)</f>
        <v>4.0902460000000002E-2</v>
      </c>
      <c r="AB18" s="40">
        <f ca="1">OFFSET(WN!AF$1,$AJ18,0)</f>
        <v>1.0620000000000001</v>
      </c>
      <c r="AC18" s="40">
        <f ca="1">OFFSET(WN!AG$1,$AJ18,0)</f>
        <v>1.0309999999999999</v>
      </c>
      <c r="AD18" s="41">
        <f ca="1">OFFSET(WN!AJ$1,$AJ18,0)</f>
        <v>1.032</v>
      </c>
      <c r="AE18" s="41">
        <f ca="1">OFFSET(WN!AK$1,$AJ18,0)</f>
        <v>1.0580000000000001</v>
      </c>
      <c r="AF18" s="40">
        <f ca="1">OFFSET(WN!AL$1,$AJ18,0)</f>
        <v>1.0669999999999999</v>
      </c>
      <c r="AG18" s="41">
        <f ca="1">OFFSET(WN!AP$1,$AJ18,0)</f>
        <v>1.087</v>
      </c>
      <c r="AH18" s="41">
        <f ca="1">OFFSET(WN!AQ$1,$AJ18,0)</f>
        <v>1.0580000000000001</v>
      </c>
      <c r="AI18" s="19">
        <f>MATCH($A18,CF!A:A,0)-1</f>
        <v>17</v>
      </c>
      <c r="AJ18" s="19">
        <f>MATCH($A18,WN!A:A,0)-1</f>
        <v>17</v>
      </c>
    </row>
    <row r="19" spans="1:36" ht="13.05" x14ac:dyDescent="0.25">
      <c r="A19" s="16" t="str">
        <f>WN!A19</f>
        <v>161910</v>
      </c>
      <c r="B19" s="16" t="str">
        <f>WN!B19</f>
        <v>成长分级</v>
      </c>
      <c r="C19" s="9">
        <f t="shared" ca="1" si="0"/>
        <v>-7.1019658481884518E-3</v>
      </c>
      <c r="D19" s="9">
        <f ca="1">OFFSET(RT!V$1,$AJ19,0)</f>
        <v>2.5000000000000001E-3</v>
      </c>
      <c r="E19" s="9">
        <f ca="1">OFFSET(RT!O$1,$AI19,0)</f>
        <v>2.7600000000000003E-2</v>
      </c>
      <c r="F19" s="9">
        <f ca="1">OFFSET(RT!P$1,$AI19,0)</f>
        <v>-7.3599999999999999E-2</v>
      </c>
      <c r="G19" s="33">
        <f t="shared" ca="1" si="1"/>
        <v>0.89303724337809665</v>
      </c>
      <c r="H19" s="33">
        <f t="shared" ca="1" si="2"/>
        <v>-0.39224039301346214</v>
      </c>
      <c r="I19" s="21">
        <f ca="1">OFFSET(WN!N$1,AJ19,0)</f>
        <v>1.054</v>
      </c>
      <c r="J19" s="23">
        <f t="shared" ca="1" si="3"/>
        <v>1.05650325</v>
      </c>
      <c r="K19" s="24">
        <f ca="1">OFFSET(RT!I$1,$AJ19,0)</f>
        <v>1.079</v>
      </c>
      <c r="L19" s="24">
        <f ca="1">OFFSET(RT!J$1,$AJ19,0)</f>
        <v>1.0190000000000001</v>
      </c>
      <c r="M19" s="20">
        <f t="shared" ca="1" si="4"/>
        <v>0.95</v>
      </c>
      <c r="N19" s="20">
        <f ca="1">OFFSET(WN!AV$1,$AJ19,0)</f>
        <v>1.0012840009158568</v>
      </c>
      <c r="O19" s="9">
        <f t="shared" ca="1" si="5"/>
        <v>2.2154606827041956E-2</v>
      </c>
      <c r="P19" s="9">
        <f t="shared" ca="1" si="6"/>
        <v>-2.368545712932435E-3</v>
      </c>
      <c r="Q19" s="17" t="str">
        <f ca="1">IF(OFFSET(WN!L$1,AJ19,0)="0","主动","被动")</f>
        <v>被动</v>
      </c>
      <c r="R19" s="22">
        <f ca="1">OFFSET(CF!K$1,$AI19,0)</f>
        <v>0.5</v>
      </c>
      <c r="S19" s="32">
        <f ca="1">OFFSET(CF!G$1,$AI19,0)</f>
        <v>0.25</v>
      </c>
      <c r="T19" s="32">
        <f ca="1">IF(OFFSET(CF!H$1,$AI19,0)&gt;100,"-",OFFSET(CF!H$1,$AI19,0))</f>
        <v>2</v>
      </c>
      <c r="U19" s="17" t="s">
        <v>1431</v>
      </c>
      <c r="V19" s="17" t="str">
        <f ca="1">OFFSET(WN!H$1,$AJ19,0)</f>
        <v>成长A</v>
      </c>
      <c r="W19" s="17" t="s">
        <v>1558</v>
      </c>
      <c r="X19" s="17" t="str">
        <f ca="1">OFFSET(WN!K$1,$AJ19,0)</f>
        <v>成长B</v>
      </c>
      <c r="Y19" s="17" t="str">
        <f ca="1">OFFSET(RT!C$1,$AJ19,0)</f>
        <v>000958.SH</v>
      </c>
      <c r="Z19" s="17" t="str">
        <f ca="1">OFFSET(RT!D$1,$AJ19,0)</f>
        <v>创业成长</v>
      </c>
      <c r="AA19" s="93">
        <f ca="1">OFFSET(WN!AC$1,$AJ19,0)</f>
        <v>0.12292544</v>
      </c>
      <c r="AB19" s="40">
        <f ca="1">OFFSET(WN!AF$1,$AJ19,0)</f>
        <v>1.0517000000000001</v>
      </c>
      <c r="AC19" s="40">
        <f ca="1">OFFSET(WN!AG$1,$AJ19,0)</f>
        <v>1.0342</v>
      </c>
      <c r="AD19" s="41">
        <f ca="1">OFFSET(WN!AJ$1,$AJ19,0)</f>
        <v>1.05</v>
      </c>
      <c r="AE19" s="41">
        <f ca="1">OFFSET(WN!AK$1,$AJ19,0)</f>
        <v>1.1000000000000001</v>
      </c>
      <c r="AF19" s="40">
        <f ca="1">OFFSET(WN!AL$1,$AJ19,0)</f>
        <v>1.0555000000000001</v>
      </c>
      <c r="AG19" s="41">
        <f ca="1">OFFSET(WN!AP$1,$AJ19,0)</f>
        <v>1.04</v>
      </c>
      <c r="AH19" s="41">
        <f ca="1">OFFSET(WN!AQ$1,$AJ19,0)</f>
        <v>1.0660000000000001</v>
      </c>
      <c r="AI19" s="19">
        <f>MATCH($A19,CF!A:A,0)-1</f>
        <v>18</v>
      </c>
      <c r="AJ19" s="19">
        <f>MATCH($A19,WN!A:A,0)-1</f>
        <v>18</v>
      </c>
    </row>
    <row r="20" spans="1:36" ht="13.05" x14ac:dyDescent="0.25">
      <c r="A20" s="16" t="str">
        <f>WN!A20</f>
        <v>160620</v>
      </c>
      <c r="B20" s="16" t="str">
        <f>WN!B20</f>
        <v>资源分级</v>
      </c>
      <c r="C20" s="9">
        <f t="shared" ca="1" si="0"/>
        <v>-1.6251849085987757E-2</v>
      </c>
      <c r="D20" s="9">
        <f ca="1">OFFSET(RT!V$1,$AJ20,0)</f>
        <v>7.4000000000000003E-3</v>
      </c>
      <c r="E20" s="9">
        <f ca="1">OFFSET(RT!O$1,$AI20,0)</f>
        <v>-2.9000000000000002E-3</v>
      </c>
      <c r="F20" s="9">
        <f ca="1">OFFSET(RT!P$1,$AI20,0)</f>
        <v>1.1600000000000001E-2</v>
      </c>
      <c r="G20" s="33">
        <f t="shared" ca="1" si="1"/>
        <v>0.37347036776825449</v>
      </c>
      <c r="H20" s="33">
        <f t="shared" ca="1" si="2"/>
        <v>-0.56014611472221654</v>
      </c>
      <c r="I20" s="21">
        <f ca="1">OFFSET(WN!N$1,AJ20,0)</f>
        <v>1.446</v>
      </c>
      <c r="J20" s="23">
        <f t="shared" ca="1" si="3"/>
        <v>1.4561653800000001</v>
      </c>
      <c r="K20" s="24">
        <f ca="1">OFFSET(RT!I$1,$AJ20,0)</f>
        <v>1.04</v>
      </c>
      <c r="L20" s="24">
        <f ca="1">OFFSET(RT!J$1,$AJ20,0)</f>
        <v>1.825</v>
      </c>
      <c r="M20" s="20">
        <f t="shared" ca="1" si="4"/>
        <v>0.95</v>
      </c>
      <c r="N20" s="20">
        <f ca="1">OFFSET(WN!AV$1,$AJ20,0)</f>
        <v>0.93703025545024476</v>
      </c>
      <c r="O20" s="9">
        <f t="shared" ca="1" si="5"/>
        <v>-8.7047353760445478E-3</v>
      </c>
      <c r="P20" s="9">
        <f t="shared" ca="1" si="6"/>
        <v>-7.8875171467764904E-3</v>
      </c>
      <c r="Q20" s="17" t="str">
        <f ca="1">IF(OFFSET(WN!L$1,AJ20,0)="0","主动","被动")</f>
        <v>被动</v>
      </c>
      <c r="R20" s="22">
        <f ca="1">OFFSET(CF!K$1,$AI20,0)</f>
        <v>0.5</v>
      </c>
      <c r="S20" s="32">
        <f ca="1">OFFSET(CF!G$1,$AI20,0)</f>
        <v>0.25</v>
      </c>
      <c r="T20" s="32">
        <f ca="1">IF(OFFSET(CF!H$1,$AI20,0)&gt;100,"-",OFFSET(CF!H$1,$AI20,0))</f>
        <v>2</v>
      </c>
      <c r="U20" s="17" t="s">
        <v>1432</v>
      </c>
      <c r="V20" s="17" t="str">
        <f ca="1">OFFSET(WN!H$1,$AJ20,0)</f>
        <v>资源A</v>
      </c>
      <c r="W20" s="17" t="s">
        <v>1559</v>
      </c>
      <c r="X20" s="17" t="str">
        <f ca="1">OFFSET(WN!K$1,$AJ20,0)</f>
        <v>资源B</v>
      </c>
      <c r="Y20" s="17" t="str">
        <f ca="1">OFFSET(RT!C$1,$AJ20,0)</f>
        <v>000805.SH</v>
      </c>
      <c r="Z20" s="17" t="str">
        <f ca="1">OFFSET(RT!D$1,$AJ20,0)</f>
        <v>A股资源</v>
      </c>
      <c r="AA20" s="93">
        <f ca="1">OFFSET(WN!AC$1,$AJ20,0)</f>
        <v>1.2109447200000001</v>
      </c>
      <c r="AB20" s="40">
        <f ca="1">OFFSET(WN!AF$1,$AJ20,0)</f>
        <v>1.4359999999999999</v>
      </c>
      <c r="AC20" s="40">
        <f ca="1">OFFSET(WN!AG$1,$AJ20,0)</f>
        <v>1.0309999999999999</v>
      </c>
      <c r="AD20" s="41">
        <f ca="1">OFFSET(WN!AJ$1,$AJ20,0)</f>
        <v>1.0429999999999999</v>
      </c>
      <c r="AE20" s="41">
        <f ca="1">OFFSET(WN!AK$1,$AJ20,0)</f>
        <v>1.804</v>
      </c>
      <c r="AF20" s="40">
        <f ca="1">OFFSET(WN!AL$1,$AJ20,0)</f>
        <v>1.458</v>
      </c>
      <c r="AG20" s="41">
        <f ca="1">OFFSET(WN!AP$1,$AJ20,0)</f>
        <v>1.038</v>
      </c>
      <c r="AH20" s="41">
        <f ca="1">OFFSET(WN!AQ$1,$AJ20,0)</f>
        <v>1.855</v>
      </c>
      <c r="AI20" s="19">
        <f>MATCH($A20,CF!A:A,0)-1</f>
        <v>19</v>
      </c>
      <c r="AJ20" s="19">
        <f>MATCH($A20,WN!A:A,0)-1</f>
        <v>19</v>
      </c>
    </row>
    <row r="21" spans="1:36" ht="13.05" x14ac:dyDescent="0.25">
      <c r="A21" s="16" t="str">
        <f>WN!A21</f>
        <v>164811</v>
      </c>
      <c r="B21" s="16" t="str">
        <f>WN!B21</f>
        <v>100母基</v>
      </c>
      <c r="C21" s="9">
        <f t="shared" ca="1" si="0"/>
        <v>-3.1223909248779824E-3</v>
      </c>
      <c r="D21" s="9">
        <f ca="1">OFFSET(RT!V$1,$AJ21,0)</f>
        <v>-8.0000000000000004E-4</v>
      </c>
      <c r="E21" s="9">
        <f ca="1">OFFSET(RT!O$1,$AI21,0)</f>
        <v>2.9000000000000002E-3</v>
      </c>
      <c r="F21" s="9">
        <f ca="1">OFFSET(RT!P$1,$AI21,0)</f>
        <v>1.11E-2</v>
      </c>
      <c r="G21" s="33">
        <f t="shared" ca="1" si="1"/>
        <v>0.49344960161066975</v>
      </c>
      <c r="H21" s="33">
        <f t="shared" ca="1" si="2"/>
        <v>-0.52982472917292089</v>
      </c>
      <c r="I21" s="21">
        <f ca="1">OFFSET(WN!N$1,AJ21,0)</f>
        <v>1.3402000000000001</v>
      </c>
      <c r="J21" s="23">
        <f t="shared" ca="1" si="3"/>
        <v>1.3391814480000002</v>
      </c>
      <c r="K21" s="24">
        <f ca="1">OFFSET(RT!I$1,$AJ21,0)</f>
        <v>1.0309999999999999</v>
      </c>
      <c r="L21" s="24">
        <f ca="1">OFFSET(RT!J$1,$AJ21,0)</f>
        <v>1.639</v>
      </c>
      <c r="M21" s="20">
        <f t="shared" ca="1" si="4"/>
        <v>0.95</v>
      </c>
      <c r="N21" s="20">
        <f ca="1">OFFSET(WN!AV$1,$AJ21,0)</f>
        <v>0.97963847862378317</v>
      </c>
      <c r="O21" s="9">
        <f t="shared" ca="1" si="5"/>
        <v>-1.2525162156117098E-2</v>
      </c>
      <c r="P21" s="9">
        <f t="shared" ca="1" si="6"/>
        <v>-1.0621703929287851E-2</v>
      </c>
      <c r="Q21" s="17" t="str">
        <f ca="1">IF(OFFSET(WN!L$1,AJ21,0)="0","主动","被动")</f>
        <v>被动</v>
      </c>
      <c r="R21" s="22">
        <f ca="1">OFFSET(CF!K$1,$AI21,0)</f>
        <v>0.5</v>
      </c>
      <c r="S21" s="32">
        <f ca="1">OFFSET(CF!G$1,$AI21,0)</f>
        <v>0.25</v>
      </c>
      <c r="T21" s="32">
        <f ca="1">IF(OFFSET(CF!H$1,$AI21,0)&gt;100,"-",OFFSET(CF!H$1,$AI21,0))</f>
        <v>2</v>
      </c>
      <c r="U21" s="17" t="s">
        <v>1433</v>
      </c>
      <c r="V21" s="17" t="str">
        <f ca="1">OFFSET(WN!H$1,$AJ21,0)</f>
        <v>深100A</v>
      </c>
      <c r="W21" s="17" t="s">
        <v>1560</v>
      </c>
      <c r="X21" s="17" t="str">
        <f ca="1">OFFSET(WN!K$1,$AJ21,0)</f>
        <v>深100B</v>
      </c>
      <c r="Y21" s="17" t="str">
        <f ca="1">OFFSET(RT!C$1,$AJ21,0)</f>
        <v>399330.SZ</v>
      </c>
      <c r="Z21" s="17" t="str">
        <f ca="1">OFFSET(RT!D$1,$AJ21,0)</f>
        <v>深证100</v>
      </c>
      <c r="AA21" s="93">
        <f ca="1">OFFSET(WN!AC$1,$AJ21,0)</f>
        <v>0.11995379</v>
      </c>
      <c r="AB21" s="40">
        <f ca="1">OFFSET(WN!AF$1,$AJ21,0)</f>
        <v>1.3412999999999999</v>
      </c>
      <c r="AC21" s="40">
        <f ca="1">OFFSET(WN!AG$1,$AJ21,0)</f>
        <v>1.0093000000000001</v>
      </c>
      <c r="AD21" s="41">
        <f ca="1">OFFSET(WN!AJ$1,$AJ21,0)</f>
        <v>1.028</v>
      </c>
      <c r="AE21" s="41">
        <f ca="1">OFFSET(WN!AK$1,$AJ21,0)</f>
        <v>1.621</v>
      </c>
      <c r="AF21" s="40">
        <f ca="1">OFFSET(WN!AL$1,$AJ21,0)</f>
        <v>1.3463000000000001</v>
      </c>
      <c r="AG21" s="41">
        <f ca="1">OFFSET(WN!AP$1,$AJ21,0)</f>
        <v>1.028</v>
      </c>
      <c r="AH21" s="41">
        <f ca="1">OFFSET(WN!AQ$1,$AJ21,0)</f>
        <v>1.6359999999999999</v>
      </c>
      <c r="AI21" s="19">
        <f>MATCH($A21,CF!A:A,0)-1</f>
        <v>20</v>
      </c>
      <c r="AJ21" s="19">
        <f>MATCH($A21,WN!A:A,0)-1</f>
        <v>20</v>
      </c>
    </row>
    <row r="22" spans="1:36" ht="13.05" x14ac:dyDescent="0.25">
      <c r="A22" s="16" t="str">
        <f>WN!A22</f>
        <v>160218</v>
      </c>
      <c r="B22" s="16" t="str">
        <f>WN!B22</f>
        <v>国泰地产</v>
      </c>
      <c r="C22" s="9">
        <f t="shared" ca="1" si="0"/>
        <v>-9.2380672254532836E-4</v>
      </c>
      <c r="D22" s="9">
        <f ca="1">OFFSET(RT!V$1,$AJ22,0)</f>
        <v>-1E-4</v>
      </c>
      <c r="E22" s="9">
        <f ca="1">OFFSET(RT!O$1,$AI22,0)</f>
        <v>1E-3</v>
      </c>
      <c r="F22" s="9">
        <f ca="1">OFFSET(RT!P$1,$AI22,0)</f>
        <v>-3.8E-3</v>
      </c>
      <c r="G22" s="33">
        <f t="shared" ca="1" si="1"/>
        <v>1.5470393710068953</v>
      </c>
      <c r="H22" s="33">
        <f t="shared" ca="1" si="2"/>
        <v>-0.18036273040998119</v>
      </c>
      <c r="I22" s="21">
        <f ca="1">OFFSET(WN!N$1,AJ22,0)</f>
        <v>0.7853</v>
      </c>
      <c r="J22" s="23">
        <f t="shared" ca="1" si="3"/>
        <v>0.78522539650000001</v>
      </c>
      <c r="K22" s="24">
        <f ca="1">OFFSET(RT!I$1,$AJ22,0)</f>
        <v>1.05</v>
      </c>
      <c r="L22" s="24">
        <f ca="1">OFFSET(RT!J$1,$AJ22,0)</f>
        <v>0.51900000000000002</v>
      </c>
      <c r="M22" s="20">
        <f t="shared" ca="1" si="4"/>
        <v>0.95</v>
      </c>
      <c r="N22" s="20">
        <f ca="1">OFFSET(WN!AV$1,$AJ22,0)</f>
        <v>0.92527914447720561</v>
      </c>
      <c r="O22" s="9">
        <f t="shared" ca="1" si="5"/>
        <v>-3.8201961034012299E-4</v>
      </c>
      <c r="P22" s="9">
        <f t="shared" ca="1" si="6"/>
        <v>-2.6092628832354858E-3</v>
      </c>
      <c r="Q22" s="17" t="str">
        <f ca="1">IF(OFFSET(WN!L$1,AJ22,0)="0","主动","被动")</f>
        <v>被动</v>
      </c>
      <c r="R22" s="22">
        <f ca="1">OFFSET(CF!K$1,$AI22,0)</f>
        <v>0.5</v>
      </c>
      <c r="S22" s="32">
        <f ca="1">OFFSET(CF!G$1,$AI22,0)</f>
        <v>0.25</v>
      </c>
      <c r="T22" s="32">
        <f ca="1">IF(OFFSET(CF!H$1,$AI22,0)&gt;100,"-",OFFSET(CF!H$1,$AI22,0))</f>
        <v>2</v>
      </c>
      <c r="U22" s="17" t="s">
        <v>1434</v>
      </c>
      <c r="V22" s="17" t="str">
        <f ca="1">OFFSET(WN!H$1,$AJ22,0)</f>
        <v>房地产A</v>
      </c>
      <c r="W22" s="17" t="s">
        <v>1561</v>
      </c>
      <c r="X22" s="17" t="str">
        <f ca="1">OFFSET(WN!K$1,$AJ22,0)</f>
        <v>房地产B</v>
      </c>
      <c r="Y22" s="17" t="str">
        <f ca="1">OFFSET(RT!C$1,$AJ22,0)</f>
        <v>399393.SZ</v>
      </c>
      <c r="Z22" s="17" t="str">
        <f ca="1">OFFSET(RT!D$1,$AJ22,0)</f>
        <v>国证地产</v>
      </c>
      <c r="AA22" s="93">
        <f ca="1">OFFSET(WN!AC$1,$AJ22,0)</f>
        <v>8.3355095400000003</v>
      </c>
      <c r="AB22" s="40">
        <f ca="1">OFFSET(WN!AF$1,$AJ22,0)</f>
        <v>0.7853</v>
      </c>
      <c r="AC22" s="40">
        <f ca="1">OFFSET(WN!AG$1,$AJ22,0)</f>
        <v>1.0371999999999999</v>
      </c>
      <c r="AD22" s="41">
        <f ca="1">OFFSET(WN!AJ$1,$AJ22,0)</f>
        <v>1.0489999999999999</v>
      </c>
      <c r="AE22" s="41">
        <f ca="1">OFFSET(WN!AK$1,$AJ22,0)</f>
        <v>0.52100000000000002</v>
      </c>
      <c r="AF22" s="40">
        <f ca="1">OFFSET(WN!AL$1,$AJ22,0)</f>
        <v>0.76649999999999996</v>
      </c>
      <c r="AG22" s="41">
        <f ca="1">OFFSET(WN!AP$1,$AJ22,0)</f>
        <v>1.0489999999999999</v>
      </c>
      <c r="AH22" s="41">
        <f ca="1">OFFSET(WN!AQ$1,$AJ22,0)</f>
        <v>0.48</v>
      </c>
      <c r="AI22" s="19">
        <f>MATCH($A22,CF!A:A,0)-1</f>
        <v>21</v>
      </c>
      <c r="AJ22" s="19">
        <f>MATCH($A22,WN!A:A,0)-1</f>
        <v>21</v>
      </c>
    </row>
    <row r="23" spans="1:36" ht="13.05" x14ac:dyDescent="0.25">
      <c r="A23" s="16" t="str">
        <f>WN!A23</f>
        <v>165312</v>
      </c>
      <c r="B23" s="16" t="str">
        <f>WN!B23</f>
        <v>建信50</v>
      </c>
      <c r="C23" s="9">
        <f t="shared" ca="1" si="0"/>
        <v>9.2971607957605951E-3</v>
      </c>
      <c r="D23" s="9">
        <f ca="1">OFFSET(RT!V$1,$AJ23,0)</f>
        <v>-3.2000000000000002E-3</v>
      </c>
      <c r="E23" s="9">
        <f ca="1">OFFSET(RT!O$1,$AI23,0)</f>
        <v>-9.7500000000000003E-2</v>
      </c>
      <c r="F23" s="9">
        <f ca="1">OFFSET(RT!P$1,$AI23,0)</f>
        <v>2.2000000000000001E-3</v>
      </c>
      <c r="G23" s="33">
        <f t="shared" ca="1" si="1"/>
        <v>0.16783009637924273</v>
      </c>
      <c r="H23" s="33">
        <f t="shared" ca="1" si="2"/>
        <v>-0.62305364064118995</v>
      </c>
      <c r="I23" s="21">
        <f ca="1">OFFSET(WN!N$1,AJ23,0)</f>
        <v>1.7178</v>
      </c>
      <c r="J23" s="23">
        <f t="shared" ca="1" si="3"/>
        <v>1.712577888</v>
      </c>
      <c r="K23" s="24">
        <f ca="1">OFFSET(RT!I$1,$AJ23,0)</f>
        <v>1.2130000000000001</v>
      </c>
      <c r="L23" s="24">
        <f ca="1">OFFSET(RT!J$1,$AJ23,0)</f>
        <v>2.2440000000000002</v>
      </c>
      <c r="M23" s="20">
        <f t="shared" ca="1" si="4"/>
        <v>0.95</v>
      </c>
      <c r="N23" s="20">
        <f ca="1">OFFSET(WN!AV$1,$AJ23,0)</f>
        <v>0.92104614685731967</v>
      </c>
      <c r="O23" s="9">
        <f t="shared" ca="1" si="5"/>
        <v>3.9876944508938861E-2</v>
      </c>
      <c r="P23" s="9">
        <f t="shared" ca="1" si="6"/>
        <v>3.2099479467900371E-2</v>
      </c>
      <c r="Q23" s="17" t="str">
        <f ca="1">IF(OFFSET(WN!L$1,AJ23,0)="0","主动","被动")</f>
        <v>被动</v>
      </c>
      <c r="R23" s="22">
        <f ca="1">OFFSET(CF!K$1,$AI23,0)</f>
        <v>0.5</v>
      </c>
      <c r="S23" s="32">
        <f ca="1">OFFSET(CF!G$1,$AI23,0)</f>
        <v>0.25</v>
      </c>
      <c r="T23" s="32">
        <f ca="1">IF(OFFSET(CF!H$1,$AI23,0)&gt;100,"-",OFFSET(CF!H$1,$AI23,0))</f>
        <v>2</v>
      </c>
      <c r="U23" s="17" t="s">
        <v>1435</v>
      </c>
      <c r="V23" s="17" t="str">
        <f ca="1">OFFSET(WN!H$1,$AJ23,0)</f>
        <v>建信50A</v>
      </c>
      <c r="W23" s="17" t="s">
        <v>1562</v>
      </c>
      <c r="X23" s="17" t="str">
        <f ca="1">OFFSET(WN!K$1,$AJ23,0)</f>
        <v>建信50B</v>
      </c>
      <c r="Y23" s="17" t="str">
        <f ca="1">OFFSET(RT!C$1,$AJ23,0)</f>
        <v>399550.SZ</v>
      </c>
      <c r="Z23" s="17" t="str">
        <f ca="1">OFFSET(RT!D$1,$AJ23,0)</f>
        <v>央视50</v>
      </c>
      <c r="AA23" s="93">
        <f ca="1">OFFSET(WN!AC$1,$AJ23,0)</f>
        <v>0.66342948000000002</v>
      </c>
      <c r="AB23" s="40">
        <f ca="1">OFFSET(WN!AF$1,$AJ23,0)</f>
        <v>1.7228000000000001</v>
      </c>
      <c r="AC23" s="40">
        <f ca="1">OFFSET(WN!AG$1,$AJ23,0)</f>
        <v>1.0410999999999999</v>
      </c>
      <c r="AD23" s="41">
        <f ca="1">OFFSET(WN!AJ$1,$AJ23,0)</f>
        <v>1.3440000000000001</v>
      </c>
      <c r="AE23" s="41">
        <f ca="1">OFFSET(WN!AK$1,$AJ23,0)</f>
        <v>2.2389999999999999</v>
      </c>
      <c r="AF23" s="40">
        <f ca="1">OFFSET(WN!AL$1,$AJ23,0)</f>
        <v>1.7290000000000001</v>
      </c>
      <c r="AG23" s="41">
        <f ca="1">OFFSET(WN!AP$1,$AJ23,0)</f>
        <v>1.3420000000000001</v>
      </c>
      <c r="AH23" s="41">
        <f ca="1">OFFSET(WN!AQ$1,$AJ23,0)</f>
        <v>2.2269999999999999</v>
      </c>
      <c r="AI23" s="19">
        <f>MATCH($A23,CF!A:A,0)-1</f>
        <v>22</v>
      </c>
      <c r="AJ23" s="19">
        <f>MATCH($A23,WN!A:A,0)-1</f>
        <v>22</v>
      </c>
    </row>
    <row r="24" spans="1:36" ht="13.05" x14ac:dyDescent="0.25">
      <c r="A24" s="16" t="str">
        <f>WN!A24</f>
        <v>161507</v>
      </c>
      <c r="B24" s="16" t="str">
        <f>WN!B24</f>
        <v>银河增强</v>
      </c>
      <c r="C24" s="9">
        <f t="shared" ca="1" si="0"/>
        <v>2.5374003271809276E-2</v>
      </c>
      <c r="D24" s="9">
        <f ca="1">OFFSET(RT!V$1,$AJ24,0)</f>
        <v>6.0000000000000006E-4</v>
      </c>
      <c r="E24" s="9">
        <f ca="1">OFFSET(RT!O$1,$AI24,0)</f>
        <v>0</v>
      </c>
      <c r="F24" s="9">
        <f ca="1">OFFSET(RT!P$1,$AI24,0)</f>
        <v>7.0500000000000007E-2</v>
      </c>
      <c r="G24" s="33">
        <f t="shared" ca="1" si="1"/>
        <v>0.59653406503979656</v>
      </c>
      <c r="H24" s="33">
        <f t="shared" ca="1" si="2"/>
        <v>-0.48751256512222529</v>
      </c>
      <c r="I24" s="21">
        <f ca="1">OFFSET(WN!N$1,AJ24,0)</f>
        <v>1.252</v>
      </c>
      <c r="J24" s="23">
        <f t="shared" ca="1" si="3"/>
        <v>1.2527136399999999</v>
      </c>
      <c r="K24" s="24">
        <f ca="1">OFFSET(RT!I$1,$AJ24,0)</f>
        <v>1.0509999999999999</v>
      </c>
      <c r="L24" s="24">
        <f ca="1">OFFSET(RT!J$1,$AJ24,0)</f>
        <v>1.518</v>
      </c>
      <c r="M24" s="20">
        <f t="shared" ca="1" si="4"/>
        <v>0.95</v>
      </c>
      <c r="N24" s="20">
        <f ca="1">OFFSET(WN!AV$1,$AJ24,0)</f>
        <v>0.95887857765972007</v>
      </c>
      <c r="O24" s="9">
        <f t="shared" ca="1" si="5"/>
        <v>-1.318944844124692E-2</v>
      </c>
      <c r="P24" s="9">
        <f t="shared" ca="1" si="6"/>
        <v>-7.5974542561654701E-2</v>
      </c>
      <c r="Q24" s="17" t="str">
        <f ca="1">IF(OFFSET(WN!L$1,AJ24,0)="0","主动","被动")</f>
        <v>被动</v>
      </c>
      <c r="R24" s="22">
        <f ca="1">OFFSET(CF!K$1,$AI24,0)</f>
        <v>0.5</v>
      </c>
      <c r="S24" s="32">
        <f ca="1">OFFSET(CF!G$1,$AI24,0)</f>
        <v>0.25</v>
      </c>
      <c r="T24" s="32">
        <f ca="1">IF(OFFSET(CF!H$1,$AI24,0)&gt;100,"-",OFFSET(CF!H$1,$AI24,0))</f>
        <v>2</v>
      </c>
      <c r="U24" s="17" t="s">
        <v>1436</v>
      </c>
      <c r="V24" s="17" t="str">
        <f ca="1">OFFSET(WN!H$1,$AJ24,0)</f>
        <v>银河优先</v>
      </c>
      <c r="W24" s="17" t="s">
        <v>1563</v>
      </c>
      <c r="X24" s="17" t="str">
        <f ca="1">OFFSET(WN!K$1,$AJ24,0)</f>
        <v>银河进取</v>
      </c>
      <c r="Y24" s="17" t="str">
        <f ca="1">OFFSET(RT!C$1,$AJ24,0)</f>
        <v>000918.SH</v>
      </c>
      <c r="Z24" s="17" t="str">
        <f ca="1">OFFSET(RT!D$1,$AJ24,0)</f>
        <v>沪深300成长</v>
      </c>
      <c r="AA24" s="93">
        <f ca="1">OFFSET(WN!AC$1,$AJ24,0)</f>
        <v>6.3835240000000001E-2</v>
      </c>
      <c r="AB24" s="40">
        <f ca="1">OFFSET(WN!AF$1,$AJ24,0)</f>
        <v>1.2509999999999999</v>
      </c>
      <c r="AC24" s="40">
        <f ca="1">OFFSET(WN!AG$1,$AJ24,0)</f>
        <v>1.034</v>
      </c>
      <c r="AD24" s="41">
        <f ca="1">OFFSET(WN!AJ$1,$AJ24,0)</f>
        <v>1.0509999999999999</v>
      </c>
      <c r="AE24" s="41">
        <f ca="1">OFFSET(WN!AK$1,$AJ24,0)</f>
        <v>1.4179999999999999</v>
      </c>
      <c r="AF24" s="40">
        <f ca="1">OFFSET(WN!AL$1,$AJ24,0)</f>
        <v>1.2569999999999999</v>
      </c>
      <c r="AG24" s="41">
        <f ca="1">OFFSET(WN!AP$1,$AJ24,0)</f>
        <v>1.034</v>
      </c>
      <c r="AH24" s="41">
        <f ca="1">OFFSET(WN!AQ$1,$AJ24,0)</f>
        <v>1.2889999999999999</v>
      </c>
      <c r="AI24" s="19">
        <f>MATCH($A24,CF!A:A,0)-1</f>
        <v>23</v>
      </c>
      <c r="AJ24" s="19">
        <f>MATCH($A24,WN!A:A,0)-1</f>
        <v>23</v>
      </c>
    </row>
    <row r="25" spans="1:36" ht="13.05" x14ac:dyDescent="0.25">
      <c r="A25" s="16" t="str">
        <f>WN!A25</f>
        <v>167601</v>
      </c>
      <c r="B25" s="16" t="str">
        <f>WN!B25</f>
        <v>国金300</v>
      </c>
      <c r="C25" s="9" t="e">
        <f t="shared" ca="1" si="0"/>
        <v>#N/A</v>
      </c>
      <c r="D25" s="9">
        <f ca="1">OFFSET(RT!V$1,$AJ25,0)</f>
        <v>-1E-3</v>
      </c>
      <c r="E25" s="9" t="e">
        <f ca="1">OFFSET(RT!O$1,$AI25,0)</f>
        <v>#N/A</v>
      </c>
      <c r="F25" s="9" t="e">
        <f ca="1">OFFSET(RT!P$1,$AI25,0)</f>
        <v>#N/A</v>
      </c>
      <c r="G25" s="33">
        <f t="shared" ca="1" si="1"/>
        <v>0.49514673873460002</v>
      </c>
      <c r="H25" s="33">
        <f t="shared" ca="1" si="2"/>
        <v>-0.87540443843878335</v>
      </c>
      <c r="I25" s="21">
        <f ca="1">OFFSET(WN!N$1,AJ25,0)</f>
        <v>1.0042</v>
      </c>
      <c r="J25" s="23">
        <f t="shared" ca="1" si="3"/>
        <v>1.00324601</v>
      </c>
      <c r="K25" s="24" t="e">
        <f ca="1">OFFSET(RT!I$1,$AJ25,0)</f>
        <v>#N/A</v>
      </c>
      <c r="L25" s="24" t="e">
        <f ca="1">OFFSET(RT!J$1,$AJ25,0)</f>
        <v>#N/A</v>
      </c>
      <c r="M25" s="20">
        <f t="shared" ca="1" si="4"/>
        <v>0.95</v>
      </c>
      <c r="N25" s="20">
        <f ca="1">OFFSET(WN!AV$1,$AJ25,0)</f>
        <v>0.68235311721492986</v>
      </c>
      <c r="O25" s="9">
        <f t="shared" ca="1" si="5"/>
        <v>-1</v>
      </c>
      <c r="P25" s="9">
        <f t="shared" ca="1" si="6"/>
        <v>-1</v>
      </c>
      <c r="Q25" s="17" t="str">
        <f ca="1">IF(OFFSET(WN!L$1,AJ25,0)="0","主动","被动")</f>
        <v>被动</v>
      </c>
      <c r="R25" s="22">
        <f ca="1">OFFSET(CF!K$1,$AI25,0)</f>
        <v>0.5</v>
      </c>
      <c r="S25" s="32">
        <f ca="1">OFFSET(CF!G$1,$AI25,0)</f>
        <v>0.25</v>
      </c>
      <c r="T25" s="32">
        <f ca="1">IF(OFFSET(CF!H$1,$AI25,0)&gt;100,"-",OFFSET(CF!H$1,$AI25,0))</f>
        <v>1.5</v>
      </c>
      <c r="U25" s="17" t="s">
        <v>1437</v>
      </c>
      <c r="V25" s="17">
        <f ca="1">OFFSET(WN!H$1,$AJ25,0)</f>
        <v>0</v>
      </c>
      <c r="W25" s="17" t="s">
        <v>1564</v>
      </c>
      <c r="X25" s="17">
        <f ca="1">OFFSET(WN!K$1,$AJ25,0)</f>
        <v>0</v>
      </c>
      <c r="Y25" s="17" t="str">
        <f ca="1">OFFSET(RT!C$1,$AJ25,0)</f>
        <v>000300.SH</v>
      </c>
      <c r="Z25" s="17" t="str">
        <f ca="1">OFFSET(RT!D$1,$AJ25,0)</f>
        <v>沪深300</v>
      </c>
      <c r="AA25" s="93">
        <f ca="1">OFFSET(WN!AC$1,$AJ25,0)</f>
        <v>0</v>
      </c>
      <c r="AB25" s="40">
        <f ca="1">OFFSET(WN!AF$1,$AJ25,0)</f>
        <v>1.0049999999999999</v>
      </c>
      <c r="AC25" s="40">
        <f ca="1">OFFSET(WN!AG$1,$AJ25,0)</f>
        <v>0</v>
      </c>
      <c r="AD25" s="41">
        <f ca="1">OFFSET(WN!AJ$1,$AJ25,0)</f>
        <v>0</v>
      </c>
      <c r="AE25" s="41">
        <f ca="1">OFFSET(WN!AK$1,$AJ25,0)</f>
        <v>0</v>
      </c>
      <c r="AF25" s="40">
        <f ca="1">OFFSET(WN!AL$1,$AJ25,0)</f>
        <v>1.0085</v>
      </c>
      <c r="AG25" s="41">
        <f ca="1">OFFSET(WN!AP$1,$AJ25,0)</f>
        <v>0</v>
      </c>
      <c r="AH25" s="41">
        <f ca="1">OFFSET(WN!AQ$1,$AJ25,0)</f>
        <v>0</v>
      </c>
      <c r="AI25" s="19">
        <f>MATCH($A25,CF!A:A,0)-1</f>
        <v>24</v>
      </c>
      <c r="AJ25" s="19">
        <f>MATCH($A25,WN!A:A,0)-1</f>
        <v>24</v>
      </c>
    </row>
    <row r="26" spans="1:36" ht="13.05" x14ac:dyDescent="0.25">
      <c r="A26" s="16" t="str">
        <f>WN!A26</f>
        <v>161826</v>
      </c>
      <c r="B26" s="16" t="str">
        <f>WN!B26</f>
        <v>中证转债</v>
      </c>
      <c r="C26" s="9">
        <f t="shared" ca="1" si="0"/>
        <v>-1.8586632185123575E-2</v>
      </c>
      <c r="D26" s="9">
        <f ca="1">OFFSET(RT!V$1,$AJ26,0)</f>
        <v>1.3999999999999998E-3</v>
      </c>
      <c r="E26" s="9">
        <f ca="1">OFFSET(RT!O$1,$AI26,0)</f>
        <v>1E-3</v>
      </c>
      <c r="F26" s="9">
        <f ca="1">OFFSET(RT!P$1,$AI26,0)</f>
        <v>1.11E-2</v>
      </c>
      <c r="G26" s="33">
        <f t="shared" ca="1" si="1"/>
        <v>0.57851174902606095</v>
      </c>
      <c r="H26" s="33">
        <f t="shared" ca="1" si="2"/>
        <v>-9.6249417713957119E-2</v>
      </c>
      <c r="I26" s="21">
        <f ca="1">OFFSET(WN!N$1,AJ26,0)</f>
        <v>0.94899999999999995</v>
      </c>
      <c r="J26" s="23">
        <f t="shared" ca="1" si="3"/>
        <v>0.95026217000000002</v>
      </c>
      <c r="K26" s="24">
        <f ca="1">OFFSET(RT!I$1,$AJ26,0)</f>
        <v>1.0190000000000001</v>
      </c>
      <c r="L26" s="24">
        <f ca="1">OFFSET(RT!J$1,$AJ26,0)</f>
        <v>0.73099999999999998</v>
      </c>
      <c r="M26" s="20">
        <f t="shared" ca="1" si="4"/>
        <v>0.95</v>
      </c>
      <c r="N26" s="20">
        <f ca="1">OFFSET(WN!AV$1,$AJ26,0)</f>
        <v>0.65874056045746765</v>
      </c>
      <c r="O26" s="9">
        <f t="shared" ca="1" si="5"/>
        <v>-1.9514771642061168E-2</v>
      </c>
      <c r="P26" s="9">
        <f t="shared" ca="1" si="6"/>
        <v>-1.6859856119145866E-2</v>
      </c>
      <c r="Q26" s="17" t="str">
        <f ca="1">IF(OFFSET(WN!L$1,AJ26,0)="0","主动","被动")</f>
        <v>被动</v>
      </c>
      <c r="R26" s="22">
        <f ca="1">OFFSET(CF!K$1,$AI26,0)</f>
        <v>0.69999998807907104</v>
      </c>
      <c r="S26" s="32">
        <f ca="1">OFFSET(CF!G$1,$AI26,0)</f>
        <v>0.44999998807907104</v>
      </c>
      <c r="T26" s="32">
        <f ca="1">IF(OFFSET(CF!H$1,$AI26,0)&gt;100,"-",OFFSET(CF!H$1,$AI26,0))</f>
        <v>1.5</v>
      </c>
      <c r="U26" s="17" t="s">
        <v>1438</v>
      </c>
      <c r="V26" s="17" t="str">
        <f ca="1">OFFSET(WN!H$1,$AJ26,0)</f>
        <v>转债A级</v>
      </c>
      <c r="W26" s="17" t="s">
        <v>1565</v>
      </c>
      <c r="X26" s="17" t="str">
        <f ca="1">OFFSET(WN!K$1,$AJ26,0)</f>
        <v>转债B级</v>
      </c>
      <c r="Y26" s="17" t="str">
        <f ca="1">OFFSET(RT!C$1,$AJ26,0)</f>
        <v>000832.SH</v>
      </c>
      <c r="Z26" s="17" t="str">
        <f ca="1">OFFSET(RT!D$1,$AJ26,0)</f>
        <v>中证转债</v>
      </c>
      <c r="AA26" s="93">
        <f ca="1">OFFSET(WN!AC$1,$AJ26,0)</f>
        <v>0.89340657000000001</v>
      </c>
      <c r="AB26" s="40">
        <f ca="1">OFFSET(WN!AF$1,$AJ26,0)</f>
        <v>0.94799999999999995</v>
      </c>
      <c r="AC26" s="40">
        <f ca="1">OFFSET(WN!AG$1,$AJ26,0)</f>
        <v>1.034</v>
      </c>
      <c r="AD26" s="41">
        <f ca="1">OFFSET(WN!AJ$1,$AJ26,0)</f>
        <v>1.018</v>
      </c>
      <c r="AE26" s="41">
        <f ca="1">OFFSET(WN!AK$1,$AJ26,0)</f>
        <v>0.72299999999999998</v>
      </c>
      <c r="AF26" s="40">
        <f ca="1">OFFSET(WN!AL$1,$AJ26,0)</f>
        <v>0.94899999999999995</v>
      </c>
      <c r="AG26" s="41">
        <f ca="1">OFFSET(WN!AP$1,$AJ26,0)</f>
        <v>1.02</v>
      </c>
      <c r="AH26" s="41">
        <f ca="1">OFFSET(WN!AQ$1,$AJ26,0)</f>
        <v>0.73</v>
      </c>
      <c r="AI26" s="19">
        <f>MATCH($A26,CF!A:A,0)-1</f>
        <v>25</v>
      </c>
      <c r="AJ26" s="19">
        <f>MATCH($A26,WN!A:A,0)-1</f>
        <v>25</v>
      </c>
    </row>
    <row r="27" spans="1:36" ht="13.05" x14ac:dyDescent="0.25">
      <c r="A27" s="16" t="str">
        <f>WN!A27</f>
        <v>161718</v>
      </c>
      <c r="B27" s="16" t="str">
        <f>WN!B27</f>
        <v>高贝分级</v>
      </c>
      <c r="C27" s="9">
        <f t="shared" ca="1" si="0"/>
        <v>2.1488269110916391E-3</v>
      </c>
      <c r="D27" s="9">
        <f ca="1">OFFSET(RT!V$1,$AJ27,0)</f>
        <v>-9.0000000000000008E-4</v>
      </c>
      <c r="E27" s="9">
        <f ca="1">OFFSET(RT!O$1,$AI27,0)</f>
        <v>0</v>
      </c>
      <c r="F27" s="9">
        <f ca="1">OFFSET(RT!P$1,$AI27,0)</f>
        <v>-9.7000000000000003E-3</v>
      </c>
      <c r="G27" s="33">
        <f t="shared" ca="1" si="1"/>
        <v>0.93964289079566132</v>
      </c>
      <c r="H27" s="33">
        <f t="shared" ca="1" si="2"/>
        <v>-0.16853974747892653</v>
      </c>
      <c r="I27" s="21">
        <f ca="1">OFFSET(WN!N$1,AJ27,0)</f>
        <v>0.77400000000000002</v>
      </c>
      <c r="J27" s="23">
        <f t="shared" ca="1" si="3"/>
        <v>0.77333823000000002</v>
      </c>
      <c r="K27" s="24">
        <f ca="1">OFFSET(RT!I$1,$AJ27,0)</f>
        <v>1.042</v>
      </c>
      <c r="L27" s="24">
        <f ca="1">OFFSET(RT!J$1,$AJ27,0)</f>
        <v>0.50800000000000001</v>
      </c>
      <c r="M27" s="20">
        <f t="shared" ca="1" si="4"/>
        <v>0.95</v>
      </c>
      <c r="N27" s="20">
        <f ca="1">OFFSET(WN!AV$1,$AJ27,0)</f>
        <v>0.99815751846877598</v>
      </c>
      <c r="O27" s="9">
        <f t="shared" ca="1" si="5"/>
        <v>4.5219638242894877E-3</v>
      </c>
      <c r="P27" s="9">
        <f t="shared" ca="1" si="6"/>
        <v>-2.5542784163474774E-3</v>
      </c>
      <c r="Q27" s="17" t="str">
        <f ca="1">IF(OFFSET(WN!L$1,AJ27,0)="0","主动","被动")</f>
        <v>被动</v>
      </c>
      <c r="R27" s="22">
        <f ca="1">OFFSET(CF!K$1,$AI27,0)</f>
        <v>0.5</v>
      </c>
      <c r="S27" s="32">
        <f ca="1">OFFSET(CF!G$1,$AI27,0)</f>
        <v>0.25</v>
      </c>
      <c r="T27" s="32">
        <f ca="1">IF(OFFSET(CF!H$1,$AI27,0)&gt;100,"-",OFFSET(CF!H$1,$AI27,0))</f>
        <v>1.5</v>
      </c>
      <c r="U27" s="17" t="s">
        <v>1439</v>
      </c>
      <c r="V27" s="17" t="str">
        <f ca="1">OFFSET(WN!H$1,$AJ27,0)</f>
        <v>高贝塔A</v>
      </c>
      <c r="W27" s="17" t="s">
        <v>1566</v>
      </c>
      <c r="X27" s="17" t="str">
        <f ca="1">OFFSET(WN!K$1,$AJ27,0)</f>
        <v>高贝塔B</v>
      </c>
      <c r="Y27" s="17" t="str">
        <f ca="1">OFFSET(RT!C$1,$AJ27,0)</f>
        <v>000828.SH</v>
      </c>
      <c r="Z27" s="17" t="str">
        <f ca="1">OFFSET(RT!D$1,$AJ27,0)</f>
        <v>沪深300高贝塔</v>
      </c>
      <c r="AA27" s="93">
        <f ca="1">OFFSET(WN!AC$1,$AJ27,0)</f>
        <v>0.14926330999999998</v>
      </c>
      <c r="AB27" s="40">
        <f ca="1">OFFSET(WN!AF$1,$AJ27,0)</f>
        <v>0.77400000000000002</v>
      </c>
      <c r="AC27" s="40">
        <f ca="1">OFFSET(WN!AG$1,$AJ27,0)</f>
        <v>1.036</v>
      </c>
      <c r="AD27" s="41">
        <f ca="1">OFFSET(WN!AJ$1,$AJ27,0)</f>
        <v>1.042</v>
      </c>
      <c r="AE27" s="41">
        <f ca="1">OFFSET(WN!AK$1,$AJ27,0)</f>
        <v>0.51300000000000001</v>
      </c>
      <c r="AF27" s="40">
        <f ca="1">OFFSET(WN!AL$1,$AJ27,0)</f>
        <v>0.78300000000000003</v>
      </c>
      <c r="AG27" s="41">
        <f ca="1">OFFSET(WN!AP$1,$AJ27,0)</f>
        <v>1.0289999999999999</v>
      </c>
      <c r="AH27" s="41">
        <f ca="1">OFFSET(WN!AQ$1,$AJ27,0)</f>
        <v>0.53300000000000003</v>
      </c>
      <c r="AI27" s="19">
        <f>MATCH($A27,CF!A:A,0)-1</f>
        <v>26</v>
      </c>
      <c r="AJ27" s="19">
        <f>MATCH($A27,WN!A:A,0)-1</f>
        <v>26</v>
      </c>
    </row>
    <row r="28" spans="1:36" ht="13.05" x14ac:dyDescent="0.25">
      <c r="A28" s="16" t="str">
        <f>WN!A28</f>
        <v>165519</v>
      </c>
      <c r="B28" s="16" t="str">
        <f>WN!B28</f>
        <v>信诚医药</v>
      </c>
      <c r="C28" s="9">
        <f t="shared" ca="1" si="0"/>
        <v>-9.6245251619221373E-3</v>
      </c>
      <c r="D28" s="9">
        <f ca="1">OFFSET(RT!V$1,$AJ28,0)</f>
        <v>4.1000000000000003E-3</v>
      </c>
      <c r="E28" s="9">
        <f ca="1">OFFSET(RT!O$1,$AI28,0)</f>
        <v>0</v>
      </c>
      <c r="F28" s="9">
        <f ca="1">OFFSET(RT!P$1,$AI28,0)</f>
        <v>1.2199999999999999E-2</v>
      </c>
      <c r="G28" s="33">
        <f t="shared" ca="1" si="1"/>
        <v>0.72339119751405656</v>
      </c>
      <c r="H28" s="33">
        <f t="shared" ca="1" si="2"/>
        <v>-0.26238856746398376</v>
      </c>
      <c r="I28" s="21">
        <f ca="1">OFFSET(WN!N$1,AJ28,0)</f>
        <v>0.86699999999999999</v>
      </c>
      <c r="J28" s="23">
        <f t="shared" ca="1" si="3"/>
        <v>0.87037696499999995</v>
      </c>
      <c r="K28" s="24">
        <f ca="1">OFFSET(RT!I$1,$AJ28,0)</f>
        <v>1.0609999999999999</v>
      </c>
      <c r="L28" s="24">
        <f ca="1">OFFSET(RT!J$1,$AJ28,0)</f>
        <v>0.66300000000000003</v>
      </c>
      <c r="M28" s="20">
        <f t="shared" ca="1" si="4"/>
        <v>0.95</v>
      </c>
      <c r="N28" s="20">
        <f ca="1">OFFSET(WN!AV$1,$AJ28,0)</f>
        <v>1.2747812227466782</v>
      </c>
      <c r="O28" s="9">
        <f t="shared" ca="1" si="5"/>
        <v>-5.7937427578215184E-3</v>
      </c>
      <c r="P28" s="9">
        <f t="shared" ca="1" si="6"/>
        <v>-6.9444444444444198E-3</v>
      </c>
      <c r="Q28" s="17" t="str">
        <f ca="1">IF(OFFSET(WN!L$1,AJ28,0)="0","主动","被动")</f>
        <v>被动</v>
      </c>
      <c r="R28" s="22">
        <f ca="1">OFFSET(CF!K$1,$AI28,0)</f>
        <v>0.5</v>
      </c>
      <c r="S28" s="32">
        <f ca="1">OFFSET(CF!G$1,$AI28,0)</f>
        <v>0.25</v>
      </c>
      <c r="T28" s="32">
        <f ca="1">IF(OFFSET(CF!H$1,$AI28,0)&gt;100,"-",OFFSET(CF!H$1,$AI28,0))</f>
        <v>1.5</v>
      </c>
      <c r="U28" s="17" t="s">
        <v>1440</v>
      </c>
      <c r="V28" s="17" t="str">
        <f ca="1">OFFSET(WN!H$1,$AJ28,0)</f>
        <v>医药800A</v>
      </c>
      <c r="W28" s="17" t="s">
        <v>1567</v>
      </c>
      <c r="X28" s="17" t="str">
        <f ca="1">OFFSET(WN!K$1,$AJ28,0)</f>
        <v>医药800B</v>
      </c>
      <c r="Y28" s="17" t="str">
        <f ca="1">OFFSET(RT!C$1,$AJ28,0)</f>
        <v>000841.SH</v>
      </c>
      <c r="Z28" s="17" t="str">
        <f ca="1">OFFSET(RT!D$1,$AJ28,0)</f>
        <v>中证800医药</v>
      </c>
      <c r="AA28" s="93">
        <f ca="1">OFFSET(WN!AC$1,$AJ28,0)</f>
        <v>1.09909802</v>
      </c>
      <c r="AB28" s="40">
        <f ca="1">OFFSET(WN!AF$1,$AJ28,0)</f>
        <v>0.86299999999999999</v>
      </c>
      <c r="AC28" s="40">
        <f ca="1">OFFSET(WN!AG$1,$AJ28,0)</f>
        <v>1.034</v>
      </c>
      <c r="AD28" s="41">
        <f ca="1">OFFSET(WN!AJ$1,$AJ28,0)</f>
        <v>1.0609999999999999</v>
      </c>
      <c r="AE28" s="41">
        <f ca="1">OFFSET(WN!AK$1,$AJ28,0)</f>
        <v>0.65500000000000003</v>
      </c>
      <c r="AF28" s="40">
        <f ca="1">OFFSET(WN!AL$1,$AJ28,0)</f>
        <v>0.86399999999999999</v>
      </c>
      <c r="AG28" s="41">
        <f ca="1">OFFSET(WN!AP$1,$AJ28,0)</f>
        <v>1.0609999999999999</v>
      </c>
      <c r="AH28" s="41">
        <f ca="1">OFFSET(WN!AQ$1,$AJ28,0)</f>
        <v>0.65500000000000003</v>
      </c>
      <c r="AI28" s="19">
        <f>MATCH($A28,CF!A:A,0)-1</f>
        <v>27</v>
      </c>
      <c r="AJ28" s="19">
        <f>MATCH($A28,WN!A:A,0)-1</f>
        <v>27</v>
      </c>
    </row>
    <row r="29" spans="1:36" ht="13.05" x14ac:dyDescent="0.25">
      <c r="A29" s="16" t="str">
        <f>WN!A29</f>
        <v>160219</v>
      </c>
      <c r="B29" s="16" t="str">
        <f>WN!B29</f>
        <v>国泰医药</v>
      </c>
      <c r="C29" s="9">
        <f t="shared" ca="1" si="0"/>
        <v>-8.2663381378191847E-3</v>
      </c>
      <c r="D29" s="9">
        <f ca="1">OFFSET(RT!V$1,$AJ29,0)</f>
        <v>4.5000000000000005E-3</v>
      </c>
      <c r="E29" s="9">
        <f ca="1">OFFSET(RT!O$1,$AI29,0)</f>
        <v>9.0000000000000008E-4</v>
      </c>
      <c r="F29" s="9">
        <f ca="1">OFFSET(RT!P$1,$AI29,0)</f>
        <v>5.7000000000000002E-3</v>
      </c>
      <c r="G29" s="33">
        <f t="shared" ca="1" si="1"/>
        <v>0.87946998457772718</v>
      </c>
      <c r="H29" s="33">
        <f t="shared" ca="1" si="2"/>
        <v>-0.19358207861718324</v>
      </c>
      <c r="I29" s="21">
        <f ca="1">OFFSET(WN!N$1,AJ29,0)</f>
        <v>0.79469999999999996</v>
      </c>
      <c r="J29" s="23">
        <f t="shared" ca="1" si="3"/>
        <v>0.79809734249999997</v>
      </c>
      <c r="K29" s="24">
        <f ca="1">OFFSET(RT!I$1,$AJ29,0)</f>
        <v>1.054</v>
      </c>
      <c r="L29" s="24">
        <f ca="1">OFFSET(RT!J$1,$AJ29,0)</f>
        <v>0.52900000000000003</v>
      </c>
      <c r="M29" s="20">
        <f t="shared" ca="1" si="4"/>
        <v>0.95</v>
      </c>
      <c r="N29" s="20">
        <f ca="1">OFFSET(WN!AV$1,$AJ29,0)</f>
        <v>0.70466339494380614</v>
      </c>
      <c r="O29" s="9">
        <f t="shared" ca="1" si="5"/>
        <v>-2.5268477574226234E-3</v>
      </c>
      <c r="P29" s="9">
        <f t="shared" ca="1" si="6"/>
        <v>-1.1372251705837888E-3</v>
      </c>
      <c r="Q29" s="17" t="str">
        <f ca="1">IF(OFFSET(WN!L$1,AJ29,0)="0","主动","被动")</f>
        <v>被动</v>
      </c>
      <c r="R29" s="22">
        <f ca="1">OFFSET(CF!K$1,$AI29,0)</f>
        <v>0.5</v>
      </c>
      <c r="S29" s="32">
        <f ca="1">OFFSET(CF!G$1,$AI29,0)</f>
        <v>0.25</v>
      </c>
      <c r="T29" s="32">
        <f ca="1">IF(OFFSET(CF!H$1,$AI29,0)&gt;100,"-",OFFSET(CF!H$1,$AI29,0))</f>
        <v>1.5</v>
      </c>
      <c r="U29" s="17" t="s">
        <v>1441</v>
      </c>
      <c r="V29" s="17" t="str">
        <f ca="1">OFFSET(WN!H$1,$AJ29,0)</f>
        <v>医药A</v>
      </c>
      <c r="W29" s="17" t="s">
        <v>1568</v>
      </c>
      <c r="X29" s="17" t="str">
        <f ca="1">OFFSET(WN!K$1,$AJ29,0)</f>
        <v>医药B</v>
      </c>
      <c r="Y29" s="17" t="str">
        <f ca="1">OFFSET(RT!C$1,$AJ29,0)</f>
        <v>399394.SZ</v>
      </c>
      <c r="Z29" s="17" t="str">
        <f ca="1">OFFSET(RT!D$1,$AJ29,0)</f>
        <v>国证医药</v>
      </c>
      <c r="AA29" s="93">
        <f ca="1">OFFSET(WN!AC$1,$AJ29,0)</f>
        <v>40.739345499999999</v>
      </c>
      <c r="AB29" s="40">
        <f ca="1">OFFSET(WN!AF$1,$AJ29,0)</f>
        <v>0.79149999999999998</v>
      </c>
      <c r="AC29" s="40">
        <f ca="1">OFFSET(WN!AG$1,$AJ29,0)</f>
        <v>1.0371999999999999</v>
      </c>
      <c r="AD29" s="41">
        <f ca="1">OFFSET(WN!AJ$1,$AJ29,0)</f>
        <v>1.0529999999999999</v>
      </c>
      <c r="AE29" s="41">
        <f ca="1">OFFSET(WN!AK$1,$AJ29,0)</f>
        <v>0.52600000000000002</v>
      </c>
      <c r="AF29" s="40">
        <f ca="1">OFFSET(WN!AL$1,$AJ29,0)</f>
        <v>0.79139999999999999</v>
      </c>
      <c r="AG29" s="41">
        <f ca="1">OFFSET(WN!AP$1,$AJ29,0)</f>
        <v>1.0549999999999999</v>
      </c>
      <c r="AH29" s="41">
        <f ca="1">OFFSET(WN!AQ$1,$AJ29,0)</f>
        <v>0.52600000000000002</v>
      </c>
      <c r="AI29" s="19">
        <f>MATCH($A29,CF!A:A,0)-1</f>
        <v>28</v>
      </c>
      <c r="AJ29" s="19">
        <f>MATCH($A29,WN!A:A,0)-1</f>
        <v>28</v>
      </c>
    </row>
    <row r="30" spans="1:36" ht="13.05" x14ac:dyDescent="0.25">
      <c r="A30" s="16" t="str">
        <f>WN!A30</f>
        <v>165520</v>
      </c>
      <c r="B30" s="16" t="str">
        <f>WN!B30</f>
        <v>信诚有色</v>
      </c>
      <c r="C30" s="9">
        <f t="shared" ca="1" si="0"/>
        <v>-1.3907167697189915E-2</v>
      </c>
      <c r="D30" s="9">
        <f ca="1">OFFSET(RT!V$1,$AJ30,0)</f>
        <v>1.18E-2</v>
      </c>
      <c r="E30" s="9">
        <f ca="1">OFFSET(RT!O$1,$AI30,0)</f>
        <v>-2E-3</v>
      </c>
      <c r="F30" s="9">
        <f ca="1">OFFSET(RT!P$1,$AI30,0)</f>
        <v>-5.0000000000000001E-3</v>
      </c>
      <c r="G30" s="33">
        <f t="shared" ca="1" si="1"/>
        <v>5.8039519638208192E-2</v>
      </c>
      <c r="H30" s="33">
        <f t="shared" ca="1" si="2"/>
        <v>-0.54715908559484694</v>
      </c>
      <c r="I30" s="21">
        <f ca="1">OFFSET(WN!N$1,AJ30,0)</f>
        <v>1.4019999999999999</v>
      </c>
      <c r="J30" s="23">
        <f t="shared" ca="1" si="3"/>
        <v>1.4177164199999999</v>
      </c>
      <c r="K30" s="24">
        <f ca="1">OFFSET(RT!I$1,$AJ30,0)</f>
        <v>1.016</v>
      </c>
      <c r="L30" s="24">
        <f ca="1">OFFSET(RT!J$1,$AJ30,0)</f>
        <v>1.78</v>
      </c>
      <c r="M30" s="20">
        <f t="shared" ca="1" si="4"/>
        <v>0.95</v>
      </c>
      <c r="N30" s="20">
        <f ca="1">OFFSET(WN!AV$1,$AJ30,0)</f>
        <v>0.93064720510446108</v>
      </c>
      <c r="O30" s="9">
        <f t="shared" ca="1" si="5"/>
        <v>1.1167146974063513E-2</v>
      </c>
      <c r="P30" s="9">
        <f t="shared" ca="1" si="6"/>
        <v>2.4805102763996167E-3</v>
      </c>
      <c r="Q30" s="17" t="str">
        <f ca="1">IF(OFFSET(WN!L$1,AJ30,0)="0","主动","被动")</f>
        <v>被动</v>
      </c>
      <c r="R30" s="22">
        <f ca="1">OFFSET(CF!K$1,$AI30,0)</f>
        <v>0.5</v>
      </c>
      <c r="S30" s="32">
        <f ca="1">OFFSET(CF!G$1,$AI30,0)</f>
        <v>0.25</v>
      </c>
      <c r="T30" s="32">
        <f ca="1">IF(OFFSET(CF!H$1,$AI30,0)&gt;100,"-",OFFSET(CF!H$1,$AI30,0))</f>
        <v>1.5</v>
      </c>
      <c r="U30" s="17" t="s">
        <v>1442</v>
      </c>
      <c r="V30" s="17" t="str">
        <f ca="1">OFFSET(WN!H$1,$AJ30,0)</f>
        <v>有色800A</v>
      </c>
      <c r="W30" s="17" t="s">
        <v>1569</v>
      </c>
      <c r="X30" s="17" t="str">
        <f ca="1">OFFSET(WN!K$1,$AJ30,0)</f>
        <v>有色800B</v>
      </c>
      <c r="Y30" s="17" t="str">
        <f ca="1">OFFSET(RT!C$1,$AJ30,0)</f>
        <v>000823.SH</v>
      </c>
      <c r="Z30" s="17" t="str">
        <f ca="1">OFFSET(RT!D$1,$AJ30,0)</f>
        <v>中证800有色</v>
      </c>
      <c r="AA30" s="93">
        <f ca="1">OFFSET(WN!AC$1,$AJ30,0)</f>
        <v>0.45165532000000003</v>
      </c>
      <c r="AB30" s="40">
        <f ca="1">OFFSET(WN!AF$1,$AJ30,0)</f>
        <v>1.3879999999999999</v>
      </c>
      <c r="AC30" s="40">
        <f ca="1">OFFSET(WN!AG$1,$AJ30,0)</f>
        <v>1.034</v>
      </c>
      <c r="AD30" s="41">
        <f ca="1">OFFSET(WN!AJ$1,$AJ30,0)</f>
        <v>1.018</v>
      </c>
      <c r="AE30" s="41">
        <f ca="1">OFFSET(WN!AK$1,$AJ30,0)</f>
        <v>1.7889999999999999</v>
      </c>
      <c r="AF30" s="40">
        <f ca="1">OFFSET(WN!AL$1,$AJ30,0)</f>
        <v>1.411</v>
      </c>
      <c r="AG30" s="41">
        <f ca="1">OFFSET(WN!AP$1,$AJ30,0)</f>
        <v>1.0189999999999999</v>
      </c>
      <c r="AH30" s="41">
        <f ca="1">OFFSET(WN!AQ$1,$AJ30,0)</f>
        <v>1.81</v>
      </c>
      <c r="AI30" s="19">
        <f>MATCH($A30,CF!A:A,0)-1</f>
        <v>29</v>
      </c>
      <c r="AJ30" s="19">
        <f>MATCH($A30,WN!A:A,0)-1</f>
        <v>29</v>
      </c>
    </row>
    <row r="31" spans="1:36" ht="13.05" x14ac:dyDescent="0.25">
      <c r="A31" s="16" t="str">
        <f>WN!A31</f>
        <v>161022</v>
      </c>
      <c r="B31" s="16" t="str">
        <f>WN!B31</f>
        <v>创业分级</v>
      </c>
      <c r="C31" s="9">
        <f t="shared" ca="1" si="0"/>
        <v>-3.9617495653601065E-3</v>
      </c>
      <c r="D31" s="9">
        <f ca="1">OFFSET(RT!V$1,$AJ31,0)</f>
        <v>-2.7000000000000001E-3</v>
      </c>
      <c r="E31" s="9">
        <f ca="1">OFFSET(RT!O$1,$AI31,0)</f>
        <v>3.0000000000000001E-3</v>
      </c>
      <c r="F31" s="9">
        <f ca="1">OFFSET(RT!P$1,$AI31,0)</f>
        <v>-7.4000000000000003E-3</v>
      </c>
      <c r="G31" s="33">
        <f t="shared" ca="1" si="1"/>
        <v>0.78182155712815704</v>
      </c>
      <c r="H31" s="33">
        <f t="shared" ca="1" si="2"/>
        <v>-0.23738037354914876</v>
      </c>
      <c r="I31" s="21">
        <f ca="1">OFFSET(WN!N$1,AJ31,0)</f>
        <v>0.84399999999999997</v>
      </c>
      <c r="J31" s="23">
        <f t="shared" ca="1" si="3"/>
        <v>0.84183513999999993</v>
      </c>
      <c r="K31" s="24">
        <f ca="1">OFFSET(RT!I$1,$AJ31,0)</f>
        <v>1.008</v>
      </c>
      <c r="L31" s="24">
        <f ca="1">OFFSET(RT!J$1,$AJ31,0)</f>
        <v>0.66900000000000004</v>
      </c>
      <c r="M31" s="20">
        <f t="shared" ca="1" si="4"/>
        <v>0.95</v>
      </c>
      <c r="N31" s="20">
        <f ca="1">OFFSET(WN!AV$1,$AJ31,0)</f>
        <v>0.89624523998120353</v>
      </c>
      <c r="O31" s="9">
        <f t="shared" ca="1" si="5"/>
        <v>-7.6832151300236795E-3</v>
      </c>
      <c r="P31" s="9">
        <f t="shared" ca="1" si="6"/>
        <v>-6.4629847238543148E-3</v>
      </c>
      <c r="Q31" s="17" t="str">
        <f ca="1">IF(OFFSET(WN!L$1,AJ31,0)="0","主动","被动")</f>
        <v>被动</v>
      </c>
      <c r="R31" s="22">
        <f ca="1">OFFSET(CF!K$1,$AI31,0)</f>
        <v>0.5</v>
      </c>
      <c r="S31" s="32">
        <f ca="1">OFFSET(CF!G$1,$AI31,0)</f>
        <v>0.25</v>
      </c>
      <c r="T31" s="32">
        <f ca="1">IF(OFFSET(CF!H$1,$AI31,0)&gt;100,"-",OFFSET(CF!H$1,$AI31,0))</f>
        <v>1.5</v>
      </c>
      <c r="U31" s="17" t="s">
        <v>1443</v>
      </c>
      <c r="V31" s="17" t="str">
        <f ca="1">OFFSET(WN!H$1,$AJ31,0)</f>
        <v>创业板A</v>
      </c>
      <c r="W31" s="17" t="s">
        <v>1570</v>
      </c>
      <c r="X31" s="17" t="str">
        <f ca="1">OFFSET(WN!K$1,$AJ31,0)</f>
        <v>创业板B</v>
      </c>
      <c r="Y31" s="17" t="str">
        <f ca="1">OFFSET(RT!C$1,$AJ31,0)</f>
        <v>399006.SZ</v>
      </c>
      <c r="Z31" s="17" t="str">
        <f ca="1">OFFSET(RT!D$1,$AJ31,0)</f>
        <v>创业板指</v>
      </c>
      <c r="AA31" s="93">
        <f ca="1">OFFSET(WN!AC$1,$AJ31,0)</f>
        <v>71.236782860000005</v>
      </c>
      <c r="AB31" s="40">
        <f ca="1">OFFSET(WN!AF$1,$AJ31,0)</f>
        <v>0.84599999999999997</v>
      </c>
      <c r="AC31" s="40">
        <f ca="1">OFFSET(WN!AG$1,$AJ31,0)</f>
        <v>1.034</v>
      </c>
      <c r="AD31" s="41">
        <f ca="1">OFFSET(WN!AJ$1,$AJ31,0)</f>
        <v>1.0049999999999999</v>
      </c>
      <c r="AE31" s="41">
        <f ca="1">OFFSET(WN!AK$1,$AJ31,0)</f>
        <v>0.67400000000000004</v>
      </c>
      <c r="AF31" s="40">
        <f ca="1">OFFSET(WN!AL$1,$AJ31,0)</f>
        <v>0.85099999999999998</v>
      </c>
      <c r="AG31" s="41">
        <f ca="1">OFFSET(WN!AP$1,$AJ31,0)</f>
        <v>1.002</v>
      </c>
      <c r="AH31" s="41">
        <f ca="1">OFFSET(WN!AQ$1,$AJ31,0)</f>
        <v>0.68899999999999995</v>
      </c>
      <c r="AI31" s="19">
        <f>MATCH($A31,CF!A:A,0)-1</f>
        <v>30</v>
      </c>
      <c r="AJ31" s="19">
        <f>MATCH($A31,WN!A:A,0)-1</f>
        <v>30</v>
      </c>
    </row>
    <row r="32" spans="1:36" ht="13.05" x14ac:dyDescent="0.25">
      <c r="A32" s="16" t="str">
        <f>WN!A32</f>
        <v>161825</v>
      </c>
      <c r="B32" s="16" t="str">
        <f>WN!B32</f>
        <v>800分级</v>
      </c>
      <c r="C32" s="9">
        <f t="shared" ca="1" si="0"/>
        <v>-3.1552814513101657E-3</v>
      </c>
      <c r="D32" s="9">
        <f ca="1">OFFSET(RT!V$1,$AJ32,0)</f>
        <v>1.8000000000000002E-3</v>
      </c>
      <c r="E32" s="9">
        <f ca="1">OFFSET(RT!O$1,$AI32,0)</f>
        <v>0</v>
      </c>
      <c r="F32" s="9">
        <f ca="1">OFFSET(RT!P$1,$AI32,0)</f>
        <v>0</v>
      </c>
      <c r="G32" s="33">
        <f t="shared" ca="1" si="1"/>
        <v>0.44820055963490035</v>
      </c>
      <c r="H32" s="33">
        <f t="shared" ca="1" si="2"/>
        <v>-0.37823922639674934</v>
      </c>
      <c r="I32" s="21">
        <f ca="1">OFFSET(WN!N$1,AJ32,0)</f>
        <v>1.034</v>
      </c>
      <c r="J32" s="23">
        <f t="shared" ca="1" si="3"/>
        <v>1.0357681400000001</v>
      </c>
      <c r="K32" s="24">
        <f ca="1">OFFSET(RT!I$1,$AJ32,0)</f>
        <v>1.0469999999999999</v>
      </c>
      <c r="L32" s="24">
        <f ca="1">OFFSET(RT!J$1,$AJ32,0)</f>
        <v>1.018</v>
      </c>
      <c r="M32" s="20">
        <f t="shared" ca="1" si="4"/>
        <v>0.95</v>
      </c>
      <c r="N32" s="20">
        <f ca="1">OFFSET(WN!AV$1,$AJ32,0)</f>
        <v>1.1230070339187848</v>
      </c>
      <c r="O32" s="9">
        <f t="shared" ca="1" si="5"/>
        <v>-4.840271055178702E-4</v>
      </c>
      <c r="P32" s="9">
        <f t="shared" ca="1" si="6"/>
        <v>-7.684918347742542E-3</v>
      </c>
      <c r="Q32" s="17" t="str">
        <f ca="1">IF(OFFSET(WN!L$1,AJ32,0)="0","主动","被动")</f>
        <v>被动</v>
      </c>
      <c r="R32" s="22">
        <f ca="1">OFFSET(CF!K$1,$AI32,0)</f>
        <v>0.5</v>
      </c>
      <c r="S32" s="32">
        <f ca="1">OFFSET(CF!G$1,$AI32,0)</f>
        <v>0.25</v>
      </c>
      <c r="T32" s="32">
        <f ca="1">IF(OFFSET(CF!H$1,$AI32,0)&gt;100,"-",OFFSET(CF!H$1,$AI32,0))</f>
        <v>1.5</v>
      </c>
      <c r="U32" s="17" t="s">
        <v>1444</v>
      </c>
      <c r="V32" s="17" t="str">
        <f ca="1">OFFSET(WN!H$1,$AJ32,0)</f>
        <v>中证800A</v>
      </c>
      <c r="W32" s="17" t="s">
        <v>1571</v>
      </c>
      <c r="X32" s="17" t="str">
        <f ca="1">OFFSET(WN!K$1,$AJ32,0)</f>
        <v>中证800B</v>
      </c>
      <c r="Y32" s="17" t="str">
        <f ca="1">OFFSET(RT!C$1,$AJ32,0)</f>
        <v>000842.SH</v>
      </c>
      <c r="Z32" s="17" t="str">
        <f ca="1">OFFSET(RT!D$1,$AJ32,0)</f>
        <v>中证800等权</v>
      </c>
      <c r="AA32" s="93">
        <f ca="1">OFFSET(WN!AC$1,$AJ32,0)</f>
        <v>4.2338819999999999E-2</v>
      </c>
      <c r="AB32" s="40">
        <f ca="1">OFFSET(WN!AF$1,$AJ32,0)</f>
        <v>1.0329999999999999</v>
      </c>
      <c r="AC32" s="40">
        <f ca="1">OFFSET(WN!AG$1,$AJ32,0)</f>
        <v>1.038</v>
      </c>
      <c r="AD32" s="41">
        <f ca="1">OFFSET(WN!AJ$1,$AJ32,0)</f>
        <v>1.0469999999999999</v>
      </c>
      <c r="AE32" s="41">
        <f ca="1">OFFSET(WN!AK$1,$AJ32,0)</f>
        <v>1.018</v>
      </c>
      <c r="AF32" s="40">
        <f ca="1">OFFSET(WN!AL$1,$AJ32,0)</f>
        <v>1.0409999999999999</v>
      </c>
      <c r="AG32" s="41">
        <f ca="1">OFFSET(WN!AP$1,$AJ32,0)</f>
        <v>1.0369999999999999</v>
      </c>
      <c r="AH32" s="41">
        <f ca="1">OFFSET(WN!AQ$1,$AJ32,0)</f>
        <v>1.0289999999999999</v>
      </c>
      <c r="AI32" s="19">
        <f>MATCH($A32,CF!A:A,0)-1</f>
        <v>31</v>
      </c>
      <c r="AJ32" s="19">
        <f>MATCH($A32,WN!A:A,0)-1</f>
        <v>31</v>
      </c>
    </row>
    <row r="33" spans="1:36" ht="13.05" x14ac:dyDescent="0.25">
      <c r="A33" s="16" t="str">
        <f>WN!A33</f>
        <v>161811</v>
      </c>
      <c r="B33" s="16" t="str">
        <f>WN!B33</f>
        <v>300分级</v>
      </c>
      <c r="C33" s="9">
        <f t="shared" ca="1" si="0"/>
        <v>1.6038001173880323E-2</v>
      </c>
      <c r="D33" s="9">
        <f ca="1">OFFSET(RT!V$1,$AJ33,0)</f>
        <v>-1E-3</v>
      </c>
      <c r="E33" s="9">
        <f ca="1">OFFSET(RT!O$1,$AI33,0)</f>
        <v>0</v>
      </c>
      <c r="F33" s="9">
        <f ca="1">OFFSET(RT!P$1,$AI33,0)</f>
        <v>5.5999999999999991E-3</v>
      </c>
      <c r="G33" s="33">
        <f t="shared" ca="1" si="1"/>
        <v>0.56073425679551514</v>
      </c>
      <c r="H33" s="33">
        <f t="shared" ca="1" si="2"/>
        <v>-0.32992475908245888</v>
      </c>
      <c r="I33" s="21">
        <f ca="1">OFFSET(WN!N$1,AJ33,0)</f>
        <v>0.96199999999999997</v>
      </c>
      <c r="J33" s="23">
        <f t="shared" ca="1" si="3"/>
        <v>0.96108609999999994</v>
      </c>
      <c r="K33" s="24">
        <f ca="1">OFFSET(RT!I$1,$AJ33,0)</f>
        <v>1.06</v>
      </c>
      <c r="L33" s="24">
        <f ca="1">OFFSET(RT!J$1,$AJ33,0)</f>
        <v>0.89300000000000002</v>
      </c>
      <c r="M33" s="20">
        <f t="shared" ca="1" si="4"/>
        <v>0.95</v>
      </c>
      <c r="N33" s="20">
        <f ca="1">OFFSET(WN!AV$1,$AJ33,0)</f>
        <v>1.0155742601995743</v>
      </c>
      <c r="O33" s="9">
        <f t="shared" ca="1" si="5"/>
        <v>1.1422637590861928E-2</v>
      </c>
      <c r="P33" s="9">
        <f t="shared" ca="1" si="6"/>
        <v>1.1363636363636465E-2</v>
      </c>
      <c r="Q33" s="17" t="str">
        <f ca="1">IF(OFFSET(WN!L$1,AJ33,0)="0","主动","被动")</f>
        <v>被动</v>
      </c>
      <c r="R33" s="22">
        <f ca="1">OFFSET(CF!K$1,$AI33,0)</f>
        <v>0.5</v>
      </c>
      <c r="S33" s="32">
        <f ca="1">OFFSET(CF!G$1,$AI33,0)</f>
        <v>0.25</v>
      </c>
      <c r="T33" s="32">
        <f ca="1">IF(OFFSET(CF!H$1,$AI33,0)&gt;100,"-",OFFSET(CF!H$1,$AI33,0))</f>
        <v>1.5</v>
      </c>
      <c r="U33" s="17" t="s">
        <v>1445</v>
      </c>
      <c r="V33" s="17" t="str">
        <f ca="1">OFFSET(WN!H$1,$AJ33,0)</f>
        <v>银华300A</v>
      </c>
      <c r="W33" s="17" t="s">
        <v>1572</v>
      </c>
      <c r="X33" s="17" t="str">
        <f ca="1">OFFSET(WN!K$1,$AJ33,0)</f>
        <v>银华300B</v>
      </c>
      <c r="Y33" s="17" t="str">
        <f ca="1">OFFSET(RT!C$1,$AJ33,0)</f>
        <v>000300.SH</v>
      </c>
      <c r="Z33" s="17" t="str">
        <f ca="1">OFFSET(RT!D$1,$AJ33,0)</f>
        <v>沪深300</v>
      </c>
      <c r="AA33" s="93">
        <f ca="1">OFFSET(WN!AC$1,$AJ33,0)</f>
        <v>0.49803903999999999</v>
      </c>
      <c r="AB33" s="40">
        <f ca="1">OFFSET(WN!AF$1,$AJ33,0)</f>
        <v>0.96299999999999997</v>
      </c>
      <c r="AC33" s="40">
        <f ca="1">OFFSET(WN!AG$1,$AJ33,0)</f>
        <v>1.038</v>
      </c>
      <c r="AD33" s="41">
        <f ca="1">OFFSET(WN!AJ$1,$AJ33,0)</f>
        <v>1.06</v>
      </c>
      <c r="AE33" s="41">
        <f ca="1">OFFSET(WN!AK$1,$AJ33,0)</f>
        <v>0.88800000000000001</v>
      </c>
      <c r="AF33" s="40">
        <f ca="1">OFFSET(WN!AL$1,$AJ33,0)</f>
        <v>0.96799999999999997</v>
      </c>
      <c r="AG33" s="41">
        <f ca="1">OFFSET(WN!AP$1,$AJ33,0)</f>
        <v>1.06</v>
      </c>
      <c r="AH33" s="41">
        <f ca="1">OFFSET(WN!AQ$1,$AJ33,0)</f>
        <v>0.89800000000000002</v>
      </c>
      <c r="AI33" s="19">
        <f>MATCH($A33,CF!A:A,0)-1</f>
        <v>32</v>
      </c>
      <c r="AJ33" s="19">
        <f>MATCH($A33,WN!A:A,0)-1</f>
        <v>32</v>
      </c>
    </row>
    <row r="34" spans="1:36" ht="13.05" x14ac:dyDescent="0.25">
      <c r="A34" s="16" t="str">
        <f>WN!A34</f>
        <v>165521</v>
      </c>
      <c r="B34" s="16" t="str">
        <f>WN!B34</f>
        <v>信诚金融</v>
      </c>
      <c r="C34" s="9">
        <f t="shared" ref="C34:C65" ca="1" si="7">(K34*R34+L34*(1-R34))/J34-1</f>
        <v>-1.906235281271651E-3</v>
      </c>
      <c r="D34" s="9">
        <f ca="1">OFFSET(RT!V$1,$AJ34,0)</f>
        <v>-1E-3</v>
      </c>
      <c r="E34" s="9">
        <f ca="1">OFFSET(RT!O$1,$AI34,0)</f>
        <v>-4.0000000000000001E-3</v>
      </c>
      <c r="F34" s="9">
        <f ca="1">OFFSET(RT!P$1,$AI34,0)</f>
        <v>-1.8000000000000002E-3</v>
      </c>
      <c r="G34" s="33">
        <f t="shared" ref="G34:G65" ca="1" si="8">IF(T34="-","-",T34/J34-1)</f>
        <v>0.42856931973100432</v>
      </c>
      <c r="H34" s="33">
        <f t="shared" ref="H34:H65" ca="1" si="9">(R34*AC34+(1-R34)*S34)/J34-1</f>
        <v>-0.38857233115513012</v>
      </c>
      <c r="I34" s="21">
        <f ca="1">OFFSET(WN!N$1,AJ34,0)</f>
        <v>1.0509999999999999</v>
      </c>
      <c r="J34" s="23">
        <f t="shared" ref="J34:J65" ca="1" si="10">I34*(1+D34*M34)</f>
        <v>1.05000155</v>
      </c>
      <c r="K34" s="24">
        <f ca="1">OFFSET(RT!I$1,$AJ34,0)</f>
        <v>1.004</v>
      </c>
      <c r="L34" s="24">
        <f ca="1">OFFSET(RT!J$1,$AJ34,0)</f>
        <v>1.0920000000000001</v>
      </c>
      <c r="M34" s="20">
        <f t="shared" ref="M34:M65" ca="1" si="11">IF(Q34="主动",0.9,0.95)</f>
        <v>0.95</v>
      </c>
      <c r="N34" s="20">
        <f ca="1">OFFSET(WN!AV$1,$AJ34,0)</f>
        <v>0.88538457149564176</v>
      </c>
      <c r="O34" s="9">
        <f t="shared" ref="O34:O65" ca="1" si="12">(AD34*R34+AE34*(1-R34))/AB34-1</f>
        <v>-9.5057034220524805E-4</v>
      </c>
      <c r="P34" s="9">
        <f t="shared" ref="P34:P65" ca="1" si="13">(R34*AG34+(1-R34)*AH34)/AF34-1</f>
        <v>-1.8850141376057783E-3</v>
      </c>
      <c r="Q34" s="17" t="str">
        <f ca="1">IF(OFFSET(WN!L$1,AJ34,0)="0","主动","被动")</f>
        <v>被动</v>
      </c>
      <c r="R34" s="22">
        <f ca="1">OFFSET(CF!K$1,$AI34,0)</f>
        <v>0.5</v>
      </c>
      <c r="S34" s="32">
        <f ca="1">OFFSET(CF!G$1,$AI34,0)</f>
        <v>0.25</v>
      </c>
      <c r="T34" s="32">
        <f ca="1">IF(OFFSET(CF!H$1,$AI34,0)&gt;100,"-",OFFSET(CF!H$1,$AI34,0))</f>
        <v>1.5</v>
      </c>
      <c r="U34" s="17" t="s">
        <v>1446</v>
      </c>
      <c r="V34" s="17" t="str">
        <f ca="1">OFFSET(WN!H$1,$AJ34,0)</f>
        <v>金融A</v>
      </c>
      <c r="W34" s="17" t="s">
        <v>1573</v>
      </c>
      <c r="X34" s="17" t="str">
        <f ca="1">OFFSET(WN!K$1,$AJ34,0)</f>
        <v>金融B</v>
      </c>
      <c r="Y34" s="17" t="str">
        <f ca="1">OFFSET(RT!C$1,$AJ34,0)</f>
        <v>000974.SH</v>
      </c>
      <c r="Z34" s="17" t="str">
        <f ca="1">OFFSET(RT!D$1,$AJ34,0)</f>
        <v>中证800金融</v>
      </c>
      <c r="AA34" s="93">
        <f ca="1">OFFSET(WN!AC$1,$AJ34,0)</f>
        <v>11.66100709</v>
      </c>
      <c r="AB34" s="40">
        <f ca="1">OFFSET(WN!AF$1,$AJ34,0)</f>
        <v>1.052</v>
      </c>
      <c r="AC34" s="40">
        <f ca="1">OFFSET(WN!AG$1,$AJ34,0)</f>
        <v>1.034</v>
      </c>
      <c r="AD34" s="41">
        <f ca="1">OFFSET(WN!AJ$1,$AJ34,0)</f>
        <v>1.008</v>
      </c>
      <c r="AE34" s="41">
        <f ca="1">OFFSET(WN!AK$1,$AJ34,0)</f>
        <v>1.0940000000000001</v>
      </c>
      <c r="AF34" s="40">
        <f ca="1">OFFSET(WN!AL$1,$AJ34,0)</f>
        <v>1.0609999999999999</v>
      </c>
      <c r="AG34" s="41">
        <f ca="1">OFFSET(WN!AP$1,$AJ34,0)</f>
        <v>1.012</v>
      </c>
      <c r="AH34" s="41">
        <f ca="1">OFFSET(WN!AQ$1,$AJ34,0)</f>
        <v>1.1060000000000001</v>
      </c>
      <c r="AI34" s="19">
        <f>MATCH($A34,CF!A:A,0)-1</f>
        <v>33</v>
      </c>
      <c r="AJ34" s="19">
        <f>MATCH($A34,WN!A:A,0)-1</f>
        <v>33</v>
      </c>
    </row>
    <row r="35" spans="1:36" ht="13.05" x14ac:dyDescent="0.25">
      <c r="A35" s="16" t="str">
        <f>WN!A35</f>
        <v>163113</v>
      </c>
      <c r="B35" s="16" t="str">
        <f>WN!B35</f>
        <v>申万证券</v>
      </c>
      <c r="C35" s="9">
        <f t="shared" ca="1" si="7"/>
        <v>3.3893996746079402E-3</v>
      </c>
      <c r="D35" s="9">
        <f ca="1">OFFSET(RT!V$1,$AJ35,0)</f>
        <v>-4.5000000000000005E-3</v>
      </c>
      <c r="E35" s="9">
        <f ca="1">OFFSET(RT!O$1,$AI35,0)</f>
        <v>0</v>
      </c>
      <c r="F35" s="9">
        <f ca="1">OFFSET(RT!P$1,$AI35,0)</f>
        <v>-4.0000000000000001E-3</v>
      </c>
      <c r="G35" s="33">
        <f t="shared" ca="1" si="8"/>
        <v>0.3559316211819028</v>
      </c>
      <c r="H35" s="33">
        <f t="shared" ca="1" si="9"/>
        <v>-0.42517538806028532</v>
      </c>
      <c r="I35" s="21">
        <f ca="1">OFFSET(WN!N$1,AJ35,0)</f>
        <v>1.111</v>
      </c>
      <c r="J35" s="23">
        <f t="shared" ca="1" si="10"/>
        <v>1.106250475</v>
      </c>
      <c r="K35" s="24">
        <f ca="1">OFFSET(RT!I$1,$AJ35,0)</f>
        <v>0.97599999999999998</v>
      </c>
      <c r="L35" s="24">
        <f ca="1">OFFSET(RT!J$1,$AJ35,0)</f>
        <v>1.244</v>
      </c>
      <c r="M35" s="20">
        <f t="shared" ca="1" si="11"/>
        <v>0.95</v>
      </c>
      <c r="N35" s="20">
        <f ca="1">OFFSET(WN!AV$1,$AJ35,0)</f>
        <v>0.94393322820093573</v>
      </c>
      <c r="O35" s="9">
        <f t="shared" ca="1" si="12"/>
        <v>-2.8681545218247617E-3</v>
      </c>
      <c r="P35" s="9">
        <f t="shared" ca="1" si="13"/>
        <v>-4.5188729399256999E-3</v>
      </c>
      <c r="Q35" s="17" t="str">
        <f ca="1">IF(OFFSET(WN!L$1,AJ35,0)="0","主动","被动")</f>
        <v>被动</v>
      </c>
      <c r="R35" s="22">
        <f ca="1">OFFSET(CF!K$1,$AI35,0)</f>
        <v>0.5</v>
      </c>
      <c r="S35" s="32">
        <f ca="1">OFFSET(CF!G$1,$AI35,0)</f>
        <v>0.25</v>
      </c>
      <c r="T35" s="32">
        <f ca="1">IF(OFFSET(CF!H$1,$AI35,0)&gt;100,"-",OFFSET(CF!H$1,$AI35,0))</f>
        <v>1.5</v>
      </c>
      <c r="U35" s="17" t="s">
        <v>1447</v>
      </c>
      <c r="V35" s="17" t="str">
        <f ca="1">OFFSET(WN!H$1,$AJ35,0)</f>
        <v>证券A</v>
      </c>
      <c r="W35" s="17" t="s">
        <v>1574</v>
      </c>
      <c r="X35" s="17" t="str">
        <f ca="1">OFFSET(WN!K$1,$AJ35,0)</f>
        <v>证券B</v>
      </c>
      <c r="Y35" s="17" t="str">
        <f ca="1">OFFSET(RT!C$1,$AJ35,0)</f>
        <v>399707.SZ</v>
      </c>
      <c r="Z35" s="17" t="str">
        <f ca="1">OFFSET(RT!D$1,$AJ35,0)</f>
        <v>CSSW证券</v>
      </c>
      <c r="AA35" s="93">
        <f ca="1">OFFSET(WN!AC$1,$AJ35,0)</f>
        <v>31.930668260000001</v>
      </c>
      <c r="AB35" s="40">
        <f ca="1">OFFSET(WN!AF$1,$AJ35,0)</f>
        <v>1.1156999999999999</v>
      </c>
      <c r="AC35" s="40">
        <f ca="1">OFFSET(WN!AG$1,$AJ35,0)</f>
        <v>1.0218</v>
      </c>
      <c r="AD35" s="41">
        <f ca="1">OFFSET(WN!AJ$1,$AJ35,0)</f>
        <v>0.97599999999999998</v>
      </c>
      <c r="AE35" s="41">
        <f ca="1">OFFSET(WN!AK$1,$AJ35,0)</f>
        <v>1.2490000000000001</v>
      </c>
      <c r="AF35" s="40">
        <f ca="1">OFFSET(WN!AL$1,$AJ35,0)</f>
        <v>1.1286</v>
      </c>
      <c r="AG35" s="41">
        <f ca="1">OFFSET(WN!AP$1,$AJ35,0)</f>
        <v>0.97599999999999998</v>
      </c>
      <c r="AH35" s="41">
        <f ca="1">OFFSET(WN!AQ$1,$AJ35,0)</f>
        <v>1.2709999999999999</v>
      </c>
      <c r="AI35" s="19">
        <f>MATCH($A35,CF!A:A,0)-1</f>
        <v>34</v>
      </c>
      <c r="AJ35" s="19">
        <f>MATCH($A35,WN!A:A,0)-1</f>
        <v>34</v>
      </c>
    </row>
    <row r="36" spans="1:36" ht="13.05" x14ac:dyDescent="0.25">
      <c r="A36" s="16" t="str">
        <f>WN!A36</f>
        <v>164705</v>
      </c>
      <c r="B36" s="16" t="str">
        <f>WN!B36</f>
        <v>添富恒生</v>
      </c>
      <c r="C36" s="9">
        <f t="shared" ca="1" si="7"/>
        <v>-9.7274018420698827E-3</v>
      </c>
      <c r="D36" s="9">
        <f ca="1">OFFSET(RT!V$1,$AJ36,0)</f>
        <v>5.3E-3</v>
      </c>
      <c r="E36" s="9">
        <f ca="1">OFFSET(RT!O$1,$AI36,0)</f>
        <v>0</v>
      </c>
      <c r="F36" s="9">
        <f ca="1">OFFSET(RT!P$1,$AI36,0)</f>
        <v>3.8E-3</v>
      </c>
      <c r="G36" s="33">
        <f t="shared" ca="1" si="8"/>
        <v>0.28662528994100911</v>
      </c>
      <c r="H36" s="33">
        <f t="shared" ca="1" si="9"/>
        <v>-0.45103987629183606</v>
      </c>
      <c r="I36" s="21">
        <f ca="1">OFFSET(WN!N$1,AJ36,0)</f>
        <v>1.1599999999999999</v>
      </c>
      <c r="J36" s="23">
        <f t="shared" ca="1" si="10"/>
        <v>1.1658405999999999</v>
      </c>
      <c r="K36" s="24">
        <f ca="1">OFFSET(RT!I$1,$AJ36,0)</f>
        <v>0.996</v>
      </c>
      <c r="L36" s="24">
        <f ca="1">OFFSET(RT!J$1,$AJ36,0)</f>
        <v>1.3129999999999999</v>
      </c>
      <c r="M36" s="20">
        <f t="shared" ca="1" si="11"/>
        <v>0.95</v>
      </c>
      <c r="N36" s="20">
        <f ca="1">OFFSET(WN!AV$1,$AJ36,0)</f>
        <v>1.0491195396508368</v>
      </c>
      <c r="O36" s="9">
        <f t="shared" ca="1" si="12"/>
        <v>-2.5974025974024872E-3</v>
      </c>
      <c r="P36" s="9">
        <f t="shared" ca="1" si="13"/>
        <v>-5.1768766177739955E-3</v>
      </c>
      <c r="Q36" s="17" t="str">
        <f ca="1">IF(OFFSET(WN!L$1,AJ36,0)="0","主动","被动")</f>
        <v>被动</v>
      </c>
      <c r="R36" s="22">
        <f ca="1">OFFSET(CF!K$1,$AI36,0)</f>
        <v>0.5</v>
      </c>
      <c r="S36" s="32">
        <f ca="1">OFFSET(CF!G$1,$AI36,0)</f>
        <v>0.25</v>
      </c>
      <c r="T36" s="32">
        <f ca="1">IF(OFFSET(CF!H$1,$AI36,0)&gt;100,"-",OFFSET(CF!H$1,$AI36,0))</f>
        <v>1.5</v>
      </c>
      <c r="U36" s="17" t="s">
        <v>1448</v>
      </c>
      <c r="V36" s="17" t="str">
        <f ca="1">OFFSET(WN!H$1,$AJ36,0)</f>
        <v>恒生A</v>
      </c>
      <c r="W36" s="17" t="s">
        <v>1575</v>
      </c>
      <c r="X36" s="17" t="str">
        <f ca="1">OFFSET(WN!K$1,$AJ36,0)</f>
        <v>恒生B</v>
      </c>
      <c r="Y36" s="17" t="str">
        <f ca="1">OFFSET(RT!C$1,$AJ36,0)</f>
        <v>HSI.HI</v>
      </c>
      <c r="Z36" s="17" t="str">
        <f ca="1">OFFSET(RT!D$1,$AJ36,0)</f>
        <v>恒生指数</v>
      </c>
      <c r="AA36" s="93">
        <f ca="1">OFFSET(WN!AC$1,$AJ36,0)</f>
        <v>4.4565076799999996</v>
      </c>
      <c r="AB36" s="40">
        <f ca="1">OFFSET(WN!AF$1,$AJ36,0)</f>
        <v>1.155</v>
      </c>
      <c r="AC36" s="40">
        <f ca="1">OFFSET(WN!AG$1,$AJ36,0)</f>
        <v>1.03</v>
      </c>
      <c r="AD36" s="41">
        <f ca="1">OFFSET(WN!AJ$1,$AJ36,0)</f>
        <v>0.996</v>
      </c>
      <c r="AE36" s="41">
        <f ca="1">OFFSET(WN!AK$1,$AJ36,0)</f>
        <v>1.3080000000000001</v>
      </c>
      <c r="AF36" s="40">
        <f ca="1">OFFSET(WN!AL$1,$AJ36,0)</f>
        <v>1.159</v>
      </c>
      <c r="AG36" s="41">
        <f ca="1">OFFSET(WN!AP$1,$AJ36,0)</f>
        <v>0.99299999999999999</v>
      </c>
      <c r="AH36" s="41">
        <f ca="1">OFFSET(WN!AQ$1,$AJ36,0)</f>
        <v>1.3129999999999999</v>
      </c>
      <c r="AI36" s="19">
        <f>MATCH($A36,CF!A:A,0)-1</f>
        <v>35</v>
      </c>
      <c r="AJ36" s="19">
        <f>MATCH($A36,WN!A:A,0)-1</f>
        <v>35</v>
      </c>
    </row>
    <row r="37" spans="1:36" ht="13.05" x14ac:dyDescent="0.25">
      <c r="A37" s="16" t="str">
        <f>WN!A37</f>
        <v>161024</v>
      </c>
      <c r="B37" s="16" t="str">
        <f>WN!B37</f>
        <v>军工分级</v>
      </c>
      <c r="C37" s="9">
        <f t="shared" ca="1" si="7"/>
        <v>4.8362153612098169E-3</v>
      </c>
      <c r="D37" s="9">
        <f ca="1">OFFSET(RT!V$1,$AJ37,0)</f>
        <v>-4.5000000000000005E-3</v>
      </c>
      <c r="E37" s="9">
        <f ca="1">OFFSET(RT!O$1,$AI37,0)</f>
        <v>0</v>
      </c>
      <c r="F37" s="9">
        <f ca="1">OFFSET(RT!P$1,$AI37,0)</f>
        <v>-6.9000000000000008E-3</v>
      </c>
      <c r="G37" s="33">
        <f t="shared" ca="1" si="8"/>
        <v>0.62858381744118264</v>
      </c>
      <c r="H37" s="33">
        <f t="shared" ca="1" si="9"/>
        <v>-0.3035089874076542</v>
      </c>
      <c r="I37" s="21">
        <f ca="1">OFFSET(WN!N$1,AJ37,0)</f>
        <v>0.92500000000000004</v>
      </c>
      <c r="J37" s="23">
        <f t="shared" ca="1" si="10"/>
        <v>0.92104562499999998</v>
      </c>
      <c r="K37" s="24">
        <f ca="1">OFFSET(RT!I$1,$AJ37,0)</f>
        <v>0.98299999999999998</v>
      </c>
      <c r="L37" s="24">
        <f ca="1">OFFSET(RT!J$1,$AJ37,0)</f>
        <v>0.86799999999999999</v>
      </c>
      <c r="M37" s="20">
        <f t="shared" ca="1" si="11"/>
        <v>0.95</v>
      </c>
      <c r="N37" s="20">
        <f ca="1">OFFSET(WN!AV$1,$AJ37,0)</f>
        <v>1.0123698607067131</v>
      </c>
      <c r="O37" s="9">
        <f t="shared" ca="1" si="12"/>
        <v>-5.3821313240054458E-4</v>
      </c>
      <c r="P37" s="9">
        <f t="shared" ca="1" si="13"/>
        <v>-6.9222577209797631E-3</v>
      </c>
      <c r="Q37" s="17" t="str">
        <f ca="1">IF(OFFSET(WN!L$1,AJ37,0)="0","主动","被动")</f>
        <v>被动</v>
      </c>
      <c r="R37" s="22">
        <f ca="1">OFFSET(CF!K$1,$AI37,0)</f>
        <v>0.5</v>
      </c>
      <c r="S37" s="32">
        <f ca="1">OFFSET(CF!G$1,$AI37,0)</f>
        <v>0.25</v>
      </c>
      <c r="T37" s="32">
        <f ca="1">IF(OFFSET(CF!H$1,$AI37,0)&gt;100,"-",OFFSET(CF!H$1,$AI37,0))</f>
        <v>1.5</v>
      </c>
      <c r="U37" s="17" t="s">
        <v>1449</v>
      </c>
      <c r="V37" s="17" t="str">
        <f ca="1">OFFSET(WN!H$1,$AJ37,0)</f>
        <v>军工A</v>
      </c>
      <c r="W37" s="17" t="s">
        <v>1576</v>
      </c>
      <c r="X37" s="17" t="str">
        <f ca="1">OFFSET(WN!K$1,$AJ37,0)</f>
        <v>军工B</v>
      </c>
      <c r="Y37" s="17" t="str">
        <f ca="1">OFFSET(RT!C$1,$AJ37,0)</f>
        <v>399967.SZ</v>
      </c>
      <c r="Z37" s="17" t="str">
        <f ca="1">OFFSET(RT!D$1,$AJ37,0)</f>
        <v>中证军工</v>
      </c>
      <c r="AA37" s="93">
        <f ca="1">OFFSET(WN!AC$1,$AJ37,0)</f>
        <v>41.271033979999999</v>
      </c>
      <c r="AB37" s="40">
        <f ca="1">OFFSET(WN!AF$1,$AJ37,0)</f>
        <v>0.92900000000000005</v>
      </c>
      <c r="AC37" s="40">
        <f ca="1">OFFSET(WN!AG$1,$AJ37,0)</f>
        <v>1.0329999999999999</v>
      </c>
      <c r="AD37" s="41">
        <f ca="1">OFFSET(WN!AJ$1,$AJ37,0)</f>
        <v>0.98299999999999998</v>
      </c>
      <c r="AE37" s="41">
        <f ca="1">OFFSET(WN!AK$1,$AJ37,0)</f>
        <v>0.874</v>
      </c>
      <c r="AF37" s="40">
        <f ca="1">OFFSET(WN!AL$1,$AJ37,0)</f>
        <v>0.93899999999999995</v>
      </c>
      <c r="AG37" s="41">
        <f ca="1">OFFSET(WN!AP$1,$AJ37,0)</f>
        <v>0.98299999999999998</v>
      </c>
      <c r="AH37" s="41">
        <f ca="1">OFFSET(WN!AQ$1,$AJ37,0)</f>
        <v>0.88200000000000001</v>
      </c>
      <c r="AI37" s="19">
        <f>MATCH($A37,CF!A:A,0)-1</f>
        <v>36</v>
      </c>
      <c r="AJ37" s="19">
        <f>MATCH($A37,WN!A:A,0)-1</f>
        <v>36</v>
      </c>
    </row>
    <row r="38" spans="1:36" ht="13.05" x14ac:dyDescent="0.25">
      <c r="A38" s="16" t="str">
        <f>WN!A38</f>
        <v>160625</v>
      </c>
      <c r="B38" s="16" t="str">
        <f>WN!B38</f>
        <v>证保分级</v>
      </c>
      <c r="C38" s="9">
        <f t="shared" ca="1" si="7"/>
        <v>7.9224949285072732E-4</v>
      </c>
      <c r="D38" s="9">
        <f ca="1">OFFSET(RT!V$1,$AJ38,0)</f>
        <v>-2.7999999999999995E-3</v>
      </c>
      <c r="E38" s="9">
        <f ca="1">OFFSET(RT!O$1,$AI38,0)</f>
        <v>4.8000000000000004E-3</v>
      </c>
      <c r="F38" s="9">
        <f ca="1">OFFSET(RT!P$1,$AI38,0)</f>
        <v>-3.7000000000000002E-3</v>
      </c>
      <c r="G38" s="33">
        <f t="shared" ca="1" si="8"/>
        <v>0.12490698706577441</v>
      </c>
      <c r="H38" s="33">
        <f t="shared" ca="1" si="9"/>
        <v>-0.51966471652291424</v>
      </c>
      <c r="I38" s="21">
        <f ca="1">OFFSET(WN!N$1,AJ38,0)</f>
        <v>1.337</v>
      </c>
      <c r="J38" s="23">
        <f t="shared" ca="1" si="10"/>
        <v>1.33344358</v>
      </c>
      <c r="K38" s="24">
        <f ca="1">OFFSET(RT!I$1,$AJ38,0)</f>
        <v>1.0389999999999999</v>
      </c>
      <c r="L38" s="24">
        <f ca="1">OFFSET(RT!J$1,$AJ38,0)</f>
        <v>1.6300000000000001</v>
      </c>
      <c r="M38" s="20">
        <f t="shared" ca="1" si="11"/>
        <v>0.95</v>
      </c>
      <c r="N38" s="20">
        <f ca="1">OFFSET(WN!AV$1,$AJ38,0)</f>
        <v>0.99020111456677218</v>
      </c>
      <c r="O38" s="9">
        <f t="shared" ca="1" si="12"/>
        <v>-3.7313432835821558E-3</v>
      </c>
      <c r="P38" s="9">
        <f t="shared" ca="1" si="13"/>
        <v>-4.0620384047267422E-3</v>
      </c>
      <c r="Q38" s="17" t="str">
        <f ca="1">IF(OFFSET(WN!L$1,AJ38,0)="0","主动","被动")</f>
        <v>被动</v>
      </c>
      <c r="R38" s="22">
        <f ca="1">OFFSET(CF!K$1,$AI38,0)</f>
        <v>0.5</v>
      </c>
      <c r="S38" s="32">
        <f ca="1">OFFSET(CF!G$1,$AI38,0)</f>
        <v>0.25</v>
      </c>
      <c r="T38" s="32">
        <f ca="1">IF(OFFSET(CF!H$1,$AI38,0)&gt;100,"-",OFFSET(CF!H$1,$AI38,0))</f>
        <v>1.5</v>
      </c>
      <c r="U38" s="17" t="s">
        <v>1450</v>
      </c>
      <c r="V38" s="17" t="str">
        <f ca="1">OFFSET(WN!H$1,$AJ38,0)</f>
        <v>证保A</v>
      </c>
      <c r="W38" s="17" t="s">
        <v>1577</v>
      </c>
      <c r="X38" s="17" t="str">
        <f ca="1">OFFSET(WN!K$1,$AJ38,0)</f>
        <v>证保B</v>
      </c>
      <c r="Y38" s="17" t="str">
        <f ca="1">OFFSET(RT!C$1,$AJ38,0)</f>
        <v>399966.SZ</v>
      </c>
      <c r="Z38" s="17" t="str">
        <f ca="1">OFFSET(RT!D$1,$AJ38,0)</f>
        <v>中证800证保</v>
      </c>
      <c r="AA38" s="93">
        <f ca="1">OFFSET(WN!AC$1,$AJ38,0)</f>
        <v>1.8812907000000001</v>
      </c>
      <c r="AB38" s="40">
        <f ca="1">OFFSET(WN!AF$1,$AJ38,0)</f>
        <v>1.34</v>
      </c>
      <c r="AC38" s="40">
        <f ca="1">OFFSET(WN!AG$1,$AJ38,0)</f>
        <v>1.0309999999999999</v>
      </c>
      <c r="AD38" s="41">
        <f ca="1">OFFSET(WN!AJ$1,$AJ38,0)</f>
        <v>1.034</v>
      </c>
      <c r="AE38" s="41">
        <f ca="1">OFFSET(WN!AK$1,$AJ38,0)</f>
        <v>1.6359999999999999</v>
      </c>
      <c r="AF38" s="40">
        <f ca="1">OFFSET(WN!AL$1,$AJ38,0)</f>
        <v>1.3540000000000001</v>
      </c>
      <c r="AG38" s="41">
        <f ca="1">OFFSET(WN!AP$1,$AJ38,0)</f>
        <v>1.034</v>
      </c>
      <c r="AH38" s="41">
        <f ca="1">OFFSET(WN!AQ$1,$AJ38,0)</f>
        <v>1.663</v>
      </c>
      <c r="AI38" s="19">
        <f>MATCH($A38,CF!A:A,0)-1</f>
        <v>37</v>
      </c>
      <c r="AJ38" s="19">
        <f>MATCH($A38,WN!A:A,0)-1</f>
        <v>37</v>
      </c>
    </row>
    <row r="39" spans="1:36" ht="13.05" x14ac:dyDescent="0.25">
      <c r="A39" s="16" t="str">
        <f>WN!A39</f>
        <v>160626</v>
      </c>
      <c r="B39" s="16" t="str">
        <f>WN!B39</f>
        <v>信息分级</v>
      </c>
      <c r="C39" s="9">
        <f t="shared" ca="1" si="7"/>
        <v>-6.8256628338629888E-3</v>
      </c>
      <c r="D39" s="9">
        <f ca="1">OFFSET(RT!V$1,$AJ39,0)</f>
        <v>-2.1000000000000003E-3</v>
      </c>
      <c r="E39" s="9">
        <f ca="1">OFFSET(RT!O$1,$AI39,0)</f>
        <v>0</v>
      </c>
      <c r="F39" s="9">
        <f ca="1">OFFSET(RT!P$1,$AI39,0)</f>
        <v>-1.9900000000000001E-2</v>
      </c>
      <c r="G39" s="33">
        <f t="shared" ca="1" si="8"/>
        <v>0.20336147475703203</v>
      </c>
      <c r="H39" s="33">
        <f t="shared" ca="1" si="9"/>
        <v>-0.48616465027874733</v>
      </c>
      <c r="I39" s="21">
        <f ca="1">OFFSET(WN!N$1,AJ39,0)</f>
        <v>1.2490000000000001</v>
      </c>
      <c r="J39" s="23">
        <f t="shared" ca="1" si="10"/>
        <v>1.2465082450000002</v>
      </c>
      <c r="K39" s="24">
        <f ca="1">OFFSET(RT!I$1,$AJ39,0)</f>
        <v>1.046</v>
      </c>
      <c r="L39" s="24">
        <f ca="1">OFFSET(RT!J$1,$AJ39,0)</f>
        <v>1.43</v>
      </c>
      <c r="M39" s="20">
        <f t="shared" ca="1" si="11"/>
        <v>0.95</v>
      </c>
      <c r="N39" s="20">
        <f ca="1">OFFSET(WN!AV$1,$AJ39,0)</f>
        <v>0.90419213844581403</v>
      </c>
      <c r="O39" s="9">
        <f t="shared" ca="1" si="12"/>
        <v>1.1990407673860837E-3</v>
      </c>
      <c r="P39" s="9">
        <f t="shared" ca="1" si="13"/>
        <v>-5.1505546751188236E-3</v>
      </c>
      <c r="Q39" s="17" t="str">
        <f ca="1">IF(OFFSET(WN!L$1,AJ39,0)="0","主动","被动")</f>
        <v>被动</v>
      </c>
      <c r="R39" s="22">
        <f ca="1">OFFSET(CF!K$1,$AI39,0)</f>
        <v>0.5</v>
      </c>
      <c r="S39" s="32">
        <f ca="1">OFFSET(CF!G$1,$AI39,0)</f>
        <v>0.25</v>
      </c>
      <c r="T39" s="32">
        <f ca="1">IF(OFFSET(CF!H$1,$AI39,0)&gt;100,"-",OFFSET(CF!H$1,$AI39,0))</f>
        <v>1.5</v>
      </c>
      <c r="U39" s="17" t="s">
        <v>1451</v>
      </c>
      <c r="V39" s="17" t="str">
        <f ca="1">OFFSET(WN!H$1,$AJ39,0)</f>
        <v>信息A</v>
      </c>
      <c r="W39" s="17" t="s">
        <v>1578</v>
      </c>
      <c r="X39" s="17" t="str">
        <f ca="1">OFFSET(WN!K$1,$AJ39,0)</f>
        <v>信息B</v>
      </c>
      <c r="Y39" s="17" t="str">
        <f ca="1">OFFSET(RT!C$1,$AJ39,0)</f>
        <v>000935.SH</v>
      </c>
      <c r="Z39" s="17" t="str">
        <f ca="1">OFFSET(RT!D$1,$AJ39,0)</f>
        <v>中证信息</v>
      </c>
      <c r="AA39" s="93">
        <f ca="1">OFFSET(WN!AC$1,$AJ39,0)</f>
        <v>0.45888728000000001</v>
      </c>
      <c r="AB39" s="40">
        <f ca="1">OFFSET(WN!AF$1,$AJ39,0)</f>
        <v>1.2509999999999999</v>
      </c>
      <c r="AC39" s="40">
        <f ca="1">OFFSET(WN!AG$1,$AJ39,0)</f>
        <v>1.0309999999999999</v>
      </c>
      <c r="AD39" s="41">
        <f ca="1">OFFSET(WN!AJ$1,$AJ39,0)</f>
        <v>1.046</v>
      </c>
      <c r="AE39" s="41">
        <f ca="1">OFFSET(WN!AK$1,$AJ39,0)</f>
        <v>1.4590000000000001</v>
      </c>
      <c r="AF39" s="40">
        <f ca="1">OFFSET(WN!AL$1,$AJ39,0)</f>
        <v>1.262</v>
      </c>
      <c r="AG39" s="41">
        <f ca="1">OFFSET(WN!AP$1,$AJ39,0)</f>
        <v>1.048</v>
      </c>
      <c r="AH39" s="41">
        <f ca="1">OFFSET(WN!AQ$1,$AJ39,0)</f>
        <v>1.4630000000000001</v>
      </c>
      <c r="AI39" s="19">
        <f>MATCH($A39,CF!A:A,0)-1</f>
        <v>38</v>
      </c>
      <c r="AJ39" s="19">
        <f>MATCH($A39,WN!A:A,0)-1</f>
        <v>38</v>
      </c>
    </row>
    <row r="40" spans="1:36" ht="13.05" x14ac:dyDescent="0.25">
      <c r="A40" s="16" t="str">
        <f>WN!A40</f>
        <v>165809</v>
      </c>
      <c r="B40" s="16" t="str">
        <f>WN!B40</f>
        <v>东吴转债</v>
      </c>
      <c r="C40" s="9">
        <f t="shared" ca="1" si="7"/>
        <v>-2.6905369261501777E-3</v>
      </c>
      <c r="D40" s="9">
        <f ca="1">OFFSET(RT!V$1,$AJ40,0)</f>
        <v>1.3999999999999998E-3</v>
      </c>
      <c r="E40" s="9">
        <f ca="1">OFFSET(RT!O$1,$AI40,0)</f>
        <v>0</v>
      </c>
      <c r="F40" s="9">
        <f ca="1">OFFSET(RT!P$1,$AI40,0)</f>
        <v>7.2000000000000007E-3</v>
      </c>
      <c r="G40" s="33">
        <f t="shared" ca="1" si="8"/>
        <v>0.46709386081898496</v>
      </c>
      <c r="H40" s="33">
        <f t="shared" ca="1" si="9"/>
        <v>-9.9309157592723185E-2</v>
      </c>
      <c r="I40" s="21">
        <f ca="1">OFFSET(WN!N$1,AJ40,0)</f>
        <v>0.95299999999999996</v>
      </c>
      <c r="J40" s="23">
        <f t="shared" ca="1" si="10"/>
        <v>0.95426749</v>
      </c>
      <c r="K40" s="24">
        <f ca="1">OFFSET(RT!I$1,$AJ40,0)</f>
        <v>1</v>
      </c>
      <c r="L40" s="24">
        <f ca="1">OFFSET(RT!J$1,$AJ40,0)</f>
        <v>0.83899999999999997</v>
      </c>
      <c r="M40" s="20">
        <f t="shared" ca="1" si="11"/>
        <v>0.95</v>
      </c>
      <c r="N40" s="20">
        <f ca="1">OFFSET(WN!AV$1,$AJ40,0)</f>
        <v>0.65597564729711855</v>
      </c>
      <c r="O40" s="9">
        <f t="shared" ca="1" si="12"/>
        <v>-2.2058844441125158E-3</v>
      </c>
      <c r="P40" s="9">
        <f t="shared" ca="1" si="13"/>
        <v>-4.9317964476779386E-3</v>
      </c>
      <c r="Q40" s="17" t="str">
        <f ca="1">IF(OFFSET(WN!L$1,AJ40,0)="0","主动","被动")</f>
        <v>被动</v>
      </c>
      <c r="R40" s="22">
        <f ca="1">OFFSET(CF!K$1,$AI40,0)</f>
        <v>0.69999998807907104</v>
      </c>
      <c r="S40" s="32">
        <f ca="1">OFFSET(CF!G$1,$AI40,0)</f>
        <v>0.44999998807907104</v>
      </c>
      <c r="T40" s="32">
        <f ca="1">IF(OFFSET(CF!H$1,$AI40,0)&gt;100,"-",OFFSET(CF!H$1,$AI40,0))</f>
        <v>1.3999999761581421</v>
      </c>
      <c r="U40" s="17" t="s">
        <v>1452</v>
      </c>
      <c r="V40" s="17" t="str">
        <f ca="1">OFFSET(WN!H$1,$AJ40,0)</f>
        <v>可转债A</v>
      </c>
      <c r="W40" s="17" t="s">
        <v>1579</v>
      </c>
      <c r="X40" s="17" t="str">
        <f ca="1">OFFSET(WN!K$1,$AJ40,0)</f>
        <v>可转债B</v>
      </c>
      <c r="Y40" s="17" t="str">
        <f ca="1">OFFSET(RT!C$1,$AJ40,0)</f>
        <v>000832.SH</v>
      </c>
      <c r="Z40" s="17" t="str">
        <f ca="1">OFFSET(RT!D$1,$AJ40,0)</f>
        <v>中证转债</v>
      </c>
      <c r="AA40" s="93">
        <f ca="1">OFFSET(WN!AC$1,$AJ40,0)</f>
        <v>0.46905197999999998</v>
      </c>
      <c r="AB40" s="40">
        <f ca="1">OFFSET(WN!AF$1,$AJ40,0)</f>
        <v>0.95199999999999996</v>
      </c>
      <c r="AC40" s="40">
        <f ca="1">OFFSET(WN!AG$1,$AJ40,0)</f>
        <v>1.0349999999999999</v>
      </c>
      <c r="AD40" s="41">
        <f ca="1">OFFSET(WN!AJ$1,$AJ40,0)</f>
        <v>1</v>
      </c>
      <c r="AE40" s="41">
        <f ca="1">OFFSET(WN!AK$1,$AJ40,0)</f>
        <v>0.83299999999999996</v>
      </c>
      <c r="AF40" s="40">
        <f ca="1">OFFSET(WN!AL$1,$AJ40,0)</f>
        <v>0.95299999999999996</v>
      </c>
      <c r="AG40" s="41">
        <f ca="1">OFFSET(WN!AP$1,$AJ40,0)</f>
        <v>0.999</v>
      </c>
      <c r="AH40" s="41">
        <f ca="1">OFFSET(WN!AQ$1,$AJ40,0)</f>
        <v>0.83</v>
      </c>
      <c r="AI40" s="19">
        <f>MATCH($A40,CF!A:A,0)-1</f>
        <v>39</v>
      </c>
      <c r="AJ40" s="19">
        <f>MATCH($A40,WN!A:A,0)-1</f>
        <v>39</v>
      </c>
    </row>
    <row r="41" spans="1:36" x14ac:dyDescent="0.25">
      <c r="A41" s="16" t="str">
        <f>WN!A41</f>
        <v>163114</v>
      </c>
      <c r="B41" s="16" t="str">
        <f>WN!B41</f>
        <v>申万环保</v>
      </c>
      <c r="C41" s="9">
        <f t="shared" ca="1" si="7"/>
        <v>4.0464591204345535E-3</v>
      </c>
      <c r="D41" s="9">
        <f ca="1">OFFSET(RT!V$1,$AJ41,0)</f>
        <v>-4.0000000000000002E-4</v>
      </c>
      <c r="E41" s="9">
        <f ca="1">OFFSET(RT!O$1,$AI41,0)</f>
        <v>-1E-3</v>
      </c>
      <c r="F41" s="9">
        <f ca="1">OFFSET(RT!P$1,$AI41,0)</f>
        <v>-5.5999999999999991E-3</v>
      </c>
      <c r="G41" s="33">
        <f t="shared" ca="1" si="8"/>
        <v>0.57127771380349679</v>
      </c>
      <c r="H41" s="33">
        <f t="shared" ca="1" si="9"/>
        <v>-0.33891108987907548</v>
      </c>
      <c r="I41" s="21">
        <f ca="1">OFFSET(WN!N$1,AJ41,0)</f>
        <v>0.95499999999999996</v>
      </c>
      <c r="J41" s="23">
        <f t="shared" ca="1" si="10"/>
        <v>0.95463709999999991</v>
      </c>
      <c r="K41" s="24">
        <f ca="1">OFFSET(RT!I$1,$AJ41,0)</f>
        <v>1.022</v>
      </c>
      <c r="L41" s="24">
        <f ca="1">OFFSET(RT!J$1,$AJ41,0)</f>
        <v>0.89500000000000002</v>
      </c>
      <c r="M41" s="20">
        <f t="shared" ca="1" si="11"/>
        <v>0.95</v>
      </c>
      <c r="N41" s="20">
        <f ca="1">OFFSET(WN!AV$1,$AJ41,0)</f>
        <v>0.89805429369618717</v>
      </c>
      <c r="O41" s="9">
        <f t="shared" ca="1" si="12"/>
        <v>6.4901078195331863E-3</v>
      </c>
      <c r="P41" s="9">
        <f t="shared" ca="1" si="13"/>
        <v>-3.2355703997494212E-3</v>
      </c>
      <c r="Q41" s="17" t="str">
        <f ca="1">IF(OFFSET(WN!L$1,AJ41,0)="0","主动","被动")</f>
        <v>被动</v>
      </c>
      <c r="R41" s="22">
        <f ca="1">OFFSET(CF!K$1,$AI41,0)</f>
        <v>0.5</v>
      </c>
      <c r="S41" s="32">
        <f ca="1">OFFSET(CF!G$1,$AI41,0)</f>
        <v>0.25</v>
      </c>
      <c r="T41" s="32">
        <f ca="1">IF(OFFSET(CF!H$1,$AI41,0)&gt;100,"-",OFFSET(CF!H$1,$AI41,0))</f>
        <v>1.5</v>
      </c>
      <c r="U41" s="17" t="s">
        <v>1453</v>
      </c>
      <c r="V41" s="17" t="str">
        <f ca="1">OFFSET(WN!H$1,$AJ41,0)</f>
        <v>环保A</v>
      </c>
      <c r="W41" s="17" t="s">
        <v>1580</v>
      </c>
      <c r="X41" s="17" t="str">
        <f ca="1">OFFSET(WN!K$1,$AJ41,0)</f>
        <v>环保B</v>
      </c>
      <c r="Y41" s="17" t="str">
        <f ca="1">OFFSET(RT!C$1,$AJ41,0)</f>
        <v>000827.SH</v>
      </c>
      <c r="Z41" s="17" t="str">
        <f ca="1">OFFSET(RT!D$1,$AJ41,0)</f>
        <v>中证环保</v>
      </c>
      <c r="AA41" s="93">
        <f ca="1">OFFSET(WN!AC$1,$AJ41,0)</f>
        <v>4.77010632</v>
      </c>
      <c r="AB41" s="40">
        <f ca="1">OFFSET(WN!AF$1,$AJ41,0)</f>
        <v>0.95530000000000004</v>
      </c>
      <c r="AC41" s="40">
        <f ca="1">OFFSET(WN!AG$1,$AJ41,0)</f>
        <v>1.0122</v>
      </c>
      <c r="AD41" s="41">
        <f ca="1">OFFSET(WN!AJ$1,$AJ41,0)</f>
        <v>1.0229999999999999</v>
      </c>
      <c r="AE41" s="41">
        <f ca="1">OFFSET(WN!AK$1,$AJ41,0)</f>
        <v>0.9</v>
      </c>
      <c r="AF41" s="40">
        <f ca="1">OFFSET(WN!AL$1,$AJ41,0)</f>
        <v>0.95809999999999995</v>
      </c>
      <c r="AG41" s="41">
        <f ca="1">OFFSET(WN!AP$1,$AJ41,0)</f>
        <v>1.018</v>
      </c>
      <c r="AH41" s="41">
        <f ca="1">OFFSET(WN!AQ$1,$AJ41,0)</f>
        <v>0.89200000000000002</v>
      </c>
      <c r="AI41" s="19">
        <f>MATCH($A41,CF!A:A,0)-1</f>
        <v>40</v>
      </c>
      <c r="AJ41" s="19">
        <f>MATCH($A41,WN!A:A,0)-1</f>
        <v>40</v>
      </c>
    </row>
    <row r="42" spans="1:36" x14ac:dyDescent="0.25">
      <c r="A42" s="16" t="str">
        <f>WN!A42</f>
        <v>163115</v>
      </c>
      <c r="B42" s="16" t="str">
        <f>WN!B42</f>
        <v>申万军工</v>
      </c>
      <c r="C42" s="9">
        <f t="shared" ca="1" si="7"/>
        <v>7.9711960974360174E-4</v>
      </c>
      <c r="D42" s="9">
        <f ca="1">OFFSET(RT!V$1,$AJ42,0)</f>
        <v>-4.5000000000000005E-3</v>
      </c>
      <c r="E42" s="9">
        <f ca="1">OFFSET(RT!O$1,$AI42,0)</f>
        <v>1E-3</v>
      </c>
      <c r="F42" s="9">
        <f ca="1">OFFSET(RT!P$1,$AI42,0)</f>
        <v>-1.23E-2</v>
      </c>
      <c r="G42" s="33">
        <f t="shared" ca="1" si="8"/>
        <v>0.87298275659964442</v>
      </c>
      <c r="H42" s="33">
        <f t="shared" ca="1" si="9"/>
        <v>-0.21621914912160201</v>
      </c>
      <c r="I42" s="21">
        <f ca="1">OFFSET(WN!N$1,AJ42,0)</f>
        <v>0.80430000000000001</v>
      </c>
      <c r="J42" s="23">
        <f t="shared" ca="1" si="10"/>
        <v>0.80086161749999996</v>
      </c>
      <c r="K42" s="24">
        <f ca="1">OFFSET(RT!I$1,$AJ42,0)</f>
        <v>0.95800000000000007</v>
      </c>
      <c r="L42" s="24">
        <f ca="1">OFFSET(RT!J$1,$AJ42,0)</f>
        <v>0.64500000000000002</v>
      </c>
      <c r="M42" s="20">
        <f t="shared" ca="1" si="11"/>
        <v>0.95</v>
      </c>
      <c r="N42" s="20">
        <f ca="1">OFFSET(WN!AV$1,$AJ42,0)</f>
        <v>1.0241692743623598</v>
      </c>
      <c r="O42" s="9">
        <f t="shared" ca="1" si="12"/>
        <v>-3.7128712871288272E-3</v>
      </c>
      <c r="P42" s="9">
        <f t="shared" ca="1" si="13"/>
        <v>-6.4887365328109015E-3</v>
      </c>
      <c r="Q42" s="17" t="str">
        <f ca="1">IF(OFFSET(WN!L$1,AJ42,0)="0","主动","被动")</f>
        <v>被动</v>
      </c>
      <c r="R42" s="22">
        <f ca="1">OFFSET(CF!K$1,$AI42,0)</f>
        <v>0.5</v>
      </c>
      <c r="S42" s="32">
        <f ca="1">OFFSET(CF!G$1,$AI42,0)</f>
        <v>0.25</v>
      </c>
      <c r="T42" s="32">
        <f ca="1">IF(OFFSET(CF!H$1,$AI42,0)&gt;100,"-",OFFSET(CF!H$1,$AI42,0))</f>
        <v>1.5</v>
      </c>
      <c r="U42" s="17" t="s">
        <v>1454</v>
      </c>
      <c r="V42" s="17" t="str">
        <f ca="1">OFFSET(WN!H$1,$AJ42,0)</f>
        <v>军工A级</v>
      </c>
      <c r="W42" s="17" t="s">
        <v>1581</v>
      </c>
      <c r="X42" s="17" t="str">
        <f ca="1">OFFSET(WN!K$1,$AJ42,0)</f>
        <v>军工B级</v>
      </c>
      <c r="Y42" s="17" t="str">
        <f ca="1">OFFSET(RT!C$1,$AJ42,0)</f>
        <v>399967.SZ</v>
      </c>
      <c r="Z42" s="17" t="str">
        <f ca="1">OFFSET(RT!D$1,$AJ42,0)</f>
        <v>中证军工</v>
      </c>
      <c r="AA42" s="93">
        <f ca="1">OFFSET(WN!AC$1,$AJ42,0)</f>
        <v>5.2482356799999996</v>
      </c>
      <c r="AB42" s="40">
        <f ca="1">OFFSET(WN!AF$1,$AJ42,0)</f>
        <v>0.80800000000000005</v>
      </c>
      <c r="AC42" s="40">
        <f ca="1">OFFSET(WN!AG$1,$AJ42,0)</f>
        <v>1.0054000000000001</v>
      </c>
      <c r="AD42" s="41">
        <f ca="1">OFFSET(WN!AJ$1,$AJ42,0)</f>
        <v>0.95699999999999996</v>
      </c>
      <c r="AE42" s="41">
        <f ca="1">OFFSET(WN!AK$1,$AJ42,0)</f>
        <v>0.65300000000000002</v>
      </c>
      <c r="AF42" s="40">
        <f ca="1">OFFSET(WN!AL$1,$AJ42,0)</f>
        <v>0.81679999999999997</v>
      </c>
      <c r="AG42" s="41">
        <f ca="1">OFFSET(WN!AP$1,$AJ42,0)</f>
        <v>0.95699999999999996</v>
      </c>
      <c r="AH42" s="41">
        <f ca="1">OFFSET(WN!AQ$1,$AJ42,0)</f>
        <v>0.66600000000000004</v>
      </c>
      <c r="AI42" s="19">
        <f>MATCH($A42,CF!A:A,0)-1</f>
        <v>41</v>
      </c>
      <c r="AJ42" s="19">
        <f>MATCH($A42,WN!A:A,0)-1</f>
        <v>41</v>
      </c>
    </row>
    <row r="43" spans="1:36" x14ac:dyDescent="0.25">
      <c r="A43" s="16" t="str">
        <f>WN!A43</f>
        <v>161025</v>
      </c>
      <c r="B43" s="16" t="str">
        <f>WN!B43</f>
        <v>移动互联</v>
      </c>
      <c r="C43" s="9">
        <f t="shared" ca="1" si="7"/>
        <v>-4.384819796781847E-3</v>
      </c>
      <c r="D43" s="9">
        <f ca="1">OFFSET(RT!V$1,$AJ43,0)</f>
        <v>-1.5E-3</v>
      </c>
      <c r="E43" s="9">
        <f ca="1">OFFSET(RT!O$1,$AI43,0)</f>
        <v>7.1000000000000004E-3</v>
      </c>
      <c r="F43" s="9">
        <f ca="1">OFFSET(RT!P$1,$AI43,0)</f>
        <v>-6.5000000000000006E-3</v>
      </c>
      <c r="G43" s="33">
        <f t="shared" ca="1" si="8"/>
        <v>0.34119691989656675</v>
      </c>
      <c r="H43" s="33">
        <f t="shared" ca="1" si="9"/>
        <v>-0.43490903108357992</v>
      </c>
      <c r="I43" s="21">
        <f ca="1">OFFSET(WN!N$1,AJ43,0)</f>
        <v>1.1200000000000001</v>
      </c>
      <c r="J43" s="23">
        <f t="shared" ca="1" si="10"/>
        <v>1.1184040000000002</v>
      </c>
      <c r="K43" s="24">
        <f ca="1">OFFSET(RT!I$1,$AJ43,0)</f>
        <v>0.998</v>
      </c>
      <c r="L43" s="24">
        <f ca="1">OFFSET(RT!J$1,$AJ43,0)</f>
        <v>1.2290000000000001</v>
      </c>
      <c r="M43" s="20">
        <f t="shared" ca="1" si="11"/>
        <v>0.95</v>
      </c>
      <c r="N43" s="20">
        <f ca="1">OFFSET(WN!AV$1,$AJ43,0)</f>
        <v>0.88489271090777322</v>
      </c>
      <c r="O43" s="9">
        <f t="shared" ca="1" si="12"/>
        <v>-7.1301247771835552E-3</v>
      </c>
      <c r="P43" s="9">
        <f t="shared" ca="1" si="13"/>
        <v>-5.7573073516385964E-3</v>
      </c>
      <c r="Q43" s="17" t="str">
        <f ca="1">IF(OFFSET(WN!L$1,AJ43,0)="0","主动","被动")</f>
        <v>被动</v>
      </c>
      <c r="R43" s="22">
        <f ca="1">OFFSET(CF!K$1,$AI43,0)</f>
        <v>0.5</v>
      </c>
      <c r="S43" s="32">
        <f ca="1">OFFSET(CF!G$1,$AI43,0)</f>
        <v>0.25</v>
      </c>
      <c r="T43" s="32">
        <f ca="1">IF(OFFSET(CF!H$1,$AI43,0)&gt;100,"-",OFFSET(CF!H$1,$AI43,0))</f>
        <v>1.5</v>
      </c>
      <c r="U43" s="17" t="s">
        <v>1455</v>
      </c>
      <c r="V43" s="17" t="str">
        <f ca="1">OFFSET(WN!H$1,$AJ43,0)</f>
        <v>互联网A</v>
      </c>
      <c r="W43" s="17" t="s">
        <v>1582</v>
      </c>
      <c r="X43" s="17" t="str">
        <f ca="1">OFFSET(WN!K$1,$AJ43,0)</f>
        <v>互联网B</v>
      </c>
      <c r="Y43" s="17" t="str">
        <f ca="1">OFFSET(RT!C$1,$AJ43,0)</f>
        <v>399970.SZ</v>
      </c>
      <c r="Z43" s="17" t="str">
        <f ca="1">OFFSET(RT!D$1,$AJ43,0)</f>
        <v>中证移动互联</v>
      </c>
      <c r="AA43" s="93">
        <f ca="1">OFFSET(WN!AC$1,$AJ43,0)</f>
        <v>6.4028552000000003</v>
      </c>
      <c r="AB43" s="40">
        <f ca="1">OFFSET(WN!AF$1,$AJ43,0)</f>
        <v>1.1220000000000001</v>
      </c>
      <c r="AC43" s="40">
        <f ca="1">OFFSET(WN!AG$1,$AJ43,0)</f>
        <v>1.014</v>
      </c>
      <c r="AD43" s="41">
        <f ca="1">OFFSET(WN!AJ$1,$AJ43,0)</f>
        <v>0.99099999999999999</v>
      </c>
      <c r="AE43" s="41">
        <f ca="1">OFFSET(WN!AK$1,$AJ43,0)</f>
        <v>1.2370000000000001</v>
      </c>
      <c r="AF43" s="40">
        <f ca="1">OFFSET(WN!AL$1,$AJ43,0)</f>
        <v>1.129</v>
      </c>
      <c r="AG43" s="41">
        <f ca="1">OFFSET(WN!AP$1,$AJ43,0)</f>
        <v>0.99099999999999999</v>
      </c>
      <c r="AH43" s="41">
        <f ca="1">OFFSET(WN!AQ$1,$AJ43,0)</f>
        <v>1.254</v>
      </c>
      <c r="AI43" s="19">
        <f>MATCH($A43,CF!A:A,0)-1</f>
        <v>42</v>
      </c>
      <c r="AJ43" s="19">
        <f>MATCH($A43,WN!A:A,0)-1</f>
        <v>42</v>
      </c>
    </row>
    <row r="44" spans="1:36" x14ac:dyDescent="0.25">
      <c r="A44" s="16" t="str">
        <f>WN!A44</f>
        <v>160628</v>
      </c>
      <c r="B44" s="16" t="str">
        <f>WN!B44</f>
        <v>房地产</v>
      </c>
      <c r="C44" s="9">
        <f t="shared" ca="1" si="7"/>
        <v>-2.7124773960216508E-3</v>
      </c>
      <c r="D44" s="9">
        <f ca="1">OFFSET(RT!V$1,$AJ44,0)</f>
        <v>0</v>
      </c>
      <c r="E44" s="9">
        <f ca="1">OFFSET(RT!O$1,$AI44,0)</f>
        <v>1.0100000000000003E-2</v>
      </c>
      <c r="F44" s="9">
        <f ca="1">OFFSET(RT!P$1,$AI44,0)</f>
        <v>-1.8000000000000002E-3</v>
      </c>
      <c r="G44" s="33">
        <f t="shared" ca="1" si="8"/>
        <v>0.35623869801084984</v>
      </c>
      <c r="H44" s="33">
        <f t="shared" ca="1" si="9"/>
        <v>-0.42088607594936722</v>
      </c>
      <c r="I44" s="21">
        <f ca="1">OFFSET(WN!N$1,AJ44,0)</f>
        <v>1.1060000000000001</v>
      </c>
      <c r="J44" s="23">
        <f t="shared" ca="1" si="10"/>
        <v>1.1060000000000001</v>
      </c>
      <c r="K44" s="24">
        <f ca="1">OFFSET(RT!I$1,$AJ44,0)</f>
        <v>1.0980000000000001</v>
      </c>
      <c r="L44" s="24">
        <f ca="1">OFFSET(RT!J$1,$AJ44,0)</f>
        <v>1.1080000000000001</v>
      </c>
      <c r="M44" s="20">
        <f t="shared" ca="1" si="11"/>
        <v>0.95</v>
      </c>
      <c r="N44" s="20">
        <f ca="1">OFFSET(WN!AV$1,$AJ44,0)</f>
        <v>0.94737437054835394</v>
      </c>
      <c r="O44" s="9">
        <f t="shared" ca="1" si="12"/>
        <v>-5.8823529411764497E-3</v>
      </c>
      <c r="P44" s="9">
        <f t="shared" ca="1" si="13"/>
        <v>-2.3299161230195597E-2</v>
      </c>
      <c r="Q44" s="17" t="str">
        <f ca="1">IF(OFFSET(WN!L$1,AJ44,0)="0","主动","被动")</f>
        <v>被动</v>
      </c>
      <c r="R44" s="22">
        <f ca="1">OFFSET(CF!K$1,$AI44,0)</f>
        <v>0.5</v>
      </c>
      <c r="S44" s="32">
        <f ca="1">OFFSET(CF!G$1,$AI44,0)</f>
        <v>0.25</v>
      </c>
      <c r="T44" s="32">
        <f ca="1">IF(OFFSET(CF!H$1,$AI44,0)&gt;100,"-",OFFSET(CF!H$1,$AI44,0))</f>
        <v>1.5</v>
      </c>
      <c r="U44" s="17" t="s">
        <v>1456</v>
      </c>
      <c r="V44" s="17" t="str">
        <f ca="1">OFFSET(WN!H$1,$AJ44,0)</f>
        <v>地产A</v>
      </c>
      <c r="W44" s="17" t="s">
        <v>1583</v>
      </c>
      <c r="X44" s="17" t="str">
        <f ca="1">OFFSET(WN!K$1,$AJ44,0)</f>
        <v>地产B</v>
      </c>
      <c r="Y44" s="17" t="str">
        <f ca="1">OFFSET(RT!C$1,$AJ44,0)</f>
        <v>399965.SZ</v>
      </c>
      <c r="Z44" s="17" t="str">
        <f ca="1">OFFSET(RT!D$1,$AJ44,0)</f>
        <v>中证800地产</v>
      </c>
      <c r="AA44" s="93">
        <f ca="1">OFFSET(WN!AC$1,$AJ44,0)</f>
        <v>0.59827540000000001</v>
      </c>
      <c r="AB44" s="40">
        <f ca="1">OFFSET(WN!AF$1,$AJ44,0)</f>
        <v>1.105</v>
      </c>
      <c r="AC44" s="40">
        <f ca="1">OFFSET(WN!AG$1,$AJ44,0)</f>
        <v>1.0309999999999999</v>
      </c>
      <c r="AD44" s="41">
        <f ca="1">OFFSET(WN!AJ$1,$AJ44,0)</f>
        <v>1.087</v>
      </c>
      <c r="AE44" s="41">
        <f ca="1">OFFSET(WN!AK$1,$AJ44,0)</f>
        <v>1.1100000000000001</v>
      </c>
      <c r="AF44" s="40">
        <f ca="1">OFFSET(WN!AL$1,$AJ44,0)</f>
        <v>1.073</v>
      </c>
      <c r="AG44" s="41">
        <f ca="1">OFFSET(WN!AP$1,$AJ44,0)</f>
        <v>1.046</v>
      </c>
      <c r="AH44" s="41">
        <f ca="1">OFFSET(WN!AQ$1,$AJ44,0)</f>
        <v>1.05</v>
      </c>
      <c r="AI44" s="19">
        <f>MATCH($A44,CF!A:A,0)-1</f>
        <v>43</v>
      </c>
      <c r="AJ44" s="19">
        <f>MATCH($A44,WN!A:A,0)-1</f>
        <v>43</v>
      </c>
    </row>
    <row r="45" spans="1:36" x14ac:dyDescent="0.25">
      <c r="A45" s="16" t="str">
        <f>WN!A45</f>
        <v>164304</v>
      </c>
      <c r="B45" s="16" t="str">
        <f>WN!B45</f>
        <v>新华环保</v>
      </c>
      <c r="C45" s="9">
        <f t="shared" ca="1" si="7"/>
        <v>-4.02681653389525E-3</v>
      </c>
      <c r="D45" s="9">
        <f ca="1">OFFSET(RT!V$1,$AJ45,0)</f>
        <v>-4.0000000000000002E-4</v>
      </c>
      <c r="E45" s="9">
        <f ca="1">OFFSET(RT!O$1,$AI45,0)</f>
        <v>0</v>
      </c>
      <c r="F45" s="9">
        <f ca="1">OFFSET(RT!P$1,$AI45,0)</f>
        <v>1.2500000000000001E-2</v>
      </c>
      <c r="G45" s="33">
        <f t="shared" ca="1" si="8"/>
        <v>0.32208829663642224</v>
      </c>
      <c r="H45" s="33">
        <f t="shared" ca="1" si="9"/>
        <v>-0.43282412074297483</v>
      </c>
      <c r="I45" s="21">
        <f ca="1">OFFSET(WN!N$1,AJ45,0)</f>
        <v>1.135</v>
      </c>
      <c r="J45" s="23">
        <f t="shared" ca="1" si="10"/>
        <v>1.1345687</v>
      </c>
      <c r="K45" s="24">
        <f ca="1">OFFSET(RT!I$1,$AJ45,0)</f>
        <v>1.0449999999999999</v>
      </c>
      <c r="L45" s="24">
        <f ca="1">OFFSET(RT!J$1,$AJ45,0)</f>
        <v>1.2150000000000001</v>
      </c>
      <c r="M45" s="20">
        <f t="shared" ca="1" si="11"/>
        <v>0.95</v>
      </c>
      <c r="N45" s="20">
        <f ca="1">OFFSET(WN!AV$1,$AJ45,0)</f>
        <v>0.80938086553718414</v>
      </c>
      <c r="O45" s="9">
        <f t="shared" ca="1" si="12"/>
        <v>-1.1883802816901268E-2</v>
      </c>
      <c r="P45" s="9">
        <f t="shared" ca="1" si="13"/>
        <v>-5.2677787532923182E-3</v>
      </c>
      <c r="Q45" s="17" t="str">
        <f ca="1">IF(OFFSET(WN!L$1,AJ45,0)="0","主动","被动")</f>
        <v>被动</v>
      </c>
      <c r="R45" s="22">
        <f ca="1">OFFSET(CF!K$1,$AI45,0)</f>
        <v>0.5</v>
      </c>
      <c r="S45" s="32">
        <f ca="1">OFFSET(CF!G$1,$AI45,0)</f>
        <v>0.25</v>
      </c>
      <c r="T45" s="32">
        <f ca="1">IF(OFFSET(CF!H$1,$AI45,0)&gt;100,"-",OFFSET(CF!H$1,$AI45,0))</f>
        <v>1.5</v>
      </c>
      <c r="U45" s="17" t="s">
        <v>1457</v>
      </c>
      <c r="V45" s="17" t="str">
        <f ca="1">OFFSET(WN!H$1,$AJ45,0)</f>
        <v>NCF环保A</v>
      </c>
      <c r="W45" s="17" t="s">
        <v>1584</v>
      </c>
      <c r="X45" s="17" t="str">
        <f ca="1">OFFSET(WN!K$1,$AJ45,0)</f>
        <v>NCF环保B</v>
      </c>
      <c r="Y45" s="17" t="str">
        <f ca="1">OFFSET(RT!C$1,$AJ45,0)</f>
        <v>000827.SH</v>
      </c>
      <c r="Z45" s="17" t="str">
        <f ca="1">OFFSET(RT!D$1,$AJ45,0)</f>
        <v>中证环保</v>
      </c>
      <c r="AA45" s="93">
        <f ca="1">OFFSET(WN!AC$1,$AJ45,0)</f>
        <v>0.77817612000000003</v>
      </c>
      <c r="AB45" s="40">
        <f ca="1">OFFSET(WN!AF$1,$AJ45,0)</f>
        <v>1.1359999999999999</v>
      </c>
      <c r="AC45" s="40">
        <f ca="1">OFFSET(WN!AG$1,$AJ45,0)</f>
        <v>1.0369999999999999</v>
      </c>
      <c r="AD45" s="41">
        <f ca="1">OFFSET(WN!AJ$1,$AJ45,0)</f>
        <v>1.0449999999999999</v>
      </c>
      <c r="AE45" s="41">
        <f ca="1">OFFSET(WN!AK$1,$AJ45,0)</f>
        <v>1.2</v>
      </c>
      <c r="AF45" s="40">
        <f ca="1">OFFSET(WN!AL$1,$AJ45,0)</f>
        <v>1.139</v>
      </c>
      <c r="AG45" s="41">
        <f ca="1">OFFSET(WN!AP$1,$AJ45,0)</f>
        <v>1.0449999999999999</v>
      </c>
      <c r="AH45" s="41">
        <f ca="1">OFFSET(WN!AQ$1,$AJ45,0)</f>
        <v>1.2210000000000001</v>
      </c>
      <c r="AI45" s="19">
        <f>MATCH($A45,CF!A:A,0)-1</f>
        <v>44</v>
      </c>
      <c r="AJ45" s="19">
        <f>MATCH($A45,WN!A:A,0)-1</f>
        <v>44</v>
      </c>
    </row>
    <row r="46" spans="1:36" x14ac:dyDescent="0.25">
      <c r="A46" s="16" t="str">
        <f>WN!A46</f>
        <v>160222</v>
      </c>
      <c r="B46" s="16" t="str">
        <f>WN!B46</f>
        <v>国泰食品</v>
      </c>
      <c r="C46" s="9">
        <f t="shared" ca="1" si="7"/>
        <v>-9.6801126314061126E-4</v>
      </c>
      <c r="D46" s="9">
        <f ca="1">OFFSET(RT!V$1,$AJ46,0)</f>
        <v>-8.2000000000000007E-3</v>
      </c>
      <c r="E46" s="9">
        <f ca="1">OFFSET(RT!O$1,$AI46,0)</f>
        <v>-1.8000000000000002E-3</v>
      </c>
      <c r="F46" s="9">
        <f ca="1">OFFSET(RT!P$1,$AI46,0)</f>
        <v>-2.5100000000000001E-2</v>
      </c>
      <c r="G46" s="33">
        <f t="shared" ca="1" si="8"/>
        <v>0.42244706512129948</v>
      </c>
      <c r="H46" s="33">
        <f t="shared" ca="1" si="9"/>
        <v>-0.38967537925862117</v>
      </c>
      <c r="I46" s="21">
        <f ca="1">OFFSET(WN!N$1,AJ46,0)</f>
        <v>1.0628</v>
      </c>
      <c r="J46" s="23">
        <f t="shared" ca="1" si="10"/>
        <v>1.054520788</v>
      </c>
      <c r="K46" s="24">
        <f ca="1">OFFSET(RT!I$1,$AJ46,0)</f>
        <v>1.1340000000000001</v>
      </c>
      <c r="L46" s="24">
        <f ca="1">OFFSET(RT!J$1,$AJ46,0)</f>
        <v>0.97299999999999998</v>
      </c>
      <c r="M46" s="20">
        <f t="shared" ca="1" si="11"/>
        <v>0.95</v>
      </c>
      <c r="N46" s="20">
        <f ca="1">OFFSET(WN!AV$1,$AJ46,0)</f>
        <v>0.9588828906252268</v>
      </c>
      <c r="O46" s="9">
        <f t="shared" ca="1" si="12"/>
        <v>-3.9208364451083222E-3</v>
      </c>
      <c r="P46" s="9">
        <f t="shared" ca="1" si="13"/>
        <v>-1.2750623671810235E-2</v>
      </c>
      <c r="Q46" s="17" t="str">
        <f ca="1">IF(OFFSET(WN!L$1,AJ46,0)="0","主动","被动")</f>
        <v>被动</v>
      </c>
      <c r="R46" s="22">
        <f ca="1">OFFSET(CF!K$1,$AI46,0)</f>
        <v>0.5</v>
      </c>
      <c r="S46" s="32">
        <f ca="1">OFFSET(CF!G$1,$AI46,0)</f>
        <v>0.25</v>
      </c>
      <c r="T46" s="32">
        <f ca="1">IF(OFFSET(CF!H$1,$AI46,0)&gt;100,"-",OFFSET(CF!H$1,$AI46,0))</f>
        <v>1.5</v>
      </c>
      <c r="U46" s="17" t="s">
        <v>1458</v>
      </c>
      <c r="V46" s="17" t="str">
        <f ca="1">OFFSET(WN!H$1,$AJ46,0)</f>
        <v>食品A</v>
      </c>
      <c r="W46" s="17" t="s">
        <v>1585</v>
      </c>
      <c r="X46" s="17" t="str">
        <f ca="1">OFFSET(WN!K$1,$AJ46,0)</f>
        <v>食品B</v>
      </c>
      <c r="Y46" s="17" t="str">
        <f ca="1">OFFSET(RT!C$1,$AJ46,0)</f>
        <v>399396.SZ</v>
      </c>
      <c r="Z46" s="17" t="str">
        <f ca="1">OFFSET(RT!D$1,$AJ46,0)</f>
        <v>国证食品</v>
      </c>
      <c r="AA46" s="93">
        <f ca="1">OFFSET(WN!AC$1,$AJ46,0)</f>
        <v>2.3383056600000001</v>
      </c>
      <c r="AB46" s="40">
        <f ca="1">OFFSET(WN!AF$1,$AJ46,0)</f>
        <v>1.0711999999999999</v>
      </c>
      <c r="AC46" s="40">
        <f ca="1">OFFSET(WN!AG$1,$AJ46,0)</f>
        <v>1.0371999999999999</v>
      </c>
      <c r="AD46" s="41">
        <f ca="1">OFFSET(WN!AJ$1,$AJ46,0)</f>
        <v>1.1359999999999999</v>
      </c>
      <c r="AE46" s="41">
        <f ca="1">OFFSET(WN!AK$1,$AJ46,0)</f>
        <v>0.998</v>
      </c>
      <c r="AF46" s="40">
        <f ca="1">OFFSET(WN!AL$1,$AJ46,0)</f>
        <v>1.0823</v>
      </c>
      <c r="AG46" s="41">
        <f ca="1">OFFSET(WN!AP$1,$AJ46,0)</f>
        <v>1.1339999999999999</v>
      </c>
      <c r="AH46" s="41">
        <f ca="1">OFFSET(WN!AQ$1,$AJ46,0)</f>
        <v>1.0029999999999999</v>
      </c>
      <c r="AI46" s="19">
        <f>MATCH($A46,CF!A:A,0)-1</f>
        <v>45</v>
      </c>
      <c r="AJ46" s="19">
        <f>MATCH($A46,WN!A:A,0)-1</f>
        <v>45</v>
      </c>
    </row>
    <row r="47" spans="1:36" x14ac:dyDescent="0.25">
      <c r="A47" s="16" t="str">
        <f>WN!A47</f>
        <v>160630</v>
      </c>
      <c r="B47" s="16" t="str">
        <f>WN!B47</f>
        <v>国防分级</v>
      </c>
      <c r="C47" s="9">
        <f t="shared" ca="1" si="7"/>
        <v>4.7691356917265448E-3</v>
      </c>
      <c r="D47" s="9">
        <f ca="1">OFFSET(RT!V$1,$AJ47,0)</f>
        <v>-7.1000000000000004E-3</v>
      </c>
      <c r="E47" s="9">
        <f ca="1">OFFSET(RT!O$1,$AI47,0)</f>
        <v>0</v>
      </c>
      <c r="F47" s="9">
        <f ca="1">OFFSET(RT!P$1,$AI47,0)</f>
        <v>-1.3500000000000002E-2</v>
      </c>
      <c r="G47" s="33">
        <f t="shared" ca="1" si="8"/>
        <v>0.51625121080240444</v>
      </c>
      <c r="H47" s="33">
        <f t="shared" ca="1" si="9"/>
        <v>-0.36064740611165291</v>
      </c>
      <c r="I47" s="21">
        <f ca="1">OFFSET(WN!N$1,AJ47,0)</f>
        <v>0.996</v>
      </c>
      <c r="J47" s="23">
        <f t="shared" ca="1" si="10"/>
        <v>0.98928198000000001</v>
      </c>
      <c r="K47" s="24">
        <f ca="1">OFFSET(RT!I$1,$AJ47,0)</f>
        <v>0.96799999999999997</v>
      </c>
      <c r="L47" s="24">
        <f ca="1">OFFSET(RT!J$1,$AJ47,0)</f>
        <v>1.02</v>
      </c>
      <c r="M47" s="20">
        <f t="shared" ca="1" si="11"/>
        <v>0.95</v>
      </c>
      <c r="N47" s="20">
        <f ca="1">OFFSET(WN!AV$1,$AJ47,0)</f>
        <v>0.89474073612686877</v>
      </c>
      <c r="O47" s="9">
        <f t="shared" ca="1" si="12"/>
        <v>-1.9940179461614971E-3</v>
      </c>
      <c r="P47" s="9">
        <f t="shared" ca="1" si="13"/>
        <v>-5.9113300492611431E-3</v>
      </c>
      <c r="Q47" s="17" t="str">
        <f ca="1">IF(OFFSET(WN!L$1,AJ47,0)="0","主动","被动")</f>
        <v>被动</v>
      </c>
      <c r="R47" s="22">
        <f ca="1">OFFSET(CF!K$1,$AI47,0)</f>
        <v>0.5</v>
      </c>
      <c r="S47" s="32">
        <f ca="1">OFFSET(CF!G$1,$AI47,0)</f>
        <v>0.25</v>
      </c>
      <c r="T47" s="32">
        <f ca="1">IF(OFFSET(CF!H$1,$AI47,0)&gt;100,"-",OFFSET(CF!H$1,$AI47,0))</f>
        <v>1.5</v>
      </c>
      <c r="U47" s="17" t="s">
        <v>1459</v>
      </c>
      <c r="V47" s="17" t="str">
        <f ca="1">OFFSET(WN!H$1,$AJ47,0)</f>
        <v>国防A</v>
      </c>
      <c r="W47" s="17" t="s">
        <v>1586</v>
      </c>
      <c r="X47" s="17" t="str">
        <f ca="1">OFFSET(WN!K$1,$AJ47,0)</f>
        <v>国防B</v>
      </c>
      <c r="Y47" s="17" t="str">
        <f ca="1">OFFSET(RT!C$1,$AJ47,0)</f>
        <v>399973.SZ</v>
      </c>
      <c r="Z47" s="17" t="str">
        <f ca="1">OFFSET(RT!D$1,$AJ47,0)</f>
        <v>中证国防</v>
      </c>
      <c r="AA47" s="93">
        <f ca="1">OFFSET(WN!AC$1,$AJ47,0)</f>
        <v>16.518210700000001</v>
      </c>
      <c r="AB47" s="40">
        <f ca="1">OFFSET(WN!AF$1,$AJ47,0)</f>
        <v>1.0029999999999999</v>
      </c>
      <c r="AC47" s="40">
        <f ca="1">OFFSET(WN!AG$1,$AJ47,0)</f>
        <v>1.0149999999999999</v>
      </c>
      <c r="AD47" s="41">
        <f ca="1">OFFSET(WN!AJ$1,$AJ47,0)</f>
        <v>0.96799999999999997</v>
      </c>
      <c r="AE47" s="41">
        <f ca="1">OFFSET(WN!AK$1,$AJ47,0)</f>
        <v>1.034</v>
      </c>
      <c r="AF47" s="40">
        <f ca="1">OFFSET(WN!AL$1,$AJ47,0)</f>
        <v>1.0149999999999999</v>
      </c>
      <c r="AG47" s="41">
        <f ca="1">OFFSET(WN!AP$1,$AJ47,0)</f>
        <v>0.96799999999999997</v>
      </c>
      <c r="AH47" s="41">
        <f ca="1">OFFSET(WN!AQ$1,$AJ47,0)</f>
        <v>1.05</v>
      </c>
      <c r="AI47" s="19">
        <f>MATCH($A47,CF!A:A,0)-1</f>
        <v>46</v>
      </c>
      <c r="AJ47" s="19">
        <f>MATCH($A47,WN!A:A,0)-1</f>
        <v>46</v>
      </c>
    </row>
    <row r="48" spans="1:36" x14ac:dyDescent="0.25">
      <c r="A48" s="16" t="str">
        <f>WN!A48</f>
        <v>161720</v>
      </c>
      <c r="B48" s="16" t="str">
        <f>WN!B48</f>
        <v>券商分级</v>
      </c>
      <c r="C48" s="9">
        <f t="shared" ca="1" si="7"/>
        <v>4.6587836051021903E-3</v>
      </c>
      <c r="D48" s="9">
        <f ca="1">OFFSET(RT!V$1,$AJ48,0)</f>
        <v>-4.2000000000000006E-3</v>
      </c>
      <c r="E48" s="9">
        <f ca="1">OFFSET(RT!O$1,$AI48,0)</f>
        <v>-1E-3</v>
      </c>
      <c r="F48" s="9">
        <f ca="1">OFFSET(RT!P$1,$AI48,0)</f>
        <v>-1.0700000000000001E-2</v>
      </c>
      <c r="G48" s="33">
        <f t="shared" ca="1" si="8"/>
        <v>0.95839918831403903</v>
      </c>
      <c r="H48" s="33">
        <f t="shared" ca="1" si="9"/>
        <v>-0.16245794713102935</v>
      </c>
      <c r="I48" s="21">
        <f ca="1">OFFSET(WN!N$1,AJ48,0)</f>
        <v>0.76900000000000002</v>
      </c>
      <c r="J48" s="23">
        <f t="shared" ca="1" si="10"/>
        <v>0.76593168999999994</v>
      </c>
      <c r="K48" s="24">
        <f ca="1">OFFSET(RT!I$1,$AJ48,0)</f>
        <v>0.98299999999999998</v>
      </c>
      <c r="L48" s="24">
        <f ca="1">OFFSET(RT!J$1,$AJ48,0)</f>
        <v>0.55600000000000005</v>
      </c>
      <c r="M48" s="20">
        <f t="shared" ca="1" si="11"/>
        <v>0.95</v>
      </c>
      <c r="N48" s="20">
        <f ca="1">OFFSET(WN!AV$1,$AJ48,0)</f>
        <v>0.93739619493939419</v>
      </c>
      <c r="O48" s="9">
        <f t="shared" ca="1" si="12"/>
        <v>1.2953367875647714E-3</v>
      </c>
      <c r="P48" s="9">
        <f t="shared" ca="1" si="13"/>
        <v>-3.2010243277850181E-3</v>
      </c>
      <c r="Q48" s="17" t="str">
        <f ca="1">IF(OFFSET(WN!L$1,AJ48,0)="0","主动","被动")</f>
        <v>被动</v>
      </c>
      <c r="R48" s="22">
        <f ca="1">OFFSET(CF!K$1,$AI48,0)</f>
        <v>0.5</v>
      </c>
      <c r="S48" s="32">
        <f ca="1">OFFSET(CF!G$1,$AI48,0)</f>
        <v>0.25</v>
      </c>
      <c r="T48" s="32">
        <f ca="1">IF(OFFSET(CF!H$1,$AI48,0)&gt;100,"-",OFFSET(CF!H$1,$AI48,0))</f>
        <v>1.5</v>
      </c>
      <c r="U48" s="17" t="s">
        <v>1460</v>
      </c>
      <c r="V48" s="17" t="str">
        <f ca="1">OFFSET(WN!H$1,$AJ48,0)</f>
        <v>券商A</v>
      </c>
      <c r="W48" s="17" t="s">
        <v>1587</v>
      </c>
      <c r="X48" s="17" t="str">
        <f ca="1">OFFSET(WN!K$1,$AJ48,0)</f>
        <v>券商B</v>
      </c>
      <c r="Y48" s="17" t="str">
        <f ca="1">OFFSET(RT!C$1,$AJ48,0)</f>
        <v>399975.SZ</v>
      </c>
      <c r="Z48" s="17" t="str">
        <f ca="1">OFFSET(RT!D$1,$AJ48,0)</f>
        <v>证券公司</v>
      </c>
      <c r="AA48" s="93">
        <f ca="1">OFFSET(WN!AC$1,$AJ48,0)</f>
        <v>126.53548326000001</v>
      </c>
      <c r="AB48" s="40">
        <f ca="1">OFFSET(WN!AF$1,$AJ48,0)</f>
        <v>0.77200000000000002</v>
      </c>
      <c r="AC48" s="40">
        <f ca="1">OFFSET(WN!AG$1,$AJ48,0)</f>
        <v>1.0329999999999999</v>
      </c>
      <c r="AD48" s="41">
        <f ca="1">OFFSET(WN!AJ$1,$AJ48,0)</f>
        <v>0.98399999999999999</v>
      </c>
      <c r="AE48" s="41">
        <f ca="1">OFFSET(WN!AK$1,$AJ48,0)</f>
        <v>0.56200000000000006</v>
      </c>
      <c r="AF48" s="40">
        <f ca="1">OFFSET(WN!AL$1,$AJ48,0)</f>
        <v>0.78100000000000003</v>
      </c>
      <c r="AG48" s="41">
        <f ca="1">OFFSET(WN!AP$1,$AJ48,0)</f>
        <v>0.98299999999999998</v>
      </c>
      <c r="AH48" s="41">
        <f ca="1">OFFSET(WN!AQ$1,$AJ48,0)</f>
        <v>0.57399999999999995</v>
      </c>
      <c r="AI48" s="19">
        <f>MATCH($A48,CF!A:A,0)-1</f>
        <v>47</v>
      </c>
      <c r="AJ48" s="19">
        <f>MATCH($A48,WN!A:A,0)-1</f>
        <v>47</v>
      </c>
    </row>
    <row r="49" spans="1:36" x14ac:dyDescent="0.25">
      <c r="A49" s="16" t="str">
        <f>WN!A49</f>
        <v>161721</v>
      </c>
      <c r="B49" s="16" t="str">
        <f>WN!B49</f>
        <v>地产分级</v>
      </c>
      <c r="C49" s="9">
        <f t="shared" ca="1" si="7"/>
        <v>4.5595888943994023E-2</v>
      </c>
      <c r="D49" s="9">
        <f ca="1">OFFSET(RT!V$1,$AJ49,0)</f>
        <v>-2.0000000000000001E-4</v>
      </c>
      <c r="E49" s="9">
        <f ca="1">OFFSET(RT!O$1,$AI49,0)</f>
        <v>6.5500000000000003E-2</v>
      </c>
      <c r="F49" s="9">
        <f ca="1">OFFSET(RT!P$1,$AI49,0)</f>
        <v>-1.7000000000000001E-2</v>
      </c>
      <c r="G49" s="33">
        <f t="shared" ca="1" si="8"/>
        <v>0.89191053488056804</v>
      </c>
      <c r="H49" s="33">
        <f t="shared" ca="1" si="9"/>
        <v>-0.19089292791607715</v>
      </c>
      <c r="I49" s="21">
        <f ca="1">OFFSET(WN!N$1,AJ49,0)</f>
        <v>0.79300000000000004</v>
      </c>
      <c r="J49" s="23">
        <f t="shared" ca="1" si="10"/>
        <v>0.79284933000000002</v>
      </c>
      <c r="K49" s="24">
        <f ca="1">OFFSET(RT!I$1,$AJ49,0)</f>
        <v>1.1380000000000001</v>
      </c>
      <c r="L49" s="24">
        <f ca="1">OFFSET(RT!J$1,$AJ49,0)</f>
        <v>0.52</v>
      </c>
      <c r="M49" s="20">
        <f t="shared" ca="1" si="11"/>
        <v>0.95</v>
      </c>
      <c r="N49" s="20">
        <f ca="1">OFFSET(WN!AV$1,$AJ49,0)</f>
        <v>0.9387568875787311</v>
      </c>
      <c r="O49" s="9">
        <f t="shared" ca="1" si="12"/>
        <v>6.9356872635559785E-3</v>
      </c>
      <c r="P49" s="9">
        <f t="shared" ca="1" si="13"/>
        <v>0</v>
      </c>
      <c r="Q49" s="17" t="str">
        <f ca="1">IF(OFFSET(WN!L$1,AJ49,0)="0","主动","被动")</f>
        <v>被动</v>
      </c>
      <c r="R49" s="22">
        <f ca="1">OFFSET(CF!K$1,$AI49,0)</f>
        <v>0.5</v>
      </c>
      <c r="S49" s="32">
        <f ca="1">OFFSET(CF!G$1,$AI49,0)</f>
        <v>0.25</v>
      </c>
      <c r="T49" s="32">
        <f ca="1">IF(OFFSET(CF!H$1,$AI49,0)&gt;100,"-",OFFSET(CF!H$1,$AI49,0))</f>
        <v>1.5</v>
      </c>
      <c r="U49" s="17" t="s">
        <v>1461</v>
      </c>
      <c r="V49" s="17" t="str">
        <f ca="1">OFFSET(WN!H$1,$AJ49,0)</f>
        <v>地产A端</v>
      </c>
      <c r="W49" s="17" t="s">
        <v>1588</v>
      </c>
      <c r="X49" s="17" t="str">
        <f ca="1">OFFSET(WN!K$1,$AJ49,0)</f>
        <v>地产B端</v>
      </c>
      <c r="Y49" s="17" t="str">
        <f ca="1">OFFSET(RT!C$1,$AJ49,0)</f>
        <v>399983.SZ</v>
      </c>
      <c r="Z49" s="17" t="str">
        <f ca="1">OFFSET(RT!D$1,$AJ49,0)</f>
        <v>地产等权</v>
      </c>
      <c r="AA49" s="93">
        <f ca="1">OFFSET(WN!AC$1,$AJ49,0)</f>
        <v>0.41838420999999998</v>
      </c>
      <c r="AB49" s="40">
        <f ca="1">OFFSET(WN!AF$1,$AJ49,0)</f>
        <v>0.79300000000000004</v>
      </c>
      <c r="AC49" s="40">
        <f ca="1">OFFSET(WN!AG$1,$AJ49,0)</f>
        <v>1.0329999999999999</v>
      </c>
      <c r="AD49" s="41">
        <f ca="1">OFFSET(WN!AJ$1,$AJ49,0)</f>
        <v>1.0680000000000001</v>
      </c>
      <c r="AE49" s="41">
        <f ca="1">OFFSET(WN!AK$1,$AJ49,0)</f>
        <v>0.52900000000000003</v>
      </c>
      <c r="AF49" s="40">
        <f ca="1">OFFSET(WN!AL$1,$AJ49,0)</f>
        <v>0.77300000000000002</v>
      </c>
      <c r="AG49" s="41">
        <f ca="1">OFFSET(WN!AP$1,$AJ49,0)</f>
        <v>1.054</v>
      </c>
      <c r="AH49" s="41">
        <f ca="1">OFFSET(WN!AQ$1,$AJ49,0)</f>
        <v>0.49199999999999999</v>
      </c>
      <c r="AI49" s="19">
        <f>MATCH($A49,CF!A:A,0)-1</f>
        <v>48</v>
      </c>
      <c r="AJ49" s="19">
        <f>MATCH($A49,WN!A:A,0)-1</f>
        <v>48</v>
      </c>
    </row>
    <row r="50" spans="1:36" x14ac:dyDescent="0.25">
      <c r="A50" s="16" t="str">
        <f>WN!A50</f>
        <v>160629</v>
      </c>
      <c r="B50" s="16" t="str">
        <f>WN!B50</f>
        <v>传媒分级</v>
      </c>
      <c r="C50" s="9">
        <f t="shared" ca="1" si="7"/>
        <v>-1.2033707145600259E-2</v>
      </c>
      <c r="D50" s="9">
        <f ca="1">OFFSET(RT!V$1,$AJ50,0)</f>
        <v>3.0000000000000003E-4</v>
      </c>
      <c r="E50" s="9">
        <f ca="1">OFFSET(RT!O$1,$AI50,0)</f>
        <v>6.0000000000000001E-3</v>
      </c>
      <c r="F50" s="9">
        <f ca="1">OFFSET(RT!P$1,$AI50,0)</f>
        <v>-2.3099999999999999E-2</v>
      </c>
      <c r="G50" s="33">
        <f t="shared" ca="1" si="8"/>
        <v>0.60210750192605356</v>
      </c>
      <c r="H50" s="33">
        <f t="shared" ca="1" si="9"/>
        <v>-0.31376395334167384</v>
      </c>
      <c r="I50" s="21">
        <f ca="1">OFFSET(WN!N$1,AJ50,0)</f>
        <v>0.93600000000000005</v>
      </c>
      <c r="J50" s="23">
        <f t="shared" ca="1" si="10"/>
        <v>0.93626676000000009</v>
      </c>
      <c r="K50" s="24">
        <f ca="1">OFFSET(RT!I$1,$AJ50,0)</f>
        <v>1.004</v>
      </c>
      <c r="L50" s="24">
        <f ca="1">OFFSET(RT!J$1,$AJ50,0)</f>
        <v>0.84599999999999997</v>
      </c>
      <c r="M50" s="20">
        <f t="shared" ca="1" si="11"/>
        <v>0.95</v>
      </c>
      <c r="N50" s="20">
        <f ca="1">OFFSET(WN!AV$1,$AJ50,0)</f>
        <v>0.85376188800460084</v>
      </c>
      <c r="O50" s="9">
        <f t="shared" ca="1" si="12"/>
        <v>-4.2735042735043693E-3</v>
      </c>
      <c r="P50" s="9">
        <f t="shared" ca="1" si="13"/>
        <v>-7.4468085106381698E-3</v>
      </c>
      <c r="Q50" s="17" t="str">
        <f ca="1">IF(OFFSET(WN!L$1,AJ50,0)="0","主动","被动")</f>
        <v>被动</v>
      </c>
      <c r="R50" s="22">
        <f ca="1">OFFSET(CF!K$1,$AI50,0)</f>
        <v>0.5</v>
      </c>
      <c r="S50" s="32">
        <f ca="1">OFFSET(CF!G$1,$AI50,0)</f>
        <v>0.25</v>
      </c>
      <c r="T50" s="32">
        <f ca="1">IF(OFFSET(CF!H$1,$AI50,0)&gt;100,"-",OFFSET(CF!H$1,$AI50,0))</f>
        <v>1.5</v>
      </c>
      <c r="U50" s="17" t="s">
        <v>1462</v>
      </c>
      <c r="V50" s="17" t="str">
        <f ca="1">OFFSET(WN!H$1,$AJ50,0)</f>
        <v>传媒A</v>
      </c>
      <c r="W50" s="17" t="s">
        <v>1589</v>
      </c>
      <c r="X50" s="17" t="str">
        <f ca="1">OFFSET(WN!K$1,$AJ50,0)</f>
        <v>传媒B</v>
      </c>
      <c r="Y50" s="17" t="str">
        <f ca="1">OFFSET(RT!C$1,$AJ50,0)</f>
        <v>399971.SZ</v>
      </c>
      <c r="Z50" s="17" t="str">
        <f ca="1">OFFSET(RT!D$1,$AJ50,0)</f>
        <v>中证传媒</v>
      </c>
      <c r="AA50" s="93">
        <f ca="1">OFFSET(WN!AC$1,$AJ50,0)</f>
        <v>1.2730260799999999</v>
      </c>
      <c r="AB50" s="40">
        <f ca="1">OFFSET(WN!AF$1,$AJ50,0)</f>
        <v>0.93600000000000005</v>
      </c>
      <c r="AC50" s="40">
        <f ca="1">OFFSET(WN!AG$1,$AJ50,0)</f>
        <v>1.0349999999999999</v>
      </c>
      <c r="AD50" s="41">
        <f ca="1">OFFSET(WN!AJ$1,$AJ50,0)</f>
        <v>0.998</v>
      </c>
      <c r="AE50" s="41">
        <f ca="1">OFFSET(WN!AK$1,$AJ50,0)</f>
        <v>0.86599999999999999</v>
      </c>
      <c r="AF50" s="40">
        <f ca="1">OFFSET(WN!AL$1,$AJ50,0)</f>
        <v>0.94</v>
      </c>
      <c r="AG50" s="41">
        <f ca="1">OFFSET(WN!AP$1,$AJ50,0)</f>
        <v>0.999</v>
      </c>
      <c r="AH50" s="41">
        <f ca="1">OFFSET(WN!AQ$1,$AJ50,0)</f>
        <v>0.86699999999999999</v>
      </c>
      <c r="AI50" s="19">
        <f>MATCH($A50,CF!A:A,0)-1</f>
        <v>49</v>
      </c>
      <c r="AJ50" s="19">
        <f>MATCH($A50,WN!A:A,0)-1</f>
        <v>49</v>
      </c>
    </row>
    <row r="51" spans="1:36" x14ac:dyDescent="0.25">
      <c r="A51" s="16" t="str">
        <f>WN!A51</f>
        <v>165522</v>
      </c>
      <c r="B51" s="16" t="str">
        <f>WN!B51</f>
        <v>信诚TMT</v>
      </c>
      <c r="C51" s="9">
        <f t="shared" ca="1" si="7"/>
        <v>-4.9490069372919443E-3</v>
      </c>
      <c r="D51" s="9">
        <f ca="1">OFFSET(RT!V$1,$AJ51,0)</f>
        <v>-1.8000000000000002E-3</v>
      </c>
      <c r="E51" s="9">
        <f ca="1">OFFSET(RT!O$1,$AI51,0)</f>
        <v>-1E-3</v>
      </c>
      <c r="F51" s="9">
        <f ca="1">OFFSET(RT!P$1,$AI51,0)</f>
        <v>-1.2199999999999999E-2</v>
      </c>
      <c r="G51" s="33">
        <f t="shared" ca="1" si="8"/>
        <v>0.81689164892764699</v>
      </c>
      <c r="H51" s="33">
        <f t="shared" ca="1" si="9"/>
        <v>-0.22297600480860968</v>
      </c>
      <c r="I51" s="21">
        <f ca="1">OFFSET(WN!N$1,AJ51,0)</f>
        <v>0.82699999999999996</v>
      </c>
      <c r="J51" s="23">
        <f t="shared" ca="1" si="10"/>
        <v>0.82558582999999996</v>
      </c>
      <c r="K51" s="24">
        <f ca="1">OFFSET(RT!I$1,$AJ51,0)</f>
        <v>0.99399999999999999</v>
      </c>
      <c r="L51" s="24">
        <f ca="1">OFFSET(RT!J$1,$AJ51,0)</f>
        <v>0.64900000000000002</v>
      </c>
      <c r="M51" s="20">
        <f t="shared" ca="1" si="11"/>
        <v>0.95</v>
      </c>
      <c r="N51" s="20">
        <f ca="1">OFFSET(WN!AV$1,$AJ51,0)</f>
        <v>0.90659527260518924</v>
      </c>
      <c r="O51" s="9">
        <f t="shared" ca="1" si="12"/>
        <v>-2.4154589371979673E-3</v>
      </c>
      <c r="P51" s="9">
        <f t="shared" ca="1" si="13"/>
        <v>-5.9880239520956335E-3</v>
      </c>
      <c r="Q51" s="17" t="str">
        <f ca="1">IF(OFFSET(WN!L$1,AJ51,0)="0","主动","被动")</f>
        <v>被动</v>
      </c>
      <c r="R51" s="22">
        <f ca="1">OFFSET(CF!K$1,$AI51,0)</f>
        <v>0.5</v>
      </c>
      <c r="S51" s="32">
        <f ca="1">OFFSET(CF!G$1,$AI51,0)</f>
        <v>0.25</v>
      </c>
      <c r="T51" s="32">
        <f ca="1">IF(OFFSET(CF!H$1,$AI51,0)&gt;100,"-",OFFSET(CF!H$1,$AI51,0))</f>
        <v>1.5</v>
      </c>
      <c r="U51" s="17" t="s">
        <v>1463</v>
      </c>
      <c r="V51" s="17" t="str">
        <f ca="1">OFFSET(WN!H$1,$AJ51,0)</f>
        <v>TMT中证A</v>
      </c>
      <c r="W51" s="17" t="s">
        <v>1590</v>
      </c>
      <c r="X51" s="17" t="str">
        <f ca="1">OFFSET(WN!K$1,$AJ51,0)</f>
        <v>TMT中证B</v>
      </c>
      <c r="Y51" s="17" t="str">
        <f ca="1">OFFSET(RT!C$1,$AJ51,0)</f>
        <v>000998.SH</v>
      </c>
      <c r="Z51" s="17" t="str">
        <f ca="1">OFFSET(RT!D$1,$AJ51,0)</f>
        <v>中证TMT</v>
      </c>
      <c r="AA51" s="93">
        <f ca="1">OFFSET(WN!AC$1,$AJ51,0)</f>
        <v>2.0715455199999999</v>
      </c>
      <c r="AB51" s="40">
        <f ca="1">OFFSET(WN!AF$1,$AJ51,0)</f>
        <v>0.82799999999999996</v>
      </c>
      <c r="AC51" s="40">
        <f ca="1">OFFSET(WN!AG$1,$AJ51,0)</f>
        <v>1.0329999999999999</v>
      </c>
      <c r="AD51" s="41">
        <f ca="1">OFFSET(WN!AJ$1,$AJ51,0)</f>
        <v>0.995</v>
      </c>
      <c r="AE51" s="41">
        <f ca="1">OFFSET(WN!AK$1,$AJ51,0)</f>
        <v>0.65700000000000003</v>
      </c>
      <c r="AF51" s="40">
        <f ca="1">OFFSET(WN!AL$1,$AJ51,0)</f>
        <v>0.83499999999999996</v>
      </c>
      <c r="AG51" s="41">
        <f ca="1">OFFSET(WN!AP$1,$AJ51,0)</f>
        <v>0.995</v>
      </c>
      <c r="AH51" s="41">
        <f ca="1">OFFSET(WN!AQ$1,$AJ51,0)</f>
        <v>0.66500000000000004</v>
      </c>
      <c r="AI51" s="19">
        <f>MATCH($A51,CF!A:A,0)-1</f>
        <v>50</v>
      </c>
      <c r="AJ51" s="19">
        <f>MATCH($A51,WN!A:A,0)-1</f>
        <v>50</v>
      </c>
    </row>
    <row r="52" spans="1:36" x14ac:dyDescent="0.25">
      <c r="A52" s="16" t="str">
        <f>WN!A52</f>
        <v>161026</v>
      </c>
      <c r="B52" s="16" t="str">
        <f>WN!B52</f>
        <v>国企改革</v>
      </c>
      <c r="C52" s="9">
        <f t="shared" ca="1" si="7"/>
        <v>-1.0126859079092609E-3</v>
      </c>
      <c r="D52" s="9">
        <f ca="1">OFFSET(RT!V$1,$AJ52,0)</f>
        <v>-1.7000000000000001E-3</v>
      </c>
      <c r="E52" s="9">
        <f ca="1">OFFSET(RT!O$1,$AI52,0)</f>
        <v>1E-3</v>
      </c>
      <c r="F52" s="9">
        <f ca="1">OFFSET(RT!P$1,$AI52,0)</f>
        <v>-2.2000000000000001E-3</v>
      </c>
      <c r="G52" s="33">
        <f t="shared" ca="1" si="8"/>
        <v>0.57817901120393467</v>
      </c>
      <c r="H52" s="33">
        <f t="shared" ca="1" si="9"/>
        <v>-0.32506544287511729</v>
      </c>
      <c r="I52" s="21">
        <f ca="1">OFFSET(WN!N$1,AJ52,0)</f>
        <v>0.95199999999999996</v>
      </c>
      <c r="J52" s="23">
        <f t="shared" ca="1" si="10"/>
        <v>0.95046251999999998</v>
      </c>
      <c r="K52" s="24">
        <f ca="1">OFFSET(RT!I$1,$AJ52,0)</f>
        <v>0.98899999999999999</v>
      </c>
      <c r="L52" s="24">
        <f ca="1">OFFSET(RT!J$1,$AJ52,0)</f>
        <v>0.91</v>
      </c>
      <c r="M52" s="20">
        <f t="shared" ca="1" si="11"/>
        <v>0.95</v>
      </c>
      <c r="N52" s="20">
        <f ca="1">OFFSET(WN!AV$1,$AJ52,0)</f>
        <v>0.88342062150992828</v>
      </c>
      <c r="O52" s="9">
        <f t="shared" ca="1" si="12"/>
        <v>-4.1928721174003813E-3</v>
      </c>
      <c r="P52" s="9">
        <f t="shared" ca="1" si="13"/>
        <v>-2.0811654526533552E-3</v>
      </c>
      <c r="Q52" s="17" t="str">
        <f ca="1">IF(OFFSET(WN!L$1,AJ52,0)="0","主动","被动")</f>
        <v>被动</v>
      </c>
      <c r="R52" s="22">
        <f ca="1">OFFSET(CF!K$1,$AI52,0)</f>
        <v>0.5</v>
      </c>
      <c r="S52" s="32">
        <f ca="1">OFFSET(CF!G$1,$AI52,0)</f>
        <v>0.25</v>
      </c>
      <c r="T52" s="32">
        <f ca="1">IF(OFFSET(CF!H$1,$AI52,0)&gt;100,"-",OFFSET(CF!H$1,$AI52,0))</f>
        <v>1.5</v>
      </c>
      <c r="U52" s="17" t="s">
        <v>1464</v>
      </c>
      <c r="V52" s="17" t="str">
        <f ca="1">OFFSET(WN!H$1,$AJ52,0)</f>
        <v>国企改A</v>
      </c>
      <c r="W52" s="17" t="s">
        <v>1591</v>
      </c>
      <c r="X52" s="17" t="str">
        <f ca="1">OFFSET(WN!K$1,$AJ52,0)</f>
        <v>国企改B</v>
      </c>
      <c r="Y52" s="17" t="str">
        <f ca="1">OFFSET(RT!C$1,$AJ52,0)</f>
        <v>399974.SZ</v>
      </c>
      <c r="Z52" s="17" t="str">
        <f ca="1">OFFSET(RT!D$1,$AJ52,0)</f>
        <v>国企改革</v>
      </c>
      <c r="AA52" s="93">
        <f ca="1">OFFSET(WN!AC$1,$AJ52,0)</f>
        <v>31.010687019999999</v>
      </c>
      <c r="AB52" s="40">
        <f ca="1">OFFSET(WN!AF$1,$AJ52,0)</f>
        <v>0.95399999999999996</v>
      </c>
      <c r="AC52" s="40">
        <f ca="1">OFFSET(WN!AG$1,$AJ52,0)</f>
        <v>1.0329999999999999</v>
      </c>
      <c r="AD52" s="41">
        <f ca="1">OFFSET(WN!AJ$1,$AJ52,0)</f>
        <v>0.98799999999999999</v>
      </c>
      <c r="AE52" s="41">
        <f ca="1">OFFSET(WN!AK$1,$AJ52,0)</f>
        <v>0.91200000000000003</v>
      </c>
      <c r="AF52" s="40">
        <f ca="1">OFFSET(WN!AL$1,$AJ52,0)</f>
        <v>0.96099999999999997</v>
      </c>
      <c r="AG52" s="41">
        <f ca="1">OFFSET(WN!AP$1,$AJ52,0)</f>
        <v>0.98699999999999999</v>
      </c>
      <c r="AH52" s="41">
        <f ca="1">OFFSET(WN!AQ$1,$AJ52,0)</f>
        <v>0.93100000000000005</v>
      </c>
      <c r="AI52" s="19">
        <f>MATCH($A52,CF!A:A,0)-1</f>
        <v>51</v>
      </c>
      <c r="AJ52" s="19">
        <f>MATCH($A52,WN!A:A,0)-1</f>
        <v>51</v>
      </c>
    </row>
    <row r="53" spans="1:36" x14ac:dyDescent="0.25">
      <c r="A53" s="16" t="str">
        <f>WN!A53</f>
        <v>161223</v>
      </c>
      <c r="B53" s="16" t="str">
        <f>WN!B53</f>
        <v>国投成长</v>
      </c>
      <c r="C53" s="9">
        <f t="shared" ca="1" si="7"/>
        <v>-9.5985801836580009E-3</v>
      </c>
      <c r="D53" s="9">
        <f ca="1">OFFSET(RT!V$1,$AJ53,0)</f>
        <v>2.5000000000000001E-3</v>
      </c>
      <c r="E53" s="9">
        <f ca="1">OFFSET(RT!O$1,$AI53,0)</f>
        <v>1.9E-3</v>
      </c>
      <c r="F53" s="9">
        <f ca="1">OFFSET(RT!P$1,$AI53,0)</f>
        <v>6.3E-3</v>
      </c>
      <c r="G53" s="33">
        <f t="shared" ca="1" si="8"/>
        <v>1.628802706878147</v>
      </c>
      <c r="H53" s="33">
        <f t="shared" ca="1" si="9"/>
        <v>-0.15615433109211474</v>
      </c>
      <c r="I53" s="21">
        <f ca="1">OFFSET(WN!N$1,AJ53,0)</f>
        <v>0.75900000000000001</v>
      </c>
      <c r="J53" s="23">
        <f t="shared" ca="1" si="10"/>
        <v>0.76080262500000007</v>
      </c>
      <c r="K53" s="24">
        <f ca="1">OFFSET(RT!I$1,$AJ53,0)</f>
        <v>1.03</v>
      </c>
      <c r="L53" s="24">
        <f ca="1">OFFSET(RT!J$1,$AJ53,0)</f>
        <v>0.47700000000000004</v>
      </c>
      <c r="M53" s="20">
        <f t="shared" ca="1" si="11"/>
        <v>0.95</v>
      </c>
      <c r="N53" s="20">
        <f ca="1">OFFSET(WN!AV$1,$AJ53,0)</f>
        <v>0.73285851394958434</v>
      </c>
      <c r="O53" s="9">
        <f t="shared" ca="1" si="12"/>
        <v>-7.9260237780713894E-3</v>
      </c>
      <c r="P53" s="9">
        <f t="shared" ca="1" si="13"/>
        <v>-7.2463768115942351E-3</v>
      </c>
      <c r="Q53" s="17" t="str">
        <f ca="1">IF(OFFSET(WN!L$1,AJ53,0)="0","主动","被动")</f>
        <v>被动</v>
      </c>
      <c r="R53" s="22">
        <f ca="1">OFFSET(CF!K$1,$AI53,0)</f>
        <v>0.5</v>
      </c>
      <c r="S53" s="32">
        <f ca="1">OFFSET(CF!G$1,$AI53,0)</f>
        <v>0.25</v>
      </c>
      <c r="T53" s="32">
        <f ca="1">IF(OFFSET(CF!H$1,$AI53,0)&gt;100,"-",OFFSET(CF!H$1,$AI53,0))</f>
        <v>2</v>
      </c>
      <c r="U53" s="17" t="s">
        <v>1465</v>
      </c>
      <c r="V53" s="17" t="str">
        <f ca="1">OFFSET(WN!H$1,$AJ53,0)</f>
        <v>成长A级</v>
      </c>
      <c r="W53" s="17" t="s">
        <v>1592</v>
      </c>
      <c r="X53" s="17" t="str">
        <f ca="1">OFFSET(WN!K$1,$AJ53,0)</f>
        <v>成长B级</v>
      </c>
      <c r="Y53" s="17" t="str">
        <f ca="1">OFFSET(RT!C$1,$AJ53,0)</f>
        <v>000958.SH</v>
      </c>
      <c r="Z53" s="17" t="str">
        <f ca="1">OFFSET(RT!D$1,$AJ53,0)</f>
        <v>创业成长</v>
      </c>
      <c r="AA53" s="93">
        <f ca="1">OFFSET(WN!AC$1,$AJ53,0)</f>
        <v>6.1711129199999997</v>
      </c>
      <c r="AB53" s="40">
        <f ca="1">OFFSET(WN!AF$1,$AJ53,0)</f>
        <v>0.75700000000000001</v>
      </c>
      <c r="AC53" s="40">
        <f ca="1">OFFSET(WN!AG$1,$AJ53,0)</f>
        <v>1.034</v>
      </c>
      <c r="AD53" s="41">
        <f ca="1">OFFSET(WN!AJ$1,$AJ53,0)</f>
        <v>1.028</v>
      </c>
      <c r="AE53" s="41">
        <f ca="1">OFFSET(WN!AK$1,$AJ53,0)</f>
        <v>0.47399999999999998</v>
      </c>
      <c r="AF53" s="40">
        <f ca="1">OFFSET(WN!AL$1,$AJ53,0)</f>
        <v>0.75900000000000001</v>
      </c>
      <c r="AG53" s="41">
        <f ca="1">OFFSET(WN!AP$1,$AJ53,0)</f>
        <v>1.0249999999999999</v>
      </c>
      <c r="AH53" s="41">
        <f ca="1">OFFSET(WN!AQ$1,$AJ53,0)</f>
        <v>0.48199999999999998</v>
      </c>
      <c r="AI53" s="19">
        <f>MATCH($A53,CF!A:A,0)-1</f>
        <v>52</v>
      </c>
      <c r="AJ53" s="19">
        <f>MATCH($A53,WN!A:A,0)-1</f>
        <v>52</v>
      </c>
    </row>
    <row r="54" spans="1:36" x14ac:dyDescent="0.25">
      <c r="A54" s="16" t="str">
        <f>WN!A54</f>
        <v>164905</v>
      </c>
      <c r="B54" s="16" t="str">
        <f>WN!B54</f>
        <v>交银新能</v>
      </c>
      <c r="C54" s="9">
        <f t="shared" ca="1" si="7"/>
        <v>-1.0075431442606253E-2</v>
      </c>
      <c r="D54" s="9">
        <f ca="1">OFFSET(RT!V$1,$AJ54,0)</f>
        <v>7.000000000000001E-3</v>
      </c>
      <c r="E54" s="9">
        <f ca="1">OFFSET(RT!O$1,$AI54,0)</f>
        <v>8.0000000000000002E-3</v>
      </c>
      <c r="F54" s="9">
        <f ca="1">OFFSET(RT!P$1,$AI54,0)</f>
        <v>1.1600000000000001E-2</v>
      </c>
      <c r="G54" s="33">
        <f t="shared" ca="1" si="8"/>
        <v>0.73468090284590004</v>
      </c>
      <c r="H54" s="33">
        <f t="shared" ca="1" si="9"/>
        <v>-0.25986948145241595</v>
      </c>
      <c r="I54" s="21">
        <f ca="1">OFFSET(WN!N$1,AJ54,0)</f>
        <v>0.85899999999999999</v>
      </c>
      <c r="J54" s="23">
        <f t="shared" ca="1" si="10"/>
        <v>0.86471235000000002</v>
      </c>
      <c r="K54" s="24">
        <f ca="1">OFFSET(RT!I$1,$AJ54,0)</f>
        <v>1.014</v>
      </c>
      <c r="L54" s="24">
        <f ca="1">OFFSET(RT!J$1,$AJ54,0)</f>
        <v>0.69800000000000006</v>
      </c>
      <c r="M54" s="20">
        <f t="shared" ca="1" si="11"/>
        <v>0.95</v>
      </c>
      <c r="N54" s="20">
        <f ca="1">OFFSET(WN!AV$1,$AJ54,0)</f>
        <v>0.89596730356690646</v>
      </c>
      <c r="O54" s="9">
        <f t="shared" ca="1" si="12"/>
        <v>-7.0257611241217877E-3</v>
      </c>
      <c r="P54" s="9">
        <f t="shared" ca="1" si="13"/>
        <v>-6.3953488372093803E-3</v>
      </c>
      <c r="Q54" s="17" t="str">
        <f ca="1">IF(OFFSET(WN!L$1,AJ54,0)="0","主动","被动")</f>
        <v>被动</v>
      </c>
      <c r="R54" s="22">
        <f ca="1">OFFSET(CF!K$1,$AI54,0)</f>
        <v>0.5</v>
      </c>
      <c r="S54" s="32">
        <f ca="1">OFFSET(CF!G$1,$AI54,0)</f>
        <v>0.25</v>
      </c>
      <c r="T54" s="32">
        <f ca="1">IF(OFFSET(CF!H$1,$AI54,0)&gt;100,"-",OFFSET(CF!H$1,$AI54,0))</f>
        <v>1.5</v>
      </c>
      <c r="U54" s="17" t="s">
        <v>1466</v>
      </c>
      <c r="V54" s="17" t="str">
        <f ca="1">OFFSET(WN!H$1,$AJ54,0)</f>
        <v>新能源A</v>
      </c>
      <c r="W54" s="17" t="s">
        <v>1593</v>
      </c>
      <c r="X54" s="17" t="str">
        <f ca="1">OFFSET(WN!K$1,$AJ54,0)</f>
        <v>新能源B</v>
      </c>
      <c r="Y54" s="17" t="str">
        <f ca="1">OFFSET(RT!C$1,$AJ54,0)</f>
        <v>399412.SZ</v>
      </c>
      <c r="Z54" s="17" t="str">
        <f ca="1">OFFSET(RT!D$1,$AJ54,0)</f>
        <v>国证新能</v>
      </c>
      <c r="AA54" s="93">
        <f ca="1">OFFSET(WN!AC$1,$AJ54,0)</f>
        <v>2.5249851400000001</v>
      </c>
      <c r="AB54" s="40">
        <f ca="1">OFFSET(WN!AF$1,$AJ54,0)</f>
        <v>0.85399999999999998</v>
      </c>
      <c r="AC54" s="40">
        <f ca="1">OFFSET(WN!AG$1,$AJ54,0)</f>
        <v>1.03</v>
      </c>
      <c r="AD54" s="41">
        <f ca="1">OFFSET(WN!AJ$1,$AJ54,0)</f>
        <v>1.006</v>
      </c>
      <c r="AE54" s="41">
        <f ca="1">OFFSET(WN!AK$1,$AJ54,0)</f>
        <v>0.69</v>
      </c>
      <c r="AF54" s="40">
        <f ca="1">OFFSET(WN!AL$1,$AJ54,0)</f>
        <v>0.86</v>
      </c>
      <c r="AG54" s="41">
        <f ca="1">OFFSET(WN!AP$1,$AJ54,0)</f>
        <v>1.0049999999999999</v>
      </c>
      <c r="AH54" s="41">
        <f ca="1">OFFSET(WN!AQ$1,$AJ54,0)</f>
        <v>0.70399999999999996</v>
      </c>
      <c r="AI54" s="19">
        <f>MATCH($A54,CF!A:A,0)-1</f>
        <v>53</v>
      </c>
      <c r="AJ54" s="19">
        <f>MATCH($A54,WN!A:A,0)-1</f>
        <v>53</v>
      </c>
    </row>
    <row r="55" spans="1:36" x14ac:dyDescent="0.25">
      <c r="A55" s="16" t="str">
        <f>WN!A55</f>
        <v>161027</v>
      </c>
      <c r="B55" s="16" t="str">
        <f>WN!B55</f>
        <v>富国证券</v>
      </c>
      <c r="C55" s="9">
        <f t="shared" ca="1" si="7"/>
        <v>-2.1448539143377188E-3</v>
      </c>
      <c r="D55" s="9">
        <f ca="1">OFFSET(RT!V$1,$AJ55,0)</f>
        <v>-4.2000000000000006E-3</v>
      </c>
      <c r="E55" s="9">
        <f ca="1">OFFSET(RT!O$1,$AI55,0)</f>
        <v>-3.5000000000000005E-3</v>
      </c>
      <c r="F55" s="9">
        <f ca="1">OFFSET(RT!P$1,$AI55,0)</f>
        <v>-1.0100000000000003E-2</v>
      </c>
      <c r="G55" s="33">
        <f t="shared" ca="1" si="8"/>
        <v>0.41942410538501029</v>
      </c>
      <c r="H55" s="33">
        <f t="shared" ca="1" si="9"/>
        <v>-0.38822821057906054</v>
      </c>
      <c r="I55" s="21">
        <f ca="1">OFFSET(WN!N$1,AJ55,0)</f>
        <v>1.0609999999999999</v>
      </c>
      <c r="J55" s="23">
        <f t="shared" ca="1" si="10"/>
        <v>1.0567666099999999</v>
      </c>
      <c r="K55" s="24">
        <f ca="1">OFFSET(RT!I$1,$AJ55,0)</f>
        <v>1.1260000000000001</v>
      </c>
      <c r="L55" s="24">
        <f ca="1">OFFSET(RT!J$1,$AJ55,0)</f>
        <v>0.98299999999999998</v>
      </c>
      <c r="M55" s="20">
        <f t="shared" ca="1" si="11"/>
        <v>0.95</v>
      </c>
      <c r="N55" s="20">
        <f ca="1">OFFSET(WN!AV$1,$AJ55,0)</f>
        <v>0.90635274311070024</v>
      </c>
      <c r="O55" s="9">
        <f t="shared" ca="1" si="12"/>
        <v>-3.2863849765258912E-3</v>
      </c>
      <c r="P55" s="9">
        <f t="shared" ca="1" si="13"/>
        <v>-6.0352831940575502E-3</v>
      </c>
      <c r="Q55" s="17" t="str">
        <f ca="1">IF(OFFSET(WN!L$1,AJ55,0)="0","主动","被动")</f>
        <v>被动</v>
      </c>
      <c r="R55" s="22">
        <f ca="1">OFFSET(CF!K$1,$AI55,0)</f>
        <v>0.5</v>
      </c>
      <c r="S55" s="32">
        <f ca="1">OFFSET(CF!G$1,$AI55,0)</f>
        <v>0.25</v>
      </c>
      <c r="T55" s="32">
        <f ca="1">IF(OFFSET(CF!H$1,$AI55,0)&gt;100,"-",OFFSET(CF!H$1,$AI55,0))</f>
        <v>1.5</v>
      </c>
      <c r="U55" s="17" t="s">
        <v>1467</v>
      </c>
      <c r="V55" s="17" t="str">
        <f ca="1">OFFSET(WN!H$1,$AJ55,0)</f>
        <v>证券A级</v>
      </c>
      <c r="W55" s="17" t="s">
        <v>1594</v>
      </c>
      <c r="X55" s="17" t="str">
        <f ca="1">OFFSET(WN!K$1,$AJ55,0)</f>
        <v>证券B级</v>
      </c>
      <c r="Y55" s="17" t="str">
        <f ca="1">OFFSET(RT!C$1,$AJ55,0)</f>
        <v>399975.SZ</v>
      </c>
      <c r="Z55" s="17" t="str">
        <f ca="1">OFFSET(RT!D$1,$AJ55,0)</f>
        <v>证券公司</v>
      </c>
      <c r="AA55" s="93">
        <f ca="1">OFFSET(WN!AC$1,$AJ55,0)</f>
        <v>22.495718440000001</v>
      </c>
      <c r="AB55" s="40">
        <f ca="1">OFFSET(WN!AF$1,$AJ55,0)</f>
        <v>1.0649999999999999</v>
      </c>
      <c r="AC55" s="40">
        <f ca="1">OFFSET(WN!AG$1,$AJ55,0)</f>
        <v>1.0429999999999999</v>
      </c>
      <c r="AD55" s="41">
        <f ca="1">OFFSET(WN!AJ$1,$AJ55,0)</f>
        <v>1.1299999999999999</v>
      </c>
      <c r="AE55" s="41">
        <f ca="1">OFFSET(WN!AK$1,$AJ55,0)</f>
        <v>0.99299999999999999</v>
      </c>
      <c r="AF55" s="40">
        <f ca="1">OFFSET(WN!AL$1,$AJ55,0)</f>
        <v>1.077</v>
      </c>
      <c r="AG55" s="41">
        <f ca="1">OFFSET(WN!AP$1,$AJ55,0)</f>
        <v>1.1339999999999999</v>
      </c>
      <c r="AH55" s="41">
        <f ca="1">OFFSET(WN!AQ$1,$AJ55,0)</f>
        <v>1.0069999999999999</v>
      </c>
      <c r="AI55" s="19">
        <f>MATCH($A55,CF!A:A,0)-1</f>
        <v>54</v>
      </c>
      <c r="AJ55" s="19">
        <f>MATCH($A55,WN!A:A,0)-1</f>
        <v>54</v>
      </c>
    </row>
    <row r="56" spans="1:36" x14ac:dyDescent="0.25">
      <c r="A56" s="16" t="str">
        <f>WN!A56</f>
        <v>160224</v>
      </c>
      <c r="B56" s="16" t="str">
        <f>WN!B56</f>
        <v>国泰TMT</v>
      </c>
      <c r="C56" s="9">
        <f t="shared" ca="1" si="7"/>
        <v>-2.2519597919905543E-2</v>
      </c>
      <c r="D56" s="9">
        <f ca="1">OFFSET(RT!V$1,$AJ56,0)</f>
        <v>-1.2000000000000001E-3</v>
      </c>
      <c r="E56" s="9">
        <f ca="1">OFFSET(RT!O$1,$AI56,0)</f>
        <v>-4.9800000000000004E-2</v>
      </c>
      <c r="F56" s="9">
        <f ca="1">OFFSET(RT!P$1,$AI56,0)</f>
        <v>0</v>
      </c>
      <c r="G56" s="33">
        <f t="shared" ca="1" si="8"/>
        <v>0.25855845761385554</v>
      </c>
      <c r="H56" s="33">
        <f t="shared" ca="1" si="9"/>
        <v>-0.46280529834181938</v>
      </c>
      <c r="I56" s="21">
        <f ca="1">OFFSET(WN!N$1,AJ56,0)</f>
        <v>1.1932</v>
      </c>
      <c r="J56" s="23">
        <f t="shared" ca="1" si="10"/>
        <v>1.1918397519999999</v>
      </c>
      <c r="K56" s="24">
        <f ca="1">OFFSET(RT!I$1,$AJ56,0)</f>
        <v>1.05</v>
      </c>
      <c r="L56" s="24">
        <f ca="1">OFFSET(RT!J$1,$AJ56,0)</f>
        <v>1.28</v>
      </c>
      <c r="M56" s="20">
        <f t="shared" ca="1" si="11"/>
        <v>0.95</v>
      </c>
      <c r="N56" s="20">
        <f ca="1">OFFSET(WN!AV$1,$AJ56,0)</f>
        <v>0.91185129959754341</v>
      </c>
      <c r="O56" s="9">
        <f t="shared" ca="1" si="12"/>
        <v>-1.8414664769399458E-3</v>
      </c>
      <c r="P56" s="9">
        <f t="shared" ca="1" si="13"/>
        <v>-6.0590969455511789E-3</v>
      </c>
      <c r="Q56" s="17" t="str">
        <f ca="1">IF(OFFSET(WN!L$1,AJ56,0)="0","主动","被动")</f>
        <v>被动</v>
      </c>
      <c r="R56" s="22">
        <f ca="1">OFFSET(CF!K$1,$AI56,0)</f>
        <v>0.5</v>
      </c>
      <c r="S56" s="32">
        <f ca="1">OFFSET(CF!G$1,$AI56,0)</f>
        <v>0.25</v>
      </c>
      <c r="T56" s="32">
        <f ca="1">IF(OFFSET(CF!H$1,$AI56,0)&gt;100,"-",OFFSET(CF!H$1,$AI56,0))</f>
        <v>1.5</v>
      </c>
      <c r="U56" s="17" t="s">
        <v>1468</v>
      </c>
      <c r="V56" s="17" t="str">
        <f ca="1">OFFSET(WN!H$1,$AJ56,0)</f>
        <v>TMTA</v>
      </c>
      <c r="W56" s="17" t="s">
        <v>1595</v>
      </c>
      <c r="X56" s="17" t="str">
        <f ca="1">OFFSET(WN!K$1,$AJ56,0)</f>
        <v>TMTB</v>
      </c>
      <c r="Y56" s="17" t="str">
        <f ca="1">OFFSET(RT!C$1,$AJ56,0)</f>
        <v>399610.SZ</v>
      </c>
      <c r="Z56" s="17" t="str">
        <f ca="1">OFFSET(RT!D$1,$AJ56,0)</f>
        <v>TMT50</v>
      </c>
      <c r="AA56" s="93">
        <f ca="1">OFFSET(WN!AC$1,$AJ56,0)</f>
        <v>0.27397421999999999</v>
      </c>
      <c r="AB56" s="40">
        <f ca="1">OFFSET(WN!AF$1,$AJ56,0)</f>
        <v>1.1947000000000001</v>
      </c>
      <c r="AC56" s="40">
        <f ca="1">OFFSET(WN!AG$1,$AJ56,0)</f>
        <v>1.0305</v>
      </c>
      <c r="AD56" s="41">
        <f ca="1">OFFSET(WN!AJ$1,$AJ56,0)</f>
        <v>1.105</v>
      </c>
      <c r="AE56" s="41">
        <f ca="1">OFFSET(WN!AK$1,$AJ56,0)</f>
        <v>1.28</v>
      </c>
      <c r="AF56" s="40">
        <f ca="1">OFFSET(WN!AL$1,$AJ56,0)</f>
        <v>1.2048000000000001</v>
      </c>
      <c r="AG56" s="41">
        <f ca="1">OFFSET(WN!AP$1,$AJ56,0)</f>
        <v>1.111</v>
      </c>
      <c r="AH56" s="41">
        <f ca="1">OFFSET(WN!AQ$1,$AJ56,0)</f>
        <v>1.284</v>
      </c>
      <c r="AI56" s="19">
        <f>MATCH($A56,CF!A:A,0)-1</f>
        <v>55</v>
      </c>
      <c r="AJ56" s="19">
        <f>MATCH($A56,WN!A:A,0)-1</f>
        <v>55</v>
      </c>
    </row>
    <row r="57" spans="1:36" x14ac:dyDescent="0.25">
      <c r="A57" s="16" t="str">
        <f>WN!A57</f>
        <v>161028</v>
      </c>
      <c r="B57" s="16" t="str">
        <f>WN!B57</f>
        <v>新能源车</v>
      </c>
      <c r="C57" s="9">
        <f t="shared" ca="1" si="7"/>
        <v>-1.2222011153669277E-2</v>
      </c>
      <c r="D57" s="9">
        <f ca="1">OFFSET(RT!V$1,$AJ57,0)</f>
        <v>6.9000000000000008E-3</v>
      </c>
      <c r="E57" s="9">
        <f ca="1">OFFSET(RT!O$1,$AI57,0)</f>
        <v>1E-3</v>
      </c>
      <c r="F57" s="9">
        <f ca="1">OFFSET(RT!P$1,$AI57,0)</f>
        <v>1.5000000000000003E-2</v>
      </c>
      <c r="G57" s="33">
        <f t="shared" ca="1" si="8"/>
        <v>0.55719073386179296</v>
      </c>
      <c r="H57" s="33">
        <f t="shared" ca="1" si="9"/>
        <v>-0.33248423875124467</v>
      </c>
      <c r="I57" s="21">
        <f ca="1">OFFSET(WN!N$1,AJ57,0)</f>
        <v>0.95699999999999996</v>
      </c>
      <c r="J57" s="23">
        <f t="shared" ca="1" si="10"/>
        <v>0.963273135</v>
      </c>
      <c r="K57" s="24">
        <f ca="1">OFFSET(RT!I$1,$AJ57,0)</f>
        <v>1.0249999999999999</v>
      </c>
      <c r="L57" s="24">
        <f ca="1">OFFSET(RT!J$1,$AJ57,0)</f>
        <v>0.878</v>
      </c>
      <c r="M57" s="20">
        <f t="shared" ca="1" si="11"/>
        <v>0.95</v>
      </c>
      <c r="N57" s="20">
        <f ca="1">OFFSET(WN!AV$1,$AJ57,0)</f>
        <v>0.86939840264609225</v>
      </c>
      <c r="O57" s="9">
        <f t="shared" ca="1" si="12"/>
        <v>-6.8349106203995369E-3</v>
      </c>
      <c r="P57" s="9">
        <f t="shared" ca="1" si="13"/>
        <v>-5.7291666666667851E-3</v>
      </c>
      <c r="Q57" s="17" t="str">
        <f ca="1">IF(OFFSET(WN!L$1,AJ57,0)="0","主动","被动")</f>
        <v>被动</v>
      </c>
      <c r="R57" s="22">
        <f ca="1">OFFSET(CF!K$1,$AI57,0)</f>
        <v>0.5</v>
      </c>
      <c r="S57" s="32">
        <f ca="1">OFFSET(CF!G$1,$AI57,0)</f>
        <v>0.25</v>
      </c>
      <c r="T57" s="32">
        <f ca="1">IF(OFFSET(CF!H$1,$AI57,0)&gt;100,"-",OFFSET(CF!H$1,$AI57,0))</f>
        <v>1.5</v>
      </c>
      <c r="U57" s="17" t="s">
        <v>1469</v>
      </c>
      <c r="V57" s="17" t="str">
        <f ca="1">OFFSET(WN!H$1,$AJ57,0)</f>
        <v>新能车A</v>
      </c>
      <c r="W57" s="17" t="s">
        <v>1596</v>
      </c>
      <c r="X57" s="17" t="str">
        <f ca="1">OFFSET(WN!K$1,$AJ57,0)</f>
        <v>新能车B</v>
      </c>
      <c r="Y57" s="17" t="str">
        <f ca="1">OFFSET(RT!C$1,$AJ57,0)</f>
        <v>399976.SZ</v>
      </c>
      <c r="Z57" s="17" t="str">
        <f ca="1">OFFSET(RT!D$1,$AJ57,0)</f>
        <v>CS新能车</v>
      </c>
      <c r="AA57" s="93">
        <f ca="1">OFFSET(WN!AC$1,$AJ57,0)</f>
        <v>8.6149671300000001</v>
      </c>
      <c r="AB57" s="40">
        <f ca="1">OFFSET(WN!AF$1,$AJ57,0)</f>
        <v>0.95099999999999996</v>
      </c>
      <c r="AC57" s="40">
        <f ca="1">OFFSET(WN!AG$1,$AJ57,0)</f>
        <v>1.036</v>
      </c>
      <c r="AD57" s="41">
        <f ca="1">OFFSET(WN!AJ$1,$AJ57,0)</f>
        <v>1.024</v>
      </c>
      <c r="AE57" s="41">
        <f ca="1">OFFSET(WN!AK$1,$AJ57,0)</f>
        <v>0.86499999999999999</v>
      </c>
      <c r="AF57" s="40">
        <f ca="1">OFFSET(WN!AL$1,$AJ57,0)</f>
        <v>0.96</v>
      </c>
      <c r="AG57" s="41">
        <f ca="1">OFFSET(WN!AP$1,$AJ57,0)</f>
        <v>1.0229999999999999</v>
      </c>
      <c r="AH57" s="41">
        <f ca="1">OFFSET(WN!AQ$1,$AJ57,0)</f>
        <v>0.88600000000000001</v>
      </c>
      <c r="AI57" s="19">
        <f>MATCH($A57,CF!A:A,0)-1</f>
        <v>56</v>
      </c>
      <c r="AJ57" s="19">
        <f>MATCH($A57,WN!A:A,0)-1</f>
        <v>56</v>
      </c>
    </row>
    <row r="58" spans="1:36" x14ac:dyDescent="0.25">
      <c r="A58" s="16" t="str">
        <f>WN!A58</f>
        <v>160221</v>
      </c>
      <c r="B58" s="16" t="str">
        <f>WN!B58</f>
        <v>国泰有色</v>
      </c>
      <c r="C58" s="9">
        <f t="shared" ca="1" si="7"/>
        <v>-1.5495217998954702E-2</v>
      </c>
      <c r="D58" s="9">
        <f ca="1">OFFSET(RT!V$1,$AJ58,0)</f>
        <v>9.1000000000000004E-3</v>
      </c>
      <c r="E58" s="9">
        <f ca="1">OFFSET(RT!O$1,$AI58,0)</f>
        <v>2.3E-2</v>
      </c>
      <c r="F58" s="9">
        <f ca="1">OFFSET(RT!P$1,$AI58,0)</f>
        <v>3.2000000000000002E-3</v>
      </c>
      <c r="G58" s="33">
        <f t="shared" ca="1" si="8"/>
        <v>0.10494363860947842</v>
      </c>
      <c r="H58" s="33">
        <f t="shared" ca="1" si="9"/>
        <v>-0.52590551612729319</v>
      </c>
      <c r="I58" s="21">
        <f ca="1">OFFSET(WN!N$1,AJ58,0)</f>
        <v>1.3459000000000001</v>
      </c>
      <c r="J58" s="23">
        <f t="shared" ca="1" si="10"/>
        <v>1.3575353055000001</v>
      </c>
      <c r="K58" s="24">
        <f ca="1">OFFSET(RT!I$1,$AJ58,0)</f>
        <v>1.1100000000000001</v>
      </c>
      <c r="L58" s="24">
        <f ca="1">OFFSET(RT!J$1,$AJ58,0)</f>
        <v>1.5629999999999999</v>
      </c>
      <c r="M58" s="20">
        <f t="shared" ca="1" si="11"/>
        <v>0.95</v>
      </c>
      <c r="N58" s="20">
        <f ca="1">OFFSET(WN!AV$1,$AJ58,0)</f>
        <v>0.92291723222342559</v>
      </c>
      <c r="O58" s="9">
        <f t="shared" ca="1" si="12"/>
        <v>-1.0112359550561889E-2</v>
      </c>
      <c r="P58" s="9">
        <f t="shared" ca="1" si="13"/>
        <v>-3.668378576668907E-4</v>
      </c>
      <c r="Q58" s="17" t="str">
        <f ca="1">IF(OFFSET(WN!L$1,AJ58,0)="0","主动","被动")</f>
        <v>被动</v>
      </c>
      <c r="R58" s="22">
        <f ca="1">OFFSET(CF!K$1,$AI58,0)</f>
        <v>0.5</v>
      </c>
      <c r="S58" s="32">
        <f ca="1">OFFSET(CF!G$1,$AI58,0)</f>
        <v>0.25</v>
      </c>
      <c r="T58" s="32">
        <f ca="1">IF(OFFSET(CF!H$1,$AI58,0)&gt;100,"-",OFFSET(CF!H$1,$AI58,0))</f>
        <v>1.5</v>
      </c>
      <c r="U58" s="17" t="s">
        <v>1470</v>
      </c>
      <c r="V58" s="17" t="str">
        <f ca="1">OFFSET(WN!H$1,$AJ58,0)</f>
        <v>有色A</v>
      </c>
      <c r="W58" s="17" t="s">
        <v>1597</v>
      </c>
      <c r="X58" s="17" t="str">
        <f ca="1">OFFSET(WN!K$1,$AJ58,0)</f>
        <v>有色B</v>
      </c>
      <c r="Y58" s="17" t="str">
        <f ca="1">OFFSET(RT!C$1,$AJ58,0)</f>
        <v>399395.SZ</v>
      </c>
      <c r="Z58" s="17" t="str">
        <f ca="1">OFFSET(RT!D$1,$AJ58,0)</f>
        <v>国证有色</v>
      </c>
      <c r="AA58" s="93">
        <f ca="1">OFFSET(WN!AC$1,$AJ58,0)</f>
        <v>4.2921919199999996</v>
      </c>
      <c r="AB58" s="40">
        <f ca="1">OFFSET(WN!AF$1,$AJ58,0)</f>
        <v>1.335</v>
      </c>
      <c r="AC58" s="40">
        <f ca="1">OFFSET(WN!AG$1,$AJ58,0)</f>
        <v>1.0371999999999999</v>
      </c>
      <c r="AD58" s="41">
        <f ca="1">OFFSET(WN!AJ$1,$AJ58,0)</f>
        <v>1.085</v>
      </c>
      <c r="AE58" s="41">
        <f ca="1">OFFSET(WN!AK$1,$AJ58,0)</f>
        <v>1.5580000000000001</v>
      </c>
      <c r="AF58" s="40">
        <f ca="1">OFFSET(WN!AL$1,$AJ58,0)</f>
        <v>1.363</v>
      </c>
      <c r="AG58" s="41">
        <f ca="1">OFFSET(WN!AP$1,$AJ58,0)</f>
        <v>1.113</v>
      </c>
      <c r="AH58" s="41">
        <f ca="1">OFFSET(WN!AQ$1,$AJ58,0)</f>
        <v>1.6120000000000001</v>
      </c>
      <c r="AI58" s="19">
        <f>MATCH($A58,CF!A:A,0)-1</f>
        <v>57</v>
      </c>
      <c r="AJ58" s="19">
        <f>MATCH($A58,WN!A:A,0)-1</f>
        <v>57</v>
      </c>
    </row>
    <row r="59" spans="1:36" x14ac:dyDescent="0.25">
      <c r="A59" s="16" t="str">
        <f>WN!A59</f>
        <v>164402</v>
      </c>
      <c r="B59" s="16" t="str">
        <f>WN!B59</f>
        <v>中航军工</v>
      </c>
      <c r="C59" s="9">
        <f t="shared" ca="1" si="7"/>
        <v>6.2318192349397616E-3</v>
      </c>
      <c r="D59" s="9">
        <f ca="1">OFFSET(RT!V$1,$AJ59,0)</f>
        <v>-5.1999999999999998E-3</v>
      </c>
      <c r="E59" s="9">
        <f ca="1">OFFSET(RT!O$1,$AI59,0)</f>
        <v>-1.8000000000000002E-3</v>
      </c>
      <c r="F59" s="9">
        <f ca="1">OFFSET(RT!P$1,$AI59,0)</f>
        <v>-1.46E-2</v>
      </c>
      <c r="G59" s="33">
        <f t="shared" ca="1" si="8"/>
        <v>0.90094172399547823</v>
      </c>
      <c r="H59" s="33">
        <f t="shared" ca="1" si="9"/>
        <v>-0.1794268224752853</v>
      </c>
      <c r="I59" s="21">
        <f ca="1">OFFSET(WN!N$1,AJ59,0)</f>
        <v>0.79300000000000004</v>
      </c>
      <c r="J59" s="23">
        <f t="shared" ca="1" si="10"/>
        <v>0.78908258000000009</v>
      </c>
      <c r="K59" s="24">
        <f ca="1">OFFSET(RT!I$1,$AJ59,0)</f>
        <v>1.115</v>
      </c>
      <c r="L59" s="24">
        <f ca="1">OFFSET(RT!J$1,$AJ59,0)</f>
        <v>0.47300000000000003</v>
      </c>
      <c r="M59" s="20">
        <f t="shared" ca="1" si="11"/>
        <v>0.95</v>
      </c>
      <c r="N59" s="20">
        <f ca="1">OFFSET(WN!AV$1,$AJ59,0)</f>
        <v>0.93723912157380118</v>
      </c>
      <c r="O59" s="9">
        <f t="shared" ca="1" si="12"/>
        <v>6.2656641604008634E-4</v>
      </c>
      <c r="P59" s="9">
        <f t="shared" ca="1" si="13"/>
        <v>-4.3370508054522139E-3</v>
      </c>
      <c r="Q59" s="17" t="str">
        <f ca="1">IF(OFFSET(WN!L$1,AJ59,0)="0","主动","被动")</f>
        <v>被动</v>
      </c>
      <c r="R59" s="22">
        <f ca="1">OFFSET(CF!K$1,$AI59,0)</f>
        <v>0.5</v>
      </c>
      <c r="S59" s="32">
        <f ca="1">OFFSET(CF!G$1,$AI59,0)</f>
        <v>0.25</v>
      </c>
      <c r="T59" s="32">
        <f ca="1">IF(OFFSET(CF!H$1,$AI59,0)&gt;100,"-",OFFSET(CF!H$1,$AI59,0))</f>
        <v>1.5</v>
      </c>
      <c r="U59" s="17" t="s">
        <v>1471</v>
      </c>
      <c r="V59" s="17" t="str">
        <f ca="1">OFFSET(WN!H$1,$AJ59,0)</f>
        <v>中航军A</v>
      </c>
      <c r="W59" s="17" t="s">
        <v>1598</v>
      </c>
      <c r="X59" s="17" t="str">
        <f ca="1">OFFSET(WN!K$1,$AJ59,0)</f>
        <v>中航军B</v>
      </c>
      <c r="Y59" s="17" t="str">
        <f ca="1">OFFSET(RT!C$1,$AJ59,0)</f>
        <v>399959.SZ</v>
      </c>
      <c r="Z59" s="17" t="str">
        <f ca="1">OFFSET(RT!D$1,$AJ59,0)</f>
        <v>军工指数</v>
      </c>
      <c r="AA59" s="93">
        <f ca="1">OFFSET(WN!AC$1,$AJ59,0)</f>
        <v>61.283180430000002</v>
      </c>
      <c r="AB59" s="40">
        <f ca="1">OFFSET(WN!AF$1,$AJ59,0)</f>
        <v>0.79800000000000004</v>
      </c>
      <c r="AC59" s="40">
        <f ca="1">OFFSET(WN!AG$1,$AJ59,0)</f>
        <v>1.0449999999999999</v>
      </c>
      <c r="AD59" s="41">
        <f ca="1">OFFSET(WN!AJ$1,$AJ59,0)</f>
        <v>1.117</v>
      </c>
      <c r="AE59" s="41">
        <f ca="1">OFFSET(WN!AK$1,$AJ59,0)</f>
        <v>0.48</v>
      </c>
      <c r="AF59" s="40">
        <f ca="1">OFFSET(WN!AL$1,$AJ59,0)</f>
        <v>0.80700000000000005</v>
      </c>
      <c r="AG59" s="41">
        <f ca="1">OFFSET(WN!AP$1,$AJ59,0)</f>
        <v>1.1160000000000001</v>
      </c>
      <c r="AH59" s="41">
        <f ca="1">OFFSET(WN!AQ$1,$AJ59,0)</f>
        <v>0.49099999999999999</v>
      </c>
      <c r="AI59" s="19">
        <f>MATCH($A59,CF!A:A,0)-1</f>
        <v>58</v>
      </c>
      <c r="AJ59" s="19">
        <f>MATCH($A59,WN!A:A,0)-1</f>
        <v>58</v>
      </c>
    </row>
    <row r="60" spans="1:36" x14ac:dyDescent="0.25">
      <c r="A60" s="16" t="str">
        <f>WN!A60</f>
        <v>502048</v>
      </c>
      <c r="B60" s="16" t="str">
        <f>WN!B60</f>
        <v>50分级</v>
      </c>
      <c r="C60" s="9">
        <f t="shared" ca="1" si="7"/>
        <v>-2.3036356743325603E-3</v>
      </c>
      <c r="D60" s="9">
        <f ca="1">OFFSET(RT!V$1,$AJ60,0)</f>
        <v>-1.9E-3</v>
      </c>
      <c r="E60" s="9">
        <f ca="1">OFFSET(RT!O$1,$AI60,0)</f>
        <v>-1.3500000000000002E-2</v>
      </c>
      <c r="F60" s="9">
        <f ca="1">OFFSET(RT!P$1,$AI60,0)</f>
        <v>-4.2000000000000006E-3</v>
      </c>
      <c r="G60" s="33">
        <f t="shared" ca="1" si="8"/>
        <v>0.12142716110041296</v>
      </c>
      <c r="H60" s="33">
        <f t="shared" ca="1" si="9"/>
        <v>-0.52601011990822544</v>
      </c>
      <c r="I60" s="21">
        <f ca="1">OFFSET(WN!N$1,AJ60,0)</f>
        <v>1.34</v>
      </c>
      <c r="J60" s="23">
        <f t="shared" ca="1" si="10"/>
        <v>1.3375813000000001</v>
      </c>
      <c r="K60" s="24">
        <f ca="1">OFFSET(RT!I$1,$AJ60,0)</f>
        <v>1.022</v>
      </c>
      <c r="L60" s="24">
        <f ca="1">OFFSET(RT!J$1,$AJ60,0)</f>
        <v>1.647</v>
      </c>
      <c r="M60" s="20">
        <f t="shared" ca="1" si="11"/>
        <v>0.95</v>
      </c>
      <c r="N60" s="20">
        <f ca="1">OFFSET(WN!AV$1,$AJ60,0)</f>
        <v>0.95388821679673708</v>
      </c>
      <c r="O60" s="9">
        <f t="shared" ca="1" si="12"/>
        <v>1.936829558998765E-3</v>
      </c>
      <c r="P60" s="9">
        <f t="shared" ca="1" si="13"/>
        <v>2.8822703421771401E-3</v>
      </c>
      <c r="Q60" s="17" t="str">
        <f ca="1">IF(OFFSET(WN!L$1,AJ60,0)="0","主动","被动")</f>
        <v>被动</v>
      </c>
      <c r="R60" s="22">
        <f ca="1">OFFSET(CF!K$1,$AI60,0)</f>
        <v>0.5</v>
      </c>
      <c r="S60" s="32">
        <f ca="1">OFFSET(CF!G$1,$AI60,0)</f>
        <v>0.25</v>
      </c>
      <c r="T60" s="32">
        <f ca="1">IF(OFFSET(CF!H$1,$AI60,0)&gt;100,"-",OFFSET(CF!H$1,$AI60,0))</f>
        <v>1.5</v>
      </c>
      <c r="U60" s="17" t="s">
        <v>1472</v>
      </c>
      <c r="V60" s="17" t="str">
        <f ca="1">OFFSET(WN!H$1,$AJ60,0)</f>
        <v>上证50A</v>
      </c>
      <c r="W60" s="17" t="s">
        <v>1599</v>
      </c>
      <c r="X60" s="17" t="str">
        <f ca="1">OFFSET(WN!K$1,$AJ60,0)</f>
        <v>上证50B</v>
      </c>
      <c r="Y60" s="17" t="str">
        <f ca="1">OFFSET(RT!C$1,$AJ60,0)</f>
        <v>000016.SH</v>
      </c>
      <c r="Z60" s="17" t="str">
        <f ca="1">OFFSET(RT!D$1,$AJ60,0)</f>
        <v>上证50</v>
      </c>
      <c r="AA60" s="93">
        <f ca="1">OFFSET(WN!AC$1,$AJ60,0)</f>
        <v>1.755986</v>
      </c>
      <c r="AB60" s="40">
        <f ca="1">OFFSET(WN!AF$1,$AJ60,0)</f>
        <v>1.3424</v>
      </c>
      <c r="AC60" s="40">
        <f ca="1">OFFSET(WN!AG$1,$AJ60,0)</f>
        <v>1.018</v>
      </c>
      <c r="AD60" s="41">
        <f ca="1">OFFSET(WN!AJ$1,$AJ60,0)</f>
        <v>1.036</v>
      </c>
      <c r="AE60" s="41">
        <f ca="1">OFFSET(WN!AK$1,$AJ60,0)</f>
        <v>1.6539999999999999</v>
      </c>
      <c r="AF60" s="40">
        <f ca="1">OFFSET(WN!AL$1,$AJ60,0)</f>
        <v>1.3531</v>
      </c>
      <c r="AG60" s="41">
        <f ca="1">OFFSET(WN!AP$1,$AJ60,0)</f>
        <v>1.0369999999999999</v>
      </c>
      <c r="AH60" s="41">
        <f ca="1">OFFSET(WN!AQ$1,$AJ60,0)</f>
        <v>1.677</v>
      </c>
      <c r="AI60" s="19">
        <f>MATCH($A60,CF!A:A,0)-1</f>
        <v>59</v>
      </c>
      <c r="AJ60" s="19">
        <f>MATCH($A60,WN!A:A,0)-1</f>
        <v>59</v>
      </c>
    </row>
    <row r="61" spans="1:36" x14ac:dyDescent="0.25">
      <c r="A61" s="16" t="str">
        <f>WN!A61</f>
        <v>502000</v>
      </c>
      <c r="B61" s="16" t="str">
        <f>WN!B61</f>
        <v>500等权</v>
      </c>
      <c r="C61" s="9">
        <f t="shared" ca="1" si="7"/>
        <v>-8.6868250290359494E-3</v>
      </c>
      <c r="D61" s="9">
        <f ca="1">OFFSET(RT!V$1,$AJ61,0)</f>
        <v>2.9000000000000002E-3</v>
      </c>
      <c r="E61" s="9">
        <f ca="1">OFFSET(RT!O$1,$AI61,0)</f>
        <v>8.7000000000000011E-3</v>
      </c>
      <c r="F61" s="9">
        <f ca="1">OFFSET(RT!P$1,$AI61,0)</f>
        <v>-3.0899999999999997E-2</v>
      </c>
      <c r="G61" s="33">
        <f t="shared" ca="1" si="8"/>
        <v>0.41414147642077581</v>
      </c>
      <c r="H61" s="33">
        <f t="shared" ca="1" si="9"/>
        <v>-0.39474744809190787</v>
      </c>
      <c r="I61" s="21">
        <f ca="1">OFFSET(WN!N$1,AJ61,0)</f>
        <v>1.0578000000000001</v>
      </c>
      <c r="J61" s="23">
        <f t="shared" ca="1" si="10"/>
        <v>1.0607142390000002</v>
      </c>
      <c r="K61" s="24">
        <f ca="1">OFFSET(RT!I$1,$AJ61,0)</f>
        <v>1.161</v>
      </c>
      <c r="L61" s="24">
        <f ca="1">OFFSET(RT!J$1,$AJ61,0)</f>
        <v>0.94200000000000006</v>
      </c>
      <c r="M61" s="20">
        <f t="shared" ca="1" si="11"/>
        <v>0.95</v>
      </c>
      <c r="N61" s="20">
        <f ca="1">OFFSET(WN!AV$1,$AJ61,0)</f>
        <v>0.95302430938613547</v>
      </c>
      <c r="O61" s="9">
        <f t="shared" ca="1" si="12"/>
        <v>6.4473309945958235E-3</v>
      </c>
      <c r="P61" s="9">
        <f t="shared" ca="1" si="13"/>
        <v>2.8248587570620654E-3</v>
      </c>
      <c r="Q61" s="17" t="str">
        <f ca="1">IF(OFFSET(WN!L$1,AJ61,0)="0","主动","被动")</f>
        <v>被动</v>
      </c>
      <c r="R61" s="22">
        <f ca="1">OFFSET(CF!K$1,$AI61,0)</f>
        <v>0.5</v>
      </c>
      <c r="S61" s="32">
        <f ca="1">OFFSET(CF!G$1,$AI61,0)</f>
        <v>0.25</v>
      </c>
      <c r="T61" s="32">
        <f ca="1">IF(OFFSET(CF!H$1,$AI61,0)&gt;100,"-",OFFSET(CF!H$1,$AI61,0))</f>
        <v>1.5</v>
      </c>
      <c r="U61" s="17" t="s">
        <v>1473</v>
      </c>
      <c r="V61" s="17" t="str">
        <f ca="1">OFFSET(WN!H$1,$AJ61,0)</f>
        <v>500等权A</v>
      </c>
      <c r="W61" s="17" t="s">
        <v>1600</v>
      </c>
      <c r="X61" s="17" t="str">
        <f ca="1">OFFSET(WN!K$1,$AJ61,0)</f>
        <v>500等权B</v>
      </c>
      <c r="Y61" s="17" t="str">
        <f ca="1">OFFSET(RT!C$1,$AJ61,0)</f>
        <v>000982.SH</v>
      </c>
      <c r="Z61" s="17" t="str">
        <f ca="1">OFFSET(RT!D$1,$AJ61,0)</f>
        <v>500等权</v>
      </c>
      <c r="AA61" s="93">
        <f ca="1">OFFSET(WN!AC$1,$AJ61,0)</f>
        <v>4.6411000000000008E-2</v>
      </c>
      <c r="AB61" s="40">
        <f ca="1">OFFSET(WN!AF$1,$AJ61,0)</f>
        <v>1.0547</v>
      </c>
      <c r="AC61" s="40">
        <f ca="1">OFFSET(WN!AG$1,$AJ61,0)</f>
        <v>1.034</v>
      </c>
      <c r="AD61" s="41">
        <f ca="1">OFFSET(WN!AJ$1,$AJ61,0)</f>
        <v>1.151</v>
      </c>
      <c r="AE61" s="41">
        <f ca="1">OFFSET(WN!AK$1,$AJ61,0)</f>
        <v>0.97199999999999998</v>
      </c>
      <c r="AF61" s="40">
        <f ca="1">OFFSET(WN!AL$1,$AJ61,0)</f>
        <v>1.0620000000000001</v>
      </c>
      <c r="AG61" s="41">
        <f ca="1">OFFSET(WN!AP$1,$AJ61,0)</f>
        <v>1.151</v>
      </c>
      <c r="AH61" s="41">
        <f ca="1">OFFSET(WN!AQ$1,$AJ61,0)</f>
        <v>0.97899999999999998</v>
      </c>
      <c r="AI61" s="19">
        <f>MATCH($A61,CF!A:A,0)-1</f>
        <v>60</v>
      </c>
      <c r="AJ61" s="19">
        <f>MATCH($A61,WN!A:A,0)-1</f>
        <v>60</v>
      </c>
    </row>
    <row r="62" spans="1:36" x14ac:dyDescent="0.25">
      <c r="A62" s="16" t="str">
        <f>WN!A62</f>
        <v>160631</v>
      </c>
      <c r="B62" s="16" t="str">
        <f>WN!B62</f>
        <v>银行指基</v>
      </c>
      <c r="C62" s="9">
        <f t="shared" ca="1" si="7"/>
        <v>-1.6348857536151451E-3</v>
      </c>
      <c r="D62" s="9">
        <f ca="1">OFFSET(RT!V$1,$AJ62,0)</f>
        <v>1E-4</v>
      </c>
      <c r="E62" s="9">
        <f ca="1">OFFSET(RT!O$1,$AI62,0)</f>
        <v>0</v>
      </c>
      <c r="F62" s="9">
        <f ca="1">OFFSET(RT!P$1,$AI62,0)</f>
        <v>-3.1000000000000003E-3</v>
      </c>
      <c r="G62" s="33">
        <f t="shared" ca="1" si="8"/>
        <v>0.53989477775791994</v>
      </c>
      <c r="H62" s="33">
        <f t="shared" ca="1" si="9"/>
        <v>-0.33887184208259968</v>
      </c>
      <c r="I62" s="21">
        <f ca="1">OFFSET(WN!N$1,AJ62,0)</f>
        <v>0.97399999999999998</v>
      </c>
      <c r="J62" s="23">
        <f t="shared" ca="1" si="10"/>
        <v>0.97409252999999996</v>
      </c>
      <c r="K62" s="24">
        <f ca="1">OFFSET(RT!I$1,$AJ62,0)</f>
        <v>0.98899999999999999</v>
      </c>
      <c r="L62" s="24">
        <f ca="1">OFFSET(RT!J$1,$AJ62,0)</f>
        <v>0.95600000000000007</v>
      </c>
      <c r="M62" s="20">
        <f t="shared" ca="1" si="11"/>
        <v>0.95</v>
      </c>
      <c r="N62" s="20">
        <f ca="1">OFFSET(WN!AV$1,$AJ62,0)</f>
        <v>0.91152653992451915</v>
      </c>
      <c r="O62" s="9">
        <f t="shared" ca="1" si="12"/>
        <v>0</v>
      </c>
      <c r="P62" s="9">
        <f t="shared" ca="1" si="13"/>
        <v>-3.054989816700604E-3</v>
      </c>
      <c r="Q62" s="17" t="str">
        <f ca="1">IF(OFFSET(WN!L$1,AJ62,0)="0","主动","被动")</f>
        <v>被动</v>
      </c>
      <c r="R62" s="22">
        <f ca="1">OFFSET(CF!K$1,$AI62,0)</f>
        <v>0.5</v>
      </c>
      <c r="S62" s="32">
        <f ca="1">OFFSET(CF!G$1,$AI62,0)</f>
        <v>0.25</v>
      </c>
      <c r="T62" s="32">
        <f ca="1">IF(OFFSET(CF!H$1,$AI62,0)&gt;100,"-",OFFSET(CF!H$1,$AI62,0))</f>
        <v>1.5</v>
      </c>
      <c r="U62" s="17" t="s">
        <v>1474</v>
      </c>
      <c r="V62" s="17" t="str">
        <f ca="1">OFFSET(WN!H$1,$AJ62,0)</f>
        <v>银行A</v>
      </c>
      <c r="W62" s="17" t="s">
        <v>1601</v>
      </c>
      <c r="X62" s="17" t="str">
        <f ca="1">OFFSET(WN!K$1,$AJ62,0)</f>
        <v>银行B</v>
      </c>
      <c r="Y62" s="17" t="str">
        <f ca="1">OFFSET(RT!C$1,$AJ62,0)</f>
        <v>399986.SZ</v>
      </c>
      <c r="Z62" s="17" t="str">
        <f ca="1">OFFSET(RT!D$1,$AJ62,0)</f>
        <v>中证银行</v>
      </c>
      <c r="AA62" s="93">
        <f ca="1">OFFSET(WN!AC$1,$AJ62,0)</f>
        <v>43.046748960000002</v>
      </c>
      <c r="AB62" s="40">
        <f ca="1">OFFSET(WN!AF$1,$AJ62,0)</f>
        <v>0.97399999999999998</v>
      </c>
      <c r="AC62" s="40">
        <f ca="1">OFFSET(WN!AG$1,$AJ62,0)</f>
        <v>1.038</v>
      </c>
      <c r="AD62" s="41">
        <f ca="1">OFFSET(WN!AJ$1,$AJ62,0)</f>
        <v>0.98899999999999999</v>
      </c>
      <c r="AE62" s="41">
        <f ca="1">OFFSET(WN!AK$1,$AJ62,0)</f>
        <v>0.95899999999999996</v>
      </c>
      <c r="AF62" s="40">
        <f ca="1">OFFSET(WN!AL$1,$AJ62,0)</f>
        <v>0.98199999999999998</v>
      </c>
      <c r="AG62" s="41">
        <f ca="1">OFFSET(WN!AP$1,$AJ62,0)</f>
        <v>0.98799999999999999</v>
      </c>
      <c r="AH62" s="41">
        <f ca="1">OFFSET(WN!AQ$1,$AJ62,0)</f>
        <v>0.97</v>
      </c>
      <c r="AI62" s="19">
        <f>MATCH($A62,CF!A:A,0)-1</f>
        <v>61</v>
      </c>
      <c r="AJ62" s="19">
        <f>MATCH($A62,WN!A:A,0)-1</f>
        <v>61</v>
      </c>
    </row>
    <row r="63" spans="1:36" x14ac:dyDescent="0.25">
      <c r="A63" s="16" t="str">
        <f>WN!A63</f>
        <v>164401</v>
      </c>
      <c r="B63" s="16" t="str">
        <f>WN!B63</f>
        <v>健康分级</v>
      </c>
      <c r="C63" s="9">
        <f t="shared" ca="1" si="7"/>
        <v>-2.3662027691261911E-2</v>
      </c>
      <c r="D63" s="9">
        <f ca="1">OFFSET(RT!V$1,$AJ63,0)</f>
        <v>2.0000000000000001E-4</v>
      </c>
      <c r="E63" s="9">
        <f ca="1">OFFSET(RT!O$1,$AI63,0)</f>
        <v>4.4000000000000003E-3</v>
      </c>
      <c r="F63" s="9">
        <f ca="1">OFFSET(RT!P$1,$AI63,0)</f>
        <v>0</v>
      </c>
      <c r="G63" s="33">
        <f t="shared" ca="1" si="8"/>
        <v>0.4982168373024114</v>
      </c>
      <c r="H63" s="33">
        <f t="shared" ca="1" si="9"/>
        <v>-0.35526735434752899</v>
      </c>
      <c r="I63" s="21">
        <f ca="1">OFFSET(WN!N$1,AJ63,0)</f>
        <v>1.0009999999999999</v>
      </c>
      <c r="J63" s="23">
        <f t="shared" ca="1" si="10"/>
        <v>1.0011901899999998</v>
      </c>
      <c r="K63" s="24">
        <f ca="1">OFFSET(RT!I$1,$AJ63,0)</f>
        <v>1.1300000000000001</v>
      </c>
      <c r="L63" s="24">
        <f ca="1">OFFSET(RT!J$1,$AJ63,0)</f>
        <v>0.82500000000000007</v>
      </c>
      <c r="M63" s="20">
        <f t="shared" ca="1" si="11"/>
        <v>0.95</v>
      </c>
      <c r="N63" s="20">
        <f ca="1">OFFSET(WN!AV$1,$AJ63,0)</f>
        <v>1.210439916746316</v>
      </c>
      <c r="O63" s="9">
        <f t="shared" ca="1" si="12"/>
        <v>-2.5974025974025872E-2</v>
      </c>
      <c r="P63" s="9">
        <f t="shared" ca="1" si="13"/>
        <v>-2.490039840637448E-3</v>
      </c>
      <c r="Q63" s="17" t="str">
        <f ca="1">IF(OFFSET(WN!L$1,AJ63,0)="0","主动","被动")</f>
        <v>被动</v>
      </c>
      <c r="R63" s="22">
        <f ca="1">OFFSET(CF!K$1,$AI63,0)</f>
        <v>0.5</v>
      </c>
      <c r="S63" s="32">
        <f ca="1">OFFSET(CF!G$1,$AI63,0)</f>
        <v>0.25</v>
      </c>
      <c r="T63" s="32">
        <f ca="1">IF(OFFSET(CF!H$1,$AI63,0)&gt;100,"-",OFFSET(CF!H$1,$AI63,0))</f>
        <v>1.5</v>
      </c>
      <c r="U63" s="17" t="s">
        <v>1475</v>
      </c>
      <c r="V63" s="17" t="str">
        <f ca="1">OFFSET(WN!H$1,$AJ63,0)</f>
        <v>健康A</v>
      </c>
      <c r="W63" s="17" t="s">
        <v>1602</v>
      </c>
      <c r="X63" s="17" t="str">
        <f ca="1">OFFSET(WN!K$1,$AJ63,0)</f>
        <v>健康B</v>
      </c>
      <c r="Y63" s="17" t="str">
        <f ca="1">OFFSET(RT!C$1,$AJ63,0)</f>
        <v>H30344.CSI</v>
      </c>
      <c r="Z63" s="17" t="str">
        <f ca="1">OFFSET(RT!D$1,$AJ63,0)</f>
        <v>健康产业</v>
      </c>
      <c r="AA63" s="93">
        <f ca="1">OFFSET(WN!AC$1,$AJ63,0)</f>
        <v>4.6449267399999998</v>
      </c>
      <c r="AB63" s="40">
        <f ca="1">OFFSET(WN!AF$1,$AJ63,0)</f>
        <v>1.0009999999999999</v>
      </c>
      <c r="AC63" s="40">
        <f ca="1">OFFSET(WN!AG$1,$AJ63,0)</f>
        <v>1.0409999999999999</v>
      </c>
      <c r="AD63" s="41">
        <f ca="1">OFFSET(WN!AJ$1,$AJ63,0)</f>
        <v>1.125</v>
      </c>
      <c r="AE63" s="41">
        <f ca="1">OFFSET(WN!AK$1,$AJ63,0)</f>
        <v>0.82499999999999996</v>
      </c>
      <c r="AF63" s="40">
        <f ca="1">OFFSET(WN!AL$1,$AJ63,0)</f>
        <v>1.004</v>
      </c>
      <c r="AG63" s="41">
        <f ca="1">OFFSET(WN!AP$1,$AJ63,0)</f>
        <v>1.173</v>
      </c>
      <c r="AH63" s="41">
        <f ca="1">OFFSET(WN!AQ$1,$AJ63,0)</f>
        <v>0.83</v>
      </c>
      <c r="AI63" s="19">
        <f>MATCH($A63,CF!A:A,0)-1</f>
        <v>62</v>
      </c>
      <c r="AJ63" s="19">
        <f>MATCH($A63,WN!A:A,0)-1</f>
        <v>62</v>
      </c>
    </row>
    <row r="64" spans="1:36" x14ac:dyDescent="0.25">
      <c r="A64" s="16" t="str">
        <f>WN!A64</f>
        <v>160632</v>
      </c>
      <c r="B64" s="16" t="str">
        <f>WN!B64</f>
        <v>酒分级</v>
      </c>
      <c r="C64" s="9">
        <f t="shared" ca="1" si="7"/>
        <v>1.4118997103075293E-2</v>
      </c>
      <c r="D64" s="9">
        <f ca="1">OFFSET(RT!V$1,$AJ64,0)</f>
        <v>-1.2800000000000001E-2</v>
      </c>
      <c r="E64" s="9">
        <f ca="1">OFFSET(RT!O$1,$AI64,0)</f>
        <v>7.000000000000001E-3</v>
      </c>
      <c r="F64" s="9">
        <f ca="1">OFFSET(RT!P$1,$AI64,0)</f>
        <v>-8.0999999999999996E-3</v>
      </c>
      <c r="G64" s="33">
        <f t="shared" ca="1" si="8"/>
        <v>0.35698349300143883</v>
      </c>
      <c r="H64" s="33">
        <f t="shared" ca="1" si="9"/>
        <v>-0.41875873716438372</v>
      </c>
      <c r="I64" s="21">
        <f ca="1">OFFSET(WN!N$1,AJ64,0)</f>
        <v>1.119</v>
      </c>
      <c r="J64" s="23">
        <f t="shared" ca="1" si="10"/>
        <v>1.1053929600000001</v>
      </c>
      <c r="K64" s="24">
        <f ca="1">OFFSET(RT!I$1,$AJ64,0)</f>
        <v>1.0110000000000001</v>
      </c>
      <c r="L64" s="24">
        <f ca="1">OFFSET(RT!J$1,$AJ64,0)</f>
        <v>1.2310000000000001</v>
      </c>
      <c r="M64" s="20">
        <f t="shared" ca="1" si="11"/>
        <v>0.95</v>
      </c>
      <c r="N64" s="20">
        <f ca="1">OFFSET(WN!AV$1,$AJ64,0)</f>
        <v>0.95144129997860416</v>
      </c>
      <c r="O64" s="9">
        <f t="shared" ca="1" si="12"/>
        <v>-9.2674315975286303E-3</v>
      </c>
      <c r="P64" s="9">
        <f t="shared" ca="1" si="13"/>
        <v>-4.8287971905180971E-3</v>
      </c>
      <c r="Q64" s="17" t="str">
        <f ca="1">IF(OFFSET(WN!L$1,AJ64,0)="0","主动","被动")</f>
        <v>被动</v>
      </c>
      <c r="R64" s="22">
        <f ca="1">OFFSET(CF!K$1,$AI64,0)</f>
        <v>0.5</v>
      </c>
      <c r="S64" s="32">
        <f ca="1">OFFSET(CF!G$1,$AI64,0)</f>
        <v>0.25</v>
      </c>
      <c r="T64" s="32">
        <f ca="1">IF(OFFSET(CF!H$1,$AI64,0)&gt;100,"-",OFFSET(CF!H$1,$AI64,0))</f>
        <v>1.5</v>
      </c>
      <c r="U64" s="17" t="s">
        <v>1476</v>
      </c>
      <c r="V64" s="17" t="str">
        <f ca="1">OFFSET(WN!H$1,$AJ64,0)</f>
        <v>酒A</v>
      </c>
      <c r="W64" s="17" t="s">
        <v>1603</v>
      </c>
      <c r="X64" s="17" t="str">
        <f ca="1">OFFSET(WN!K$1,$AJ64,0)</f>
        <v>酒B</v>
      </c>
      <c r="Y64" s="17" t="str">
        <f ca="1">OFFSET(RT!C$1,$AJ64,0)</f>
        <v>399987.SZ</v>
      </c>
      <c r="Z64" s="17" t="str">
        <f ca="1">OFFSET(RT!D$1,$AJ64,0)</f>
        <v>中证酒</v>
      </c>
      <c r="AA64" s="93">
        <f ca="1">OFFSET(WN!AC$1,$AJ64,0)</f>
        <v>0.46858676999999999</v>
      </c>
      <c r="AB64" s="40">
        <f ca="1">OFFSET(WN!AF$1,$AJ64,0)</f>
        <v>1.133</v>
      </c>
      <c r="AC64" s="40">
        <f ca="1">OFFSET(WN!AG$1,$AJ64,0)</f>
        <v>1.0349999999999999</v>
      </c>
      <c r="AD64" s="41">
        <f ca="1">OFFSET(WN!AJ$1,$AJ64,0)</f>
        <v>1.004</v>
      </c>
      <c r="AE64" s="41">
        <f ca="1">OFFSET(WN!AK$1,$AJ64,0)</f>
        <v>1.2410000000000001</v>
      </c>
      <c r="AF64" s="40">
        <f ca="1">OFFSET(WN!AL$1,$AJ64,0)</f>
        <v>1.139</v>
      </c>
      <c r="AG64" s="41">
        <f ca="1">OFFSET(WN!AP$1,$AJ64,0)</f>
        <v>1.0109999999999999</v>
      </c>
      <c r="AH64" s="41">
        <f ca="1">OFFSET(WN!AQ$1,$AJ64,0)</f>
        <v>1.256</v>
      </c>
      <c r="AI64" s="19">
        <f>MATCH($A64,CF!A:A,0)-1</f>
        <v>63</v>
      </c>
      <c r="AJ64" s="19">
        <f>MATCH($A64,WN!A:A,0)-1</f>
        <v>63</v>
      </c>
    </row>
    <row r="65" spans="1:36" x14ac:dyDescent="0.25">
      <c r="A65" s="16" t="str">
        <f>WN!A65</f>
        <v>161029</v>
      </c>
      <c r="B65" s="16" t="str">
        <f>WN!B65</f>
        <v>银行分级</v>
      </c>
      <c r="C65" s="9">
        <f t="shared" ca="1" si="7"/>
        <v>-1.3427057762845807E-2</v>
      </c>
      <c r="D65" s="9">
        <f ca="1">OFFSET(RT!V$1,$AJ65,0)</f>
        <v>1E-4</v>
      </c>
      <c r="E65" s="9">
        <f ca="1">OFFSET(RT!O$1,$AI65,0)</f>
        <v>-1.8100000000000002E-2</v>
      </c>
      <c r="F65" s="9">
        <f ca="1">OFFSET(RT!P$1,$AI65,0)</f>
        <v>-1.52E-2</v>
      </c>
      <c r="G65" s="33">
        <f t="shared" ca="1" si="8"/>
        <v>0.42843572717734668</v>
      </c>
      <c r="H65" s="33">
        <f t="shared" ca="1" si="9"/>
        <v>-0.38910565401048813</v>
      </c>
      <c r="I65" s="21">
        <f ca="1">OFFSET(WN!N$1,AJ65,0)</f>
        <v>1.05</v>
      </c>
      <c r="J65" s="23">
        <f t="shared" ca="1" si="10"/>
        <v>1.05009975</v>
      </c>
      <c r="K65" s="24">
        <f ca="1">OFFSET(RT!I$1,$AJ65,0)</f>
        <v>1.032</v>
      </c>
      <c r="L65" s="24">
        <f ca="1">OFFSET(RT!J$1,$AJ65,0)</f>
        <v>1.04</v>
      </c>
      <c r="M65" s="20">
        <f t="shared" ca="1" si="11"/>
        <v>0.95</v>
      </c>
      <c r="N65" s="20">
        <f ca="1">OFFSET(WN!AV$1,$AJ65,0)</f>
        <v>0.9518042958238373</v>
      </c>
      <c r="O65" s="9">
        <f t="shared" ca="1" si="12"/>
        <v>4.2897998093422984E-3</v>
      </c>
      <c r="P65" s="9">
        <f t="shared" ca="1" si="13"/>
        <v>4.7258979206050711E-3</v>
      </c>
      <c r="Q65" s="17" t="str">
        <f ca="1">IF(OFFSET(WN!L$1,AJ65,0)="0","主动","被动")</f>
        <v>被动</v>
      </c>
      <c r="R65" s="22">
        <f ca="1">OFFSET(CF!K$1,$AI65,0)</f>
        <v>0.5</v>
      </c>
      <c r="S65" s="32">
        <f ca="1">OFFSET(CF!G$1,$AI65,0)</f>
        <v>0.25</v>
      </c>
      <c r="T65" s="32">
        <f ca="1">IF(OFFSET(CF!H$1,$AI65,0)&gt;100,"-",OFFSET(CF!H$1,$AI65,0))</f>
        <v>1.5</v>
      </c>
      <c r="U65" s="17" t="s">
        <v>1477</v>
      </c>
      <c r="V65" s="17" t="str">
        <f ca="1">OFFSET(WN!H$1,$AJ65,0)</f>
        <v>银行A级</v>
      </c>
      <c r="W65" s="17" t="s">
        <v>1604</v>
      </c>
      <c r="X65" s="17" t="str">
        <f ca="1">OFFSET(WN!K$1,$AJ65,0)</f>
        <v>银行B级</v>
      </c>
      <c r="Y65" s="17" t="str">
        <f ca="1">OFFSET(RT!C$1,$AJ65,0)</f>
        <v>399986.SZ</v>
      </c>
      <c r="Z65" s="17" t="str">
        <f ca="1">OFFSET(RT!D$1,$AJ65,0)</f>
        <v>中证银行</v>
      </c>
      <c r="AA65" s="93">
        <f ca="1">OFFSET(WN!AC$1,$AJ65,0)</f>
        <v>0.96128901</v>
      </c>
      <c r="AB65" s="40">
        <f ca="1">OFFSET(WN!AF$1,$AJ65,0)</f>
        <v>1.0489999999999999</v>
      </c>
      <c r="AC65" s="40">
        <f ca="1">OFFSET(WN!AG$1,$AJ65,0)</f>
        <v>1.0329999999999999</v>
      </c>
      <c r="AD65" s="41">
        <f ca="1">OFFSET(WN!AJ$1,$AJ65,0)</f>
        <v>1.0509999999999999</v>
      </c>
      <c r="AE65" s="41">
        <f ca="1">OFFSET(WN!AK$1,$AJ65,0)</f>
        <v>1.056</v>
      </c>
      <c r="AF65" s="40">
        <f ca="1">OFFSET(WN!AL$1,$AJ65,0)</f>
        <v>1.0580000000000001</v>
      </c>
      <c r="AG65" s="41">
        <f ca="1">OFFSET(WN!AP$1,$AJ65,0)</f>
        <v>1.054</v>
      </c>
      <c r="AH65" s="41">
        <f ca="1">OFFSET(WN!AQ$1,$AJ65,0)</f>
        <v>1.0720000000000001</v>
      </c>
      <c r="AI65" s="19">
        <f>MATCH($A65,CF!A:A,0)-1</f>
        <v>64</v>
      </c>
      <c r="AJ65" s="19">
        <f>MATCH($A65,WN!A:A,0)-1</f>
        <v>64</v>
      </c>
    </row>
    <row r="66" spans="1:36" x14ac:dyDescent="0.25">
      <c r="A66" s="16" t="str">
        <f>WN!A66</f>
        <v>160633</v>
      </c>
      <c r="B66" s="16" t="str">
        <f>WN!B66</f>
        <v>券商指基</v>
      </c>
      <c r="C66" s="9">
        <f t="shared" ref="C66:C97" ca="1" si="14">(K66*R66+L66*(1-R66))/J66-1</f>
        <v>-6.0441260730412782E-3</v>
      </c>
      <c r="D66" s="9">
        <f ca="1">OFFSET(RT!V$1,$AJ66,0)</f>
        <v>-4.2000000000000006E-3</v>
      </c>
      <c r="E66" s="9">
        <f ca="1">OFFSET(RT!O$1,$AI66,0)</f>
        <v>-2.8900000000000002E-2</v>
      </c>
      <c r="F66" s="9">
        <f ca="1">OFFSET(RT!P$1,$AI66,0)</f>
        <v>-1.37E-2</v>
      </c>
      <c r="G66" s="33">
        <f t="shared" ref="G66:G97" ca="1" si="15">IF(T66="-","-",T66/J66-1)</f>
        <v>0.50751649230580176</v>
      </c>
      <c r="H66" s="33">
        <f t="shared" ref="H66:H97" ca="1" si="16">(R66*AC66+(1-R66)*S66)/J66-1</f>
        <v>-0.35277291930337573</v>
      </c>
      <c r="I66" s="21">
        <f ca="1">OFFSET(WN!N$1,AJ66,0)</f>
        <v>0.999</v>
      </c>
      <c r="J66" s="23">
        <f t="shared" ref="J66:J97" ca="1" si="17">I66*(1+D66*M66)</f>
        <v>0.9950139899999999</v>
      </c>
      <c r="K66" s="24">
        <f ca="1">OFFSET(RT!I$1,$AJ66,0)</f>
        <v>1.042</v>
      </c>
      <c r="L66" s="24">
        <f ca="1">OFFSET(RT!J$1,$AJ66,0)</f>
        <v>0.93600000000000005</v>
      </c>
      <c r="M66" s="20">
        <f t="shared" ref="M66:M97" ca="1" si="18">IF(Q66="主动",0.9,0.95)</f>
        <v>0.95</v>
      </c>
      <c r="N66" s="20">
        <f ca="1">OFFSET(WN!AV$1,$AJ66,0)</f>
        <v>0.96171616190169473</v>
      </c>
      <c r="O66" s="9">
        <f t="shared" ref="O66:O97" ca="1" si="19">(AD66*R66+AE66*(1-R66))/AB66-1</f>
        <v>7.9760717846459883E-3</v>
      </c>
      <c r="P66" s="9">
        <f t="shared" ref="P66:P97" ca="1" si="20">(R66*AG66+(1-R66)*AH66)/AF66-1</f>
        <v>-8.8669950738915482E-3</v>
      </c>
      <c r="Q66" s="17" t="str">
        <f ca="1">IF(OFFSET(WN!L$1,AJ66,0)="0","主动","被动")</f>
        <v>被动</v>
      </c>
      <c r="R66" s="22">
        <f ca="1">OFFSET(CF!K$1,$AI66,0)</f>
        <v>0.5</v>
      </c>
      <c r="S66" s="32">
        <f ca="1">OFFSET(CF!G$1,$AI66,0)</f>
        <v>0.25</v>
      </c>
      <c r="T66" s="32">
        <f ca="1">IF(OFFSET(CF!H$1,$AI66,0)&gt;100,"-",OFFSET(CF!H$1,$AI66,0))</f>
        <v>1.5</v>
      </c>
      <c r="U66" s="17" t="s">
        <v>1478</v>
      </c>
      <c r="V66" s="17" t="str">
        <f ca="1">OFFSET(WN!H$1,$AJ66,0)</f>
        <v>券商A级</v>
      </c>
      <c r="W66" s="17" t="s">
        <v>1605</v>
      </c>
      <c r="X66" s="17" t="str">
        <f ca="1">OFFSET(WN!K$1,$AJ66,0)</f>
        <v>券商B级</v>
      </c>
      <c r="Y66" s="17" t="str">
        <f ca="1">OFFSET(RT!C$1,$AJ66,0)</f>
        <v>399975.SZ</v>
      </c>
      <c r="Z66" s="17" t="str">
        <f ca="1">OFFSET(RT!D$1,$AJ66,0)</f>
        <v>证券公司</v>
      </c>
      <c r="AA66" s="93">
        <f ca="1">OFFSET(WN!AC$1,$AJ66,0)</f>
        <v>3.2967362700000002</v>
      </c>
      <c r="AB66" s="40">
        <f ca="1">OFFSET(WN!AF$1,$AJ66,0)</f>
        <v>1.0029999999999999</v>
      </c>
      <c r="AC66" s="40">
        <f ca="1">OFFSET(WN!AG$1,$AJ66,0)</f>
        <v>1.038</v>
      </c>
      <c r="AD66" s="41">
        <f ca="1">OFFSET(WN!AJ$1,$AJ66,0)</f>
        <v>1.073</v>
      </c>
      <c r="AE66" s="41">
        <f ca="1">OFFSET(WN!AK$1,$AJ66,0)</f>
        <v>0.94899999999999995</v>
      </c>
      <c r="AF66" s="40">
        <f ca="1">OFFSET(WN!AL$1,$AJ66,0)</f>
        <v>1.0149999999999999</v>
      </c>
      <c r="AG66" s="41">
        <f ca="1">OFFSET(WN!AP$1,$AJ66,0)</f>
        <v>1.05</v>
      </c>
      <c r="AH66" s="41">
        <f ca="1">OFFSET(WN!AQ$1,$AJ66,0)</f>
        <v>0.96199999999999997</v>
      </c>
      <c r="AI66" s="19">
        <f>MATCH($A66,CF!A:A,0)-1</f>
        <v>65</v>
      </c>
      <c r="AJ66" s="19">
        <f>MATCH($A66,WN!A:A,0)-1</f>
        <v>65</v>
      </c>
    </row>
    <row r="67" spans="1:36" x14ac:dyDescent="0.25">
      <c r="A67" s="16" t="str">
        <f>WN!A67</f>
        <v>167503</v>
      </c>
      <c r="B67" s="16" t="str">
        <f>WN!B67</f>
        <v>一带分级</v>
      </c>
      <c r="C67" s="9">
        <f t="shared" ca="1" si="14"/>
        <v>-3.796253640136138E-3</v>
      </c>
      <c r="D67" s="9">
        <f ca="1">OFFSET(RT!V$1,$AJ67,0)</f>
        <v>-6.0000000000000006E-4</v>
      </c>
      <c r="E67" s="9">
        <f ca="1">OFFSET(RT!O$1,$AI67,0)</f>
        <v>0</v>
      </c>
      <c r="F67" s="9">
        <f ca="1">OFFSET(RT!P$1,$AI67,0)</f>
        <v>-1.7600000000000001E-2</v>
      </c>
      <c r="G67" s="33">
        <f t="shared" ca="1" si="15"/>
        <v>0.87139088232911188</v>
      </c>
      <c r="H67" s="33">
        <f t="shared" ca="1" si="16"/>
        <v>-0.1996684993239165</v>
      </c>
      <c r="I67" s="21">
        <f ca="1">OFFSET(WN!N$1,AJ67,0)</f>
        <v>0.80200000000000005</v>
      </c>
      <c r="J67" s="23">
        <f t="shared" ca="1" si="17"/>
        <v>0.80154286000000008</v>
      </c>
      <c r="K67" s="24">
        <f ca="1">OFFSET(RT!I$1,$AJ67,0)</f>
        <v>0.98299999999999998</v>
      </c>
      <c r="L67" s="24">
        <f ca="1">OFFSET(RT!J$1,$AJ67,0)</f>
        <v>0.61399999999999999</v>
      </c>
      <c r="M67" s="20">
        <f t="shared" ca="1" si="18"/>
        <v>0.95</v>
      </c>
      <c r="N67" s="20">
        <f ca="1">OFFSET(WN!AV$1,$AJ67,0)</f>
        <v>0.99509700997770578</v>
      </c>
      <c r="O67" s="9">
        <f t="shared" ca="1" si="19"/>
        <v>1.2453300124533051E-3</v>
      </c>
      <c r="P67" s="9">
        <f t="shared" ca="1" si="20"/>
        <v>1.8518518518517713E-3</v>
      </c>
      <c r="Q67" s="17" t="str">
        <f ca="1">IF(OFFSET(WN!L$1,AJ67,0)="0","主动","被动")</f>
        <v>被动</v>
      </c>
      <c r="R67" s="22">
        <f ca="1">OFFSET(CF!K$1,$AI67,0)</f>
        <v>0.5</v>
      </c>
      <c r="S67" s="32">
        <f ca="1">OFFSET(CF!G$1,$AI67,0)</f>
        <v>0.25</v>
      </c>
      <c r="T67" s="32">
        <f ca="1">IF(OFFSET(CF!H$1,$AI67,0)&gt;100,"-",OFFSET(CF!H$1,$AI67,0))</f>
        <v>1.5</v>
      </c>
      <c r="U67" s="17" t="s">
        <v>1479</v>
      </c>
      <c r="V67" s="17" t="str">
        <f ca="1">OFFSET(WN!H$1,$AJ67,0)</f>
        <v>一带一A</v>
      </c>
      <c r="W67" s="17" t="s">
        <v>1606</v>
      </c>
      <c r="X67" s="17" t="str">
        <f ca="1">OFFSET(WN!K$1,$AJ67,0)</f>
        <v>一带一B</v>
      </c>
      <c r="Y67" s="17" t="str">
        <f ca="1">OFFSET(RT!C$1,$AJ67,0)</f>
        <v>399991.SZ</v>
      </c>
      <c r="Z67" s="17" t="str">
        <f ca="1">OFFSET(RT!D$1,$AJ67,0)</f>
        <v>一带一路</v>
      </c>
      <c r="AA67" s="93">
        <f ca="1">OFFSET(WN!AC$1,$AJ67,0)</f>
        <v>9.9651003599999992</v>
      </c>
      <c r="AB67" s="40">
        <f ca="1">OFFSET(WN!AF$1,$AJ67,0)</f>
        <v>0.80300000000000005</v>
      </c>
      <c r="AC67" s="40">
        <f ca="1">OFFSET(WN!AG$1,$AJ67,0)</f>
        <v>1.0329999999999999</v>
      </c>
      <c r="AD67" s="41">
        <f ca="1">OFFSET(WN!AJ$1,$AJ67,0)</f>
        <v>0.98299999999999998</v>
      </c>
      <c r="AE67" s="41">
        <f ca="1">OFFSET(WN!AK$1,$AJ67,0)</f>
        <v>0.625</v>
      </c>
      <c r="AF67" s="40">
        <f ca="1">OFFSET(WN!AL$1,$AJ67,0)</f>
        <v>0.81</v>
      </c>
      <c r="AG67" s="41">
        <f ca="1">OFFSET(WN!AP$1,$AJ67,0)</f>
        <v>0.98199999999999998</v>
      </c>
      <c r="AH67" s="41">
        <f ca="1">OFFSET(WN!AQ$1,$AJ67,0)</f>
        <v>0.64100000000000001</v>
      </c>
      <c r="AI67" s="19">
        <f>MATCH($A67,CF!A:A,0)-1</f>
        <v>66</v>
      </c>
      <c r="AJ67" s="19">
        <f>MATCH($A67,WN!A:A,0)-1</f>
        <v>66</v>
      </c>
    </row>
    <row r="68" spans="1:36" x14ac:dyDescent="0.25">
      <c r="A68" s="16" t="str">
        <f>WN!A68</f>
        <v>160638</v>
      </c>
      <c r="B68" s="16" t="str">
        <f>WN!B68</f>
        <v>带路分级</v>
      </c>
      <c r="C68" s="9">
        <f t="shared" ca="1" si="14"/>
        <v>-2.4653858524602557E-3</v>
      </c>
      <c r="D68" s="9">
        <f ca="1">OFFSET(RT!V$1,$AJ68,0)</f>
        <v>-6.0000000000000006E-4</v>
      </c>
      <c r="E68" s="9">
        <f ca="1">OFFSET(RT!O$1,$AI68,0)</f>
        <v>0</v>
      </c>
      <c r="F68" s="9">
        <f ca="1">OFFSET(RT!P$1,$AI68,0)</f>
        <v>-7.3000000000000001E-3</v>
      </c>
      <c r="G68" s="33">
        <f t="shared" ca="1" si="15"/>
        <v>0.82142656265527658</v>
      </c>
      <c r="H68" s="33">
        <f t="shared" ca="1" si="16"/>
        <v>-0.24046512337274972</v>
      </c>
      <c r="I68" s="21">
        <f ca="1">OFFSET(WN!N$1,AJ68,0)</f>
        <v>0.82399999999999995</v>
      </c>
      <c r="J68" s="23">
        <f t="shared" ca="1" si="17"/>
        <v>0.82353032000000004</v>
      </c>
      <c r="K68" s="24">
        <f ca="1">OFFSET(RT!I$1,$AJ68,0)</f>
        <v>0.96599999999999997</v>
      </c>
      <c r="L68" s="24">
        <f ca="1">OFFSET(RT!J$1,$AJ68,0)</f>
        <v>0.67700000000000005</v>
      </c>
      <c r="M68" s="20">
        <f t="shared" ca="1" si="18"/>
        <v>0.95</v>
      </c>
      <c r="N68" s="20">
        <f ca="1">OFFSET(WN!AV$1,$AJ68,0)</f>
        <v>0.96878434865618357</v>
      </c>
      <c r="O68" s="9">
        <f t="shared" ca="1" si="19"/>
        <v>-1.2121212121211089E-3</v>
      </c>
      <c r="P68" s="9">
        <f t="shared" ca="1" si="20"/>
        <v>-4.2067307692307265E-3</v>
      </c>
      <c r="Q68" s="17" t="str">
        <f ca="1">IF(OFFSET(WN!L$1,AJ68,0)="0","主动","被动")</f>
        <v>被动</v>
      </c>
      <c r="R68" s="22">
        <f ca="1">OFFSET(CF!K$1,$AI68,0)</f>
        <v>0.5</v>
      </c>
      <c r="S68" s="32">
        <f ca="1">OFFSET(CF!G$1,$AI68,0)</f>
        <v>0.25</v>
      </c>
      <c r="T68" s="32">
        <f ca="1">IF(OFFSET(CF!H$1,$AI68,0)&gt;100,"-",OFFSET(CF!H$1,$AI68,0))</f>
        <v>1.5</v>
      </c>
      <c r="U68" s="17" t="s">
        <v>1480</v>
      </c>
      <c r="V68" s="17" t="str">
        <f ca="1">OFFSET(WN!H$1,$AJ68,0)</f>
        <v>带路A</v>
      </c>
      <c r="W68" s="17" t="s">
        <v>1607</v>
      </c>
      <c r="X68" s="17" t="str">
        <f ca="1">OFFSET(WN!K$1,$AJ68,0)</f>
        <v>带路B</v>
      </c>
      <c r="Y68" s="17" t="str">
        <f ca="1">OFFSET(RT!C$1,$AJ68,0)</f>
        <v>399991.SZ</v>
      </c>
      <c r="Z68" s="17" t="str">
        <f ca="1">OFFSET(RT!D$1,$AJ68,0)</f>
        <v>一带一路</v>
      </c>
      <c r="AA68" s="93">
        <f ca="1">OFFSET(WN!AC$1,$AJ68,0)</f>
        <v>1.09668196</v>
      </c>
      <c r="AB68" s="40">
        <f ca="1">OFFSET(WN!AF$1,$AJ68,0)</f>
        <v>0.82499999999999996</v>
      </c>
      <c r="AC68" s="40">
        <f ca="1">OFFSET(WN!AG$1,$AJ68,0)</f>
        <v>1.0009999999999999</v>
      </c>
      <c r="AD68" s="41">
        <f ca="1">OFFSET(WN!AJ$1,$AJ68,0)</f>
        <v>0.96599999999999997</v>
      </c>
      <c r="AE68" s="41">
        <f ca="1">OFFSET(WN!AK$1,$AJ68,0)</f>
        <v>0.68200000000000005</v>
      </c>
      <c r="AF68" s="40">
        <f ca="1">OFFSET(WN!AL$1,$AJ68,0)</f>
        <v>0.83199999999999996</v>
      </c>
      <c r="AG68" s="41">
        <f ca="1">OFFSET(WN!AP$1,$AJ68,0)</f>
        <v>0.96199999999999997</v>
      </c>
      <c r="AH68" s="41">
        <f ca="1">OFFSET(WN!AQ$1,$AJ68,0)</f>
        <v>0.69499999999999995</v>
      </c>
      <c r="AI68" s="19">
        <f>MATCH($A68,CF!A:A,0)-1</f>
        <v>67</v>
      </c>
      <c r="AJ68" s="19">
        <f>MATCH($A68,WN!A:A,0)-1</f>
        <v>67</v>
      </c>
    </row>
    <row r="69" spans="1:36" x14ac:dyDescent="0.25">
      <c r="A69" s="16" t="str">
        <f>WN!A69</f>
        <v>160516</v>
      </c>
      <c r="B69" s="16" t="str">
        <f>WN!B69</f>
        <v>博时证保</v>
      </c>
      <c r="C69" s="9">
        <f t="shared" ca="1" si="14"/>
        <v>1.5485055580542362E-2</v>
      </c>
      <c r="D69" s="9">
        <f ca="1">OFFSET(RT!V$1,$AJ69,0)</f>
        <v>-2.7999999999999995E-3</v>
      </c>
      <c r="E69" s="9">
        <f ca="1">OFFSET(RT!O$1,$AI69,0)</f>
        <v>7.51E-2</v>
      </c>
      <c r="F69" s="9">
        <f ca="1">OFFSET(RT!P$1,$AI69,0)</f>
        <v>-2.41E-2</v>
      </c>
      <c r="G69" s="33">
        <f t="shared" ca="1" si="15"/>
        <v>0.19421997912255073</v>
      </c>
      <c r="H69" s="33">
        <f t="shared" ca="1" si="16"/>
        <v>-0.48712232629950181</v>
      </c>
      <c r="I69" s="21">
        <f ca="1">OFFSET(WN!N$1,AJ69,0)</f>
        <v>1.2594000000000001</v>
      </c>
      <c r="J69" s="23">
        <f t="shared" ca="1" si="17"/>
        <v>1.256049996</v>
      </c>
      <c r="K69" s="24">
        <f ca="1">OFFSET(RT!I$1,$AJ69,0)</f>
        <v>1.131</v>
      </c>
      <c r="L69" s="24">
        <f ca="1">OFFSET(RT!J$1,$AJ69,0)</f>
        <v>1.42</v>
      </c>
      <c r="M69" s="20">
        <f t="shared" ca="1" si="18"/>
        <v>0.95</v>
      </c>
      <c r="N69" s="20">
        <f ca="1">OFFSET(WN!AV$1,$AJ69,0)</f>
        <v>0.93137706628179817</v>
      </c>
      <c r="O69" s="9">
        <f t="shared" ca="1" si="19"/>
        <v>-7.2073499128780805E-3</v>
      </c>
      <c r="P69" s="9">
        <f t="shared" ca="1" si="20"/>
        <v>1.2156862745098085E-2</v>
      </c>
      <c r="Q69" s="17" t="str">
        <f ca="1">IF(OFFSET(WN!L$1,AJ69,0)="0","主动","被动")</f>
        <v>被动</v>
      </c>
      <c r="R69" s="22">
        <f ca="1">OFFSET(CF!K$1,$AI69,0)</f>
        <v>0.5</v>
      </c>
      <c r="S69" s="32">
        <f ca="1">OFFSET(CF!G$1,$AI69,0)</f>
        <v>0.25</v>
      </c>
      <c r="T69" s="32">
        <f ca="1">IF(OFFSET(CF!H$1,$AI69,0)&gt;100,"-",OFFSET(CF!H$1,$AI69,0))</f>
        <v>1.5</v>
      </c>
      <c r="U69" s="17" t="s">
        <v>1481</v>
      </c>
      <c r="V69" s="17" t="str">
        <f ca="1">OFFSET(WN!H$1,$AJ69,0)</f>
        <v>证保A级</v>
      </c>
      <c r="W69" s="17" t="s">
        <v>1608</v>
      </c>
      <c r="X69" s="17" t="str">
        <f ca="1">OFFSET(WN!K$1,$AJ69,0)</f>
        <v>证保B级</v>
      </c>
      <c r="Y69" s="17" t="str">
        <f ca="1">OFFSET(RT!C$1,$AJ69,0)</f>
        <v>399966.SZ</v>
      </c>
      <c r="Z69" s="17" t="str">
        <f ca="1">OFFSET(RT!D$1,$AJ69,0)</f>
        <v>中证800证保</v>
      </c>
      <c r="AA69" s="93">
        <f ca="1">OFFSET(WN!AC$1,$AJ69,0)</f>
        <v>0.37401366000000003</v>
      </c>
      <c r="AB69" s="40">
        <f ca="1">OFFSET(WN!AF$1,$AJ69,0)</f>
        <v>1.2625999999999999</v>
      </c>
      <c r="AC69" s="40">
        <f ca="1">OFFSET(WN!AG$1,$AJ69,0)</f>
        <v>1.0384</v>
      </c>
      <c r="AD69" s="41">
        <f ca="1">OFFSET(WN!AJ$1,$AJ69,0)</f>
        <v>1.052</v>
      </c>
      <c r="AE69" s="41">
        <f ca="1">OFFSET(WN!AK$1,$AJ69,0)</f>
        <v>1.4550000000000001</v>
      </c>
      <c r="AF69" s="40">
        <f ca="1">OFFSET(WN!AL$1,$AJ69,0)</f>
        <v>1.2749999999999999</v>
      </c>
      <c r="AG69" s="41">
        <f ca="1">OFFSET(WN!AP$1,$AJ69,0)</f>
        <v>1.111</v>
      </c>
      <c r="AH69" s="41">
        <f ca="1">OFFSET(WN!AQ$1,$AJ69,0)</f>
        <v>1.47</v>
      </c>
      <c r="AI69" s="19">
        <f>MATCH($A69,CF!A:A,0)-1</f>
        <v>68</v>
      </c>
      <c r="AJ69" s="19">
        <f>MATCH($A69,WN!A:A,0)-1</f>
        <v>68</v>
      </c>
    </row>
    <row r="70" spans="1:36" x14ac:dyDescent="0.25">
      <c r="A70" s="16" t="str">
        <f>WN!A70</f>
        <v>168201</v>
      </c>
      <c r="B70" s="16" t="str">
        <f>WN!B70</f>
        <v>一带一路</v>
      </c>
      <c r="C70" s="9">
        <f t="shared" ca="1" si="14"/>
        <v>-5.5606205340965609E-3</v>
      </c>
      <c r="D70" s="9">
        <f ca="1">OFFSET(RT!V$1,$AJ70,0)</f>
        <v>-6.0000000000000006E-4</v>
      </c>
      <c r="E70" s="9">
        <f ca="1">OFFSET(RT!O$1,$AI70,0)</f>
        <v>0</v>
      </c>
      <c r="F70" s="9">
        <f ca="1">OFFSET(RT!P$1,$AI70,0)</f>
        <v>3.7000000000000002E-3</v>
      </c>
      <c r="G70" s="33">
        <f t="shared" ca="1" si="15"/>
        <v>0.22618912387904255</v>
      </c>
      <c r="H70" s="33">
        <f t="shared" ca="1" si="16"/>
        <v>-0.47273867673201175</v>
      </c>
      <c r="I70" s="21">
        <f ca="1">OFFSET(WN!N$1,AJ70,0)</f>
        <v>1.224</v>
      </c>
      <c r="J70" s="23">
        <f t="shared" ca="1" si="17"/>
        <v>1.2233023199999999</v>
      </c>
      <c r="K70" s="24">
        <f ca="1">OFFSET(RT!I$1,$AJ70,0)</f>
        <v>1.091</v>
      </c>
      <c r="L70" s="24">
        <f ca="1">OFFSET(RT!J$1,$AJ70,0)</f>
        <v>1.3420000000000001</v>
      </c>
      <c r="M70" s="20">
        <f t="shared" ca="1" si="18"/>
        <v>0.95</v>
      </c>
      <c r="N70" s="20">
        <f ca="1">OFFSET(WN!AV$1,$AJ70,0)</f>
        <v>0.93236388442098184</v>
      </c>
      <c r="O70" s="9">
        <f t="shared" ca="1" si="19"/>
        <v>-8.9795918367348015E-3</v>
      </c>
      <c r="P70" s="9">
        <f t="shared" ca="1" si="20"/>
        <v>-4.0485829959514552E-3</v>
      </c>
      <c r="Q70" s="17" t="str">
        <f ca="1">IF(OFFSET(WN!L$1,AJ70,0)="0","主动","被动")</f>
        <v>被动</v>
      </c>
      <c r="R70" s="22">
        <f ca="1">OFFSET(CF!K$1,$AI70,0)</f>
        <v>0.5</v>
      </c>
      <c r="S70" s="32">
        <f ca="1">OFFSET(CF!G$1,$AI70,0)</f>
        <v>0.25</v>
      </c>
      <c r="T70" s="32">
        <f ca="1">IF(OFFSET(CF!H$1,$AI70,0)&gt;100,"-",OFFSET(CF!H$1,$AI70,0))</f>
        <v>1.5</v>
      </c>
      <c r="U70" s="17" t="s">
        <v>1482</v>
      </c>
      <c r="V70" s="17" t="str">
        <f ca="1">OFFSET(WN!H$1,$AJ70,0)</f>
        <v>一带A</v>
      </c>
      <c r="W70" s="17" t="s">
        <v>1609</v>
      </c>
      <c r="X70" s="17" t="str">
        <f ca="1">OFFSET(WN!K$1,$AJ70,0)</f>
        <v>一带B</v>
      </c>
      <c r="Y70" s="17" t="str">
        <f ca="1">OFFSET(RT!C$1,$AJ70,0)</f>
        <v>399991.SZ</v>
      </c>
      <c r="Z70" s="17" t="str">
        <f ca="1">OFFSET(RT!D$1,$AJ70,0)</f>
        <v>一带一路</v>
      </c>
      <c r="AA70" s="93">
        <f ca="1">OFFSET(WN!AC$1,$AJ70,0)</f>
        <v>1.7810469799999999</v>
      </c>
      <c r="AB70" s="40">
        <f ca="1">OFFSET(WN!AF$1,$AJ70,0)</f>
        <v>1.2250000000000001</v>
      </c>
      <c r="AC70" s="40">
        <f ca="1">OFFSET(WN!AG$1,$AJ70,0)</f>
        <v>1.04</v>
      </c>
      <c r="AD70" s="41">
        <f ca="1">OFFSET(WN!AJ$1,$AJ70,0)</f>
        <v>1.091</v>
      </c>
      <c r="AE70" s="41">
        <f ca="1">OFFSET(WN!AK$1,$AJ70,0)</f>
        <v>1.337</v>
      </c>
      <c r="AF70" s="40">
        <f ca="1">OFFSET(WN!AL$1,$AJ70,0)</f>
        <v>1.2350000000000001</v>
      </c>
      <c r="AG70" s="41">
        <f ca="1">OFFSET(WN!AP$1,$AJ70,0)</f>
        <v>1.103</v>
      </c>
      <c r="AH70" s="41">
        <f ca="1">OFFSET(WN!AQ$1,$AJ70,0)</f>
        <v>1.357</v>
      </c>
      <c r="AI70" s="19">
        <f>MATCH($A70,CF!A:A,0)-1</f>
        <v>69</v>
      </c>
      <c r="AJ70" s="19">
        <f>MATCH($A70,WN!A:A,0)-1</f>
        <v>69</v>
      </c>
    </row>
    <row r="71" spans="1:36" x14ac:dyDescent="0.25">
      <c r="A71" s="16" t="str">
        <f>WN!A71</f>
        <v>161723</v>
      </c>
      <c r="B71" s="16" t="str">
        <f>WN!B71</f>
        <v>银行基金</v>
      </c>
      <c r="C71" s="9">
        <f t="shared" ca="1" si="14"/>
        <v>-5.9538093881079668E-3</v>
      </c>
      <c r="D71" s="9">
        <f ca="1">OFFSET(RT!V$1,$AJ71,0)</f>
        <v>1E-4</v>
      </c>
      <c r="E71" s="9">
        <f ca="1">OFFSET(RT!O$1,$AI71,0)</f>
        <v>0</v>
      </c>
      <c r="F71" s="9">
        <f ca="1">OFFSET(RT!P$1,$AI71,0)</f>
        <v>-1.6400000000000001E-2</v>
      </c>
      <c r="G71" s="33">
        <f t="shared" ca="1" si="15"/>
        <v>0.46470460306270911</v>
      </c>
      <c r="H71" s="33">
        <f t="shared" ca="1" si="16"/>
        <v>-0.3735946647568481</v>
      </c>
      <c r="I71" s="21">
        <f ca="1">OFFSET(WN!N$1,AJ71,0)</f>
        <v>1.024</v>
      </c>
      <c r="J71" s="23">
        <f t="shared" ca="1" si="17"/>
        <v>1.0240972799999999</v>
      </c>
      <c r="K71" s="24">
        <f ca="1">OFFSET(RT!I$1,$AJ71,0)</f>
        <v>1.014</v>
      </c>
      <c r="L71" s="24">
        <f ca="1">OFFSET(RT!J$1,$AJ71,0)</f>
        <v>1.022</v>
      </c>
      <c r="M71" s="20">
        <f t="shared" ca="1" si="18"/>
        <v>0.95</v>
      </c>
      <c r="N71" s="20">
        <f ca="1">OFFSET(WN!AV$1,$AJ71,0)</f>
        <v>0.974839249740168</v>
      </c>
      <c r="O71" s="9">
        <f t="shared" ca="1" si="19"/>
        <v>2.44140625E-3</v>
      </c>
      <c r="P71" s="9">
        <f t="shared" ca="1" si="20"/>
        <v>9.6805421103596245E-4</v>
      </c>
      <c r="Q71" s="17" t="str">
        <f ca="1">IF(OFFSET(WN!L$1,AJ71,0)="0","主动","被动")</f>
        <v>被动</v>
      </c>
      <c r="R71" s="22">
        <f ca="1">OFFSET(CF!K$1,$AI71,0)</f>
        <v>0.5</v>
      </c>
      <c r="S71" s="32">
        <f ca="1">OFFSET(CF!G$1,$AI71,0)</f>
        <v>0.25</v>
      </c>
      <c r="T71" s="32">
        <f ca="1">IF(OFFSET(CF!H$1,$AI71,0)&gt;100,"-",OFFSET(CF!H$1,$AI71,0))</f>
        <v>1.5</v>
      </c>
      <c r="U71" s="17" t="s">
        <v>1483</v>
      </c>
      <c r="V71" s="17" t="str">
        <f ca="1">OFFSET(WN!H$1,$AJ71,0)</f>
        <v>银行A端</v>
      </c>
      <c r="W71" s="17" t="s">
        <v>1610</v>
      </c>
      <c r="X71" s="17" t="str">
        <f ca="1">OFFSET(WN!K$1,$AJ71,0)</f>
        <v>银行B端</v>
      </c>
      <c r="Y71" s="17" t="str">
        <f ca="1">OFFSET(RT!C$1,$AJ71,0)</f>
        <v>399986.SZ</v>
      </c>
      <c r="Z71" s="17" t="str">
        <f ca="1">OFFSET(RT!D$1,$AJ71,0)</f>
        <v>中证银行</v>
      </c>
      <c r="AA71" s="93">
        <f ca="1">OFFSET(WN!AC$1,$AJ71,0)</f>
        <v>0.39781058000000002</v>
      </c>
      <c r="AB71" s="40">
        <f ca="1">OFFSET(WN!AF$1,$AJ71,0)</f>
        <v>1.024</v>
      </c>
      <c r="AC71" s="40">
        <f ca="1">OFFSET(WN!AG$1,$AJ71,0)</f>
        <v>1.0329999999999999</v>
      </c>
      <c r="AD71" s="41">
        <f ca="1">OFFSET(WN!AJ$1,$AJ71,0)</f>
        <v>1.014</v>
      </c>
      <c r="AE71" s="41">
        <f ca="1">OFFSET(WN!AK$1,$AJ71,0)</f>
        <v>1.0389999999999999</v>
      </c>
      <c r="AF71" s="40">
        <f ca="1">OFFSET(WN!AL$1,$AJ71,0)</f>
        <v>1.0329999999999999</v>
      </c>
      <c r="AG71" s="41">
        <f ca="1">OFFSET(WN!AP$1,$AJ71,0)</f>
        <v>1.014</v>
      </c>
      <c r="AH71" s="41">
        <f ca="1">OFFSET(WN!AQ$1,$AJ71,0)</f>
        <v>1.054</v>
      </c>
      <c r="AI71" s="19">
        <f>MATCH($A71,CF!A:A,0)-1</f>
        <v>70</v>
      </c>
      <c r="AJ71" s="19">
        <f>MATCH($A71,WN!A:A,0)-1</f>
        <v>70</v>
      </c>
    </row>
    <row r="72" spans="1:36" x14ac:dyDescent="0.25">
      <c r="A72" s="16" t="str">
        <f>WN!A72</f>
        <v>161724</v>
      </c>
      <c r="B72" s="16" t="str">
        <f>WN!B72</f>
        <v>煤炭分级</v>
      </c>
      <c r="C72" s="9">
        <f t="shared" ca="1" si="14"/>
        <v>-2.0138495216739161E-2</v>
      </c>
      <c r="D72" s="9">
        <f ca="1">OFFSET(RT!V$1,$AJ72,0)</f>
        <v>1.3900000000000001E-2</v>
      </c>
      <c r="E72" s="9">
        <f ca="1">OFFSET(RT!O$1,$AI72,0)</f>
        <v>1E-3</v>
      </c>
      <c r="F72" s="9">
        <f ca="1">OFFSET(RT!P$1,$AI72,0)</f>
        <v>2.2200000000000001E-2</v>
      </c>
      <c r="G72" s="33">
        <f t="shared" ca="1" si="15"/>
        <v>6.5839200271857301E-2</v>
      </c>
      <c r="H72" s="33">
        <f t="shared" ca="1" si="16"/>
        <v>-0.54417610201706901</v>
      </c>
      <c r="I72" s="21">
        <f ca="1">OFFSET(WN!N$1,AJ72,0)</f>
        <v>1.389</v>
      </c>
      <c r="J72" s="23">
        <f t="shared" ca="1" si="17"/>
        <v>1.4073417449999999</v>
      </c>
      <c r="K72" s="24">
        <f ca="1">OFFSET(RT!I$1,$AJ72,0)</f>
        <v>1.0509999999999999</v>
      </c>
      <c r="L72" s="24">
        <f ca="1">OFFSET(RT!J$1,$AJ72,0)</f>
        <v>1.7070000000000001</v>
      </c>
      <c r="M72" s="20">
        <f t="shared" ca="1" si="18"/>
        <v>0.95</v>
      </c>
      <c r="N72" s="20">
        <f ca="1">OFFSET(WN!AV$1,$AJ72,0)</f>
        <v>0.91592868386228565</v>
      </c>
      <c r="O72" s="9">
        <f t="shared" ca="1" si="19"/>
        <v>-8.7463556851313795E-3</v>
      </c>
      <c r="P72" s="9">
        <f t="shared" ca="1" si="20"/>
        <v>-7.8909612625537306E-3</v>
      </c>
      <c r="Q72" s="17" t="str">
        <f ca="1">IF(OFFSET(WN!L$1,AJ72,0)="0","主动","被动")</f>
        <v>被动</v>
      </c>
      <c r="R72" s="22">
        <f ca="1">OFFSET(CF!K$1,$AI72,0)</f>
        <v>0.5</v>
      </c>
      <c r="S72" s="32">
        <f ca="1">OFFSET(CF!G$1,$AI72,0)</f>
        <v>0.25</v>
      </c>
      <c r="T72" s="32">
        <f ca="1">IF(OFFSET(CF!H$1,$AI72,0)&gt;100,"-",OFFSET(CF!H$1,$AI72,0))</f>
        <v>1.5</v>
      </c>
      <c r="U72" s="17" t="s">
        <v>1484</v>
      </c>
      <c r="V72" s="17" t="str">
        <f ca="1">OFFSET(WN!H$1,$AJ72,0)</f>
        <v>煤炭A</v>
      </c>
      <c r="W72" s="17" t="s">
        <v>1611</v>
      </c>
      <c r="X72" s="17" t="str">
        <f ca="1">OFFSET(WN!K$1,$AJ72,0)</f>
        <v>煤炭B</v>
      </c>
      <c r="Y72" s="17" t="str">
        <f ca="1">OFFSET(RT!C$1,$AJ72,0)</f>
        <v>399990.SZ</v>
      </c>
      <c r="Z72" s="17" t="str">
        <f ca="1">OFFSET(RT!D$1,$AJ72,0)</f>
        <v>煤炭等权</v>
      </c>
      <c r="AA72" s="93">
        <f ca="1">OFFSET(WN!AC$1,$AJ72,0)</f>
        <v>0.50352978000000004</v>
      </c>
      <c r="AB72" s="40">
        <f ca="1">OFFSET(WN!AF$1,$AJ72,0)</f>
        <v>1.3720000000000001</v>
      </c>
      <c r="AC72" s="40">
        <f ca="1">OFFSET(WN!AG$1,$AJ72,0)</f>
        <v>1.0329999999999999</v>
      </c>
      <c r="AD72" s="41">
        <f ca="1">OFFSET(WN!AJ$1,$AJ72,0)</f>
        <v>1.05</v>
      </c>
      <c r="AE72" s="41">
        <f ca="1">OFFSET(WN!AK$1,$AJ72,0)</f>
        <v>1.67</v>
      </c>
      <c r="AF72" s="40">
        <f ca="1">OFFSET(WN!AL$1,$AJ72,0)</f>
        <v>1.3939999999999999</v>
      </c>
      <c r="AG72" s="41">
        <f ca="1">OFFSET(WN!AP$1,$AJ72,0)</f>
        <v>1.056</v>
      </c>
      <c r="AH72" s="41">
        <f ca="1">OFFSET(WN!AQ$1,$AJ72,0)</f>
        <v>1.71</v>
      </c>
      <c r="AI72" s="19">
        <f>MATCH($A72,CF!A:A,0)-1</f>
        <v>71</v>
      </c>
      <c r="AJ72" s="19">
        <f>MATCH($A72,WN!A:A,0)-1</f>
        <v>71</v>
      </c>
    </row>
    <row r="73" spans="1:36" x14ac:dyDescent="0.25">
      <c r="A73" s="16" t="str">
        <f>WN!A73</f>
        <v>163116</v>
      </c>
      <c r="B73" s="16" t="str">
        <f>WN!B73</f>
        <v>申万电子</v>
      </c>
      <c r="C73" s="9">
        <f t="shared" ca="1" si="14"/>
        <v>5.5105914483896346E-2</v>
      </c>
      <c r="D73" s="9">
        <f ca="1">OFFSET(RT!V$1,$AJ73,0)</f>
        <v>1E-4</v>
      </c>
      <c r="E73" s="9">
        <f ca="1">OFFSET(RT!O$1,$AI73,0)</f>
        <v>9.5000000000000001E-2</v>
      </c>
      <c r="F73" s="9">
        <f ca="1">OFFSET(RT!P$1,$AI73,0)</f>
        <v>8.3000000000000001E-3</v>
      </c>
      <c r="G73" s="33">
        <f t="shared" ca="1" si="15"/>
        <v>0.31014807262073218</v>
      </c>
      <c r="H73" s="33">
        <f t="shared" ca="1" si="16"/>
        <v>-0.44790360219762348</v>
      </c>
      <c r="I73" s="21">
        <f ca="1">OFFSET(WN!N$1,AJ73,0)</f>
        <v>1.1448</v>
      </c>
      <c r="J73" s="23">
        <f t="shared" ca="1" si="17"/>
        <v>1.144908756</v>
      </c>
      <c r="K73" s="24">
        <f ca="1">OFFSET(RT!I$1,$AJ73,0)</f>
        <v>1.1990000000000001</v>
      </c>
      <c r="L73" s="24">
        <f ca="1">OFFSET(RT!J$1,$AJ73,0)</f>
        <v>1.2170000000000001</v>
      </c>
      <c r="M73" s="20">
        <f t="shared" ca="1" si="18"/>
        <v>0.95</v>
      </c>
      <c r="N73" s="20">
        <f ca="1">OFFSET(WN!AV$1,$AJ73,0)</f>
        <v>0.89308197540918699</v>
      </c>
      <c r="O73" s="9">
        <f t="shared" ca="1" si="19"/>
        <v>5.5914730036694671E-3</v>
      </c>
      <c r="P73" s="9">
        <f t="shared" ca="1" si="20"/>
        <v>6.0906638823632342E-4</v>
      </c>
      <c r="Q73" s="17" t="str">
        <f ca="1">IF(OFFSET(WN!L$1,AJ73,0)="0","主动","被动")</f>
        <v>被动</v>
      </c>
      <c r="R73" s="22">
        <f ca="1">OFFSET(CF!K$1,$AI73,0)</f>
        <v>0.5</v>
      </c>
      <c r="S73" s="32">
        <f ca="1">OFFSET(CF!G$1,$AI73,0)</f>
        <v>0.25</v>
      </c>
      <c r="T73" s="32">
        <f ca="1">IF(OFFSET(CF!H$1,$AI73,0)&gt;100,"-",OFFSET(CF!H$1,$AI73,0))</f>
        <v>1.5</v>
      </c>
      <c r="U73" s="17" t="s">
        <v>1485</v>
      </c>
      <c r="V73" s="17" t="str">
        <f ca="1">OFFSET(WN!H$1,$AJ73,0)</f>
        <v>电子A</v>
      </c>
      <c r="W73" s="17" t="s">
        <v>1612</v>
      </c>
      <c r="X73" s="17" t="str">
        <f ca="1">OFFSET(WN!K$1,$AJ73,0)</f>
        <v>电子B</v>
      </c>
      <c r="Y73" s="17" t="str">
        <f ca="1">OFFSET(RT!C$1,$AJ73,0)</f>
        <v>399811.SZ</v>
      </c>
      <c r="Z73" s="17" t="str">
        <f ca="1">OFFSET(RT!D$1,$AJ73,0)</f>
        <v>CSSW电子</v>
      </c>
      <c r="AA73" s="93">
        <f ca="1">OFFSET(WN!AC$1,$AJ73,0)</f>
        <v>0.38401716000000002</v>
      </c>
      <c r="AB73" s="40">
        <f ca="1">OFFSET(WN!AF$1,$AJ73,0)</f>
        <v>1.1446000000000001</v>
      </c>
      <c r="AC73" s="40">
        <f ca="1">OFFSET(WN!AG$1,$AJ73,0)</f>
        <v>1.0142</v>
      </c>
      <c r="AD73" s="41">
        <f ca="1">OFFSET(WN!AJ$1,$AJ73,0)</f>
        <v>1.095</v>
      </c>
      <c r="AE73" s="41">
        <f ca="1">OFFSET(WN!AK$1,$AJ73,0)</f>
        <v>1.2070000000000001</v>
      </c>
      <c r="AF73" s="40">
        <f ca="1">OFFSET(WN!AL$1,$AJ73,0)</f>
        <v>1.1493</v>
      </c>
      <c r="AG73" s="41">
        <f ca="1">OFFSET(WN!AP$1,$AJ73,0)</f>
        <v>1.095</v>
      </c>
      <c r="AH73" s="41">
        <f ca="1">OFFSET(WN!AQ$1,$AJ73,0)</f>
        <v>1.2050000000000001</v>
      </c>
      <c r="AI73" s="19">
        <f>MATCH($A73,CF!A:A,0)-1</f>
        <v>72</v>
      </c>
      <c r="AJ73" s="19">
        <f>MATCH($A73,WN!A:A,0)-1</f>
        <v>72</v>
      </c>
    </row>
    <row r="74" spans="1:36" x14ac:dyDescent="0.25">
      <c r="A74" s="16" t="str">
        <f>WN!A74</f>
        <v>164818</v>
      </c>
      <c r="B74" s="16" t="str">
        <f>WN!B74</f>
        <v>传媒母基</v>
      </c>
      <c r="C74" s="9">
        <f t="shared" ca="1" si="14"/>
        <v>-4.3800138568291791E-3</v>
      </c>
      <c r="D74" s="9">
        <f ca="1">OFFSET(RT!V$1,$AJ74,0)</f>
        <v>3.0000000000000003E-4</v>
      </c>
      <c r="E74" s="9">
        <f ca="1">OFFSET(RT!O$1,$AI74,0)</f>
        <v>2.9000000000000002E-3</v>
      </c>
      <c r="F74" s="9">
        <f ca="1">OFFSET(RT!P$1,$AI74,0)</f>
        <v>0</v>
      </c>
      <c r="G74" s="33">
        <f t="shared" ca="1" si="15"/>
        <v>0.53566064700746141</v>
      </c>
      <c r="H74" s="33">
        <f t="shared" ca="1" si="16"/>
        <v>-0.34975009336880725</v>
      </c>
      <c r="I74" s="21">
        <f ca="1">OFFSET(WN!N$1,AJ74,0)</f>
        <v>0.97650000000000003</v>
      </c>
      <c r="J74" s="23">
        <f t="shared" ca="1" si="17"/>
        <v>0.97677830250000008</v>
      </c>
      <c r="K74" s="24">
        <f ca="1">OFFSET(RT!I$1,$AJ74,0)</f>
        <v>1.036</v>
      </c>
      <c r="L74" s="24">
        <f ca="1">OFFSET(RT!J$1,$AJ74,0)</f>
        <v>0.90900000000000003</v>
      </c>
      <c r="M74" s="20">
        <f t="shared" ca="1" si="18"/>
        <v>0.95</v>
      </c>
      <c r="N74" s="20">
        <f ca="1">OFFSET(WN!AV$1,$AJ74,0)</f>
        <v>0.61337219101525398</v>
      </c>
      <c r="O74" s="9">
        <f t="shared" ca="1" si="19"/>
        <v>-7.4619237452724363E-3</v>
      </c>
      <c r="P74" s="9">
        <f t="shared" ca="1" si="20"/>
        <v>-9.4772240904922311E-3</v>
      </c>
      <c r="Q74" s="17" t="str">
        <f ca="1">IF(OFFSET(WN!L$1,AJ74,0)="0","主动","被动")</f>
        <v>被动</v>
      </c>
      <c r="R74" s="22">
        <f ca="1">OFFSET(CF!K$1,$AI74,0)</f>
        <v>0.5</v>
      </c>
      <c r="S74" s="32">
        <f ca="1">OFFSET(CF!G$1,$AI74,0)</f>
        <v>0.25</v>
      </c>
      <c r="T74" s="32">
        <f ca="1">IF(OFFSET(CF!H$1,$AI74,0)&gt;100,"-",OFFSET(CF!H$1,$AI74,0))</f>
        <v>1.5</v>
      </c>
      <c r="U74" s="17" t="s">
        <v>1486</v>
      </c>
      <c r="V74" s="17" t="str">
        <f ca="1">OFFSET(WN!H$1,$AJ74,0)</f>
        <v>传媒A级</v>
      </c>
      <c r="W74" s="17" t="s">
        <v>1613</v>
      </c>
      <c r="X74" s="17" t="str">
        <f ca="1">OFFSET(WN!K$1,$AJ74,0)</f>
        <v>传媒B级</v>
      </c>
      <c r="Y74" s="17" t="str">
        <f ca="1">OFFSET(RT!C$1,$AJ74,0)</f>
        <v>399971.SZ</v>
      </c>
      <c r="Z74" s="17" t="str">
        <f ca="1">OFFSET(RT!D$1,$AJ74,0)</f>
        <v>中证传媒</v>
      </c>
      <c r="AA74" s="93">
        <f ca="1">OFFSET(WN!AC$1,$AJ74,0)</f>
        <v>1.3816352000000001</v>
      </c>
      <c r="AB74" s="40">
        <f ca="1">OFFSET(WN!AF$1,$AJ74,0)</f>
        <v>0.97829999999999995</v>
      </c>
      <c r="AC74" s="40">
        <f ca="1">OFFSET(WN!AG$1,$AJ74,0)</f>
        <v>1.0203</v>
      </c>
      <c r="AD74" s="41">
        <f ca="1">OFFSET(WN!AJ$1,$AJ74,0)</f>
        <v>1.0329999999999999</v>
      </c>
      <c r="AE74" s="41">
        <f ca="1">OFFSET(WN!AK$1,$AJ74,0)</f>
        <v>0.90900000000000003</v>
      </c>
      <c r="AF74" s="40">
        <f ca="1">OFFSET(WN!AL$1,$AJ74,0)</f>
        <v>0.98129999999999995</v>
      </c>
      <c r="AG74" s="41">
        <f ca="1">OFFSET(WN!AP$1,$AJ74,0)</f>
        <v>1.0329999999999999</v>
      </c>
      <c r="AH74" s="41">
        <f ca="1">OFFSET(WN!AQ$1,$AJ74,0)</f>
        <v>0.91100000000000003</v>
      </c>
      <c r="AI74" s="19">
        <f>MATCH($A74,CF!A:A,0)-1</f>
        <v>73</v>
      </c>
      <c r="AJ74" s="19">
        <f>MATCH($A74,WN!A:A,0)-1</f>
        <v>73</v>
      </c>
    </row>
    <row r="75" spans="1:36" x14ac:dyDescent="0.25">
      <c r="A75" s="16" t="str">
        <f>WN!A75</f>
        <v>160639</v>
      </c>
      <c r="B75" s="16" t="str">
        <f>WN!B75</f>
        <v>高铁分级</v>
      </c>
      <c r="C75" s="9">
        <f t="shared" ca="1" si="14"/>
        <v>-2.4928698736917942E-3</v>
      </c>
      <c r="D75" s="9">
        <f ca="1">OFFSET(RT!V$1,$AJ75,0)</f>
        <v>-8.0000000000000004E-4</v>
      </c>
      <c r="E75" s="9">
        <f ca="1">OFFSET(RT!O$1,$AI75,0)</f>
        <v>0</v>
      </c>
      <c r="F75" s="9">
        <f ca="1">OFFSET(RT!P$1,$AI75,0)</f>
        <v>-3.4000000000000002E-3</v>
      </c>
      <c r="G75" s="33">
        <f t="shared" ca="1" si="15"/>
        <v>0.9520687478009946</v>
      </c>
      <c r="H75" s="33">
        <f t="shared" ca="1" si="16"/>
        <v>-0.18598733216698538</v>
      </c>
      <c r="I75" s="21">
        <f ca="1">OFFSET(WN!N$1,AJ75,0)</f>
        <v>0.76900000000000002</v>
      </c>
      <c r="J75" s="23">
        <f t="shared" ca="1" si="17"/>
        <v>0.76841556</v>
      </c>
      <c r="K75" s="24">
        <f ca="1">OFFSET(RT!I$1,$AJ75,0)</f>
        <v>0.95300000000000007</v>
      </c>
      <c r="L75" s="24">
        <f ca="1">OFFSET(RT!J$1,$AJ75,0)</f>
        <v>0.57999999999999996</v>
      </c>
      <c r="M75" s="20">
        <f t="shared" ca="1" si="18"/>
        <v>0.95</v>
      </c>
      <c r="N75" s="20">
        <f ca="1">OFFSET(WN!AV$1,$AJ75,0)</f>
        <v>0.90628411723256541</v>
      </c>
      <c r="O75" s="9">
        <f t="shared" ca="1" si="19"/>
        <v>-3.2467532467532756E-3</v>
      </c>
      <c r="P75" s="9">
        <f t="shared" ca="1" si="20"/>
        <v>-2.580645161290418E-3</v>
      </c>
      <c r="Q75" s="17" t="str">
        <f ca="1">IF(OFFSET(WN!L$1,AJ75,0)="0","主动","被动")</f>
        <v>被动</v>
      </c>
      <c r="R75" s="22">
        <f ca="1">OFFSET(CF!K$1,$AI75,0)</f>
        <v>0.5</v>
      </c>
      <c r="S75" s="32">
        <f ca="1">OFFSET(CF!G$1,$AI75,0)</f>
        <v>0.25</v>
      </c>
      <c r="T75" s="32">
        <f ca="1">IF(OFFSET(CF!H$1,$AI75,0)&gt;100,"-",OFFSET(CF!H$1,$AI75,0))</f>
        <v>1.5</v>
      </c>
      <c r="U75" s="17" t="s">
        <v>1487</v>
      </c>
      <c r="V75" s="17" t="str">
        <f ca="1">OFFSET(WN!H$1,$AJ75,0)</f>
        <v>高铁A</v>
      </c>
      <c r="W75" s="17" t="s">
        <v>1614</v>
      </c>
      <c r="X75" s="17" t="str">
        <f ca="1">OFFSET(WN!K$1,$AJ75,0)</f>
        <v>高铁B</v>
      </c>
      <c r="Y75" s="17" t="str">
        <f ca="1">OFFSET(RT!C$1,$AJ75,0)</f>
        <v>399807.SZ</v>
      </c>
      <c r="Z75" s="17" t="str">
        <f ca="1">OFFSET(RT!D$1,$AJ75,0)</f>
        <v>高铁产业</v>
      </c>
      <c r="AA75" s="93">
        <f ca="1">OFFSET(WN!AC$1,$AJ75,0)</f>
        <v>3.2191262200000001</v>
      </c>
      <c r="AB75" s="40">
        <f ca="1">OFFSET(WN!AF$1,$AJ75,0)</f>
        <v>0.77</v>
      </c>
      <c r="AC75" s="40">
        <f ca="1">OFFSET(WN!AG$1,$AJ75,0)</f>
        <v>1.0009999999999999</v>
      </c>
      <c r="AD75" s="41">
        <f ca="1">OFFSET(WN!AJ$1,$AJ75,0)</f>
        <v>0.95299999999999996</v>
      </c>
      <c r="AE75" s="41">
        <f ca="1">OFFSET(WN!AK$1,$AJ75,0)</f>
        <v>0.58199999999999996</v>
      </c>
      <c r="AF75" s="40">
        <f ca="1">OFFSET(WN!AL$1,$AJ75,0)</f>
        <v>0.77500000000000002</v>
      </c>
      <c r="AG75" s="41">
        <f ca="1">OFFSET(WN!AP$1,$AJ75,0)</f>
        <v>0.95099999999999996</v>
      </c>
      <c r="AH75" s="41">
        <f ca="1">OFFSET(WN!AQ$1,$AJ75,0)</f>
        <v>0.59499999999999997</v>
      </c>
      <c r="AI75" s="19">
        <f>MATCH($A75,CF!A:A,0)-1</f>
        <v>74</v>
      </c>
      <c r="AJ75" s="19">
        <f>MATCH($A75,WN!A:A,0)-1</f>
        <v>74</v>
      </c>
    </row>
    <row r="76" spans="1:36" x14ac:dyDescent="0.25">
      <c r="A76" s="16" t="str">
        <f>WN!A76</f>
        <v>160640</v>
      </c>
      <c r="B76" s="16" t="str">
        <f>WN!B76</f>
        <v>新能源</v>
      </c>
      <c r="C76" s="9">
        <f t="shared" ca="1" si="14"/>
        <v>-1.2855330621425631E-2</v>
      </c>
      <c r="D76" s="9">
        <f ca="1">OFFSET(RT!V$1,$AJ76,0)</f>
        <v>4.7000000000000002E-3</v>
      </c>
      <c r="E76" s="9">
        <f ca="1">OFFSET(RT!O$1,$AI76,0)</f>
        <v>-1.15E-2</v>
      </c>
      <c r="F76" s="9">
        <f ca="1">OFFSET(RT!P$1,$AI76,0)</f>
        <v>9.4999999999999998E-3</v>
      </c>
      <c r="G76" s="33">
        <f t="shared" ca="1" si="15"/>
        <v>0.57690841753765865</v>
      </c>
      <c r="H76" s="33">
        <f t="shared" ca="1" si="16"/>
        <v>-0.34242918988679638</v>
      </c>
      <c r="I76" s="21">
        <f ca="1">OFFSET(WN!N$1,AJ76,0)</f>
        <v>0.94699999999999995</v>
      </c>
      <c r="J76" s="23">
        <f t="shared" ca="1" si="17"/>
        <v>0.95122835499999991</v>
      </c>
      <c r="K76" s="24">
        <f ca="1">OFFSET(RT!I$1,$AJ76,0)</f>
        <v>1.028</v>
      </c>
      <c r="L76" s="24">
        <f ca="1">OFFSET(RT!J$1,$AJ76,0)</f>
        <v>0.85</v>
      </c>
      <c r="M76" s="20">
        <f t="shared" ca="1" si="18"/>
        <v>0.95</v>
      </c>
      <c r="N76" s="20">
        <f ca="1">OFFSET(WN!AV$1,$AJ76,0)</f>
        <v>1.0888626307788103</v>
      </c>
      <c r="O76" s="9">
        <f t="shared" ca="1" si="19"/>
        <v>-2.1208907741250282E-3</v>
      </c>
      <c r="P76" s="9">
        <f t="shared" ca="1" si="20"/>
        <v>-5.3797468354430333E-2</v>
      </c>
      <c r="Q76" s="17" t="str">
        <f ca="1">IF(OFFSET(WN!L$1,AJ76,0)="0","主动","被动")</f>
        <v>被动</v>
      </c>
      <c r="R76" s="22">
        <f ca="1">OFFSET(CF!K$1,$AI76,0)</f>
        <v>0.5</v>
      </c>
      <c r="S76" s="32">
        <f ca="1">OFFSET(CF!G$1,$AI76,0)</f>
        <v>0.25</v>
      </c>
      <c r="T76" s="32">
        <f ca="1">IF(OFFSET(CF!H$1,$AI76,0)&gt;100,"-",OFFSET(CF!H$1,$AI76,0))</f>
        <v>1.5</v>
      </c>
      <c r="U76" s="17" t="s">
        <v>1488</v>
      </c>
      <c r="V76" s="17" t="str">
        <f ca="1">OFFSET(WN!H$1,$AJ76,0)</f>
        <v>新能A</v>
      </c>
      <c r="W76" s="17" t="s">
        <v>1615</v>
      </c>
      <c r="X76" s="17" t="str">
        <f ca="1">OFFSET(WN!K$1,$AJ76,0)</f>
        <v>新能B</v>
      </c>
      <c r="Y76" s="17" t="str">
        <f ca="1">OFFSET(RT!C$1,$AJ76,0)</f>
        <v>399808.SZ</v>
      </c>
      <c r="Z76" s="17" t="str">
        <f ca="1">OFFSET(RT!D$1,$AJ76,0)</f>
        <v>中证新能</v>
      </c>
      <c r="AA76" s="93">
        <f ca="1">OFFSET(WN!AC$1,$AJ76,0)</f>
        <v>0.15072469999999999</v>
      </c>
      <c r="AB76" s="40">
        <f ca="1">OFFSET(WN!AF$1,$AJ76,0)</f>
        <v>0.94299999999999995</v>
      </c>
      <c r="AC76" s="40">
        <f ca="1">OFFSET(WN!AG$1,$AJ76,0)</f>
        <v>1.0009999999999999</v>
      </c>
      <c r="AD76" s="41">
        <f ca="1">OFFSET(WN!AJ$1,$AJ76,0)</f>
        <v>1.04</v>
      </c>
      <c r="AE76" s="41">
        <f ca="1">OFFSET(WN!AK$1,$AJ76,0)</f>
        <v>0.84199999999999997</v>
      </c>
      <c r="AF76" s="40">
        <f ca="1">OFFSET(WN!AL$1,$AJ76,0)</f>
        <v>0.94799999999999995</v>
      </c>
      <c r="AG76" s="41">
        <f ca="1">OFFSET(WN!AP$1,$AJ76,0)</f>
        <v>1</v>
      </c>
      <c r="AH76" s="41">
        <f ca="1">OFFSET(WN!AQ$1,$AJ76,0)</f>
        <v>0.79400000000000004</v>
      </c>
      <c r="AI76" s="19">
        <f>MATCH($A76,CF!A:A,0)-1</f>
        <v>75</v>
      </c>
      <c r="AJ76" s="19">
        <f>MATCH($A76,WN!A:A,0)-1</f>
        <v>75</v>
      </c>
    </row>
    <row r="77" spans="1:36" x14ac:dyDescent="0.25">
      <c r="A77" s="16" t="str">
        <f>WN!A77</f>
        <v>161725</v>
      </c>
      <c r="B77" s="16" t="str">
        <f>WN!B77</f>
        <v>白酒分级</v>
      </c>
      <c r="C77" s="9">
        <f t="shared" ca="1" si="14"/>
        <v>1.2781444314081458E-2</v>
      </c>
      <c r="D77" s="9">
        <f ca="1">OFFSET(RT!V$1,$AJ77,0)</f>
        <v>-1.7500000000000002E-2</v>
      </c>
      <c r="E77" s="9">
        <f ca="1">OFFSET(RT!O$1,$AI77,0)</f>
        <v>1.2199999999999999E-2</v>
      </c>
      <c r="F77" s="9">
        <f ca="1">OFFSET(RT!P$1,$AI77,0)</f>
        <v>-3.2399999999999998E-2</v>
      </c>
      <c r="G77" s="33">
        <f t="shared" ca="1" si="15"/>
        <v>0.12489608772389649</v>
      </c>
      <c r="H77" s="33">
        <f t="shared" ca="1" si="16"/>
        <v>-0.51891943981674693</v>
      </c>
      <c r="I77" s="21">
        <f ca="1">OFFSET(WN!N$1,AJ77,0)</f>
        <v>1.3560000000000001</v>
      </c>
      <c r="J77" s="23">
        <f t="shared" ca="1" si="17"/>
        <v>1.3334565</v>
      </c>
      <c r="K77" s="24">
        <f ca="1">OFFSET(RT!I$1,$AJ77,0)</f>
        <v>0.997</v>
      </c>
      <c r="L77" s="24">
        <f ca="1">OFFSET(RT!J$1,$AJ77,0)</f>
        <v>1.704</v>
      </c>
      <c r="M77" s="20">
        <f t="shared" ca="1" si="18"/>
        <v>0.95</v>
      </c>
      <c r="N77" s="20">
        <f ca="1">OFFSET(WN!AV$1,$AJ77,0)</f>
        <v>0.88913562664441548</v>
      </c>
      <c r="O77" s="9">
        <f t="shared" ca="1" si="19"/>
        <v>-4.35097897026826E-3</v>
      </c>
      <c r="P77" s="9">
        <f t="shared" ca="1" si="20"/>
        <v>-5.0468637346792189E-3</v>
      </c>
      <c r="Q77" s="17" t="str">
        <f ca="1">IF(OFFSET(WN!L$1,AJ77,0)="0","主动","被动")</f>
        <v>被动</v>
      </c>
      <c r="R77" s="22">
        <f ca="1">OFFSET(CF!K$1,$AI77,0)</f>
        <v>0.5</v>
      </c>
      <c r="S77" s="32">
        <f ca="1">OFFSET(CF!G$1,$AI77,0)</f>
        <v>0.25</v>
      </c>
      <c r="T77" s="32">
        <f ca="1">IF(OFFSET(CF!H$1,$AI77,0)&gt;100,"-",OFFSET(CF!H$1,$AI77,0))</f>
        <v>1.5</v>
      </c>
      <c r="U77" s="17" t="s">
        <v>1489</v>
      </c>
      <c r="V77" s="17" t="str">
        <f ca="1">OFFSET(WN!H$1,$AJ77,0)</f>
        <v>白酒A</v>
      </c>
      <c r="W77" s="17" t="s">
        <v>1616</v>
      </c>
      <c r="X77" s="17" t="str">
        <f ca="1">OFFSET(WN!K$1,$AJ77,0)</f>
        <v>白酒B</v>
      </c>
      <c r="Y77" s="17" t="str">
        <f ca="1">OFFSET(RT!C$1,$AJ77,0)</f>
        <v>399997.SZ</v>
      </c>
      <c r="Z77" s="17" t="str">
        <f ca="1">OFFSET(RT!D$1,$AJ77,0)</f>
        <v>中证白酒</v>
      </c>
      <c r="AA77" s="93">
        <f ca="1">OFFSET(WN!AC$1,$AJ77,0)</f>
        <v>1.0851188899999999</v>
      </c>
      <c r="AB77" s="40">
        <f ca="1">OFFSET(WN!AF$1,$AJ77,0)</f>
        <v>1.379</v>
      </c>
      <c r="AC77" s="40">
        <f ca="1">OFFSET(WN!AG$1,$AJ77,0)</f>
        <v>1.0329999999999999</v>
      </c>
      <c r="AD77" s="41">
        <f ca="1">OFFSET(WN!AJ$1,$AJ77,0)</f>
        <v>0.98499999999999999</v>
      </c>
      <c r="AE77" s="41">
        <f ca="1">OFFSET(WN!AK$1,$AJ77,0)</f>
        <v>1.7609999999999999</v>
      </c>
      <c r="AF77" s="40">
        <f ca="1">OFFSET(WN!AL$1,$AJ77,0)</f>
        <v>1.387</v>
      </c>
      <c r="AG77" s="41">
        <f ca="1">OFFSET(WN!AP$1,$AJ77,0)</f>
        <v>0.98299999999999998</v>
      </c>
      <c r="AH77" s="41">
        <f ca="1">OFFSET(WN!AQ$1,$AJ77,0)</f>
        <v>1.7769999999999999</v>
      </c>
      <c r="AI77" s="19">
        <f>MATCH($A77,CF!A:A,0)-1</f>
        <v>76</v>
      </c>
      <c r="AJ77" s="19">
        <f>MATCH($A77,WN!A:A,0)-1</f>
        <v>76</v>
      </c>
    </row>
    <row r="78" spans="1:36" x14ac:dyDescent="0.25">
      <c r="A78" s="16" t="str">
        <f>WN!A78</f>
        <v>161726</v>
      </c>
      <c r="B78" s="16" t="str">
        <f>WN!B78</f>
        <v>生物医药</v>
      </c>
      <c r="C78" s="9">
        <f t="shared" ca="1" si="14"/>
        <v>-1.9071345124101913E-2</v>
      </c>
      <c r="D78" s="9">
        <f ca="1">OFFSET(RT!V$1,$AJ78,0)</f>
        <v>1.37E-2</v>
      </c>
      <c r="E78" s="9">
        <f ca="1">OFFSET(RT!O$1,$AI78,0)</f>
        <v>1.1000000000000001E-2</v>
      </c>
      <c r="F78" s="9">
        <f ca="1">OFFSET(RT!P$1,$AI78,0)</f>
        <v>3.4000000000000002E-2</v>
      </c>
      <c r="G78" s="33">
        <f t="shared" ca="1" si="15"/>
        <v>0.43620593686075826</v>
      </c>
      <c r="H78" s="33">
        <f t="shared" ca="1" si="16"/>
        <v>-0.38578259433588236</v>
      </c>
      <c r="I78" s="21">
        <f ca="1">OFFSET(WN!N$1,AJ78,0)</f>
        <v>1.0309999999999999</v>
      </c>
      <c r="J78" s="23">
        <f t="shared" ca="1" si="17"/>
        <v>1.0444184649999999</v>
      </c>
      <c r="K78" s="24">
        <f ca="1">OFFSET(RT!I$1,$AJ78,0)</f>
        <v>1.0150000000000001</v>
      </c>
      <c r="L78" s="24">
        <f ca="1">OFFSET(RT!J$1,$AJ78,0)</f>
        <v>1.034</v>
      </c>
      <c r="M78" s="20">
        <f t="shared" ca="1" si="18"/>
        <v>0.95</v>
      </c>
      <c r="N78" s="20">
        <f ca="1">OFFSET(WN!AV$1,$AJ78,0)</f>
        <v>1.3535029737453927</v>
      </c>
      <c r="O78" s="9">
        <f t="shared" ca="1" si="19"/>
        <v>-1.5717092337917515E-2</v>
      </c>
      <c r="P78" s="9">
        <f t="shared" ca="1" si="20"/>
        <v>-2.9990167158308711E-2</v>
      </c>
      <c r="Q78" s="17" t="str">
        <f ca="1">IF(OFFSET(WN!L$1,AJ78,0)="0","主动","被动")</f>
        <v>被动</v>
      </c>
      <c r="R78" s="22">
        <f ca="1">OFFSET(CF!K$1,$AI78,0)</f>
        <v>0.5</v>
      </c>
      <c r="S78" s="32">
        <f ca="1">OFFSET(CF!G$1,$AI78,0)</f>
        <v>0.25</v>
      </c>
      <c r="T78" s="32">
        <f ca="1">IF(OFFSET(CF!H$1,$AI78,0)&gt;100,"-",OFFSET(CF!H$1,$AI78,0))</f>
        <v>1.5</v>
      </c>
      <c r="U78" s="17" t="s">
        <v>1490</v>
      </c>
      <c r="V78" s="17" t="str">
        <f ca="1">OFFSET(WN!H$1,$AJ78,0)</f>
        <v>生物药A</v>
      </c>
      <c r="W78" s="17" t="s">
        <v>1617</v>
      </c>
      <c r="X78" s="17" t="str">
        <f ca="1">OFFSET(WN!K$1,$AJ78,0)</f>
        <v>生物药B</v>
      </c>
      <c r="Y78" s="17" t="str">
        <f ca="1">OFFSET(RT!C$1,$AJ78,0)</f>
        <v>399441.SZ</v>
      </c>
      <c r="Z78" s="17" t="str">
        <f ca="1">OFFSET(RT!D$1,$AJ78,0)</f>
        <v>生物医药</v>
      </c>
      <c r="AA78" s="93">
        <f ca="1">OFFSET(WN!AC$1,$AJ78,0)</f>
        <v>0.25866934000000003</v>
      </c>
      <c r="AB78" s="40">
        <f ca="1">OFFSET(WN!AF$1,$AJ78,0)</f>
        <v>1.018</v>
      </c>
      <c r="AC78" s="40">
        <f ca="1">OFFSET(WN!AG$1,$AJ78,0)</f>
        <v>1.0329999999999999</v>
      </c>
      <c r="AD78" s="41">
        <f ca="1">OFFSET(WN!AJ$1,$AJ78,0)</f>
        <v>1.004</v>
      </c>
      <c r="AE78" s="41">
        <f ca="1">OFFSET(WN!AK$1,$AJ78,0)</f>
        <v>1</v>
      </c>
      <c r="AF78" s="40">
        <f ca="1">OFFSET(WN!AL$1,$AJ78,0)</f>
        <v>1.0169999999999999</v>
      </c>
      <c r="AG78" s="41">
        <f ca="1">OFFSET(WN!AP$1,$AJ78,0)</f>
        <v>1.0009999999999999</v>
      </c>
      <c r="AH78" s="41">
        <f ca="1">OFFSET(WN!AQ$1,$AJ78,0)</f>
        <v>0.97199999999999998</v>
      </c>
      <c r="AI78" s="19">
        <f>MATCH($A78,CF!A:A,0)-1</f>
        <v>77</v>
      </c>
      <c r="AJ78" s="19">
        <f>MATCH($A78,WN!A:A,0)-1</f>
        <v>77</v>
      </c>
    </row>
    <row r="79" spans="1:36" x14ac:dyDescent="0.25">
      <c r="A79" s="16" t="str">
        <f>WN!A79</f>
        <v>502020</v>
      </c>
      <c r="B79" s="16" t="str">
        <f>WN!B79</f>
        <v>国金50</v>
      </c>
      <c r="C79" s="9">
        <f t="shared" ca="1" si="14"/>
        <v>9.9732497668565401E-3</v>
      </c>
      <c r="D79" s="9">
        <f ca="1">OFFSET(RT!V$1,$AJ79,0)</f>
        <v>-1.9E-3</v>
      </c>
      <c r="E79" s="9">
        <f ca="1">OFFSET(RT!O$1,$AI79,0)</f>
        <v>0</v>
      </c>
      <c r="F79" s="9">
        <f ca="1">OFFSET(RT!P$1,$AI79,0)</f>
        <v>-3.5000000000000005E-3</v>
      </c>
      <c r="G79" s="33">
        <f t="shared" ca="1" si="15"/>
        <v>6.4998154411448184E-2</v>
      </c>
      <c r="H79" s="33">
        <f t="shared" ca="1" si="16"/>
        <v>-0.54347079114229246</v>
      </c>
      <c r="I79" s="21">
        <f ca="1">OFFSET(WN!N$1,AJ79,0)</f>
        <v>1.411</v>
      </c>
      <c r="J79" s="23">
        <f t="shared" ca="1" si="17"/>
        <v>1.4084531450000002</v>
      </c>
      <c r="K79" s="24">
        <f ca="1">OFFSET(RT!I$1,$AJ79,0)</f>
        <v>1.135</v>
      </c>
      <c r="L79" s="24">
        <f ca="1">OFFSET(RT!J$1,$AJ79,0)</f>
        <v>1.71</v>
      </c>
      <c r="M79" s="20">
        <f t="shared" ca="1" si="18"/>
        <v>0.95</v>
      </c>
      <c r="N79" s="20">
        <f ca="1">OFFSET(WN!AV$1,$AJ79,0)</f>
        <v>0.84709791173191096</v>
      </c>
      <c r="O79" s="9">
        <f t="shared" ca="1" si="19"/>
        <v>8.1329561527581085E-3</v>
      </c>
      <c r="P79" s="9">
        <f t="shared" ca="1" si="20"/>
        <v>1.2991573033707793E-2</v>
      </c>
      <c r="Q79" s="17" t="str">
        <f ca="1">IF(OFFSET(WN!L$1,AJ79,0)="0","主动","被动")</f>
        <v>被动</v>
      </c>
      <c r="R79" s="22">
        <f ca="1">OFFSET(CF!K$1,$AI79,0)</f>
        <v>0.5</v>
      </c>
      <c r="S79" s="32">
        <f ca="1">OFFSET(CF!G$1,$AI79,0)</f>
        <v>0.25</v>
      </c>
      <c r="T79" s="32">
        <f ca="1">IF(OFFSET(CF!H$1,$AI79,0)&gt;100,"-",OFFSET(CF!H$1,$AI79,0))</f>
        <v>1.5</v>
      </c>
      <c r="U79" s="17" t="s">
        <v>1491</v>
      </c>
      <c r="V79" s="17" t="str">
        <f ca="1">OFFSET(WN!H$1,$AJ79,0)</f>
        <v>国金50A</v>
      </c>
      <c r="W79" s="17" t="s">
        <v>1618</v>
      </c>
      <c r="X79" s="17" t="str">
        <f ca="1">OFFSET(WN!K$1,$AJ79,0)</f>
        <v>国金50B</v>
      </c>
      <c r="Y79" s="17" t="str">
        <f ca="1">OFFSET(RT!C$1,$AJ79,0)</f>
        <v>000016.SH</v>
      </c>
      <c r="Z79" s="17" t="str">
        <f ca="1">OFFSET(RT!D$1,$AJ79,0)</f>
        <v>上证50</v>
      </c>
      <c r="AA79" s="93">
        <f ca="1">OFFSET(WN!AC$1,$AJ79,0)</f>
        <v>0.46593400000000001</v>
      </c>
      <c r="AB79" s="40">
        <f ca="1">OFFSET(WN!AF$1,$AJ79,0)</f>
        <v>1.4139999999999999</v>
      </c>
      <c r="AC79" s="40">
        <f ca="1">OFFSET(WN!AG$1,$AJ79,0)</f>
        <v>1.036</v>
      </c>
      <c r="AD79" s="41">
        <f ca="1">OFFSET(WN!AJ$1,$AJ79,0)</f>
        <v>1.135</v>
      </c>
      <c r="AE79" s="41">
        <f ca="1">OFFSET(WN!AK$1,$AJ79,0)</f>
        <v>1.716</v>
      </c>
      <c r="AF79" s="40">
        <f ca="1">OFFSET(WN!AL$1,$AJ79,0)</f>
        <v>1.4239999999999999</v>
      </c>
      <c r="AG79" s="41">
        <f ca="1">OFFSET(WN!AP$1,$AJ79,0)</f>
        <v>1.135</v>
      </c>
      <c r="AH79" s="41">
        <f ca="1">OFFSET(WN!AQ$1,$AJ79,0)</f>
        <v>1.75</v>
      </c>
      <c r="AI79" s="19">
        <f>MATCH($A79,CF!A:A,0)-1</f>
        <v>78</v>
      </c>
      <c r="AJ79" s="19">
        <f>MATCH($A79,WN!A:A,0)-1</f>
        <v>78</v>
      </c>
    </row>
    <row r="80" spans="1:36" x14ac:dyDescent="0.25">
      <c r="A80" s="16" t="str">
        <f>WN!A80</f>
        <v>162412</v>
      </c>
      <c r="B80" s="16" t="str">
        <f>WN!B80</f>
        <v>医疗分级</v>
      </c>
      <c r="C80" s="9">
        <f t="shared" ca="1" si="14"/>
        <v>-1.03319838946202E-2</v>
      </c>
      <c r="D80" s="9">
        <f ca="1">OFFSET(RT!V$1,$AJ80,0)</f>
        <v>8.0000000000000002E-3</v>
      </c>
      <c r="E80" s="9">
        <f ca="1">OFFSET(RT!O$1,$AI80,0)</f>
        <v>0</v>
      </c>
      <c r="F80" s="9">
        <f ca="1">OFFSET(RT!P$1,$AI80,0)</f>
        <v>1.14E-2</v>
      </c>
      <c r="G80" s="33">
        <f t="shared" ca="1" si="15"/>
        <v>0.60921628635021108</v>
      </c>
      <c r="H80" s="33">
        <f t="shared" ca="1" si="16"/>
        <v>-0.30798335632653084</v>
      </c>
      <c r="I80" s="21">
        <f ca="1">OFFSET(WN!N$1,AJ80,0)</f>
        <v>0.92510000000000003</v>
      </c>
      <c r="J80" s="23">
        <f t="shared" ca="1" si="17"/>
        <v>0.93213076000000006</v>
      </c>
      <c r="K80" s="24">
        <f ca="1">OFFSET(RT!I$1,$AJ80,0)</f>
        <v>1.0449999999999999</v>
      </c>
      <c r="L80" s="24">
        <f ca="1">OFFSET(RT!J$1,$AJ80,0)</f>
        <v>0.8</v>
      </c>
      <c r="M80" s="20">
        <f t="shared" ca="1" si="18"/>
        <v>0.95</v>
      </c>
      <c r="N80" s="20">
        <f ca="1">OFFSET(WN!AV$1,$AJ80,0)</f>
        <v>0.78285639192871259</v>
      </c>
      <c r="O80" s="9">
        <f t="shared" ca="1" si="19"/>
        <v>-1.0892059688494271E-4</v>
      </c>
      <c r="P80" s="9">
        <f t="shared" ca="1" si="20"/>
        <v>-5.0076202917483936E-3</v>
      </c>
      <c r="Q80" s="17" t="str">
        <f ca="1">IF(OFFSET(WN!L$1,AJ80,0)="0","主动","被动")</f>
        <v>被动</v>
      </c>
      <c r="R80" s="22">
        <f ca="1">OFFSET(CF!K$1,$AI80,0)</f>
        <v>0.5</v>
      </c>
      <c r="S80" s="32">
        <f ca="1">OFFSET(CF!G$1,$AI80,0)</f>
        <v>0.25</v>
      </c>
      <c r="T80" s="32">
        <f ca="1">IF(OFFSET(CF!H$1,$AI80,0)&gt;100,"-",OFFSET(CF!H$1,$AI80,0))</f>
        <v>1.5</v>
      </c>
      <c r="U80" s="17" t="s">
        <v>1492</v>
      </c>
      <c r="V80" s="17" t="str">
        <f ca="1">OFFSET(WN!H$1,$AJ80,0)</f>
        <v>医疗A</v>
      </c>
      <c r="W80" s="17" t="s">
        <v>1619</v>
      </c>
      <c r="X80" s="17" t="str">
        <f ca="1">OFFSET(WN!K$1,$AJ80,0)</f>
        <v>医疗B</v>
      </c>
      <c r="Y80" s="17" t="str">
        <f ca="1">OFFSET(RT!C$1,$AJ80,0)</f>
        <v>399989.SZ</v>
      </c>
      <c r="Z80" s="17" t="str">
        <f ca="1">OFFSET(RT!D$1,$AJ80,0)</f>
        <v>中证医疗</v>
      </c>
      <c r="AA80" s="93">
        <f ca="1">OFFSET(WN!AC$1,$AJ80,0)</f>
        <v>2.2399114600000001</v>
      </c>
      <c r="AB80" s="40">
        <f ca="1">OFFSET(WN!AF$1,$AJ80,0)</f>
        <v>0.91810000000000003</v>
      </c>
      <c r="AC80" s="40">
        <f ca="1">OFFSET(WN!AG$1,$AJ80,0)</f>
        <v>1.0401</v>
      </c>
      <c r="AD80" s="41">
        <f ca="1">OFFSET(WN!AJ$1,$AJ80,0)</f>
        <v>1.0449999999999999</v>
      </c>
      <c r="AE80" s="41">
        <f ca="1">OFFSET(WN!AK$1,$AJ80,0)</f>
        <v>0.79100000000000004</v>
      </c>
      <c r="AF80" s="40">
        <f ca="1">OFFSET(WN!AL$1,$AJ80,0)</f>
        <v>0.91859999999999997</v>
      </c>
      <c r="AG80" s="41">
        <f ca="1">OFFSET(WN!AP$1,$AJ80,0)</f>
        <v>1.0449999999999999</v>
      </c>
      <c r="AH80" s="41">
        <f ca="1">OFFSET(WN!AQ$1,$AJ80,0)</f>
        <v>0.78300000000000003</v>
      </c>
      <c r="AI80" s="19">
        <f>MATCH($A80,CF!A:A,0)-1</f>
        <v>79</v>
      </c>
      <c r="AJ80" s="19">
        <f>MATCH($A80,WN!A:A,0)-1</f>
        <v>79</v>
      </c>
    </row>
    <row r="81" spans="1:36" x14ac:dyDescent="0.25">
      <c r="A81" s="16" t="str">
        <f>WN!A81</f>
        <v>163117</v>
      </c>
      <c r="B81" s="16" t="str">
        <f>WN!B81</f>
        <v>申万传媒</v>
      </c>
      <c r="C81" s="9">
        <f t="shared" ca="1" si="14"/>
        <v>6.4064186276155954E-3</v>
      </c>
      <c r="D81" s="9">
        <f ca="1">OFFSET(RT!V$1,$AJ81,0)</f>
        <v>2.0000000000000001E-4</v>
      </c>
      <c r="E81" s="9">
        <f ca="1">OFFSET(RT!O$1,$AI81,0)</f>
        <v>0</v>
      </c>
      <c r="F81" s="9">
        <f ca="1">OFFSET(RT!P$1,$AI81,0)</f>
        <v>1.5600000000000001E-2</v>
      </c>
      <c r="G81" s="33">
        <f t="shared" ca="1" si="15"/>
        <v>0.37424636134858758</v>
      </c>
      <c r="H81" s="33">
        <f t="shared" ca="1" si="16"/>
        <v>-0.42451143207925646</v>
      </c>
      <c r="I81" s="21">
        <f ca="1">OFFSET(WN!N$1,AJ81,0)</f>
        <v>1.0912999999999999</v>
      </c>
      <c r="J81" s="23">
        <f t="shared" ca="1" si="17"/>
        <v>1.0915073469999999</v>
      </c>
      <c r="K81" s="24">
        <f ca="1">OFFSET(RT!I$1,$AJ81,0)</f>
        <v>0.95800000000000007</v>
      </c>
      <c r="L81" s="24">
        <f ca="1">OFFSET(RT!J$1,$AJ81,0)</f>
        <v>1.2390000000000001</v>
      </c>
      <c r="M81" s="20">
        <f t="shared" ca="1" si="18"/>
        <v>0.95</v>
      </c>
      <c r="N81" s="20">
        <f ca="1">OFFSET(WN!AV$1,$AJ81,0)</f>
        <v>0.96760956489339089</v>
      </c>
      <c r="O81" s="9">
        <f t="shared" ca="1" si="19"/>
        <v>-2.1990104452995762E-3</v>
      </c>
      <c r="P81" s="9">
        <f t="shared" ca="1" si="20"/>
        <v>-8.1937363437722954E-4</v>
      </c>
      <c r="Q81" s="17" t="str">
        <f ca="1">IF(OFFSET(WN!L$1,AJ81,0)="0","主动","被动")</f>
        <v>被动</v>
      </c>
      <c r="R81" s="22">
        <f ca="1">OFFSET(CF!K$1,$AI81,0)</f>
        <v>0.5</v>
      </c>
      <c r="S81" s="32">
        <f ca="1">OFFSET(CF!G$1,$AI81,0)</f>
        <v>0.25</v>
      </c>
      <c r="T81" s="32">
        <f ca="1">IF(OFFSET(CF!H$1,$AI81,0)&gt;100,"-",OFFSET(CF!H$1,$AI81,0))</f>
        <v>1.5</v>
      </c>
      <c r="U81" s="17" t="s">
        <v>1493</v>
      </c>
      <c r="V81" s="17" t="str">
        <f ca="1">OFFSET(WN!H$1,$AJ81,0)</f>
        <v>传媒业A</v>
      </c>
      <c r="W81" s="17" t="s">
        <v>1620</v>
      </c>
      <c r="X81" s="17" t="str">
        <f ca="1">OFFSET(WN!K$1,$AJ81,0)</f>
        <v>传媒业B</v>
      </c>
      <c r="Y81" s="17" t="str">
        <f ca="1">OFFSET(RT!C$1,$AJ81,0)</f>
        <v>399810.SZ</v>
      </c>
      <c r="Z81" s="17" t="str">
        <f ca="1">OFFSET(RT!D$1,$AJ81,0)</f>
        <v>CSSW传媒</v>
      </c>
      <c r="AA81" s="93">
        <f ca="1">OFFSET(WN!AC$1,$AJ81,0)</f>
        <v>8.1828600000000001E-2</v>
      </c>
      <c r="AB81" s="40">
        <f ca="1">OFFSET(WN!AF$1,$AJ81,0)</f>
        <v>1.0913999999999999</v>
      </c>
      <c r="AC81" s="40">
        <f ca="1">OFFSET(WN!AG$1,$AJ81,0)</f>
        <v>1.0063</v>
      </c>
      <c r="AD81" s="41">
        <f ca="1">OFFSET(WN!AJ$1,$AJ81,0)</f>
        <v>0.95799999999999996</v>
      </c>
      <c r="AE81" s="41">
        <f ca="1">OFFSET(WN!AK$1,$AJ81,0)</f>
        <v>1.22</v>
      </c>
      <c r="AF81" s="40">
        <f ca="1">OFFSET(WN!AL$1,$AJ81,0)</f>
        <v>1.0984</v>
      </c>
      <c r="AG81" s="41">
        <f ca="1">OFFSET(WN!AP$1,$AJ81,0)</f>
        <v>0.95799999999999996</v>
      </c>
      <c r="AH81" s="41">
        <f ca="1">OFFSET(WN!AQ$1,$AJ81,0)</f>
        <v>1.2370000000000001</v>
      </c>
      <c r="AI81" s="19">
        <f>MATCH($A81,CF!A:A,0)-1</f>
        <v>80</v>
      </c>
      <c r="AJ81" s="19">
        <f>MATCH($A81,WN!A:A,0)-1</f>
        <v>80</v>
      </c>
    </row>
    <row r="82" spans="1:36" x14ac:dyDescent="0.25">
      <c r="A82" s="16" t="str">
        <f>WN!A82</f>
        <v>502013</v>
      </c>
      <c r="B82" s="16" t="str">
        <f>WN!B82</f>
        <v>一带一路</v>
      </c>
      <c r="C82" s="9">
        <f t="shared" ca="1" si="14"/>
        <v>-6.7567567567567988E-3</v>
      </c>
      <c r="D82" s="9">
        <f ca="1">OFFSET(RT!V$1,$AJ82,0)</f>
        <v>0</v>
      </c>
      <c r="E82" s="9">
        <f ca="1">OFFSET(RT!O$1,$AI82,0)</f>
        <v>1E-3</v>
      </c>
      <c r="F82" s="9">
        <f ca="1">OFFSET(RT!P$1,$AI82,0)</f>
        <v>-9.1999999999999998E-3</v>
      </c>
      <c r="G82" s="33">
        <f t="shared" ca="1" si="15"/>
        <v>0.68918918918918926</v>
      </c>
      <c r="H82" s="33">
        <f t="shared" ca="1" si="16"/>
        <v>-0.27477477477477474</v>
      </c>
      <c r="I82" s="21">
        <f ca="1">OFFSET(WN!N$1,AJ82,0)</f>
        <v>0.88800000000000001</v>
      </c>
      <c r="J82" s="23">
        <f t="shared" ca="1" si="17"/>
        <v>0.88800000000000001</v>
      </c>
      <c r="K82" s="24">
        <f ca="1">OFFSET(RT!I$1,$AJ82,0)</f>
        <v>1.01</v>
      </c>
      <c r="L82" s="24">
        <f ca="1">OFFSET(RT!J$1,$AJ82,0)</f>
        <v>0.754</v>
      </c>
      <c r="M82" s="20">
        <f t="shared" ca="1" si="18"/>
        <v>0.95</v>
      </c>
      <c r="N82" s="20">
        <f ca="1">OFFSET(WN!AV$1,$AJ82,0)</f>
        <v>1.0677816266218947</v>
      </c>
      <c r="O82" s="9">
        <f t="shared" ca="1" si="19"/>
        <v>-3.3783783783783994E-3</v>
      </c>
      <c r="P82" s="9">
        <f t="shared" ca="1" si="20"/>
        <v>-3.9018952062430667E-3</v>
      </c>
      <c r="Q82" s="17" t="str">
        <f ca="1">IF(OFFSET(WN!L$1,AJ82,0)="0","主动","被动")</f>
        <v>被动</v>
      </c>
      <c r="R82" s="22">
        <f ca="1">OFFSET(CF!K$1,$AI82,0)</f>
        <v>0.5</v>
      </c>
      <c r="S82" s="32">
        <f ca="1">OFFSET(CF!G$1,$AI82,0)</f>
        <v>0.25</v>
      </c>
      <c r="T82" s="32">
        <f ca="1">IF(OFFSET(CF!H$1,$AI82,0)&gt;100,"-",OFFSET(CF!H$1,$AI82,0))</f>
        <v>1.5</v>
      </c>
      <c r="U82" s="17" t="s">
        <v>1494</v>
      </c>
      <c r="V82" s="17" t="str">
        <f ca="1">OFFSET(WN!H$1,$AJ82,0)</f>
        <v>一带一A</v>
      </c>
      <c r="W82" s="17" t="s">
        <v>1621</v>
      </c>
      <c r="X82" s="17" t="str">
        <f ca="1">OFFSET(WN!K$1,$AJ82,0)</f>
        <v>一带一B</v>
      </c>
      <c r="Y82" s="17" t="str">
        <f ca="1">OFFSET(RT!C$1,$AJ82,0)</f>
        <v>930620.CSI</v>
      </c>
      <c r="Z82" s="17" t="str">
        <f ca="1">OFFSET(RT!D$1,$AJ82,0)</f>
        <v>CSSW丝路</v>
      </c>
      <c r="AA82" s="93">
        <f ca="1">OFFSET(WN!AC$1,$AJ82,0)</f>
        <v>4.6192079999999995</v>
      </c>
      <c r="AB82" s="40">
        <f ca="1">OFFSET(WN!AF$1,$AJ82,0)</f>
        <v>0.88800000000000001</v>
      </c>
      <c r="AC82" s="40">
        <f ca="1">OFFSET(WN!AG$1,$AJ82,0)</f>
        <v>1.038</v>
      </c>
      <c r="AD82" s="41">
        <f ca="1">OFFSET(WN!AJ$1,$AJ82,0)</f>
        <v>1.0089999999999999</v>
      </c>
      <c r="AE82" s="41">
        <f ca="1">OFFSET(WN!AK$1,$AJ82,0)</f>
        <v>0.76100000000000001</v>
      </c>
      <c r="AF82" s="40">
        <f ca="1">OFFSET(WN!AL$1,$AJ82,0)</f>
        <v>0.89700000000000002</v>
      </c>
      <c r="AG82" s="41">
        <f ca="1">OFFSET(WN!AP$1,$AJ82,0)</f>
        <v>1.0109999999999999</v>
      </c>
      <c r="AH82" s="41">
        <f ca="1">OFFSET(WN!AQ$1,$AJ82,0)</f>
        <v>0.77600000000000002</v>
      </c>
      <c r="AI82" s="19">
        <f>MATCH($A82,CF!A:A,0)-1</f>
        <v>81</v>
      </c>
      <c r="AJ82" s="19">
        <f>MATCH($A82,WN!A:A,0)-1</f>
        <v>81</v>
      </c>
    </row>
    <row r="83" spans="1:36" x14ac:dyDescent="0.25">
      <c r="A83" s="16" t="str">
        <f>WN!A83</f>
        <v>161121</v>
      </c>
      <c r="B83" s="16" t="str">
        <f>WN!B83</f>
        <v>银行业</v>
      </c>
      <c r="C83" s="9">
        <f t="shared" ca="1" si="14"/>
        <v>4.8373700048454094E-3</v>
      </c>
      <c r="D83" s="9">
        <f ca="1">OFFSET(RT!V$1,$AJ83,0)</f>
        <v>1E-4</v>
      </c>
      <c r="E83" s="9">
        <f ca="1">OFFSET(RT!O$1,$AI83,0)</f>
        <v>0</v>
      </c>
      <c r="F83" s="9">
        <f ca="1">OFFSET(RT!P$1,$AI83,0)</f>
        <v>-1.55E-2</v>
      </c>
      <c r="G83" s="33">
        <f t="shared" ca="1" si="15"/>
        <v>0.57415775979871331</v>
      </c>
      <c r="H83" s="33">
        <f t="shared" ca="1" si="16"/>
        <v>-0.33780430237800785</v>
      </c>
      <c r="I83" s="21">
        <f ca="1">OFFSET(WN!N$1,AJ83,0)</f>
        <v>0.95279999999999998</v>
      </c>
      <c r="J83" s="23">
        <f t="shared" ca="1" si="17"/>
        <v>0.95289051599999997</v>
      </c>
      <c r="K83" s="24">
        <f ca="1">OFFSET(RT!I$1,$AJ83,0)</f>
        <v>0.96199999999999997</v>
      </c>
      <c r="L83" s="24">
        <f ca="1">OFFSET(RT!J$1,$AJ83,0)</f>
        <v>0.95300000000000007</v>
      </c>
      <c r="M83" s="20">
        <f t="shared" ca="1" si="18"/>
        <v>0.95</v>
      </c>
      <c r="N83" s="20">
        <f ca="1">OFFSET(WN!AV$1,$AJ83,0)</f>
        <v>0.94328481524088592</v>
      </c>
      <c r="O83" s="9">
        <f t="shared" ca="1" si="19"/>
        <v>1.2910674923900523E-2</v>
      </c>
      <c r="P83" s="9">
        <f t="shared" ca="1" si="20"/>
        <v>4.371357202331394E-3</v>
      </c>
      <c r="Q83" s="17" t="str">
        <f ca="1">IF(OFFSET(WN!L$1,AJ83,0)="0","主动","被动")</f>
        <v>被动</v>
      </c>
      <c r="R83" s="22">
        <f ca="1">OFFSET(CF!K$1,$AI83,0)</f>
        <v>0.5</v>
      </c>
      <c r="S83" s="32">
        <f ca="1">OFFSET(CF!G$1,$AI83,0)</f>
        <v>0.25</v>
      </c>
      <c r="T83" s="32">
        <f ca="1">IF(OFFSET(CF!H$1,$AI83,0)&gt;100,"-",OFFSET(CF!H$1,$AI83,0))</f>
        <v>1.5</v>
      </c>
      <c r="U83" s="17" t="s">
        <v>1495</v>
      </c>
      <c r="V83" s="17" t="str">
        <f ca="1">OFFSET(WN!H$1,$AJ83,0)</f>
        <v>银行业A</v>
      </c>
      <c r="W83" s="17" t="s">
        <v>1622</v>
      </c>
      <c r="X83" s="17" t="str">
        <f ca="1">OFFSET(WN!K$1,$AJ83,0)</f>
        <v>银行业B</v>
      </c>
      <c r="Y83" s="17" t="str">
        <f ca="1">OFFSET(RT!C$1,$AJ83,0)</f>
        <v>399986.SZ</v>
      </c>
      <c r="Z83" s="17" t="str">
        <f ca="1">OFFSET(RT!D$1,$AJ83,0)</f>
        <v>中证银行</v>
      </c>
      <c r="AA83" s="93">
        <f ca="1">OFFSET(WN!AC$1,$AJ83,0)</f>
        <v>2.1137579199999998</v>
      </c>
      <c r="AB83" s="40">
        <f ca="1">OFFSET(WN!AF$1,$AJ83,0)</f>
        <v>0.95269999999999999</v>
      </c>
      <c r="AC83" s="40">
        <f ca="1">OFFSET(WN!AG$1,$AJ83,0)</f>
        <v>1.012</v>
      </c>
      <c r="AD83" s="41">
        <f ca="1">OFFSET(WN!AJ$1,$AJ83,0)</f>
        <v>0.96199999999999997</v>
      </c>
      <c r="AE83" s="41">
        <f ca="1">OFFSET(WN!AK$1,$AJ83,0)</f>
        <v>0.96799999999999997</v>
      </c>
      <c r="AF83" s="40">
        <f ca="1">OFFSET(WN!AL$1,$AJ83,0)</f>
        <v>0.96079999999999999</v>
      </c>
      <c r="AG83" s="41">
        <f ca="1">OFFSET(WN!AP$1,$AJ83,0)</f>
        <v>0.96199999999999997</v>
      </c>
      <c r="AH83" s="41">
        <f ca="1">OFFSET(WN!AQ$1,$AJ83,0)</f>
        <v>0.96799999999999997</v>
      </c>
      <c r="AI83" s="19">
        <f>MATCH($A83,CF!A:A,0)-1</f>
        <v>82</v>
      </c>
      <c r="AJ83" s="19">
        <f>MATCH($A83,WN!A:A,0)-1</f>
        <v>82</v>
      </c>
    </row>
    <row r="84" spans="1:36" x14ac:dyDescent="0.25">
      <c r="A84" s="16" t="str">
        <f>WN!A84</f>
        <v>161122</v>
      </c>
      <c r="B84" s="16" t="str">
        <f>WN!B84</f>
        <v>生物分级</v>
      </c>
      <c r="C84" s="9">
        <f t="shared" ca="1" si="14"/>
        <v>-1.456593727144273E-2</v>
      </c>
      <c r="D84" s="9">
        <f ca="1">OFFSET(RT!V$1,$AJ84,0)</f>
        <v>1.3300000000000001E-2</v>
      </c>
      <c r="E84" s="9">
        <f ca="1">OFFSET(RT!O$1,$AI84,0)</f>
        <v>0</v>
      </c>
      <c r="F84" s="9">
        <f ca="1">OFFSET(RT!P$1,$AI84,0)</f>
        <v>3.8200000000000005E-2</v>
      </c>
      <c r="G84" s="33">
        <f t="shared" ca="1" si="15"/>
        <v>0.4240376629025393</v>
      </c>
      <c r="H84" s="33">
        <f t="shared" ca="1" si="16"/>
        <v>-0.40095482313899844</v>
      </c>
      <c r="I84" s="21">
        <f ca="1">OFFSET(WN!N$1,AJ84,0)</f>
        <v>1.0402</v>
      </c>
      <c r="J84" s="23">
        <f t="shared" ca="1" si="17"/>
        <v>1.0533429269999999</v>
      </c>
      <c r="K84" s="24">
        <f ca="1">OFFSET(RT!I$1,$AJ84,0)</f>
        <v>0.98799999999999999</v>
      </c>
      <c r="L84" s="24">
        <f ca="1">OFFSET(RT!J$1,$AJ84,0)</f>
        <v>1.0880000000000001</v>
      </c>
      <c r="M84" s="20">
        <f t="shared" ca="1" si="18"/>
        <v>0.95</v>
      </c>
      <c r="N84" s="20">
        <f ca="1">OFFSET(WN!AV$1,$AJ84,0)</f>
        <v>0.97053076170174868</v>
      </c>
      <c r="O84" s="9">
        <f t="shared" ca="1" si="19"/>
        <v>-8.2805650267899766E-3</v>
      </c>
      <c r="P84" s="9">
        <f t="shared" ca="1" si="20"/>
        <v>-9.8575053679484936E-3</v>
      </c>
      <c r="Q84" s="17" t="str">
        <f ca="1">IF(OFFSET(WN!L$1,AJ84,0)="0","主动","被动")</f>
        <v>被动</v>
      </c>
      <c r="R84" s="22">
        <f ca="1">OFFSET(CF!K$1,$AI84,0)</f>
        <v>0.5</v>
      </c>
      <c r="S84" s="32">
        <f ca="1">OFFSET(CF!G$1,$AI84,0)</f>
        <v>0.25</v>
      </c>
      <c r="T84" s="32">
        <f ca="1">IF(OFFSET(CF!H$1,$AI84,0)&gt;100,"-",OFFSET(CF!H$1,$AI84,0))</f>
        <v>1.5</v>
      </c>
      <c r="U84" s="17" t="s">
        <v>1496</v>
      </c>
      <c r="V84" s="17" t="str">
        <f ca="1">OFFSET(WN!H$1,$AJ84,0)</f>
        <v>生物A</v>
      </c>
      <c r="W84" s="17" t="s">
        <v>1623</v>
      </c>
      <c r="X84" s="17" t="str">
        <f ca="1">OFFSET(WN!K$1,$AJ84,0)</f>
        <v>生物B</v>
      </c>
      <c r="Y84" s="17" t="str">
        <f ca="1">OFFSET(RT!C$1,$AJ84,0)</f>
        <v>399993.SZ</v>
      </c>
      <c r="Z84" s="17" t="str">
        <f ca="1">OFFSET(RT!D$1,$AJ84,0)</f>
        <v>CSWD生科</v>
      </c>
      <c r="AA84" s="93">
        <f ca="1">OFFSET(WN!AC$1,$AJ84,0)</f>
        <v>0.17830266</v>
      </c>
      <c r="AB84" s="40">
        <f ca="1">OFFSET(WN!AF$1,$AJ84,0)</f>
        <v>1.0265</v>
      </c>
      <c r="AC84" s="40">
        <f ca="1">OFFSET(WN!AG$1,$AJ84,0)</f>
        <v>1.012</v>
      </c>
      <c r="AD84" s="41">
        <f ca="1">OFFSET(WN!AJ$1,$AJ84,0)</f>
        <v>0.98799999999999999</v>
      </c>
      <c r="AE84" s="41">
        <f ca="1">OFFSET(WN!AK$1,$AJ84,0)</f>
        <v>1.048</v>
      </c>
      <c r="AF84" s="40">
        <f ca="1">OFFSET(WN!AL$1,$AJ84,0)</f>
        <v>1.0246</v>
      </c>
      <c r="AG84" s="41">
        <f ca="1">OFFSET(WN!AP$1,$AJ84,0)</f>
        <v>0.98799999999999999</v>
      </c>
      <c r="AH84" s="41">
        <f ca="1">OFFSET(WN!AQ$1,$AJ84,0)</f>
        <v>1.0409999999999999</v>
      </c>
      <c r="AI84" s="19">
        <f>MATCH($A84,CF!A:A,0)-1</f>
        <v>83</v>
      </c>
      <c r="AJ84" s="19">
        <f>MATCH($A84,WN!A:A,0)-1</f>
        <v>83</v>
      </c>
    </row>
    <row r="85" spans="1:36" x14ac:dyDescent="0.25">
      <c r="A85" s="16" t="str">
        <f>WN!A85</f>
        <v>161123</v>
      </c>
      <c r="B85" s="16" t="str">
        <f>WN!B85</f>
        <v>重组分级</v>
      </c>
      <c r="C85" s="9">
        <f t="shared" ca="1" si="14"/>
        <v>-1.2537865254021896E-2</v>
      </c>
      <c r="D85" s="9">
        <f ca="1">OFFSET(RT!V$1,$AJ85,0)</f>
        <v>2.1000000000000003E-3</v>
      </c>
      <c r="E85" s="9">
        <f ca="1">OFFSET(RT!O$1,$AI85,0)</f>
        <v>1E-3</v>
      </c>
      <c r="F85" s="9">
        <f ca="1">OFFSET(RT!P$1,$AI85,0)</f>
        <v>-1.2E-2</v>
      </c>
      <c r="G85" s="33">
        <f t="shared" ca="1" si="15"/>
        <v>0.73848967384855291</v>
      </c>
      <c r="H85" s="33">
        <f t="shared" ca="1" si="16"/>
        <v>-0.26867534386770875</v>
      </c>
      <c r="I85" s="21">
        <f ca="1">OFFSET(WN!N$1,AJ85,0)</f>
        <v>0.86109999999999998</v>
      </c>
      <c r="J85" s="23">
        <f t="shared" ca="1" si="17"/>
        <v>0.8628178944999999</v>
      </c>
      <c r="K85" s="24">
        <f ca="1">OFFSET(RT!I$1,$AJ85,0)</f>
        <v>0.96299999999999997</v>
      </c>
      <c r="L85" s="24">
        <f ca="1">OFFSET(RT!J$1,$AJ85,0)</f>
        <v>0.74099999999999999</v>
      </c>
      <c r="M85" s="20">
        <f t="shared" ca="1" si="18"/>
        <v>0.95</v>
      </c>
      <c r="N85" s="20">
        <f ca="1">OFFSET(WN!AV$1,$AJ85,0)</f>
        <v>1.3373653208825431</v>
      </c>
      <c r="O85" s="9">
        <f t="shared" ca="1" si="19"/>
        <v>-3.956248545496921E-3</v>
      </c>
      <c r="P85" s="9">
        <f t="shared" ca="1" si="20"/>
        <v>-5.9364451169828802E-3</v>
      </c>
      <c r="Q85" s="17" t="str">
        <f ca="1">IF(OFFSET(WN!L$1,AJ85,0)="0","主动","被动")</f>
        <v>被动</v>
      </c>
      <c r="R85" s="22">
        <f ca="1">OFFSET(CF!K$1,$AI85,0)</f>
        <v>0.5</v>
      </c>
      <c r="S85" s="32">
        <f ca="1">OFFSET(CF!G$1,$AI85,0)</f>
        <v>0.25</v>
      </c>
      <c r="T85" s="32">
        <f ca="1">IF(OFFSET(CF!H$1,$AI85,0)&gt;100,"-",OFFSET(CF!H$1,$AI85,0))</f>
        <v>1.5</v>
      </c>
      <c r="U85" s="17" t="s">
        <v>1497</v>
      </c>
      <c r="V85" s="17" t="str">
        <f ca="1">OFFSET(WN!H$1,$AJ85,0)</f>
        <v>重组A</v>
      </c>
      <c r="W85" s="17" t="s">
        <v>1624</v>
      </c>
      <c r="X85" s="17" t="str">
        <f ca="1">OFFSET(WN!K$1,$AJ85,0)</f>
        <v>重组B</v>
      </c>
      <c r="Y85" s="17" t="str">
        <f ca="1">OFFSET(RT!C$1,$AJ85,0)</f>
        <v>399992.SZ</v>
      </c>
      <c r="Z85" s="17" t="str">
        <f ca="1">OFFSET(RT!D$1,$AJ85,0)</f>
        <v>CSWD并购</v>
      </c>
      <c r="AA85" s="93">
        <f ca="1">OFFSET(WN!AC$1,$AJ85,0)</f>
        <v>1.26775938</v>
      </c>
      <c r="AB85" s="40">
        <f ca="1">OFFSET(WN!AF$1,$AJ85,0)</f>
        <v>0.85940000000000005</v>
      </c>
      <c r="AC85" s="40">
        <f ca="1">OFFSET(WN!AG$1,$AJ85,0)</f>
        <v>1.012</v>
      </c>
      <c r="AD85" s="41">
        <f ca="1">OFFSET(WN!AJ$1,$AJ85,0)</f>
        <v>0.96199999999999997</v>
      </c>
      <c r="AE85" s="41">
        <f ca="1">OFFSET(WN!AK$1,$AJ85,0)</f>
        <v>0.75</v>
      </c>
      <c r="AF85" s="40">
        <f ca="1">OFFSET(WN!AL$1,$AJ85,0)</f>
        <v>0.85909999999999997</v>
      </c>
      <c r="AG85" s="41">
        <f ca="1">OFFSET(WN!AP$1,$AJ85,0)</f>
        <v>0.96099999999999997</v>
      </c>
      <c r="AH85" s="41">
        <f ca="1">OFFSET(WN!AQ$1,$AJ85,0)</f>
        <v>0.747</v>
      </c>
      <c r="AI85" s="19">
        <f>MATCH($A85,CF!A:A,0)-1</f>
        <v>84</v>
      </c>
      <c r="AJ85" s="19">
        <f>MATCH($A85,WN!A:A,0)-1</f>
        <v>84</v>
      </c>
    </row>
    <row r="86" spans="1:36" x14ac:dyDescent="0.25">
      <c r="A86" s="16" t="str">
        <f>WN!A86</f>
        <v>160637</v>
      </c>
      <c r="B86" s="16" t="str">
        <f>WN!B86</f>
        <v>创业指基</v>
      </c>
      <c r="C86" s="9">
        <f t="shared" ca="1" si="14"/>
        <v>-8.9126145791905698E-3</v>
      </c>
      <c r="D86" s="9">
        <f ca="1">OFFSET(RT!V$1,$AJ86,0)</f>
        <v>-2.7000000000000001E-3</v>
      </c>
      <c r="E86" s="9">
        <f ca="1">OFFSET(RT!O$1,$AI86,0)</f>
        <v>-9.6000000000000009E-3</v>
      </c>
      <c r="F86" s="9">
        <f ca="1">OFFSET(RT!P$1,$AI86,0)</f>
        <v>-8.5000000000000006E-3</v>
      </c>
      <c r="G86" s="33">
        <f t="shared" ca="1" si="15"/>
        <v>0.72263160849503394</v>
      </c>
      <c r="H86" s="33">
        <f t="shared" ca="1" si="16"/>
        <v>-0.2621394610279606</v>
      </c>
      <c r="I86" s="21">
        <f ca="1">OFFSET(WN!N$1,AJ86,0)</f>
        <v>0.873</v>
      </c>
      <c r="J86" s="23">
        <f t="shared" ca="1" si="17"/>
        <v>0.87076075499999994</v>
      </c>
      <c r="K86" s="24">
        <f ca="1">OFFSET(RT!I$1,$AJ86,0)</f>
        <v>1.0269999999999999</v>
      </c>
      <c r="L86" s="24">
        <f ca="1">OFFSET(RT!J$1,$AJ86,0)</f>
        <v>0.69900000000000007</v>
      </c>
      <c r="M86" s="20">
        <f t="shared" ca="1" si="18"/>
        <v>0.95</v>
      </c>
      <c r="N86" s="20">
        <f ca="1">OFFSET(WN!AV$1,$AJ86,0)</f>
        <v>0.8667098854818317</v>
      </c>
      <c r="O86" s="9">
        <f t="shared" ca="1" si="19"/>
        <v>-4.5714285714285596E-3</v>
      </c>
      <c r="P86" s="9">
        <f t="shared" ca="1" si="20"/>
        <v>-1.4204545454545525E-2</v>
      </c>
      <c r="Q86" s="17" t="str">
        <f ca="1">IF(OFFSET(WN!L$1,AJ86,0)="0","主动","被动")</f>
        <v>被动</v>
      </c>
      <c r="R86" s="22">
        <f ca="1">OFFSET(CF!K$1,$AI86,0)</f>
        <v>0.5</v>
      </c>
      <c r="S86" s="32">
        <f ca="1">OFFSET(CF!G$1,$AI86,0)</f>
        <v>0.25</v>
      </c>
      <c r="T86" s="32">
        <f ca="1">IF(OFFSET(CF!H$1,$AI86,0)&gt;100,"-",OFFSET(CF!H$1,$AI86,0))</f>
        <v>1.5</v>
      </c>
      <c r="U86" s="17" t="s">
        <v>1498</v>
      </c>
      <c r="V86" s="17" t="str">
        <f ca="1">OFFSET(WN!H$1,$AJ86,0)</f>
        <v>创业A</v>
      </c>
      <c r="W86" s="17" t="s">
        <v>1625</v>
      </c>
      <c r="X86" s="17" t="str">
        <f ca="1">OFFSET(WN!K$1,$AJ86,0)</f>
        <v>创业B</v>
      </c>
      <c r="Y86" s="17" t="str">
        <f ca="1">OFFSET(RT!C$1,$AJ86,0)</f>
        <v>399006.SZ</v>
      </c>
      <c r="Z86" s="17" t="str">
        <f ca="1">OFFSET(RT!D$1,$AJ86,0)</f>
        <v>创业板指</v>
      </c>
      <c r="AA86" s="93">
        <f ca="1">OFFSET(WN!AC$1,$AJ86,0)</f>
        <v>5.7117803</v>
      </c>
      <c r="AB86" s="40">
        <f ca="1">OFFSET(WN!AF$1,$AJ86,0)</f>
        <v>0.875</v>
      </c>
      <c r="AC86" s="40">
        <f ca="1">OFFSET(WN!AG$1,$AJ86,0)</f>
        <v>1.0349999999999999</v>
      </c>
      <c r="AD86" s="41">
        <f ca="1">OFFSET(WN!AJ$1,$AJ86,0)</f>
        <v>1.0369999999999999</v>
      </c>
      <c r="AE86" s="41">
        <f ca="1">OFFSET(WN!AK$1,$AJ86,0)</f>
        <v>0.70499999999999996</v>
      </c>
      <c r="AF86" s="40">
        <f ca="1">OFFSET(WN!AL$1,$AJ86,0)</f>
        <v>0.88</v>
      </c>
      <c r="AG86" s="41">
        <f ca="1">OFFSET(WN!AP$1,$AJ86,0)</f>
        <v>1.0169999999999999</v>
      </c>
      <c r="AH86" s="41">
        <f ca="1">OFFSET(WN!AQ$1,$AJ86,0)</f>
        <v>0.71799999999999997</v>
      </c>
      <c r="AI86" s="19">
        <f>MATCH($A86,CF!A:A,0)-1</f>
        <v>85</v>
      </c>
      <c r="AJ86" s="19">
        <f>MATCH($A86,WN!A:A,0)-1</f>
        <v>85</v>
      </c>
    </row>
    <row r="87" spans="1:36" x14ac:dyDescent="0.25">
      <c r="A87" s="16" t="str">
        <f>WN!A87</f>
        <v>160136</v>
      </c>
      <c r="B87" s="16" t="str">
        <f>WN!B87</f>
        <v>改革基金</v>
      </c>
      <c r="C87" s="9">
        <f t="shared" ca="1" si="14"/>
        <v>-2.3610076649157596E-3</v>
      </c>
      <c r="D87" s="9">
        <f ca="1">OFFSET(RT!V$1,$AJ87,0)</f>
        <v>-1.7000000000000001E-3</v>
      </c>
      <c r="E87" s="9">
        <f ca="1">OFFSET(RT!O$1,$AI87,0)</f>
        <v>2E-3</v>
      </c>
      <c r="F87" s="9">
        <f ca="1">OFFSET(RT!P$1,$AI87,0)</f>
        <v>-5.0000000000000001E-3</v>
      </c>
      <c r="G87" s="33">
        <f t="shared" ca="1" si="15"/>
        <v>0.49198254087998605</v>
      </c>
      <c r="H87" s="33">
        <f t="shared" ca="1" si="16"/>
        <v>-0.35924323144340864</v>
      </c>
      <c r="I87" s="21">
        <f ca="1">OFFSET(WN!N$1,AJ87,0)</f>
        <v>1.0069999999999999</v>
      </c>
      <c r="J87" s="23">
        <f t="shared" ca="1" si="17"/>
        <v>1.0053736949999998</v>
      </c>
      <c r="K87" s="24">
        <f ca="1">OFFSET(RT!I$1,$AJ87,0)</f>
        <v>1.01</v>
      </c>
      <c r="L87" s="24">
        <f ca="1">OFFSET(RT!J$1,$AJ87,0)</f>
        <v>0.996</v>
      </c>
      <c r="M87" s="20">
        <f t="shared" ca="1" si="18"/>
        <v>0.95</v>
      </c>
      <c r="N87" s="20">
        <f ca="1">OFFSET(WN!AV$1,$AJ87,0)</f>
        <v>0.95440512326358529</v>
      </c>
      <c r="O87" s="9">
        <f t="shared" ca="1" si="19"/>
        <v>-4.0650406504064707E-3</v>
      </c>
      <c r="P87" s="9">
        <f t="shared" ca="1" si="20"/>
        <v>-5.0167224080268635E-3</v>
      </c>
      <c r="Q87" s="17" t="str">
        <f ca="1">IF(OFFSET(WN!L$1,AJ87,0)="0","主动","被动")</f>
        <v>被动</v>
      </c>
      <c r="R87" s="22">
        <f ca="1">OFFSET(CF!K$1,$AI87,0)</f>
        <v>0.5</v>
      </c>
      <c r="S87" s="32">
        <f ca="1">OFFSET(CF!G$1,$AI87,0)</f>
        <v>0.25</v>
      </c>
      <c r="T87" s="32">
        <f ca="1">IF(OFFSET(CF!H$1,$AI87,0)&gt;100,"-",OFFSET(CF!H$1,$AI87,0))</f>
        <v>1.5</v>
      </c>
      <c r="U87" s="17" t="s">
        <v>1499</v>
      </c>
      <c r="V87" s="17" t="str">
        <f ca="1">OFFSET(WN!H$1,$AJ87,0)</f>
        <v>改革A</v>
      </c>
      <c r="W87" s="17" t="s">
        <v>1626</v>
      </c>
      <c r="X87" s="17" t="str">
        <f ca="1">OFFSET(WN!K$1,$AJ87,0)</f>
        <v>改革B</v>
      </c>
      <c r="Y87" s="17" t="str">
        <f ca="1">OFFSET(RT!C$1,$AJ87,0)</f>
        <v>399974.SZ</v>
      </c>
      <c r="Z87" s="17" t="str">
        <f ca="1">OFFSET(RT!D$1,$AJ87,0)</f>
        <v>国企改革</v>
      </c>
      <c r="AA87" s="93">
        <f ca="1">OFFSET(WN!AC$1,$AJ87,0)</f>
        <v>1.03082524</v>
      </c>
      <c r="AB87" s="40">
        <f ca="1">OFFSET(WN!AF$1,$AJ87,0)</f>
        <v>1.0085999999999999</v>
      </c>
      <c r="AC87" s="40">
        <f ca="1">OFFSET(WN!AG$1,$AJ87,0)</f>
        <v>1.0384</v>
      </c>
      <c r="AD87" s="41">
        <f ca="1">OFFSET(WN!AJ$1,$AJ87,0)</f>
        <v>1.008</v>
      </c>
      <c r="AE87" s="41">
        <f ca="1">OFFSET(WN!AK$1,$AJ87,0)</f>
        <v>1.0009999999999999</v>
      </c>
      <c r="AF87" s="40">
        <f ca="1">OFFSET(WN!AL$1,$AJ87,0)</f>
        <v>1.0165999999999999</v>
      </c>
      <c r="AG87" s="41">
        <f ca="1">OFFSET(WN!AP$1,$AJ87,0)</f>
        <v>1.008</v>
      </c>
      <c r="AH87" s="41">
        <f ca="1">OFFSET(WN!AQ$1,$AJ87,0)</f>
        <v>1.0149999999999999</v>
      </c>
      <c r="AI87" s="19">
        <f>MATCH($A87,CF!A:A,0)-1</f>
        <v>86</v>
      </c>
      <c r="AJ87" s="19">
        <f>MATCH($A87,WN!A:A,0)-1</f>
        <v>86</v>
      </c>
    </row>
    <row r="88" spans="1:36" x14ac:dyDescent="0.25">
      <c r="A88" s="16" t="str">
        <f>WN!A88</f>
        <v>162413</v>
      </c>
      <c r="B88" s="16" t="str">
        <f>WN!B88</f>
        <v>1000分级</v>
      </c>
      <c r="C88" s="9">
        <f t="shared" ca="1" si="14"/>
        <v>-1.3509754865883905E-2</v>
      </c>
      <c r="D88" s="9">
        <f ca="1">OFFSET(RT!V$1,$AJ88,0)</f>
        <v>2E-3</v>
      </c>
      <c r="E88" s="9">
        <f ca="1">OFFSET(RT!O$1,$AI88,0)</f>
        <v>7.7000000000000002E-3</v>
      </c>
      <c r="F88" s="9">
        <f ca="1">OFFSET(RT!P$1,$AI88,0)</f>
        <v>-2.1000000000000003E-3</v>
      </c>
      <c r="G88" s="33">
        <f t="shared" ca="1" si="15"/>
        <v>0.93555966998191487</v>
      </c>
      <c r="H88" s="33">
        <f t="shared" ca="1" si="16"/>
        <v>-0.1676448232521105</v>
      </c>
      <c r="I88" s="21">
        <f ca="1">OFFSET(WN!N$1,AJ88,0)</f>
        <v>0.77349999999999997</v>
      </c>
      <c r="J88" s="23">
        <f t="shared" ca="1" si="17"/>
        <v>0.77496964999999995</v>
      </c>
      <c r="K88" s="24">
        <f ca="1">OFFSET(RT!I$1,$AJ88,0)</f>
        <v>1.052</v>
      </c>
      <c r="L88" s="24">
        <f ca="1">OFFSET(RT!J$1,$AJ88,0)</f>
        <v>0.47700000000000004</v>
      </c>
      <c r="M88" s="20">
        <f t="shared" ca="1" si="18"/>
        <v>0.95</v>
      </c>
      <c r="N88" s="20">
        <f ca="1">OFFSET(WN!AV$1,$AJ88,0)</f>
        <v>0.95866853072876879</v>
      </c>
      <c r="O88" s="9">
        <f t="shared" ca="1" si="19"/>
        <v>-1.4376376117083312E-2</v>
      </c>
      <c r="P88" s="9">
        <f t="shared" ca="1" si="20"/>
        <v>-6.3193190611298133E-3</v>
      </c>
      <c r="Q88" s="17" t="str">
        <f ca="1">IF(OFFSET(WN!L$1,AJ88,0)="0","主动","被动")</f>
        <v>被动</v>
      </c>
      <c r="R88" s="22">
        <f ca="1">OFFSET(CF!K$1,$AI88,0)</f>
        <v>0.5</v>
      </c>
      <c r="S88" s="32">
        <f ca="1">OFFSET(CF!G$1,$AI88,0)</f>
        <v>0.25</v>
      </c>
      <c r="T88" s="32">
        <f ca="1">IF(OFFSET(CF!H$1,$AI88,0)&gt;100,"-",OFFSET(CF!H$1,$AI88,0))</f>
        <v>1.5</v>
      </c>
      <c r="U88" s="17" t="s">
        <v>1500</v>
      </c>
      <c r="V88" s="17" t="str">
        <f ca="1">OFFSET(WN!H$1,$AJ88,0)</f>
        <v>1000A</v>
      </c>
      <c r="W88" s="17" t="s">
        <v>1627</v>
      </c>
      <c r="X88" s="17" t="str">
        <f ca="1">OFFSET(WN!K$1,$AJ88,0)</f>
        <v>1000B</v>
      </c>
      <c r="Y88" s="17" t="str">
        <f ca="1">OFFSET(RT!C$1,$AJ88,0)</f>
        <v>000852.SH</v>
      </c>
      <c r="Z88" s="17" t="str">
        <f ca="1">OFFSET(RT!D$1,$AJ88,0)</f>
        <v>中证1000</v>
      </c>
      <c r="AA88" s="93">
        <f ca="1">OFFSET(WN!AC$1,$AJ88,0)</f>
        <v>0.15453554</v>
      </c>
      <c r="AB88" s="40">
        <f ca="1">OFFSET(WN!AF$1,$AJ88,0)</f>
        <v>0.77210000000000001</v>
      </c>
      <c r="AC88" s="40">
        <f ca="1">OFFSET(WN!AG$1,$AJ88,0)</f>
        <v>1.0401</v>
      </c>
      <c r="AD88" s="41">
        <f ca="1">OFFSET(WN!AJ$1,$AJ88,0)</f>
        <v>1.044</v>
      </c>
      <c r="AE88" s="41">
        <f ca="1">OFFSET(WN!AK$1,$AJ88,0)</f>
        <v>0.47799999999999998</v>
      </c>
      <c r="AF88" s="40">
        <f ca="1">OFFSET(WN!AL$1,$AJ88,0)</f>
        <v>0.77539999999999998</v>
      </c>
      <c r="AG88" s="41">
        <f ca="1">OFFSET(WN!AP$1,$AJ88,0)</f>
        <v>1.042</v>
      </c>
      <c r="AH88" s="41">
        <f ca="1">OFFSET(WN!AQ$1,$AJ88,0)</f>
        <v>0.499</v>
      </c>
      <c r="AI88" s="19">
        <f>MATCH($A88,CF!A:A,0)-1</f>
        <v>87</v>
      </c>
      <c r="AJ88" s="19">
        <f>MATCH($A88,WN!A:A,0)-1</f>
        <v>87</v>
      </c>
    </row>
    <row r="89" spans="1:36" x14ac:dyDescent="0.25">
      <c r="A89" s="16" t="str">
        <f>WN!A89</f>
        <v>160517</v>
      </c>
      <c r="B89" s="16" t="str">
        <f>WN!B89</f>
        <v>博时银行</v>
      </c>
      <c r="C89" s="9">
        <f t="shared" ca="1" si="14"/>
        <v>-4.2357926302659665E-3</v>
      </c>
      <c r="D89" s="9">
        <f ca="1">OFFSET(RT!V$1,$AJ89,0)</f>
        <v>1E-4</v>
      </c>
      <c r="E89" s="9">
        <f ca="1">OFFSET(RT!O$1,$AI89,0)</f>
        <v>-1.7299999999999999E-2</v>
      </c>
      <c r="F89" s="9">
        <f ca="1">OFFSET(RT!P$1,$AI89,0)</f>
        <v>3.5200000000000002E-2</v>
      </c>
      <c r="G89" s="33">
        <f t="shared" ca="1" si="15"/>
        <v>0.47885773371742668</v>
      </c>
      <c r="H89" s="33">
        <f t="shared" ca="1" si="16"/>
        <v>-0.36487989862615577</v>
      </c>
      <c r="I89" s="21">
        <f ca="1">OFFSET(WN!N$1,AJ89,0)</f>
        <v>1.0142</v>
      </c>
      <c r="J89" s="23">
        <f t="shared" ca="1" si="17"/>
        <v>1.0142963489999999</v>
      </c>
      <c r="K89" s="24">
        <f ca="1">OFFSET(RT!I$1,$AJ89,0)</f>
        <v>1.02</v>
      </c>
      <c r="L89" s="24">
        <f ca="1">OFFSET(RT!J$1,$AJ89,0)</f>
        <v>1</v>
      </c>
      <c r="M89" s="20">
        <f t="shared" ca="1" si="18"/>
        <v>0.95</v>
      </c>
      <c r="N89" s="20">
        <f ca="1">OFFSET(WN!AV$1,$AJ89,0)</f>
        <v>0.93022692057290612</v>
      </c>
      <c r="O89" s="9">
        <f t="shared" ca="1" si="19"/>
        <v>-1.1736857678272039E-2</v>
      </c>
      <c r="P89" s="9">
        <f t="shared" ca="1" si="20"/>
        <v>4.4992175273865787E-3</v>
      </c>
      <c r="Q89" s="17" t="str">
        <f ca="1">IF(OFFSET(WN!L$1,AJ89,0)="0","主动","被动")</f>
        <v>被动</v>
      </c>
      <c r="R89" s="22">
        <f ca="1">OFFSET(CF!K$1,$AI89,0)</f>
        <v>0.5</v>
      </c>
      <c r="S89" s="32">
        <f ca="1">OFFSET(CF!G$1,$AI89,0)</f>
        <v>0.25</v>
      </c>
      <c r="T89" s="32">
        <f ca="1">IF(OFFSET(CF!H$1,$AI89,0)&gt;100,"-",OFFSET(CF!H$1,$AI89,0))</f>
        <v>1.5</v>
      </c>
      <c r="U89" s="17" t="s">
        <v>1501</v>
      </c>
      <c r="V89" s="17" t="str">
        <f ca="1">OFFSET(WN!H$1,$AJ89,0)</f>
        <v>银行A类</v>
      </c>
      <c r="W89" s="17" t="s">
        <v>1628</v>
      </c>
      <c r="X89" s="17" t="str">
        <f ca="1">OFFSET(WN!K$1,$AJ89,0)</f>
        <v>银行B类</v>
      </c>
      <c r="Y89" s="17" t="str">
        <f ca="1">OFFSET(RT!C$1,$AJ89,0)</f>
        <v>399986.SZ</v>
      </c>
      <c r="Z89" s="17" t="str">
        <f ca="1">OFFSET(RT!D$1,$AJ89,0)</f>
        <v>中证银行</v>
      </c>
      <c r="AA89" s="93">
        <f ca="1">OFFSET(WN!AC$1,$AJ89,0)</f>
        <v>0.33904756000000003</v>
      </c>
      <c r="AB89" s="40">
        <f ca="1">OFFSET(WN!AF$1,$AJ89,0)</f>
        <v>1.0139</v>
      </c>
      <c r="AC89" s="40">
        <f ca="1">OFFSET(WN!AG$1,$AJ89,0)</f>
        <v>1.0384</v>
      </c>
      <c r="AD89" s="41">
        <f ca="1">OFFSET(WN!AJ$1,$AJ89,0)</f>
        <v>1.038</v>
      </c>
      <c r="AE89" s="41">
        <f ca="1">OFFSET(WN!AK$1,$AJ89,0)</f>
        <v>0.96599999999999997</v>
      </c>
      <c r="AF89" s="40">
        <f ca="1">OFFSET(WN!AL$1,$AJ89,0)</f>
        <v>1.0224</v>
      </c>
      <c r="AG89" s="41">
        <f ca="1">OFFSET(WN!AP$1,$AJ89,0)</f>
        <v>1.0389999999999999</v>
      </c>
      <c r="AH89" s="41">
        <f ca="1">OFFSET(WN!AQ$1,$AJ89,0)</f>
        <v>1.0149999999999999</v>
      </c>
      <c r="AI89" s="19">
        <f>MATCH($A89,CF!A:A,0)-1</f>
        <v>88</v>
      </c>
      <c r="AJ89" s="19">
        <f>MATCH($A89,WN!A:A,0)-1</f>
        <v>88</v>
      </c>
    </row>
    <row r="90" spans="1:36" x14ac:dyDescent="0.25">
      <c r="A90" s="16" t="str">
        <f>WN!A90</f>
        <v>168205</v>
      </c>
      <c r="B90" s="16" t="str">
        <f>WN!B90</f>
        <v>银行母基</v>
      </c>
      <c r="C90" s="9">
        <f t="shared" ca="1" si="14"/>
        <v>-4.9858306939102315E-3</v>
      </c>
      <c r="D90" s="9">
        <f ca="1">OFFSET(RT!V$1,$AJ90,0)</f>
        <v>1E-4</v>
      </c>
      <c r="E90" s="9">
        <f ca="1">OFFSET(RT!O$1,$AI90,0)</f>
        <v>1E-3</v>
      </c>
      <c r="F90" s="9">
        <f ca="1">OFFSET(RT!P$1,$AI90,0)</f>
        <v>-1.2999999999999999E-3</v>
      </c>
      <c r="G90" s="33">
        <f t="shared" ca="1" si="15"/>
        <v>0.63027990601762407</v>
      </c>
      <c r="H90" s="33">
        <f t="shared" ca="1" si="16"/>
        <v>-0.29897964041242164</v>
      </c>
      <c r="I90" s="21">
        <f ca="1">OFFSET(WN!N$1,AJ90,0)</f>
        <v>0.92</v>
      </c>
      <c r="J90" s="23">
        <f t="shared" ca="1" si="17"/>
        <v>0.9200874</v>
      </c>
      <c r="K90" s="24">
        <f ca="1">OFFSET(RT!I$1,$AJ90,0)</f>
        <v>1.0509999999999999</v>
      </c>
      <c r="L90" s="24">
        <f ca="1">OFFSET(RT!J$1,$AJ90,0)</f>
        <v>0.78</v>
      </c>
      <c r="M90" s="20">
        <f t="shared" ca="1" si="18"/>
        <v>0.95</v>
      </c>
      <c r="N90" s="20">
        <f ca="1">OFFSET(WN!AV$1,$AJ90,0)</f>
        <v>0.96456795496322378</v>
      </c>
      <c r="O90" s="9">
        <f t="shared" ca="1" si="19"/>
        <v>-4.891304347826142E-3</v>
      </c>
      <c r="P90" s="9">
        <f t="shared" ca="1" si="20"/>
        <v>-7.5431034482759118E-3</v>
      </c>
      <c r="Q90" s="17" t="str">
        <f ca="1">IF(OFFSET(WN!L$1,AJ90,0)="0","主动","被动")</f>
        <v>被动</v>
      </c>
      <c r="R90" s="22">
        <f ca="1">OFFSET(CF!K$1,$AI90,0)</f>
        <v>0.5</v>
      </c>
      <c r="S90" s="32">
        <f ca="1">OFFSET(CF!G$1,$AI90,0)</f>
        <v>0.25</v>
      </c>
      <c r="T90" s="32">
        <f ca="1">IF(OFFSET(CF!H$1,$AI90,0)&gt;100,"-",OFFSET(CF!H$1,$AI90,0))</f>
        <v>1.5</v>
      </c>
      <c r="U90" s="17" t="s">
        <v>1502</v>
      </c>
      <c r="V90" s="17" t="str">
        <f ca="1">OFFSET(WN!H$1,$AJ90,0)</f>
        <v>银行A份</v>
      </c>
      <c r="W90" s="17" t="s">
        <v>1629</v>
      </c>
      <c r="X90" s="17" t="str">
        <f ca="1">OFFSET(WN!K$1,$AJ90,0)</f>
        <v>银行B份</v>
      </c>
      <c r="Y90" s="17" t="str">
        <f ca="1">OFFSET(RT!C$1,$AJ90,0)</f>
        <v>399986.SZ</v>
      </c>
      <c r="Z90" s="17" t="str">
        <f ca="1">OFFSET(RT!D$1,$AJ90,0)</f>
        <v>中证银行</v>
      </c>
      <c r="AA90" s="93">
        <f ca="1">OFFSET(WN!AC$1,$AJ90,0)</f>
        <v>2.1536462099999998</v>
      </c>
      <c r="AB90" s="40">
        <f ca="1">OFFSET(WN!AF$1,$AJ90,0)</f>
        <v>0.92</v>
      </c>
      <c r="AC90" s="40">
        <f ca="1">OFFSET(WN!AG$1,$AJ90,0)</f>
        <v>1.04</v>
      </c>
      <c r="AD90" s="41">
        <f ca="1">OFFSET(WN!AJ$1,$AJ90,0)</f>
        <v>1.05</v>
      </c>
      <c r="AE90" s="41">
        <f ca="1">OFFSET(WN!AK$1,$AJ90,0)</f>
        <v>0.78100000000000003</v>
      </c>
      <c r="AF90" s="40">
        <f ca="1">OFFSET(WN!AL$1,$AJ90,0)</f>
        <v>0.92800000000000005</v>
      </c>
      <c r="AG90" s="41">
        <f ca="1">OFFSET(WN!AP$1,$AJ90,0)</f>
        <v>1.052</v>
      </c>
      <c r="AH90" s="41">
        <f ca="1">OFFSET(WN!AQ$1,$AJ90,0)</f>
        <v>0.79</v>
      </c>
      <c r="AI90" s="19">
        <f>MATCH($A90,CF!A:A,0)-1</f>
        <v>89</v>
      </c>
      <c r="AJ90" s="19">
        <f>MATCH($A90,WN!A:A,0)-1</f>
        <v>89</v>
      </c>
    </row>
    <row r="91" spans="1:36" x14ac:dyDescent="0.25">
      <c r="A91" s="16" t="str">
        <f>WN!A91</f>
        <v>160418</v>
      </c>
      <c r="B91" s="16" t="str">
        <f>WN!B91</f>
        <v>银行股基</v>
      </c>
      <c r="C91" s="9">
        <f t="shared" ca="1" si="14"/>
        <v>-4.4599221771043362E-3</v>
      </c>
      <c r="D91" s="9">
        <f ca="1">OFFSET(RT!V$1,$AJ91,0)</f>
        <v>1E-4</v>
      </c>
      <c r="E91" s="9">
        <f ca="1">OFFSET(RT!O$1,$AI91,0)</f>
        <v>-1E-3</v>
      </c>
      <c r="F91" s="9">
        <f ca="1">OFFSET(RT!P$1,$AI91,0)</f>
        <v>0</v>
      </c>
      <c r="G91" s="33">
        <f t="shared" ca="1" si="15"/>
        <v>0.67881969278734533</v>
      </c>
      <c r="H91" s="33">
        <f t="shared" ca="1" si="16"/>
        <v>-0.27805157144501524</v>
      </c>
      <c r="I91" s="21">
        <f ca="1">OFFSET(WN!N$1,AJ91,0)</f>
        <v>0.89339999999999997</v>
      </c>
      <c r="J91" s="23">
        <f t="shared" ca="1" si="17"/>
        <v>0.8934848729999999</v>
      </c>
      <c r="K91" s="24">
        <f ca="1">OFFSET(RT!I$1,$AJ91,0)</f>
        <v>1.0509999999999999</v>
      </c>
      <c r="L91" s="24">
        <f ca="1">OFFSET(RT!J$1,$AJ91,0)</f>
        <v>0.72799999999999998</v>
      </c>
      <c r="M91" s="20">
        <f t="shared" ca="1" si="18"/>
        <v>0.95</v>
      </c>
      <c r="N91" s="20">
        <f ca="1">OFFSET(WN!AV$1,$AJ91,0)</f>
        <v>0.95621764414335531</v>
      </c>
      <c r="O91" s="9">
        <f t="shared" ca="1" si="19"/>
        <v>-3.6941676928243794E-3</v>
      </c>
      <c r="P91" s="9">
        <f t="shared" ca="1" si="20"/>
        <v>-5.5493895671475668E-3</v>
      </c>
      <c r="Q91" s="17" t="str">
        <f ca="1">IF(OFFSET(WN!L$1,AJ91,0)="0","主动","被动")</f>
        <v>被动</v>
      </c>
      <c r="R91" s="22">
        <f ca="1">OFFSET(CF!K$1,$AI91,0)</f>
        <v>0.5</v>
      </c>
      <c r="S91" s="32">
        <f ca="1">OFFSET(CF!G$1,$AI91,0)</f>
        <v>0.25</v>
      </c>
      <c r="T91" s="32">
        <f ca="1">IF(OFFSET(CF!H$1,$AI91,0)&gt;100,"-",OFFSET(CF!H$1,$AI91,0))</f>
        <v>1.5</v>
      </c>
      <c r="U91" s="17" t="s">
        <v>1503</v>
      </c>
      <c r="V91" s="17" t="str">
        <f ca="1">OFFSET(WN!H$1,$AJ91,0)</f>
        <v>银行股A</v>
      </c>
      <c r="W91" s="17" t="s">
        <v>1630</v>
      </c>
      <c r="X91" s="17" t="str">
        <f ca="1">OFFSET(WN!K$1,$AJ91,0)</f>
        <v>银行股B</v>
      </c>
      <c r="Y91" s="17" t="str">
        <f ca="1">OFFSET(RT!C$1,$AJ91,0)</f>
        <v>399986.SZ</v>
      </c>
      <c r="Z91" s="17" t="str">
        <f ca="1">OFFSET(RT!D$1,$AJ91,0)</f>
        <v>中证银行</v>
      </c>
      <c r="AA91" s="93">
        <f ca="1">OFFSET(WN!AC$1,$AJ91,0)</f>
        <v>10.048690300000001</v>
      </c>
      <c r="AB91" s="40">
        <f ca="1">OFFSET(WN!AF$1,$AJ91,0)</f>
        <v>0.89329999999999998</v>
      </c>
      <c r="AC91" s="40">
        <f ca="1">OFFSET(WN!AG$1,$AJ91,0)</f>
        <v>1.0401</v>
      </c>
      <c r="AD91" s="41">
        <f ca="1">OFFSET(WN!AJ$1,$AJ91,0)</f>
        <v>1.052</v>
      </c>
      <c r="AE91" s="41">
        <f ca="1">OFFSET(WN!AK$1,$AJ91,0)</f>
        <v>0.72799999999999998</v>
      </c>
      <c r="AF91" s="40">
        <f ca="1">OFFSET(WN!AL$1,$AJ91,0)</f>
        <v>0.90100000000000002</v>
      </c>
      <c r="AG91" s="41">
        <f ca="1">OFFSET(WN!AP$1,$AJ91,0)</f>
        <v>1.052</v>
      </c>
      <c r="AH91" s="41">
        <f ca="1">OFFSET(WN!AQ$1,$AJ91,0)</f>
        <v>0.74</v>
      </c>
      <c r="AI91" s="19">
        <f>MATCH($A91,CF!A:A,0)-1</f>
        <v>90</v>
      </c>
      <c r="AJ91" s="19">
        <f>MATCH($A91,WN!A:A,0)-1</f>
        <v>90</v>
      </c>
    </row>
    <row r="92" spans="1:36" x14ac:dyDescent="0.25">
      <c r="A92" s="16" t="str">
        <f>WN!A92</f>
        <v>160419</v>
      </c>
      <c r="B92" s="16" t="str">
        <f>WN!B92</f>
        <v>证券股基</v>
      </c>
      <c r="C92" s="9">
        <f t="shared" ca="1" si="14"/>
        <v>2.3060774351388202E-2</v>
      </c>
      <c r="D92" s="9">
        <f ca="1">OFFSET(RT!V$1,$AJ92,0)</f>
        <v>-4.2000000000000006E-3</v>
      </c>
      <c r="E92" s="9">
        <f ca="1">OFFSET(RT!O$1,$AI92,0)</f>
        <v>0</v>
      </c>
      <c r="F92" s="9">
        <f ca="1">OFFSET(RT!P$1,$AI92,0)</f>
        <v>1.6400000000000001E-2</v>
      </c>
      <c r="G92" s="33">
        <f t="shared" ca="1" si="15"/>
        <v>0.36105646255173585</v>
      </c>
      <c r="H92" s="33">
        <f t="shared" ca="1" si="16"/>
        <v>-0.41470035255400184</v>
      </c>
      <c r="I92" s="21">
        <f ca="1">OFFSET(WN!N$1,AJ92,0)</f>
        <v>1.1065</v>
      </c>
      <c r="J92" s="23">
        <f t="shared" ca="1" si="17"/>
        <v>1.102085065</v>
      </c>
      <c r="K92" s="24">
        <f ca="1">OFFSET(RT!I$1,$AJ92,0)</f>
        <v>1.075</v>
      </c>
      <c r="L92" s="24">
        <f ca="1">OFFSET(RT!J$1,$AJ92,0)</f>
        <v>1.18</v>
      </c>
      <c r="M92" s="20">
        <f t="shared" ca="1" si="18"/>
        <v>0.95</v>
      </c>
      <c r="N92" s="20">
        <f ca="1">OFFSET(WN!AV$1,$AJ92,0)</f>
        <v>0.94797756328959482</v>
      </c>
      <c r="O92" s="9">
        <f t="shared" ca="1" si="19"/>
        <v>6.3006300630061851E-3</v>
      </c>
      <c r="P92" s="9">
        <f t="shared" ca="1" si="20"/>
        <v>5.2486433591316661E-3</v>
      </c>
      <c r="Q92" s="17" t="str">
        <f ca="1">IF(OFFSET(WN!L$1,AJ92,0)="0","主动","被动")</f>
        <v>被动</v>
      </c>
      <c r="R92" s="22">
        <f ca="1">OFFSET(CF!K$1,$AI92,0)</f>
        <v>0.5</v>
      </c>
      <c r="S92" s="32">
        <f ca="1">OFFSET(CF!G$1,$AI92,0)</f>
        <v>0.25</v>
      </c>
      <c r="T92" s="32">
        <f ca="1">IF(OFFSET(CF!H$1,$AI92,0)&gt;100,"-",OFFSET(CF!H$1,$AI92,0))</f>
        <v>1.5</v>
      </c>
      <c r="U92" s="17" t="s">
        <v>1504</v>
      </c>
      <c r="V92" s="17" t="str">
        <f ca="1">OFFSET(WN!H$1,$AJ92,0)</f>
        <v>证券股A</v>
      </c>
      <c r="W92" s="17" t="s">
        <v>1631</v>
      </c>
      <c r="X92" s="17" t="str">
        <f ca="1">OFFSET(WN!K$1,$AJ92,0)</f>
        <v>证券股B</v>
      </c>
      <c r="Y92" s="17" t="str">
        <f ca="1">OFFSET(RT!C$1,$AJ92,0)</f>
        <v>399975.SZ</v>
      </c>
      <c r="Z92" s="17" t="str">
        <f ca="1">OFFSET(RT!D$1,$AJ92,0)</f>
        <v>证券公司</v>
      </c>
      <c r="AA92" s="93">
        <f ca="1">OFFSET(WN!AC$1,$AJ92,0)</f>
        <v>0.63526472</v>
      </c>
      <c r="AB92" s="40">
        <f ca="1">OFFSET(WN!AF$1,$AJ92,0)</f>
        <v>1.111</v>
      </c>
      <c r="AC92" s="40">
        <f ca="1">OFFSET(WN!AG$1,$AJ92,0)</f>
        <v>1.0401</v>
      </c>
      <c r="AD92" s="41">
        <f ca="1">OFFSET(WN!AJ$1,$AJ92,0)</f>
        <v>1.075</v>
      </c>
      <c r="AE92" s="41">
        <f ca="1">OFFSET(WN!AK$1,$AJ92,0)</f>
        <v>1.161</v>
      </c>
      <c r="AF92" s="40">
        <f ca="1">OFFSET(WN!AL$1,$AJ92,0)</f>
        <v>1.1241000000000001</v>
      </c>
      <c r="AG92" s="41">
        <f ca="1">OFFSET(WN!AP$1,$AJ92,0)</f>
        <v>1.075</v>
      </c>
      <c r="AH92" s="41">
        <f ca="1">OFFSET(WN!AQ$1,$AJ92,0)</f>
        <v>1.1850000000000001</v>
      </c>
      <c r="AI92" s="19">
        <f>MATCH($A92,CF!A:A,0)-1</f>
        <v>91</v>
      </c>
      <c r="AJ92" s="19">
        <f>MATCH($A92,WN!A:A,0)-1</f>
        <v>91</v>
      </c>
    </row>
    <row r="93" spans="1:36" x14ac:dyDescent="0.25">
      <c r="A93" s="16" t="str">
        <f>WN!A93</f>
        <v>160135</v>
      </c>
      <c r="B93" s="16" t="str">
        <f>WN!B93</f>
        <v>高铁基金</v>
      </c>
      <c r="C93" s="9">
        <f t="shared" ca="1" si="14"/>
        <v>-1.6705526388734571E-2</v>
      </c>
      <c r="D93" s="9">
        <f ca="1">OFFSET(RT!V$1,$AJ93,0)</f>
        <v>-8.0000000000000004E-4</v>
      </c>
      <c r="E93" s="9">
        <f ca="1">OFFSET(RT!O$1,$AI93,0)</f>
        <v>1E-3</v>
      </c>
      <c r="F93" s="9">
        <f ca="1">OFFSET(RT!P$1,$AI93,0)</f>
        <v>-1.23E-2</v>
      </c>
      <c r="G93" s="33">
        <f t="shared" ca="1" si="15"/>
        <v>0.4161706293009102</v>
      </c>
      <c r="H93" s="33">
        <f t="shared" ca="1" si="16"/>
        <v>-0.39000810427245458</v>
      </c>
      <c r="I93" s="21">
        <f ca="1">OFFSET(WN!N$1,AJ93,0)</f>
        <v>1.06</v>
      </c>
      <c r="J93" s="23">
        <f t="shared" ca="1" si="17"/>
        <v>1.0591944</v>
      </c>
      <c r="K93" s="24">
        <f ca="1">OFFSET(RT!I$1,$AJ93,0)</f>
        <v>1.0429999999999999</v>
      </c>
      <c r="L93" s="24">
        <f ca="1">OFFSET(RT!J$1,$AJ93,0)</f>
        <v>1.04</v>
      </c>
      <c r="M93" s="20">
        <f t="shared" ca="1" si="18"/>
        <v>0.95</v>
      </c>
      <c r="N93" s="20">
        <f ca="1">OFFSET(WN!AV$1,$AJ93,0)</f>
        <v>0.92096868708190249</v>
      </c>
      <c r="O93" s="9">
        <f t="shared" ca="1" si="19"/>
        <v>-1.2444612048647219E-2</v>
      </c>
      <c r="P93" s="9">
        <f t="shared" ca="1" si="20"/>
        <v>3.0907558302895044E-3</v>
      </c>
      <c r="Q93" s="17" t="str">
        <f ca="1">IF(OFFSET(WN!L$1,AJ93,0)="0","主动","被动")</f>
        <v>被动</v>
      </c>
      <c r="R93" s="22">
        <f ca="1">OFFSET(CF!K$1,$AI93,0)</f>
        <v>0.5</v>
      </c>
      <c r="S93" s="32">
        <f ca="1">OFFSET(CF!G$1,$AI93,0)</f>
        <v>0.25</v>
      </c>
      <c r="T93" s="32">
        <f ca="1">IF(OFFSET(CF!H$1,$AI93,0)&gt;100,"-",OFFSET(CF!H$1,$AI93,0))</f>
        <v>1.5</v>
      </c>
      <c r="U93" s="17" t="s">
        <v>1505</v>
      </c>
      <c r="V93" s="17" t="str">
        <f ca="1">OFFSET(WN!H$1,$AJ93,0)</f>
        <v>高铁A级</v>
      </c>
      <c r="W93" s="17" t="s">
        <v>1632</v>
      </c>
      <c r="X93" s="17" t="str">
        <f ca="1">OFFSET(WN!K$1,$AJ93,0)</f>
        <v>高铁B级</v>
      </c>
      <c r="Y93" s="17" t="str">
        <f ca="1">OFFSET(RT!C$1,$AJ93,0)</f>
        <v>399807.SZ</v>
      </c>
      <c r="Z93" s="17" t="str">
        <f ca="1">OFFSET(RT!D$1,$AJ93,0)</f>
        <v>高铁产业</v>
      </c>
      <c r="AA93" s="93">
        <f ca="1">OFFSET(WN!AC$1,$AJ93,0)</f>
        <v>9.3704759999999998E-2</v>
      </c>
      <c r="AB93" s="40">
        <f ca="1">OFFSET(WN!AF$1,$AJ93,0)</f>
        <v>1.0607</v>
      </c>
      <c r="AC93" s="40">
        <f ca="1">OFFSET(WN!AG$1,$AJ93,0)</f>
        <v>1.0422</v>
      </c>
      <c r="AD93" s="41">
        <f ca="1">OFFSET(WN!AJ$1,$AJ93,0)</f>
        <v>1.042</v>
      </c>
      <c r="AE93" s="41">
        <f ca="1">OFFSET(WN!AK$1,$AJ93,0)</f>
        <v>1.0529999999999999</v>
      </c>
      <c r="AF93" s="40">
        <f ca="1">OFFSET(WN!AL$1,$AJ93,0)</f>
        <v>1.0677000000000001</v>
      </c>
      <c r="AG93" s="41">
        <f ca="1">OFFSET(WN!AP$1,$AJ93,0)</f>
        <v>1.042</v>
      </c>
      <c r="AH93" s="41">
        <f ca="1">OFFSET(WN!AQ$1,$AJ93,0)</f>
        <v>1.1000000000000001</v>
      </c>
      <c r="AI93" s="19">
        <f>MATCH($A93,CF!A:A,0)-1</f>
        <v>92</v>
      </c>
      <c r="AJ93" s="19">
        <f>MATCH($A93,WN!A:A,0)-1</f>
        <v>92</v>
      </c>
    </row>
    <row r="94" spans="1:36" x14ac:dyDescent="0.25">
      <c r="A94" s="16" t="str">
        <f>WN!A94</f>
        <v>160634</v>
      </c>
      <c r="B94" s="16" t="str">
        <f>WN!B94</f>
        <v>环保分级</v>
      </c>
      <c r="C94" s="9">
        <f t="shared" ca="1" si="14"/>
        <v>-2.7145362529248707E-2</v>
      </c>
      <c r="D94" s="9">
        <f ca="1">OFFSET(RT!V$1,$AJ94,0)</f>
        <v>-4.0000000000000002E-4</v>
      </c>
      <c r="E94" s="9">
        <f ca="1">OFFSET(RT!O$1,$AI94,0)</f>
        <v>0</v>
      </c>
      <c r="F94" s="9">
        <f ca="1">OFFSET(RT!P$1,$AI94,0)</f>
        <v>0</v>
      </c>
      <c r="G94" s="33">
        <f t="shared" ca="1" si="15"/>
        <v>0.29025813988163307</v>
      </c>
      <c r="H94" s="33">
        <f t="shared" ca="1" si="16"/>
        <v>-0.44604917194415217</v>
      </c>
      <c r="I94" s="21">
        <f ca="1">OFFSET(WN!N$1,AJ94,0)</f>
        <v>1.163</v>
      </c>
      <c r="J94" s="23">
        <f t="shared" ca="1" si="17"/>
        <v>1.1625580600000001</v>
      </c>
      <c r="K94" s="24">
        <f ca="1">OFFSET(RT!I$1,$AJ94,0)</f>
        <v>1.0720000000000001</v>
      </c>
      <c r="L94" s="24">
        <f ca="1">OFFSET(RT!J$1,$AJ94,0)</f>
        <v>1.19</v>
      </c>
      <c r="M94" s="20">
        <f t="shared" ca="1" si="18"/>
        <v>0.95</v>
      </c>
      <c r="N94" s="20">
        <f ca="1">OFFSET(WN!AV$1,$AJ94,0)</f>
        <v>0.79063877002294902</v>
      </c>
      <c r="O94" s="9">
        <f t="shared" ca="1" si="19"/>
        <v>-2.7515047291487571E-2</v>
      </c>
      <c r="P94" s="9">
        <f t="shared" ca="1" si="20"/>
        <v>-1.8010291595197181E-2</v>
      </c>
      <c r="Q94" s="17" t="str">
        <f ca="1">IF(OFFSET(WN!L$1,AJ94,0)="0","主动","被动")</f>
        <v>被动</v>
      </c>
      <c r="R94" s="22">
        <f ca="1">OFFSET(CF!K$1,$AI94,0)</f>
        <v>0.5</v>
      </c>
      <c r="S94" s="32">
        <f ca="1">OFFSET(CF!G$1,$AI94,0)</f>
        <v>0.25</v>
      </c>
      <c r="T94" s="32">
        <f ca="1">IF(OFFSET(CF!H$1,$AI94,0)&gt;100,"-",OFFSET(CF!H$1,$AI94,0))</f>
        <v>1.5</v>
      </c>
      <c r="U94" s="17" t="s">
        <v>1506</v>
      </c>
      <c r="V94" s="17" t="str">
        <f ca="1">OFFSET(WN!H$1,$AJ94,0)</f>
        <v>环保A级</v>
      </c>
      <c r="W94" s="17" t="s">
        <v>1633</v>
      </c>
      <c r="X94" s="17" t="str">
        <f ca="1">OFFSET(WN!K$1,$AJ94,0)</f>
        <v>环保B级</v>
      </c>
      <c r="Y94" s="17" t="str">
        <f ca="1">OFFSET(RT!C$1,$AJ94,0)</f>
        <v>000827.SH</v>
      </c>
      <c r="Z94" s="17" t="str">
        <f ca="1">OFFSET(RT!D$1,$AJ94,0)</f>
        <v>中证环保</v>
      </c>
      <c r="AA94" s="93">
        <f ca="1">OFFSET(WN!AC$1,$AJ94,0)</f>
        <v>9.3070840000000002E-2</v>
      </c>
      <c r="AB94" s="40">
        <f ca="1">OFFSET(WN!AF$1,$AJ94,0)</f>
        <v>1.163</v>
      </c>
      <c r="AC94" s="40">
        <f ca="1">OFFSET(WN!AG$1,$AJ94,0)</f>
        <v>1.038</v>
      </c>
      <c r="AD94" s="41">
        <f ca="1">OFFSET(WN!AJ$1,$AJ94,0)</f>
        <v>1.0720000000000001</v>
      </c>
      <c r="AE94" s="41">
        <f ca="1">OFFSET(WN!AK$1,$AJ94,0)</f>
        <v>1.19</v>
      </c>
      <c r="AF94" s="40">
        <f ca="1">OFFSET(WN!AL$1,$AJ94,0)</f>
        <v>1.1659999999999999</v>
      </c>
      <c r="AG94" s="41">
        <f ca="1">OFFSET(WN!AP$1,$AJ94,0)</f>
        <v>1.1020000000000001</v>
      </c>
      <c r="AH94" s="41">
        <f ca="1">OFFSET(WN!AQ$1,$AJ94,0)</f>
        <v>1.1879999999999999</v>
      </c>
      <c r="AI94" s="19">
        <f>MATCH($A94,CF!A:A,0)-1</f>
        <v>93</v>
      </c>
      <c r="AJ94" s="19">
        <f>MATCH($A94,WN!A:A,0)-1</f>
        <v>93</v>
      </c>
    </row>
    <row r="95" spans="1:36" x14ac:dyDescent="0.25">
      <c r="A95" s="16" t="str">
        <f>WN!A95</f>
        <v>160636</v>
      </c>
      <c r="B95" s="16" t="str">
        <f>WN!B95</f>
        <v>互联网</v>
      </c>
      <c r="C95" s="9">
        <f t="shared" ca="1" si="14"/>
        <v>9.2220241683225179E-3</v>
      </c>
      <c r="D95" s="9">
        <f ca="1">OFFSET(RT!V$1,$AJ95,0)</f>
        <v>-1.5E-3</v>
      </c>
      <c r="E95" s="9">
        <f ca="1">OFFSET(RT!O$1,$AI95,0)</f>
        <v>0</v>
      </c>
      <c r="F95" s="9">
        <f ca="1">OFFSET(RT!P$1,$AI95,0)</f>
        <v>-1E-3</v>
      </c>
      <c r="G95" s="33">
        <f t="shared" ca="1" si="15"/>
        <v>0.37558658450929916</v>
      </c>
      <c r="H95" s="33">
        <f t="shared" ca="1" si="16"/>
        <v>-0.4094148263840075</v>
      </c>
      <c r="I95" s="21">
        <f ca="1">OFFSET(WN!N$1,AJ95,0)</f>
        <v>1.0920000000000001</v>
      </c>
      <c r="J95" s="23">
        <f t="shared" ca="1" si="17"/>
        <v>1.0904439000000001</v>
      </c>
      <c r="K95" s="24">
        <f ca="1">OFFSET(RT!I$1,$AJ95,0)</f>
        <v>1.169</v>
      </c>
      <c r="L95" s="24">
        <f ca="1">OFFSET(RT!J$1,$AJ95,0)</f>
        <v>1.032</v>
      </c>
      <c r="M95" s="20">
        <f t="shared" ca="1" si="18"/>
        <v>0.95</v>
      </c>
      <c r="N95" s="20">
        <f ca="1">OFFSET(WN!AV$1,$AJ95,0)</f>
        <v>0.90739679438226095</v>
      </c>
      <c r="O95" s="9">
        <f t="shared" ca="1" si="19"/>
        <v>6.3985374771480252E-3</v>
      </c>
      <c r="P95" s="9">
        <f t="shared" ca="1" si="20"/>
        <v>-7.7202543142599334E-3</v>
      </c>
      <c r="Q95" s="17" t="str">
        <f ca="1">IF(OFFSET(WN!L$1,AJ95,0)="0","主动","被动")</f>
        <v>被动</v>
      </c>
      <c r="R95" s="22">
        <f ca="1">OFFSET(CF!K$1,$AI95,0)</f>
        <v>0.5</v>
      </c>
      <c r="S95" s="32">
        <f ca="1">OFFSET(CF!G$1,$AI95,0)</f>
        <v>0.25</v>
      </c>
      <c r="T95" s="32">
        <f ca="1">IF(OFFSET(CF!H$1,$AI95,0)&gt;100,"-",OFFSET(CF!H$1,$AI95,0))</f>
        <v>1.5</v>
      </c>
      <c r="U95" s="17" t="s">
        <v>1507</v>
      </c>
      <c r="V95" s="17" t="str">
        <f ca="1">OFFSET(WN!H$1,$AJ95,0)</f>
        <v>互联A</v>
      </c>
      <c r="W95" s="17" t="s">
        <v>1634</v>
      </c>
      <c r="X95" s="17" t="str">
        <f ca="1">OFFSET(WN!K$1,$AJ95,0)</f>
        <v>互联B</v>
      </c>
      <c r="Y95" s="17" t="str">
        <f ca="1">OFFSET(RT!C$1,$AJ95,0)</f>
        <v>399970.SZ</v>
      </c>
      <c r="Z95" s="17" t="str">
        <f ca="1">OFFSET(RT!D$1,$AJ95,0)</f>
        <v>中证移动互联</v>
      </c>
      <c r="AA95" s="93">
        <f ca="1">OFFSET(WN!AC$1,$AJ95,0)</f>
        <v>0.15418624</v>
      </c>
      <c r="AB95" s="40">
        <f ca="1">OFFSET(WN!AF$1,$AJ95,0)</f>
        <v>1.0940000000000001</v>
      </c>
      <c r="AC95" s="40">
        <f ca="1">OFFSET(WN!AG$1,$AJ95,0)</f>
        <v>1.038</v>
      </c>
      <c r="AD95" s="41">
        <f ca="1">OFFSET(WN!AJ$1,$AJ95,0)</f>
        <v>1.169</v>
      </c>
      <c r="AE95" s="41">
        <f ca="1">OFFSET(WN!AK$1,$AJ95,0)</f>
        <v>1.0329999999999999</v>
      </c>
      <c r="AF95" s="40">
        <f ca="1">OFFSET(WN!AL$1,$AJ95,0)</f>
        <v>1.101</v>
      </c>
      <c r="AG95" s="41">
        <f ca="1">OFFSET(WN!AP$1,$AJ95,0)</f>
        <v>1.1499999999999999</v>
      </c>
      <c r="AH95" s="41">
        <f ca="1">OFFSET(WN!AQ$1,$AJ95,0)</f>
        <v>1.0349999999999999</v>
      </c>
      <c r="AI95" s="19">
        <f>MATCH($A95,CF!A:A,0)-1</f>
        <v>94</v>
      </c>
      <c r="AJ95" s="19">
        <f>MATCH($A95,WN!A:A,0)-1</f>
        <v>94</v>
      </c>
    </row>
    <row r="96" spans="1:36" x14ac:dyDescent="0.25">
      <c r="A96" s="16" t="str">
        <f>WN!A96</f>
        <v>160814</v>
      </c>
      <c r="B96" s="16" t="str">
        <f>WN!B96</f>
        <v>金融地产</v>
      </c>
      <c r="C96" s="9">
        <f t="shared" ca="1" si="14"/>
        <v>-3.334453828837014E-3</v>
      </c>
      <c r="D96" s="9">
        <f ca="1">OFFSET(RT!V$1,$AJ96,0)</f>
        <v>-9.0000000000000008E-4</v>
      </c>
      <c r="E96" s="9">
        <f ca="1">OFFSET(RT!O$1,$AI96,0)</f>
        <v>-1.0500000000000001E-2</v>
      </c>
      <c r="F96" s="9">
        <f ca="1">OFFSET(RT!P$1,$AI96,0)</f>
        <v>0</v>
      </c>
      <c r="G96" s="33">
        <f t="shared" ca="1" si="15"/>
        <v>0.79579377688497832</v>
      </c>
      <c r="H96" s="33">
        <f t="shared" ca="1" si="16"/>
        <v>-0.22900587179071596</v>
      </c>
      <c r="I96" s="21">
        <f ca="1">OFFSET(WN!N$1,AJ96,0)</f>
        <v>0.83599999999999997</v>
      </c>
      <c r="J96" s="23">
        <f t="shared" ca="1" si="17"/>
        <v>0.83528521999999994</v>
      </c>
      <c r="K96" s="24">
        <f ca="1">OFFSET(RT!I$1,$AJ96,0)</f>
        <v>1.0409999999999999</v>
      </c>
      <c r="L96" s="24">
        <f ca="1">OFFSET(RT!J$1,$AJ96,0)</f>
        <v>0.624</v>
      </c>
      <c r="M96" s="20">
        <f t="shared" ca="1" si="18"/>
        <v>0.95</v>
      </c>
      <c r="N96" s="20">
        <f ca="1">OFFSET(WN!AV$1,$AJ96,0)</f>
        <v>1.0124079056607833</v>
      </c>
      <c r="O96" s="9">
        <f t="shared" ca="1" si="19"/>
        <v>1.1947431302270495E-3</v>
      </c>
      <c r="P96" s="9">
        <f t="shared" ca="1" si="20"/>
        <v>-8.9392133492252057E-3</v>
      </c>
      <c r="Q96" s="17" t="str">
        <f ca="1">IF(OFFSET(WN!L$1,AJ96,0)="0","主动","被动")</f>
        <v>被动</v>
      </c>
      <c r="R96" s="22">
        <f ca="1">OFFSET(CF!K$1,$AI96,0)</f>
        <v>0.5</v>
      </c>
      <c r="S96" s="32">
        <f ca="1">OFFSET(CF!G$1,$AI96,0)</f>
        <v>0.25</v>
      </c>
      <c r="T96" s="32">
        <f ca="1">IF(OFFSET(CF!H$1,$AI96,0)&gt;100,"-",OFFSET(CF!H$1,$AI96,0))</f>
        <v>1.5</v>
      </c>
      <c r="U96" s="17" t="s">
        <v>1508</v>
      </c>
      <c r="V96" s="17" t="str">
        <f ca="1">OFFSET(WN!H$1,$AJ96,0)</f>
        <v>金融地A</v>
      </c>
      <c r="W96" s="17" t="s">
        <v>1635</v>
      </c>
      <c r="X96" s="17" t="str">
        <f ca="1">OFFSET(WN!K$1,$AJ96,0)</f>
        <v>金融地B</v>
      </c>
      <c r="Y96" s="17" t="str">
        <f ca="1">OFFSET(RT!C$1,$AJ96,0)</f>
        <v>000934.SH</v>
      </c>
      <c r="Z96" s="17" t="str">
        <f ca="1">OFFSET(RT!D$1,$AJ96,0)</f>
        <v>中证金融</v>
      </c>
      <c r="AA96" s="93">
        <f ca="1">OFFSET(WN!AC$1,$AJ96,0)</f>
        <v>0.40538774</v>
      </c>
      <c r="AB96" s="40">
        <f ca="1">OFFSET(WN!AF$1,$AJ96,0)</f>
        <v>0.83699999999999997</v>
      </c>
      <c r="AC96" s="40">
        <f ca="1">OFFSET(WN!AG$1,$AJ96,0)</f>
        <v>1.038</v>
      </c>
      <c r="AD96" s="41">
        <f ca="1">OFFSET(WN!AJ$1,$AJ96,0)</f>
        <v>1.052</v>
      </c>
      <c r="AE96" s="41">
        <f ca="1">OFFSET(WN!AK$1,$AJ96,0)</f>
        <v>0.624</v>
      </c>
      <c r="AF96" s="40">
        <f ca="1">OFFSET(WN!AL$1,$AJ96,0)</f>
        <v>0.83899999999999997</v>
      </c>
      <c r="AG96" s="41">
        <f ca="1">OFFSET(WN!AP$1,$AJ96,0)</f>
        <v>1.036</v>
      </c>
      <c r="AH96" s="41">
        <f ca="1">OFFSET(WN!AQ$1,$AJ96,0)</f>
        <v>0.627</v>
      </c>
      <c r="AI96" s="19">
        <f>MATCH($A96,CF!A:A,0)-1</f>
        <v>95</v>
      </c>
      <c r="AJ96" s="19">
        <f>MATCH($A96,WN!A:A,0)-1</f>
        <v>95</v>
      </c>
    </row>
    <row r="97" spans="1:36" x14ac:dyDescent="0.25">
      <c r="A97" s="16" t="str">
        <f>WN!A97</f>
        <v>502006</v>
      </c>
      <c r="B97" s="16" t="str">
        <f>WN!B97</f>
        <v>国企改革</v>
      </c>
      <c r="C97" s="9">
        <f t="shared" ca="1" si="14"/>
        <v>-1.5369381581794572E-3</v>
      </c>
      <c r="D97" s="9">
        <f ca="1">OFFSET(RT!V$1,$AJ97,0)</f>
        <v>-1.7000000000000001E-3</v>
      </c>
      <c r="E97" s="9">
        <f ca="1">OFFSET(RT!O$1,$AI97,0)</f>
        <v>-1E-3</v>
      </c>
      <c r="F97" s="9">
        <f ca="1">OFFSET(RT!P$1,$AI97,0)</f>
        <v>-9.1999999999999998E-3</v>
      </c>
      <c r="G97" s="33">
        <f t="shared" ca="1" si="15"/>
        <v>0.43388663739849775</v>
      </c>
      <c r="H97" s="33">
        <f t="shared" ca="1" si="16"/>
        <v>-0.39752863118639792</v>
      </c>
      <c r="I97" s="21">
        <f ca="1">OFFSET(WN!N$1,AJ97,0)</f>
        <v>1.0478000000000001</v>
      </c>
      <c r="J97" s="23">
        <f t="shared" ca="1" si="17"/>
        <v>1.0461078029999999</v>
      </c>
      <c r="K97" s="24">
        <f ca="1">OFFSET(RT!I$1,$AJ97,0)</f>
        <v>1.014</v>
      </c>
      <c r="L97" s="24">
        <f ca="1">OFFSET(RT!J$1,$AJ97,0)</f>
        <v>1.075</v>
      </c>
      <c r="M97" s="20">
        <f t="shared" ca="1" si="18"/>
        <v>0.95</v>
      </c>
      <c r="N97" s="20">
        <f ca="1">OFFSET(WN!AV$1,$AJ97,0)</f>
        <v>0.94034082310656464</v>
      </c>
      <c r="O97" s="9">
        <f t="shared" ca="1" si="19"/>
        <v>5.7175528873609771E-4</v>
      </c>
      <c r="P97" s="9">
        <f t="shared" ca="1" si="20"/>
        <v>-2.4583963691378052E-3</v>
      </c>
      <c r="Q97" s="17" t="str">
        <f ca="1">IF(OFFSET(WN!L$1,AJ97,0)="0","主动","被动")</f>
        <v>被动</v>
      </c>
      <c r="R97" s="22">
        <f ca="1">OFFSET(CF!K$1,$AI97,0)</f>
        <v>0.5</v>
      </c>
      <c r="S97" s="32">
        <f ca="1">OFFSET(CF!G$1,$AI97,0)</f>
        <v>0.25</v>
      </c>
      <c r="T97" s="32">
        <f ca="1">IF(OFFSET(CF!H$1,$AI97,0)&gt;100,"-",OFFSET(CF!H$1,$AI97,0))</f>
        <v>1.5</v>
      </c>
      <c r="U97" s="17" t="s">
        <v>1509</v>
      </c>
      <c r="V97" s="17" t="str">
        <f ca="1">OFFSET(WN!H$1,$AJ97,0)</f>
        <v>国企改A</v>
      </c>
      <c r="W97" s="17" t="s">
        <v>1636</v>
      </c>
      <c r="X97" s="17" t="str">
        <f ca="1">OFFSET(WN!K$1,$AJ97,0)</f>
        <v>国企改B</v>
      </c>
      <c r="Y97" s="17" t="str">
        <f ca="1">OFFSET(RT!C$1,$AJ97,0)</f>
        <v>399974.SZ</v>
      </c>
      <c r="Z97" s="17" t="str">
        <f ca="1">OFFSET(RT!D$1,$AJ97,0)</f>
        <v>国企改革</v>
      </c>
      <c r="AA97" s="93">
        <f ca="1">OFFSET(WN!AC$1,$AJ97,0)</f>
        <v>2.1298590000000002</v>
      </c>
      <c r="AB97" s="40">
        <f ca="1">OFFSET(WN!AF$1,$AJ97,0)</f>
        <v>1.0494000000000001</v>
      </c>
      <c r="AC97" s="40">
        <f ca="1">OFFSET(WN!AG$1,$AJ97,0)</f>
        <v>1.0105</v>
      </c>
      <c r="AD97" s="41">
        <f ca="1">OFFSET(WN!AJ$1,$AJ97,0)</f>
        <v>1.0149999999999999</v>
      </c>
      <c r="AE97" s="41">
        <f ca="1">OFFSET(WN!AK$1,$AJ97,0)</f>
        <v>1.085</v>
      </c>
      <c r="AF97" s="40">
        <f ca="1">OFFSET(WN!AL$1,$AJ97,0)</f>
        <v>1.0576000000000001</v>
      </c>
      <c r="AG97" s="41">
        <f ca="1">OFFSET(WN!AP$1,$AJ97,0)</f>
        <v>1.0149999999999999</v>
      </c>
      <c r="AH97" s="41">
        <f ca="1">OFFSET(WN!AQ$1,$AJ97,0)</f>
        <v>1.095</v>
      </c>
      <c r="AI97" s="19">
        <f>MATCH($A97,CF!A:A,0)-1</f>
        <v>96</v>
      </c>
      <c r="AJ97" s="19">
        <f>MATCH($A97,WN!A:A,0)-1</f>
        <v>96</v>
      </c>
    </row>
    <row r="98" spans="1:36" x14ac:dyDescent="0.25">
      <c r="A98" s="16" t="str">
        <f>WN!A98</f>
        <v>161031</v>
      </c>
      <c r="B98" s="16" t="str">
        <f>WN!B98</f>
        <v>工业4</v>
      </c>
      <c r="C98" s="9">
        <f t="shared" ref="C98:C128" ca="1" si="21">(K98*R98+L98*(1-R98))/J98-1</f>
        <v>-3.6054642276341919E-3</v>
      </c>
      <c r="D98" s="9">
        <f ca="1">OFFSET(RT!V$1,$AJ98,0)</f>
        <v>-4.0000000000000001E-3</v>
      </c>
      <c r="E98" s="9">
        <f ca="1">OFFSET(RT!O$1,$AI98,0)</f>
        <v>0</v>
      </c>
      <c r="F98" s="9">
        <f ca="1">OFFSET(RT!P$1,$AI98,0)</f>
        <v>-2.75E-2</v>
      </c>
      <c r="G98" s="33">
        <f t="shared" ref="G98:G128" ca="1" si="22">IF(T98="-","-",T98/J98-1)</f>
        <v>0.58999128048781779</v>
      </c>
      <c r="H98" s="33">
        <f t="shared" ref="H98:H128" ca="1" si="23">(R98*AC98+(1-R98)*S98)/J98-1</f>
        <v>-0.31948373195121393</v>
      </c>
      <c r="I98" s="21">
        <f ca="1">OFFSET(WN!N$1,AJ98,0)</f>
        <v>0.94699999999999995</v>
      </c>
      <c r="J98" s="23">
        <f t="shared" ref="J98:J128" ca="1" si="24">I98*(1+D98*M98)</f>
        <v>0.94340139999999995</v>
      </c>
      <c r="K98" s="24">
        <f ca="1">OFFSET(RT!I$1,$AJ98,0)</f>
        <v>1.03</v>
      </c>
      <c r="L98" s="24">
        <f ca="1">OFFSET(RT!J$1,$AJ98,0)</f>
        <v>0.85</v>
      </c>
      <c r="M98" s="20">
        <f t="shared" ref="M98:M128" ca="1" si="25">IF(Q98="主动",0.9,0.95)</f>
        <v>0.95</v>
      </c>
      <c r="N98" s="20">
        <f ca="1">OFFSET(WN!AV$1,$AJ98,0)</f>
        <v>0.78424476809659993</v>
      </c>
      <c r="O98" s="9">
        <f t="shared" ref="O98:O128" ca="1" si="26">(AD98*R98+AE98*(1-R98))/AB98-1</f>
        <v>1.051524710830698E-3</v>
      </c>
      <c r="P98" s="9">
        <f t="shared" ref="P98:P128" ca="1" si="27">(R98*AG98+(1-R98)*AH98)/AF98-1</f>
        <v>-4.1841004184099972E-3</v>
      </c>
      <c r="Q98" s="17" t="str">
        <f ca="1">IF(OFFSET(WN!L$1,AJ98,0)="0","主动","被动")</f>
        <v>被动</v>
      </c>
      <c r="R98" s="22">
        <f ca="1">OFFSET(CF!K$1,$AI98,0)</f>
        <v>0.5</v>
      </c>
      <c r="S98" s="32">
        <f ca="1">OFFSET(CF!G$1,$AI98,0)</f>
        <v>0.25</v>
      </c>
      <c r="T98" s="32">
        <f ca="1">IF(OFFSET(CF!H$1,$AI98,0)&gt;100,"-",OFFSET(CF!H$1,$AI98,0))</f>
        <v>1.5</v>
      </c>
      <c r="U98" s="17" t="s">
        <v>1510</v>
      </c>
      <c r="V98" s="17" t="str">
        <f ca="1">OFFSET(WN!H$1,$AJ98,0)</f>
        <v>工业4A</v>
      </c>
      <c r="W98" s="17" t="s">
        <v>1637</v>
      </c>
      <c r="X98" s="17" t="str">
        <f ca="1">OFFSET(WN!K$1,$AJ98,0)</f>
        <v>工业4B</v>
      </c>
      <c r="Y98" s="17" t="str">
        <f ca="1">OFFSET(RT!C$1,$AJ98,0)</f>
        <v>399803.SZ</v>
      </c>
      <c r="Z98" s="17" t="str">
        <f ca="1">OFFSET(RT!D$1,$AJ98,0)</f>
        <v>工业4.0</v>
      </c>
      <c r="AA98" s="93">
        <f ca="1">OFFSET(WN!AC$1,$AJ98,0)</f>
        <v>0.76418001000000002</v>
      </c>
      <c r="AB98" s="40">
        <f ca="1">OFFSET(WN!AF$1,$AJ98,0)</f>
        <v>0.95099999999999996</v>
      </c>
      <c r="AC98" s="40">
        <f ca="1">OFFSET(WN!AG$1,$AJ98,0)</f>
        <v>1.034</v>
      </c>
      <c r="AD98" s="41">
        <f ca="1">OFFSET(WN!AJ$1,$AJ98,0)</f>
        <v>1.03</v>
      </c>
      <c r="AE98" s="41">
        <f ca="1">OFFSET(WN!AK$1,$AJ98,0)</f>
        <v>0.874</v>
      </c>
      <c r="AF98" s="40">
        <f ca="1">OFFSET(WN!AL$1,$AJ98,0)</f>
        <v>0.95599999999999996</v>
      </c>
      <c r="AG98" s="41">
        <f ca="1">OFFSET(WN!AP$1,$AJ98,0)</f>
        <v>1.0249999999999999</v>
      </c>
      <c r="AH98" s="41">
        <f ca="1">OFFSET(WN!AQ$1,$AJ98,0)</f>
        <v>0.879</v>
      </c>
      <c r="AI98" s="19">
        <f>MATCH($A98,CF!A:A,0)-1</f>
        <v>97</v>
      </c>
      <c r="AJ98" s="19">
        <f>MATCH($A98,WN!A:A,0)-1</f>
        <v>97</v>
      </c>
    </row>
    <row r="99" spans="1:36" x14ac:dyDescent="0.25">
      <c r="A99" s="16" t="str">
        <f>WN!A99</f>
        <v>168203</v>
      </c>
      <c r="B99" s="16" t="str">
        <f>WN!B99</f>
        <v>钢铁母基</v>
      </c>
      <c r="C99" s="9">
        <f t="shared" ca="1" si="21"/>
        <v>5.889201863242155E-3</v>
      </c>
      <c r="D99" s="9">
        <f ca="1">OFFSET(RT!V$1,$AJ99,0)</f>
        <v>-7.2000000000000007E-3</v>
      </c>
      <c r="E99" s="9">
        <f ca="1">OFFSET(RT!O$1,$AI99,0)</f>
        <v>-1E-3</v>
      </c>
      <c r="F99" s="9">
        <f ca="1">OFFSET(RT!P$1,$AI99,0)</f>
        <v>-1.32E-2</v>
      </c>
      <c r="G99" s="33">
        <f t="shared" ca="1" si="22"/>
        <v>0.4968589313441103</v>
      </c>
      <c r="H99" s="33">
        <f t="shared" ca="1" si="23"/>
        <v>-0.35635065952203249</v>
      </c>
      <c r="I99" s="21">
        <f ca="1">OFFSET(WN!N$1,AJ99,0)</f>
        <v>1.0089999999999999</v>
      </c>
      <c r="J99" s="23">
        <f t="shared" ca="1" si="24"/>
        <v>1.0020984399999999</v>
      </c>
      <c r="K99" s="24">
        <f ca="1">OFFSET(RT!I$1,$AJ99,0)</f>
        <v>1.046</v>
      </c>
      <c r="L99" s="24">
        <f ca="1">OFFSET(RT!J$1,$AJ99,0)</f>
        <v>0.97</v>
      </c>
      <c r="M99" s="20">
        <f t="shared" ca="1" si="25"/>
        <v>0.95</v>
      </c>
      <c r="N99" s="20">
        <f ca="1">OFFSET(WN!AV$1,$AJ99,0)</f>
        <v>1.043457255397876</v>
      </c>
      <c r="O99" s="9">
        <f t="shared" ca="1" si="26"/>
        <v>-1.9665683382497079E-3</v>
      </c>
      <c r="P99" s="9">
        <f t="shared" ca="1" si="27"/>
        <v>-1.9323671497584183E-3</v>
      </c>
      <c r="Q99" s="17" t="str">
        <f ca="1">IF(OFFSET(WN!L$1,AJ99,0)="0","主动","被动")</f>
        <v>被动</v>
      </c>
      <c r="R99" s="22">
        <f ca="1">OFFSET(CF!K$1,$AI99,0)</f>
        <v>0.5</v>
      </c>
      <c r="S99" s="32">
        <f ca="1">OFFSET(CF!G$1,$AI99,0)</f>
        <v>0.25</v>
      </c>
      <c r="T99" s="32">
        <f ca="1">IF(OFFSET(CF!H$1,$AI99,0)&gt;100,"-",OFFSET(CF!H$1,$AI99,0))</f>
        <v>1.5</v>
      </c>
      <c r="U99" s="17" t="s">
        <v>1511</v>
      </c>
      <c r="V99" s="17" t="str">
        <f ca="1">OFFSET(WN!H$1,$AJ99,0)</f>
        <v>钢铁A</v>
      </c>
      <c r="W99" s="17" t="s">
        <v>1638</v>
      </c>
      <c r="X99" s="17" t="str">
        <f ca="1">OFFSET(WN!K$1,$AJ99,0)</f>
        <v>钢铁B</v>
      </c>
      <c r="Y99" s="17" t="str">
        <f ca="1">OFFSET(RT!C$1,$AJ99,0)</f>
        <v>399440.SZ</v>
      </c>
      <c r="Z99" s="17" t="str">
        <f ca="1">OFFSET(RT!D$1,$AJ99,0)</f>
        <v>国证钢铁</v>
      </c>
      <c r="AA99" s="93">
        <f ca="1">OFFSET(WN!AC$1,$AJ99,0)</f>
        <v>2.5789895399999998</v>
      </c>
      <c r="AB99" s="40">
        <f ca="1">OFFSET(WN!AF$1,$AJ99,0)</f>
        <v>1.0169999999999999</v>
      </c>
      <c r="AC99" s="40">
        <f ca="1">OFFSET(WN!AG$1,$AJ99,0)</f>
        <v>1.04</v>
      </c>
      <c r="AD99" s="41">
        <f ca="1">OFFSET(WN!AJ$1,$AJ99,0)</f>
        <v>1.0469999999999999</v>
      </c>
      <c r="AE99" s="41">
        <f ca="1">OFFSET(WN!AK$1,$AJ99,0)</f>
        <v>0.98299999999999998</v>
      </c>
      <c r="AF99" s="40">
        <f ca="1">OFFSET(WN!AL$1,$AJ99,0)</f>
        <v>1.0349999999999999</v>
      </c>
      <c r="AG99" s="41">
        <f ca="1">OFFSET(WN!AP$1,$AJ99,0)</f>
        <v>1.046</v>
      </c>
      <c r="AH99" s="41">
        <f ca="1">OFFSET(WN!AQ$1,$AJ99,0)</f>
        <v>1.02</v>
      </c>
      <c r="AI99" s="19">
        <f>MATCH($A99,CF!A:A,0)-1</f>
        <v>98</v>
      </c>
      <c r="AJ99" s="19">
        <f>MATCH($A99,WN!A:A,0)-1</f>
        <v>98</v>
      </c>
    </row>
    <row r="100" spans="1:36" x14ac:dyDescent="0.25">
      <c r="A100" s="16" t="str">
        <f>WN!A100</f>
        <v>161032</v>
      </c>
      <c r="B100" s="16" t="str">
        <f>WN!B100</f>
        <v>煤炭基金</v>
      </c>
      <c r="C100" s="9">
        <f t="shared" ca="1" si="21"/>
        <v>-1.2723710036241842E-2</v>
      </c>
      <c r="D100" s="9">
        <f ca="1">OFFSET(RT!V$1,$AJ100,0)</f>
        <v>1.0500000000000001E-2</v>
      </c>
      <c r="E100" s="9">
        <f ca="1">OFFSET(RT!O$1,$AI100,0)</f>
        <v>-4.2000000000000006E-3</v>
      </c>
      <c r="F100" s="9">
        <f ca="1">OFFSET(RT!P$1,$AI100,0)</f>
        <v>6.3E-3</v>
      </c>
      <c r="G100" s="33">
        <f t="shared" ca="1" si="22"/>
        <v>6.7710479412860236E-2</v>
      </c>
      <c r="H100" s="33">
        <f t="shared" ca="1" si="23"/>
        <v>-0.53768136241423159</v>
      </c>
      <c r="I100" s="21">
        <f ca="1">OFFSET(WN!N$1,AJ100,0)</f>
        <v>1.391</v>
      </c>
      <c r="J100" s="23">
        <f t="shared" ca="1" si="24"/>
        <v>1.4048752250000001</v>
      </c>
      <c r="K100" s="24">
        <f ca="1">OFFSET(RT!I$1,$AJ100,0)</f>
        <v>1.1839999999999999</v>
      </c>
      <c r="L100" s="24">
        <f ca="1">OFFSET(RT!J$1,$AJ100,0)</f>
        <v>1.59</v>
      </c>
      <c r="M100" s="20">
        <f t="shared" ca="1" si="25"/>
        <v>0.95</v>
      </c>
      <c r="N100" s="20">
        <f ca="1">OFFSET(WN!AV$1,$AJ100,0)</f>
        <v>1.0740634220281218</v>
      </c>
      <c r="O100" s="9">
        <f t="shared" ca="1" si="26"/>
        <v>5.4466230936820459E-3</v>
      </c>
      <c r="P100" s="9">
        <f t="shared" ca="1" si="27"/>
        <v>-5.3304904051173496E-3</v>
      </c>
      <c r="Q100" s="17" t="str">
        <f ca="1">IF(OFFSET(WN!L$1,AJ100,0)="0","主动","被动")</f>
        <v>被动</v>
      </c>
      <c r="R100" s="22">
        <f ca="1">OFFSET(CF!K$1,$AI100,0)</f>
        <v>0.5</v>
      </c>
      <c r="S100" s="32">
        <f ca="1">OFFSET(CF!G$1,$AI100,0)</f>
        <v>0.25</v>
      </c>
      <c r="T100" s="32">
        <f ca="1">IF(OFFSET(CF!H$1,$AI100,0)&gt;100,"-",OFFSET(CF!H$1,$AI100,0))</f>
        <v>1.5</v>
      </c>
      <c r="U100" s="17" t="s">
        <v>1512</v>
      </c>
      <c r="V100" s="17" t="str">
        <f ca="1">OFFSET(WN!H$1,$AJ100,0)</f>
        <v>煤炭A基</v>
      </c>
      <c r="W100" s="17" t="s">
        <v>1639</v>
      </c>
      <c r="X100" s="17" t="str">
        <f ca="1">OFFSET(WN!K$1,$AJ100,0)</f>
        <v>煤炭B基</v>
      </c>
      <c r="Y100" s="17" t="str">
        <f ca="1">OFFSET(RT!C$1,$AJ100,0)</f>
        <v>399998.SZ</v>
      </c>
      <c r="Z100" s="17" t="str">
        <f ca="1">OFFSET(RT!D$1,$AJ100,0)</f>
        <v>中证煤炭</v>
      </c>
      <c r="AA100" s="93">
        <f ca="1">OFFSET(WN!AC$1,$AJ100,0)</f>
        <v>0.84149456</v>
      </c>
      <c r="AB100" s="40">
        <f ca="1">OFFSET(WN!AF$1,$AJ100,0)</f>
        <v>1.377</v>
      </c>
      <c r="AC100" s="40">
        <f ca="1">OFFSET(WN!AG$1,$AJ100,0)</f>
        <v>1.0489999999999999</v>
      </c>
      <c r="AD100" s="41">
        <f ca="1">OFFSET(WN!AJ$1,$AJ100,0)</f>
        <v>1.1890000000000001</v>
      </c>
      <c r="AE100" s="41">
        <f ca="1">OFFSET(WN!AK$1,$AJ100,0)</f>
        <v>1.58</v>
      </c>
      <c r="AF100" s="40">
        <f ca="1">OFFSET(WN!AL$1,$AJ100,0)</f>
        <v>1.407</v>
      </c>
      <c r="AG100" s="41">
        <f ca="1">OFFSET(WN!AP$1,$AJ100,0)</f>
        <v>1.1879999999999999</v>
      </c>
      <c r="AH100" s="41">
        <f ca="1">OFFSET(WN!AQ$1,$AJ100,0)</f>
        <v>1.611</v>
      </c>
      <c r="AI100" s="19">
        <f>MATCH($A100,CF!A:A,0)-1</f>
        <v>99</v>
      </c>
      <c r="AJ100" s="19">
        <f>MATCH($A100,WN!A:A,0)-1</f>
        <v>99</v>
      </c>
    </row>
    <row r="101" spans="1:36" x14ac:dyDescent="0.25">
      <c r="A101" s="16" t="str">
        <f>WN!A101</f>
        <v>168204</v>
      </c>
      <c r="B101" s="16" t="str">
        <f>WN!B101</f>
        <v>煤炭母基</v>
      </c>
      <c r="C101" s="9">
        <f t="shared" ca="1" si="21"/>
        <v>-1.370146256871374E-2</v>
      </c>
      <c r="D101" s="9">
        <f ca="1">OFFSET(RT!V$1,$AJ101,0)</f>
        <v>1.0500000000000001E-2</v>
      </c>
      <c r="E101" s="9">
        <f ca="1">OFFSET(RT!O$1,$AI101,0)</f>
        <v>-2.9000000000000002E-3</v>
      </c>
      <c r="F101" s="9">
        <f ca="1">OFFSET(RT!P$1,$AI101,0)</f>
        <v>1.4700000000000001E-2</v>
      </c>
      <c r="G101" s="33">
        <f t="shared" ca="1" si="22"/>
        <v>0.63927734753122367</v>
      </c>
      <c r="H101" s="33">
        <f t="shared" ca="1" si="23"/>
        <v>-0.29511074056157383</v>
      </c>
      <c r="I101" s="21">
        <f ca="1">OFFSET(WN!N$1,AJ101,0)</f>
        <v>0.90600000000000003</v>
      </c>
      <c r="J101" s="23">
        <f t="shared" ca="1" si="24"/>
        <v>0.91503735000000008</v>
      </c>
      <c r="K101" s="24">
        <f ca="1">OFFSET(RT!I$1,$AJ101,0)</f>
        <v>1.048</v>
      </c>
      <c r="L101" s="24">
        <f ca="1">OFFSET(RT!J$1,$AJ101,0)</f>
        <v>0.75700000000000001</v>
      </c>
      <c r="M101" s="20">
        <f t="shared" ca="1" si="25"/>
        <v>0.95</v>
      </c>
      <c r="N101" s="20">
        <f ca="1">OFFSET(WN!AV$1,$AJ101,0)</f>
        <v>0.9369264402440094</v>
      </c>
      <c r="O101" s="9">
        <f t="shared" ca="1" si="26"/>
        <v>1.6722408026754731E-3</v>
      </c>
      <c r="P101" s="9">
        <f t="shared" ca="1" si="27"/>
        <v>-6.5645514223195978E-3</v>
      </c>
      <c r="Q101" s="17" t="str">
        <f ca="1">IF(OFFSET(WN!L$1,AJ101,0)="0","主动","被动")</f>
        <v>被动</v>
      </c>
      <c r="R101" s="22">
        <f ca="1">OFFSET(CF!K$1,$AI101,0)</f>
        <v>0.5</v>
      </c>
      <c r="S101" s="32">
        <f ca="1">OFFSET(CF!G$1,$AI101,0)</f>
        <v>0.25</v>
      </c>
      <c r="T101" s="32">
        <f ca="1">IF(OFFSET(CF!H$1,$AI101,0)&gt;100,"-",OFFSET(CF!H$1,$AI101,0))</f>
        <v>1.5</v>
      </c>
      <c r="U101" s="17" t="s">
        <v>1513</v>
      </c>
      <c r="V101" s="17" t="str">
        <f ca="1">OFFSET(WN!H$1,$AJ101,0)</f>
        <v>煤炭A级</v>
      </c>
      <c r="W101" s="17" t="s">
        <v>1640</v>
      </c>
      <c r="X101" s="17" t="str">
        <f ca="1">OFFSET(WN!K$1,$AJ101,0)</f>
        <v>煤炭B级</v>
      </c>
      <c r="Y101" s="17" t="str">
        <f ca="1">OFFSET(RT!C$1,$AJ101,0)</f>
        <v>399998.SZ</v>
      </c>
      <c r="Z101" s="17" t="str">
        <f ca="1">OFFSET(RT!D$1,$AJ101,0)</f>
        <v>中证煤炭</v>
      </c>
      <c r="AA101" s="93">
        <f ca="1">OFFSET(WN!AC$1,$AJ101,0)</f>
        <v>7.2834033199999997</v>
      </c>
      <c r="AB101" s="40">
        <f ca="1">OFFSET(WN!AF$1,$AJ101,0)</f>
        <v>0.89700000000000002</v>
      </c>
      <c r="AC101" s="40">
        <f ca="1">OFFSET(WN!AG$1,$AJ101,0)</f>
        <v>1.04</v>
      </c>
      <c r="AD101" s="41">
        <f ca="1">OFFSET(WN!AJ$1,$AJ101,0)</f>
        <v>1.0509999999999999</v>
      </c>
      <c r="AE101" s="41">
        <f ca="1">OFFSET(WN!AK$1,$AJ101,0)</f>
        <v>0.746</v>
      </c>
      <c r="AF101" s="40">
        <f ca="1">OFFSET(WN!AL$1,$AJ101,0)</f>
        <v>0.91400000000000003</v>
      </c>
      <c r="AG101" s="41">
        <f ca="1">OFFSET(WN!AP$1,$AJ101,0)</f>
        <v>1.0489999999999999</v>
      </c>
      <c r="AH101" s="41">
        <f ca="1">OFFSET(WN!AQ$1,$AJ101,0)</f>
        <v>0.76700000000000002</v>
      </c>
      <c r="AI101" s="19">
        <f>MATCH($A101,CF!A:A,0)-1</f>
        <v>100</v>
      </c>
      <c r="AJ101" s="19">
        <f>MATCH($A101,WN!A:A,0)-1</f>
        <v>100</v>
      </c>
    </row>
    <row r="102" spans="1:36" x14ac:dyDescent="0.25">
      <c r="A102" s="16" t="str">
        <f>WN!A102</f>
        <v>502036</v>
      </c>
      <c r="B102" s="16" t="str">
        <f>WN!B102</f>
        <v>互联金融</v>
      </c>
      <c r="C102" s="9">
        <f t="shared" ca="1" si="21"/>
        <v>-1.2714782795956947E-2</v>
      </c>
      <c r="D102" s="9">
        <f ca="1">OFFSET(RT!V$1,$AJ102,0)</f>
        <v>1E-4</v>
      </c>
      <c r="E102" s="9">
        <f ca="1">OFFSET(RT!O$1,$AI102,0)</f>
        <v>-1E-3</v>
      </c>
      <c r="F102" s="9">
        <f ca="1">OFFSET(RT!P$1,$AI102,0)</f>
        <v>-2.35E-2</v>
      </c>
      <c r="G102" s="33">
        <f t="shared" ca="1" si="22"/>
        <v>0.42328479174057154</v>
      </c>
      <c r="H102" s="33">
        <f t="shared" ca="1" si="23"/>
        <v>-0.38794009672516294</v>
      </c>
      <c r="I102" s="21">
        <f ca="1">OFFSET(WN!N$1,AJ102,0)</f>
        <v>1.0538000000000001</v>
      </c>
      <c r="J102" s="23">
        <f t="shared" ca="1" si="24"/>
        <v>1.0539001109999999</v>
      </c>
      <c r="K102" s="24">
        <f ca="1">OFFSET(RT!I$1,$AJ102,0)</f>
        <v>1.0409999999999999</v>
      </c>
      <c r="L102" s="24">
        <f ca="1">OFFSET(RT!J$1,$AJ102,0)</f>
        <v>1.04</v>
      </c>
      <c r="M102" s="20">
        <f t="shared" ca="1" si="25"/>
        <v>0.95</v>
      </c>
      <c r="N102" s="20">
        <f ca="1">OFFSET(WN!AV$1,$AJ102,0)</f>
        <v>0.95487651217975367</v>
      </c>
      <c r="O102" s="9">
        <f t="shared" ca="1" si="26"/>
        <v>-2.846840007590945E-4</v>
      </c>
      <c r="P102" s="9">
        <f t="shared" ca="1" si="27"/>
        <v>-7.3115860517433129E-3</v>
      </c>
      <c r="Q102" s="17" t="str">
        <f ca="1">IF(OFFSET(WN!L$1,AJ102,0)="0","主动","被动")</f>
        <v>被动</v>
      </c>
      <c r="R102" s="22">
        <f ca="1">OFFSET(CF!K$1,$AI102,0)</f>
        <v>0.5</v>
      </c>
      <c r="S102" s="32">
        <f ca="1">OFFSET(CF!G$1,$AI102,0)</f>
        <v>0.25</v>
      </c>
      <c r="T102" s="32">
        <f ca="1">IF(OFFSET(CF!H$1,$AI102,0)&gt;100,"-",OFFSET(CF!H$1,$AI102,0))</f>
        <v>1.5</v>
      </c>
      <c r="U102" s="17" t="s">
        <v>1514</v>
      </c>
      <c r="V102" s="17" t="str">
        <f ca="1">OFFSET(WN!H$1,$AJ102,0)</f>
        <v>网金A</v>
      </c>
      <c r="W102" s="17" t="s">
        <v>1641</v>
      </c>
      <c r="X102" s="17" t="str">
        <f ca="1">OFFSET(WN!K$1,$AJ102,0)</f>
        <v>网金B</v>
      </c>
      <c r="Y102" s="17" t="str">
        <f ca="1">OFFSET(RT!C$1,$AJ102,0)</f>
        <v>399805.SZ</v>
      </c>
      <c r="Z102" s="17" t="str">
        <f ca="1">OFFSET(RT!D$1,$AJ102,0)</f>
        <v>互联金融</v>
      </c>
      <c r="AA102" s="93">
        <f ca="1">OFFSET(WN!AC$1,$AJ102,0)</f>
        <v>0.12127200000000002</v>
      </c>
      <c r="AB102" s="40">
        <f ca="1">OFFSET(WN!AF$1,$AJ102,0)</f>
        <v>1.0538000000000001</v>
      </c>
      <c r="AC102" s="40">
        <f ca="1">OFFSET(WN!AG$1,$AJ102,0)</f>
        <v>1.0401</v>
      </c>
      <c r="AD102" s="41">
        <f ca="1">OFFSET(WN!AJ$1,$AJ102,0)</f>
        <v>1.042</v>
      </c>
      <c r="AE102" s="41">
        <f ca="1">OFFSET(WN!AK$1,$AJ102,0)</f>
        <v>1.0649999999999999</v>
      </c>
      <c r="AF102" s="40">
        <f ca="1">OFFSET(WN!AL$1,$AJ102,0)</f>
        <v>1.0668</v>
      </c>
      <c r="AG102" s="41">
        <f ca="1">OFFSET(WN!AP$1,$AJ102,0)</f>
        <v>1.042</v>
      </c>
      <c r="AH102" s="41">
        <f ca="1">OFFSET(WN!AQ$1,$AJ102,0)</f>
        <v>1.0760000000000001</v>
      </c>
      <c r="AI102" s="19">
        <f>MATCH($A102,CF!A:A,0)-1</f>
        <v>101</v>
      </c>
      <c r="AJ102" s="19">
        <f>MATCH($A102,WN!A:A,0)-1</f>
        <v>101</v>
      </c>
    </row>
    <row r="103" spans="1:36" x14ac:dyDescent="0.25">
      <c r="A103" s="16" t="str">
        <f>WN!A103</f>
        <v>161030</v>
      </c>
      <c r="B103" s="16" t="str">
        <f>WN!B103</f>
        <v>体育分级</v>
      </c>
      <c r="C103" s="9">
        <f t="shared" ca="1" si="21"/>
        <v>-1.4188954366391671E-2</v>
      </c>
      <c r="D103" s="9">
        <f ca="1">OFFSET(RT!V$1,$AJ103,0)</f>
        <v>3.4000000000000002E-3</v>
      </c>
      <c r="E103" s="9">
        <f ca="1">OFFSET(RT!O$1,$AI103,0)</f>
        <v>2.1000000000000003E-3</v>
      </c>
      <c r="F103" s="9">
        <f ca="1">OFFSET(RT!P$1,$AI103,0)</f>
        <v>-1.26E-2</v>
      </c>
      <c r="G103" s="33">
        <f t="shared" ca="1" si="22"/>
        <v>0.43078526216779145</v>
      </c>
      <c r="H103" s="33">
        <f t="shared" ca="1" si="23"/>
        <v>-0.3976394046273598</v>
      </c>
      <c r="I103" s="21">
        <f ca="1">OFFSET(WN!N$1,AJ103,0)</f>
        <v>1.0449999999999999</v>
      </c>
      <c r="J103" s="23">
        <f t="shared" ca="1" si="24"/>
        <v>1.0483753499999999</v>
      </c>
      <c r="K103" s="24">
        <f ca="1">OFFSET(RT!I$1,$AJ103,0)</f>
        <v>0.96699999999999997</v>
      </c>
      <c r="L103" s="24">
        <f ca="1">OFFSET(RT!J$1,$AJ103,0)</f>
        <v>1.1000000000000001</v>
      </c>
      <c r="M103" s="20">
        <f t="shared" ca="1" si="25"/>
        <v>0.95</v>
      </c>
      <c r="N103" s="20">
        <f ca="1">OFFSET(WN!AV$1,$AJ103,0)</f>
        <v>0.93288970105830038</v>
      </c>
      <c r="O103" s="9">
        <f t="shared" ca="1" si="26"/>
        <v>-2.399232245681282E-3</v>
      </c>
      <c r="P103" s="9">
        <f t="shared" ca="1" si="27"/>
        <v>-5.2430886558625378E-3</v>
      </c>
      <c r="Q103" s="17" t="str">
        <f ca="1">IF(OFFSET(WN!L$1,AJ103,0)="0","主动","被动")</f>
        <v>被动</v>
      </c>
      <c r="R103" s="22">
        <f ca="1">OFFSET(CF!K$1,$AI103,0)</f>
        <v>0.5</v>
      </c>
      <c r="S103" s="32">
        <f ca="1">OFFSET(CF!G$1,$AI103,0)</f>
        <v>0.25</v>
      </c>
      <c r="T103" s="32">
        <f ca="1">IF(OFFSET(CF!H$1,$AI103,0)&gt;100,"-",OFFSET(CF!H$1,$AI103,0))</f>
        <v>1.5</v>
      </c>
      <c r="U103" s="17" t="s">
        <v>1515</v>
      </c>
      <c r="V103" s="17" t="str">
        <f ca="1">OFFSET(WN!H$1,$AJ103,0)</f>
        <v>体育A</v>
      </c>
      <c r="W103" s="17" t="s">
        <v>1642</v>
      </c>
      <c r="X103" s="17" t="str">
        <f ca="1">OFFSET(WN!K$1,$AJ103,0)</f>
        <v>体育B</v>
      </c>
      <c r="Y103" s="17" t="str">
        <f ca="1">OFFSET(RT!C$1,$AJ103,0)</f>
        <v>399804.SZ</v>
      </c>
      <c r="Z103" s="17" t="str">
        <f ca="1">OFFSET(RT!D$1,$AJ103,0)</f>
        <v>中证体育</v>
      </c>
      <c r="AA103" s="93">
        <f ca="1">OFFSET(WN!AC$1,$AJ103,0)</f>
        <v>0.36020224000000001</v>
      </c>
      <c r="AB103" s="40">
        <f ca="1">OFFSET(WN!AF$1,$AJ103,0)</f>
        <v>1.042</v>
      </c>
      <c r="AC103" s="40">
        <f ca="1">OFFSET(WN!AG$1,$AJ103,0)</f>
        <v>1.0129999999999999</v>
      </c>
      <c r="AD103" s="41">
        <f ca="1">OFFSET(WN!AJ$1,$AJ103,0)</f>
        <v>0.96499999999999997</v>
      </c>
      <c r="AE103" s="41">
        <f ca="1">OFFSET(WN!AK$1,$AJ103,0)</f>
        <v>1.1140000000000001</v>
      </c>
      <c r="AF103" s="40">
        <f ca="1">OFFSET(WN!AL$1,$AJ103,0)</f>
        <v>1.0489999999999999</v>
      </c>
      <c r="AG103" s="41">
        <f ca="1">OFFSET(WN!AP$1,$AJ103,0)</f>
        <v>0.96299999999999997</v>
      </c>
      <c r="AH103" s="41">
        <f ca="1">OFFSET(WN!AQ$1,$AJ103,0)</f>
        <v>1.1240000000000001</v>
      </c>
      <c r="AI103" s="19">
        <f>MATCH($A103,CF!A:A,0)-1</f>
        <v>102</v>
      </c>
      <c r="AJ103" s="19">
        <f>MATCH($A103,WN!A:A,0)-1</f>
        <v>102</v>
      </c>
    </row>
    <row r="104" spans="1:36" x14ac:dyDescent="0.25">
      <c r="A104" s="16" t="str">
        <f>WN!A104</f>
        <v>163118</v>
      </c>
      <c r="B104" s="16" t="str">
        <f>WN!B104</f>
        <v>医药生物</v>
      </c>
      <c r="C104" s="9">
        <f t="shared" ca="1" si="21"/>
        <v>-1.0260255346169367E-2</v>
      </c>
      <c r="D104" s="9">
        <f ca="1">OFFSET(RT!V$1,$AJ104,0)</f>
        <v>4.4000000000000003E-3</v>
      </c>
      <c r="E104" s="9">
        <f ca="1">OFFSET(RT!O$1,$AI104,0)</f>
        <v>1E-3</v>
      </c>
      <c r="F104" s="9">
        <f ca="1">OFFSET(RT!P$1,$AI104,0)</f>
        <v>8.8999999999999999E-3</v>
      </c>
      <c r="G104" s="33">
        <f t="shared" ca="1" si="22"/>
        <v>0.69379305987535189</v>
      </c>
      <c r="H104" s="33">
        <f t="shared" ca="1" si="23"/>
        <v>-0.28877629415833972</v>
      </c>
      <c r="I104" s="21">
        <f ca="1">OFFSET(WN!N$1,AJ104,0)</f>
        <v>0.88190000000000002</v>
      </c>
      <c r="J104" s="23">
        <f t="shared" ca="1" si="24"/>
        <v>0.88558634200000008</v>
      </c>
      <c r="K104" s="24">
        <f ca="1">OFFSET(RT!I$1,$AJ104,0)</f>
        <v>0.96199999999999997</v>
      </c>
      <c r="L104" s="24">
        <f ca="1">OFFSET(RT!J$1,$AJ104,0)</f>
        <v>0.79100000000000004</v>
      </c>
      <c r="M104" s="20">
        <f t="shared" ca="1" si="25"/>
        <v>0.95</v>
      </c>
      <c r="N104" s="20">
        <f ca="1">OFFSET(WN!AV$1,$AJ104,0)</f>
        <v>0.735749618640679</v>
      </c>
      <c r="O104" s="9">
        <f t="shared" ca="1" si="26"/>
        <v>-6.7167577413478341E-3</v>
      </c>
      <c r="P104" s="9">
        <f t="shared" ca="1" si="27"/>
        <v>-6.9428636467107063E-3</v>
      </c>
      <c r="Q104" s="17" t="str">
        <f ca="1">IF(OFFSET(WN!L$1,AJ104,0)="0","主动","被动")</f>
        <v>被动</v>
      </c>
      <c r="R104" s="22">
        <f ca="1">OFFSET(CF!K$1,$AI104,0)</f>
        <v>0.5</v>
      </c>
      <c r="S104" s="32">
        <f ca="1">OFFSET(CF!G$1,$AI104,0)</f>
        <v>0.25</v>
      </c>
      <c r="T104" s="32">
        <f ca="1">IF(OFFSET(CF!H$1,$AI104,0)&gt;100,"-",OFFSET(CF!H$1,$AI104,0))</f>
        <v>1.5</v>
      </c>
      <c r="U104" s="17" t="s">
        <v>1516</v>
      </c>
      <c r="V104" s="17" t="str">
        <f ca="1">OFFSET(WN!H$1,$AJ104,0)</f>
        <v>SW医药A</v>
      </c>
      <c r="W104" s="17" t="s">
        <v>1643</v>
      </c>
      <c r="X104" s="17" t="str">
        <f ca="1">OFFSET(WN!K$1,$AJ104,0)</f>
        <v>SW医药B</v>
      </c>
      <c r="Y104" s="17" t="str">
        <f ca="1">OFFSET(RT!C$1,$AJ104,0)</f>
        <v>000808.SH</v>
      </c>
      <c r="Z104" s="17" t="str">
        <f ca="1">OFFSET(RT!D$1,$AJ104,0)</f>
        <v>医药生物</v>
      </c>
      <c r="AA104" s="93">
        <f ca="1">OFFSET(WN!AC$1,$AJ104,0)</f>
        <v>1.2388509299999999</v>
      </c>
      <c r="AB104" s="40">
        <f ca="1">OFFSET(WN!AF$1,$AJ104,0)</f>
        <v>0.87839999999999996</v>
      </c>
      <c r="AC104" s="40">
        <f ca="1">OFFSET(WN!AG$1,$AJ104,0)</f>
        <v>1.0097</v>
      </c>
      <c r="AD104" s="41">
        <f ca="1">OFFSET(WN!AJ$1,$AJ104,0)</f>
        <v>0.96099999999999997</v>
      </c>
      <c r="AE104" s="41">
        <f ca="1">OFFSET(WN!AK$1,$AJ104,0)</f>
        <v>0.78400000000000003</v>
      </c>
      <c r="AF104" s="40">
        <f ca="1">OFFSET(WN!AL$1,$AJ104,0)</f>
        <v>0.87860000000000005</v>
      </c>
      <c r="AG104" s="41">
        <f ca="1">OFFSET(WN!AP$1,$AJ104,0)</f>
        <v>0.96</v>
      </c>
      <c r="AH104" s="41">
        <f ca="1">OFFSET(WN!AQ$1,$AJ104,0)</f>
        <v>0.78500000000000003</v>
      </c>
      <c r="AI104" s="19">
        <f>MATCH($A104,CF!A:A,0)-1</f>
        <v>103</v>
      </c>
      <c r="AJ104" s="19">
        <f>MATCH($A104,WN!A:A,0)-1</f>
        <v>103</v>
      </c>
    </row>
    <row r="105" spans="1:36" x14ac:dyDescent="0.25">
      <c r="A105" s="16" t="str">
        <f>WN!A105</f>
        <v>164907</v>
      </c>
      <c r="B105" s="16" t="str">
        <f>WN!B105</f>
        <v>E金融</v>
      </c>
      <c r="C105" s="9">
        <f t="shared" ca="1" si="21"/>
        <v>-3.4960284215173054E-3</v>
      </c>
      <c r="D105" s="9">
        <f ca="1">OFFSET(RT!V$1,$AJ105,0)</f>
        <v>1E-4</v>
      </c>
      <c r="E105" s="9">
        <f ca="1">OFFSET(RT!O$1,$AI105,0)</f>
        <v>-1.9E-3</v>
      </c>
      <c r="F105" s="9">
        <f ca="1">OFFSET(RT!P$1,$AI105,0)</f>
        <v>-8.8000000000000005E-3</v>
      </c>
      <c r="G105" s="33">
        <f t="shared" ca="1" si="22"/>
        <v>0.45758747671157862</v>
      </c>
      <c r="H105" s="33">
        <f t="shared" ca="1" si="23"/>
        <v>-0.3746949724907328</v>
      </c>
      <c r="I105" s="21">
        <f ca="1">OFFSET(WN!N$1,AJ105,0)</f>
        <v>1.0289999999999999</v>
      </c>
      <c r="J105" s="23">
        <f t="shared" ca="1" si="24"/>
        <v>1.0290977549999998</v>
      </c>
      <c r="K105" s="24">
        <f ca="1">OFFSET(RT!I$1,$AJ105,0)</f>
        <v>1.0409999999999999</v>
      </c>
      <c r="L105" s="24">
        <f ca="1">OFFSET(RT!J$1,$AJ105,0)</f>
        <v>1.01</v>
      </c>
      <c r="M105" s="20">
        <f t="shared" ca="1" si="25"/>
        <v>0.95</v>
      </c>
      <c r="N105" s="20">
        <f ca="1">OFFSET(WN!AV$1,$AJ105,0)</f>
        <v>0.97760293972493295</v>
      </c>
      <c r="O105" s="9">
        <f t="shared" ca="1" si="26"/>
        <v>1.9436345966958868E-3</v>
      </c>
      <c r="P105" s="9">
        <f t="shared" ca="1" si="27"/>
        <v>-7.1976967370441791E-3</v>
      </c>
      <c r="Q105" s="17" t="str">
        <f ca="1">IF(OFFSET(WN!L$1,AJ105,0)="0","主动","被动")</f>
        <v>被动</v>
      </c>
      <c r="R105" s="22">
        <f ca="1">OFFSET(CF!K$1,$AI105,0)</f>
        <v>0.5</v>
      </c>
      <c r="S105" s="32">
        <f ca="1">OFFSET(CF!G$1,$AI105,0)</f>
        <v>0.25</v>
      </c>
      <c r="T105" s="32">
        <f ca="1">IF(OFFSET(CF!H$1,$AI105,0)&gt;100,"-",OFFSET(CF!H$1,$AI105,0))</f>
        <v>1.5</v>
      </c>
      <c r="U105" s="17" t="s">
        <v>1517</v>
      </c>
      <c r="V105" s="17" t="str">
        <f ca="1">OFFSET(WN!H$1,$AJ105,0)</f>
        <v>E金融A</v>
      </c>
      <c r="W105" s="17" t="s">
        <v>1644</v>
      </c>
      <c r="X105" s="17" t="str">
        <f ca="1">OFFSET(WN!K$1,$AJ105,0)</f>
        <v>E金融B</v>
      </c>
      <c r="Y105" s="17" t="str">
        <f ca="1">OFFSET(RT!C$1,$AJ105,0)</f>
        <v>399805.SZ</v>
      </c>
      <c r="Z105" s="17" t="str">
        <f ca="1">OFFSET(RT!D$1,$AJ105,0)</f>
        <v>互联金融</v>
      </c>
      <c r="AA105" s="93">
        <f ca="1">OFFSET(WN!AC$1,$AJ105,0)</f>
        <v>5.5908140000000002E-2</v>
      </c>
      <c r="AB105" s="40">
        <f ca="1">OFFSET(WN!AF$1,$AJ105,0)</f>
        <v>1.0289999999999999</v>
      </c>
      <c r="AC105" s="40">
        <f ca="1">OFFSET(WN!AG$1,$AJ105,0)</f>
        <v>1.0369999999999999</v>
      </c>
      <c r="AD105" s="41">
        <f ca="1">OFFSET(WN!AJ$1,$AJ105,0)</f>
        <v>1.0429999999999999</v>
      </c>
      <c r="AE105" s="41">
        <f ca="1">OFFSET(WN!AK$1,$AJ105,0)</f>
        <v>1.0189999999999999</v>
      </c>
      <c r="AF105" s="40">
        <f ca="1">OFFSET(WN!AL$1,$AJ105,0)</f>
        <v>1.042</v>
      </c>
      <c r="AG105" s="41">
        <f ca="1">OFFSET(WN!AP$1,$AJ105,0)</f>
        <v>1.0489999999999999</v>
      </c>
      <c r="AH105" s="41">
        <f ca="1">OFFSET(WN!AQ$1,$AJ105,0)</f>
        <v>1.02</v>
      </c>
      <c r="AI105" s="19">
        <f>MATCH($A105,CF!A:A,0)-1</f>
        <v>104</v>
      </c>
      <c r="AJ105" s="19">
        <f>MATCH($A105,WN!A:A,0)-1</f>
        <v>104</v>
      </c>
    </row>
    <row r="106" spans="1:36" x14ac:dyDescent="0.25">
      <c r="A106" s="16" t="str">
        <f>WN!A106</f>
        <v>168001</v>
      </c>
      <c r="B106" s="16" t="str">
        <f>WN!B106</f>
        <v>国寿养老</v>
      </c>
      <c r="C106" s="9">
        <f t="shared" ca="1" si="21"/>
        <v>-2.1802361839383666E-3</v>
      </c>
      <c r="D106" s="9">
        <f ca="1">OFFSET(RT!V$1,$AJ106,0)</f>
        <v>2.3E-3</v>
      </c>
      <c r="E106" s="9">
        <f ca="1">OFFSET(RT!O$1,$AI106,0)</f>
        <v>0</v>
      </c>
      <c r="F106" s="9">
        <f ca="1">OFFSET(RT!P$1,$AI106,0)</f>
        <v>5.5999999999999991E-3</v>
      </c>
      <c r="G106" s="33">
        <f t="shared" ca="1" si="22"/>
        <v>0.89219929927192476</v>
      </c>
      <c r="H106" s="33">
        <f t="shared" ca="1" si="23"/>
        <v>-0.1907694330113735</v>
      </c>
      <c r="I106" s="21">
        <f ca="1">OFFSET(WN!N$1,AJ106,0)</f>
        <v>0.79100000000000004</v>
      </c>
      <c r="J106" s="23">
        <f t="shared" ca="1" si="24"/>
        <v>0.79272833500000017</v>
      </c>
      <c r="K106" s="24">
        <f ca="1">OFFSET(RT!I$1,$AJ106,0)</f>
        <v>1.0389999999999999</v>
      </c>
      <c r="L106" s="24">
        <f ca="1">OFFSET(RT!J$1,$AJ106,0)</f>
        <v>0.54300000000000004</v>
      </c>
      <c r="M106" s="20">
        <f t="shared" ca="1" si="25"/>
        <v>0.95</v>
      </c>
      <c r="N106" s="20">
        <f ca="1">OFFSET(WN!AV$1,$AJ106,0)</f>
        <v>1.1000952583550045</v>
      </c>
      <c r="O106" s="9">
        <f t="shared" ca="1" si="26"/>
        <v>6.3371356147023938E-4</v>
      </c>
      <c r="P106" s="9">
        <f t="shared" ca="1" si="27"/>
        <v>0</v>
      </c>
      <c r="Q106" s="17" t="str">
        <f ca="1">IF(OFFSET(WN!L$1,AJ106,0)="0","主动","被动")</f>
        <v>被动</v>
      </c>
      <c r="R106" s="22">
        <f ca="1">OFFSET(CF!K$1,$AI106,0)</f>
        <v>0.5</v>
      </c>
      <c r="S106" s="32">
        <f ca="1">OFFSET(CF!G$1,$AI106,0)</f>
        <v>0.25</v>
      </c>
      <c r="T106" s="32">
        <f ca="1">IF(OFFSET(CF!H$1,$AI106,0)&gt;100,"-",OFFSET(CF!H$1,$AI106,0))</f>
        <v>1.5</v>
      </c>
      <c r="U106" s="17" t="s">
        <v>1518</v>
      </c>
      <c r="V106" s="17" t="str">
        <f ca="1">OFFSET(WN!H$1,$AJ106,0)</f>
        <v>养老A</v>
      </c>
      <c r="W106" s="17" t="s">
        <v>1645</v>
      </c>
      <c r="X106" s="17" t="str">
        <f ca="1">OFFSET(WN!K$1,$AJ106,0)</f>
        <v>养老B</v>
      </c>
      <c r="Y106" s="17" t="str">
        <f ca="1">OFFSET(RT!C$1,$AJ106,0)</f>
        <v>399812.SZ</v>
      </c>
      <c r="Z106" s="17" t="str">
        <f ca="1">OFFSET(RT!D$1,$AJ106,0)</f>
        <v>养老产业</v>
      </c>
      <c r="AA106" s="93">
        <f ca="1">OFFSET(WN!AC$1,$AJ106,0)</f>
        <v>0.39818594000000002</v>
      </c>
      <c r="AB106" s="40">
        <f ca="1">OFFSET(WN!AF$1,$AJ106,0)</f>
        <v>0.78900000000000003</v>
      </c>
      <c r="AC106" s="40">
        <f ca="1">OFFSET(WN!AG$1,$AJ106,0)</f>
        <v>1.0329999999999999</v>
      </c>
      <c r="AD106" s="41">
        <f ca="1">OFFSET(WN!AJ$1,$AJ106,0)</f>
        <v>1.0389999999999999</v>
      </c>
      <c r="AE106" s="41">
        <f ca="1">OFFSET(WN!AK$1,$AJ106,0)</f>
        <v>0.54</v>
      </c>
      <c r="AF106" s="40">
        <f ca="1">OFFSET(WN!AL$1,$AJ106,0)</f>
        <v>0.79200000000000004</v>
      </c>
      <c r="AG106" s="41">
        <f ca="1">OFFSET(WN!AP$1,$AJ106,0)</f>
        <v>1.0389999999999999</v>
      </c>
      <c r="AH106" s="41">
        <f ca="1">OFFSET(WN!AQ$1,$AJ106,0)</f>
        <v>0.54500000000000004</v>
      </c>
      <c r="AI106" s="19">
        <f>MATCH($A106,CF!A:A,0)-1</f>
        <v>105</v>
      </c>
      <c r="AJ106" s="19">
        <f>MATCH($A106,WN!A:A,0)-1</f>
        <v>105</v>
      </c>
    </row>
    <row r="107" spans="1:36" x14ac:dyDescent="0.25">
      <c r="A107" s="16" t="str">
        <f>WN!A107</f>
        <v>160137</v>
      </c>
      <c r="B107" s="16" t="str">
        <f>WN!B107</f>
        <v>互联基金</v>
      </c>
      <c r="C107" s="9">
        <f t="shared" ca="1" si="21"/>
        <v>2.2221173923759885E-3</v>
      </c>
      <c r="D107" s="9">
        <f ca="1">OFFSET(RT!V$1,$AJ107,0)</f>
        <v>-1.2999999999999999E-3</v>
      </c>
      <c r="E107" s="9">
        <f ca="1">OFFSET(RT!O$1,$AI107,0)</f>
        <v>-9.0000000000000008E-4</v>
      </c>
      <c r="F107" s="9">
        <f ca="1">OFFSET(RT!P$1,$AI107,0)</f>
        <v>7.4000000000000003E-3</v>
      </c>
      <c r="G107" s="33">
        <f t="shared" ca="1" si="22"/>
        <v>0.84798177761347748</v>
      </c>
      <c r="H107" s="33">
        <f t="shared" ca="1" si="23"/>
        <v>-0.20401264898928817</v>
      </c>
      <c r="I107" s="21">
        <f ca="1">OFFSET(WN!N$1,AJ107,0)</f>
        <v>0.81269999999999998</v>
      </c>
      <c r="J107" s="23">
        <f t="shared" ca="1" si="24"/>
        <v>0.81169631549999999</v>
      </c>
      <c r="K107" s="24">
        <f ca="1">OFFSET(RT!I$1,$AJ107,0)</f>
        <v>1.085</v>
      </c>
      <c r="L107" s="24">
        <f ca="1">OFFSET(RT!J$1,$AJ107,0)</f>
        <v>0.54200000000000004</v>
      </c>
      <c r="M107" s="20">
        <f t="shared" ca="1" si="25"/>
        <v>0.95</v>
      </c>
      <c r="N107" s="20">
        <f ca="1">OFFSET(WN!AV$1,$AJ107,0)</f>
        <v>0.93339496733002592</v>
      </c>
      <c r="O107" s="9">
        <f t="shared" ca="1" si="26"/>
        <v>-1.9665683382497079E-3</v>
      </c>
      <c r="P107" s="9">
        <f t="shared" ca="1" si="27"/>
        <v>-4.9963441384353047E-3</v>
      </c>
      <c r="Q107" s="17" t="str">
        <f ca="1">IF(OFFSET(WN!L$1,AJ107,0)="0","主动","被动")</f>
        <v>被动</v>
      </c>
      <c r="R107" s="22">
        <f ca="1">OFFSET(CF!K$1,$AI107,0)</f>
        <v>0.5</v>
      </c>
      <c r="S107" s="32">
        <f ca="1">OFFSET(CF!G$1,$AI107,0)</f>
        <v>0.25</v>
      </c>
      <c r="T107" s="32">
        <f ca="1">IF(OFFSET(CF!H$1,$AI107,0)&gt;100,"-",OFFSET(CF!H$1,$AI107,0))</f>
        <v>1.5</v>
      </c>
      <c r="U107" s="17" t="s">
        <v>1519</v>
      </c>
      <c r="V107" s="17" t="str">
        <f ca="1">OFFSET(WN!H$1,$AJ107,0)</f>
        <v>互联A级</v>
      </c>
      <c r="W107" s="17" t="s">
        <v>1646</v>
      </c>
      <c r="X107" s="17" t="str">
        <f ca="1">OFFSET(WN!K$1,$AJ107,0)</f>
        <v>互联B级</v>
      </c>
      <c r="Y107" s="17" t="str">
        <f ca="1">OFFSET(RT!C$1,$AJ107,0)</f>
        <v>H30535.CSI</v>
      </c>
      <c r="Z107" s="17" t="str">
        <f ca="1">OFFSET(RT!D$1,$AJ107,0)</f>
        <v>互联网</v>
      </c>
      <c r="AA107" s="93">
        <f ca="1">OFFSET(WN!AC$1,$AJ107,0)</f>
        <v>0.39305981000000001</v>
      </c>
      <c r="AB107" s="40">
        <f ca="1">OFFSET(WN!AF$1,$AJ107,0)</f>
        <v>0.81359999999999999</v>
      </c>
      <c r="AC107" s="40">
        <f ca="1">OFFSET(WN!AG$1,$AJ107,0)</f>
        <v>1.0422</v>
      </c>
      <c r="AD107" s="41">
        <f ca="1">OFFSET(WN!AJ$1,$AJ107,0)</f>
        <v>1.0860000000000001</v>
      </c>
      <c r="AE107" s="41">
        <f ca="1">OFFSET(WN!AK$1,$AJ107,0)</f>
        <v>0.53800000000000003</v>
      </c>
      <c r="AF107" s="40">
        <f ca="1">OFFSET(WN!AL$1,$AJ107,0)</f>
        <v>0.8206</v>
      </c>
      <c r="AG107" s="41">
        <f ca="1">OFFSET(WN!AP$1,$AJ107,0)</f>
        <v>1.0880000000000001</v>
      </c>
      <c r="AH107" s="41">
        <f ca="1">OFFSET(WN!AQ$1,$AJ107,0)</f>
        <v>0.54500000000000004</v>
      </c>
      <c r="AI107" s="19">
        <f>MATCH($A107,CF!A:A,0)-1</f>
        <v>106</v>
      </c>
      <c r="AJ107" s="19">
        <f>MATCH($A107,WN!A:A,0)-1</f>
        <v>106</v>
      </c>
    </row>
    <row r="108" spans="1:36" x14ac:dyDescent="0.25">
      <c r="A108" s="16" t="str">
        <f>WN!A108</f>
        <v>161628</v>
      </c>
      <c r="B108" s="16" t="str">
        <f>WN!B108</f>
        <v>融通军工</v>
      </c>
      <c r="C108" s="9">
        <f t="shared" ca="1" si="21"/>
        <v>5.0096831572663536E-3</v>
      </c>
      <c r="D108" s="9">
        <f ca="1">OFFSET(RT!V$1,$AJ108,0)</f>
        <v>-4.5000000000000005E-3</v>
      </c>
      <c r="E108" s="9">
        <f ca="1">OFFSET(RT!O$1,$AI108,0)</f>
        <v>0</v>
      </c>
      <c r="F108" s="9">
        <f ca="1">OFFSET(RT!P$1,$AI108,0)</f>
        <v>-1.5700000000000002E-2</v>
      </c>
      <c r="G108" s="33">
        <f t="shared" ca="1" si="22"/>
        <v>1.1489872056106907</v>
      </c>
      <c r="H108" s="33">
        <f t="shared" ca="1" si="23"/>
        <v>-7.593550158740292E-2</v>
      </c>
      <c r="I108" s="21">
        <f ca="1">OFFSET(WN!N$1,AJ108,0)</f>
        <v>0.70099999999999996</v>
      </c>
      <c r="J108" s="23">
        <f t="shared" ca="1" si="24"/>
        <v>0.69800322499999989</v>
      </c>
      <c r="K108" s="24">
        <f ca="1">OFFSET(RT!I$1,$AJ108,0)</f>
        <v>1.028</v>
      </c>
      <c r="L108" s="24">
        <f ca="1">OFFSET(RT!J$1,$AJ108,0)</f>
        <v>0.375</v>
      </c>
      <c r="M108" s="20">
        <f t="shared" ca="1" si="25"/>
        <v>0.95</v>
      </c>
      <c r="N108" s="20">
        <f ca="1">OFFSET(WN!AV$1,$AJ108,0)</f>
        <v>1.0681070777568766</v>
      </c>
      <c r="O108" s="9">
        <f t="shared" ca="1" si="26"/>
        <v>7.1022727272729291E-4</v>
      </c>
      <c r="P108" s="9">
        <f t="shared" ca="1" si="27"/>
        <v>-7.0224719101121824E-3</v>
      </c>
      <c r="Q108" s="17" t="str">
        <f ca="1">IF(OFFSET(WN!L$1,AJ108,0)="0","主动","被动")</f>
        <v>被动</v>
      </c>
      <c r="R108" s="22">
        <f ca="1">OFFSET(CF!K$1,$AI108,0)</f>
        <v>0.5</v>
      </c>
      <c r="S108" s="32">
        <f ca="1">OFFSET(CF!G$1,$AI108,0)</f>
        <v>0.25</v>
      </c>
      <c r="T108" s="32">
        <f ca="1">IF(OFFSET(CF!H$1,$AI108,0)&gt;100,"-",OFFSET(CF!H$1,$AI108,0))</f>
        <v>1.5</v>
      </c>
      <c r="U108" s="17" t="s">
        <v>1520</v>
      </c>
      <c r="V108" s="17" t="str">
        <f ca="1">OFFSET(WN!H$1,$AJ108,0)</f>
        <v>军工股A</v>
      </c>
      <c r="W108" s="17" t="s">
        <v>1647</v>
      </c>
      <c r="X108" s="17" t="str">
        <f ca="1">OFFSET(WN!K$1,$AJ108,0)</f>
        <v>军工股B</v>
      </c>
      <c r="Y108" s="17" t="str">
        <f ca="1">OFFSET(RT!C$1,$AJ108,0)</f>
        <v>399967.SZ</v>
      </c>
      <c r="Z108" s="17" t="str">
        <f ca="1">OFFSET(RT!D$1,$AJ108,0)</f>
        <v>中证军工</v>
      </c>
      <c r="AA108" s="93">
        <f ca="1">OFFSET(WN!AC$1,$AJ108,0)</f>
        <v>3.1718926999999999</v>
      </c>
      <c r="AB108" s="40">
        <f ca="1">OFFSET(WN!AF$1,$AJ108,0)</f>
        <v>0.70399999999999996</v>
      </c>
      <c r="AC108" s="40">
        <f ca="1">OFFSET(WN!AG$1,$AJ108,0)</f>
        <v>1.04</v>
      </c>
      <c r="AD108" s="41">
        <f ca="1">OFFSET(WN!AJ$1,$AJ108,0)</f>
        <v>1.028</v>
      </c>
      <c r="AE108" s="41">
        <f ca="1">OFFSET(WN!AK$1,$AJ108,0)</f>
        <v>0.38100000000000001</v>
      </c>
      <c r="AF108" s="40">
        <f ca="1">OFFSET(WN!AL$1,$AJ108,0)</f>
        <v>0.71199999999999997</v>
      </c>
      <c r="AG108" s="41">
        <f ca="1">OFFSET(WN!AP$1,$AJ108,0)</f>
        <v>1.028</v>
      </c>
      <c r="AH108" s="41">
        <f ca="1">OFFSET(WN!AQ$1,$AJ108,0)</f>
        <v>0.38600000000000001</v>
      </c>
      <c r="AI108" s="19">
        <f>MATCH($A108,CF!A:A,0)-1</f>
        <v>107</v>
      </c>
      <c r="AJ108" s="19">
        <f>MATCH($A108,WN!A:A,0)-1</f>
        <v>107</v>
      </c>
    </row>
    <row r="109" spans="1:36" x14ac:dyDescent="0.25">
      <c r="A109" s="16" t="str">
        <f>WN!A109</f>
        <v>165523</v>
      </c>
      <c r="B109" s="16" t="str">
        <f>WN!B109</f>
        <v>信息安全</v>
      </c>
      <c r="C109" s="9">
        <f t="shared" ca="1" si="21"/>
        <v>3.6912399958971776E-2</v>
      </c>
      <c r="D109" s="9">
        <f ca="1">OFFSET(RT!V$1,$AJ109,0)</f>
        <v>-3.2000000000000002E-3</v>
      </c>
      <c r="E109" s="9">
        <f ca="1">OFFSET(RT!O$1,$AI109,0)</f>
        <v>-5.5999999999999991E-3</v>
      </c>
      <c r="F109" s="9">
        <f ca="1">OFFSET(RT!P$1,$AI109,0)</f>
        <v>8.1200000000000008E-2</v>
      </c>
      <c r="G109" s="33">
        <f t="shared" ca="1" si="22"/>
        <v>0.75154121614691216</v>
      </c>
      <c r="H109" s="33">
        <f t="shared" ca="1" si="23"/>
        <v>-0.25034035948912159</v>
      </c>
      <c r="I109" s="21">
        <f ca="1">OFFSET(WN!N$1,AJ109,0)</f>
        <v>0.85899999999999999</v>
      </c>
      <c r="J109" s="23">
        <f t="shared" ca="1" si="24"/>
        <v>0.85638863999999992</v>
      </c>
      <c r="K109" s="24">
        <f ca="1">OFFSET(RT!I$1,$AJ109,0)</f>
        <v>1.0569999999999999</v>
      </c>
      <c r="L109" s="24">
        <f ca="1">OFFSET(RT!J$1,$AJ109,0)</f>
        <v>0.71899999999999997</v>
      </c>
      <c r="M109" s="20">
        <f t="shared" ca="1" si="25"/>
        <v>0.95</v>
      </c>
      <c r="N109" s="20">
        <f ca="1">OFFSET(WN!AV$1,$AJ109,0)</f>
        <v>1.0161431301805468</v>
      </c>
      <c r="O109" s="9">
        <f t="shared" ca="1" si="26"/>
        <v>3.4843205574912606E-3</v>
      </c>
      <c r="P109" s="9">
        <f t="shared" ca="1" si="27"/>
        <v>-1.9517795637198687E-2</v>
      </c>
      <c r="Q109" s="17" t="str">
        <f ca="1">IF(OFFSET(WN!L$1,AJ109,0)="0","主动","被动")</f>
        <v>被动</v>
      </c>
      <c r="R109" s="22">
        <f ca="1">OFFSET(CF!K$1,$AI109,0)</f>
        <v>0.5</v>
      </c>
      <c r="S109" s="32">
        <f ca="1">OFFSET(CF!G$1,$AI109,0)</f>
        <v>0.25</v>
      </c>
      <c r="T109" s="32">
        <f ca="1">IF(OFFSET(CF!H$1,$AI109,0)&gt;100,"-",OFFSET(CF!H$1,$AI109,0))</f>
        <v>1.5</v>
      </c>
      <c r="U109" s="17" t="s">
        <v>1521</v>
      </c>
      <c r="V109" s="17" t="str">
        <f ca="1">OFFSET(WN!H$1,$AJ109,0)</f>
        <v>信息安A</v>
      </c>
      <c r="W109" s="17" t="s">
        <v>1648</v>
      </c>
      <c r="X109" s="17" t="str">
        <f ca="1">OFFSET(WN!K$1,$AJ109,0)</f>
        <v>信息安B</v>
      </c>
      <c r="Y109" s="17" t="str">
        <f ca="1">OFFSET(RT!C$1,$AJ109,0)</f>
        <v>399994.SZ</v>
      </c>
      <c r="Z109" s="17" t="str">
        <f ca="1">OFFSET(RT!D$1,$AJ109,0)</f>
        <v>信息安全</v>
      </c>
      <c r="AA109" s="93">
        <f ca="1">OFFSET(WN!AC$1,$AJ109,0)</f>
        <v>0.15314204000000001</v>
      </c>
      <c r="AB109" s="40">
        <f ca="1">OFFSET(WN!AF$1,$AJ109,0)</f>
        <v>0.86099999999999999</v>
      </c>
      <c r="AC109" s="40">
        <f ca="1">OFFSET(WN!AG$1,$AJ109,0)</f>
        <v>1.034</v>
      </c>
      <c r="AD109" s="41">
        <f ca="1">OFFSET(WN!AJ$1,$AJ109,0)</f>
        <v>1.0629999999999999</v>
      </c>
      <c r="AE109" s="41">
        <f ca="1">OFFSET(WN!AK$1,$AJ109,0)</f>
        <v>0.66500000000000004</v>
      </c>
      <c r="AF109" s="40">
        <f ca="1">OFFSET(WN!AL$1,$AJ109,0)</f>
        <v>0.871</v>
      </c>
      <c r="AG109" s="41">
        <f ca="1">OFFSET(WN!AP$1,$AJ109,0)</f>
        <v>1.0449999999999999</v>
      </c>
      <c r="AH109" s="41">
        <f ca="1">OFFSET(WN!AQ$1,$AJ109,0)</f>
        <v>0.66300000000000003</v>
      </c>
      <c r="AI109" s="19">
        <f>MATCH($A109,CF!A:A,0)-1</f>
        <v>108</v>
      </c>
      <c r="AJ109" s="19">
        <f>MATCH($A109,WN!A:A,0)-1</f>
        <v>108</v>
      </c>
    </row>
    <row r="110" spans="1:36" x14ac:dyDescent="0.25">
      <c r="A110" s="16" t="str">
        <f>WN!A110</f>
        <v>165524</v>
      </c>
      <c r="B110" s="16" t="str">
        <f>WN!B110</f>
        <v>智能家居</v>
      </c>
      <c r="C110" s="9">
        <f t="shared" ca="1" si="21"/>
        <v>-7.3948222606645686E-3</v>
      </c>
      <c r="D110" s="9">
        <f ca="1">OFFSET(RT!V$1,$AJ110,0)</f>
        <v>-1.2999999999999999E-3</v>
      </c>
      <c r="E110" s="9">
        <f ca="1">OFFSET(RT!O$1,$AI110,0)</f>
        <v>-2.86E-2</v>
      </c>
      <c r="F110" s="9">
        <f ca="1">OFFSET(RT!P$1,$AI110,0)</f>
        <v>2.2700000000000001E-2</v>
      </c>
      <c r="G110" s="33">
        <f t="shared" ca="1" si="22"/>
        <v>0.61837800718369929</v>
      </c>
      <c r="H110" s="33">
        <f t="shared" ca="1" si="23"/>
        <v>-0.30733421292537666</v>
      </c>
      <c r="I110" s="21">
        <f ca="1">OFFSET(WN!N$1,AJ110,0)</f>
        <v>0.92800000000000005</v>
      </c>
      <c r="J110" s="23">
        <f t="shared" ca="1" si="24"/>
        <v>0.92685392000000011</v>
      </c>
      <c r="K110" s="24">
        <f ca="1">OFFSET(RT!I$1,$AJ110,0)</f>
        <v>0.98399999999999999</v>
      </c>
      <c r="L110" s="24">
        <f ca="1">OFFSET(RT!J$1,$AJ110,0)</f>
        <v>0.85599999999999998</v>
      </c>
      <c r="M110" s="20">
        <f t="shared" ca="1" si="25"/>
        <v>0.95</v>
      </c>
      <c r="N110" s="20">
        <f ca="1">OFFSET(WN!AV$1,$AJ110,0)</f>
        <v>0.98264642276302949</v>
      </c>
      <c r="O110" s="9">
        <f t="shared" ca="1" si="26"/>
        <v>-4.3057050592035795E-3</v>
      </c>
      <c r="P110" s="9">
        <f t="shared" ca="1" si="27"/>
        <v>-1.3297872340425454E-2</v>
      </c>
      <c r="Q110" s="17" t="str">
        <f ca="1">IF(OFFSET(WN!L$1,AJ110,0)="0","主动","被动")</f>
        <v>被动</v>
      </c>
      <c r="R110" s="22">
        <f ca="1">OFFSET(CF!K$1,$AI110,0)</f>
        <v>0.5</v>
      </c>
      <c r="S110" s="32">
        <f ca="1">OFFSET(CF!G$1,$AI110,0)</f>
        <v>0.25</v>
      </c>
      <c r="T110" s="32">
        <f ca="1">IF(OFFSET(CF!H$1,$AI110,0)&gt;100,"-",OFFSET(CF!H$1,$AI110,0))</f>
        <v>1.5</v>
      </c>
      <c r="U110" s="17" t="s">
        <v>1522</v>
      </c>
      <c r="V110" s="17" t="str">
        <f ca="1">OFFSET(WN!H$1,$AJ110,0)</f>
        <v>智能A</v>
      </c>
      <c r="W110" s="17" t="s">
        <v>1649</v>
      </c>
      <c r="X110" s="17" t="str">
        <f ca="1">OFFSET(WN!K$1,$AJ110,0)</f>
        <v>智能B</v>
      </c>
      <c r="Y110" s="17" t="str">
        <f ca="1">OFFSET(RT!C$1,$AJ110,0)</f>
        <v>399996.SZ</v>
      </c>
      <c r="Z110" s="17" t="str">
        <f ca="1">OFFSET(RT!D$1,$AJ110,0)</f>
        <v>中证智能家居</v>
      </c>
      <c r="AA110" s="93">
        <f ca="1">OFFSET(WN!AC$1,$AJ110,0)</f>
        <v>0.17159321999999999</v>
      </c>
      <c r="AB110" s="40">
        <f ca="1">OFFSET(WN!AF$1,$AJ110,0)</f>
        <v>0.92900000000000005</v>
      </c>
      <c r="AC110" s="40">
        <f ca="1">OFFSET(WN!AG$1,$AJ110,0)</f>
        <v>1.034</v>
      </c>
      <c r="AD110" s="41">
        <f ca="1">OFFSET(WN!AJ$1,$AJ110,0)</f>
        <v>1.0129999999999999</v>
      </c>
      <c r="AE110" s="41">
        <f ca="1">OFFSET(WN!AK$1,$AJ110,0)</f>
        <v>0.83699999999999997</v>
      </c>
      <c r="AF110" s="40">
        <f ca="1">OFFSET(WN!AL$1,$AJ110,0)</f>
        <v>0.94</v>
      </c>
      <c r="AG110" s="41">
        <f ca="1">OFFSET(WN!AP$1,$AJ110,0)</f>
        <v>1.0109999999999999</v>
      </c>
      <c r="AH110" s="41">
        <f ca="1">OFFSET(WN!AQ$1,$AJ110,0)</f>
        <v>0.84399999999999997</v>
      </c>
      <c r="AI110" s="19">
        <f>MATCH($A110,CF!A:A,0)-1</f>
        <v>109</v>
      </c>
      <c r="AJ110" s="19">
        <f>MATCH($A110,WN!A:A,0)-1</f>
        <v>109</v>
      </c>
    </row>
    <row r="111" spans="1:36" x14ac:dyDescent="0.25">
      <c r="A111" s="16" t="str">
        <f>WN!A111</f>
        <v>502003</v>
      </c>
      <c r="B111" s="16" t="str">
        <f>WN!B111</f>
        <v>军工分级</v>
      </c>
      <c r="C111" s="9">
        <f t="shared" ca="1" si="21"/>
        <v>7.2682243644006661E-4</v>
      </c>
      <c r="D111" s="9">
        <f ca="1">OFFSET(RT!V$1,$AJ111,0)</f>
        <v>-4.5000000000000005E-3</v>
      </c>
      <c r="E111" s="9">
        <f ca="1">OFFSET(RT!O$1,$AI111,0)</f>
        <v>1E-3</v>
      </c>
      <c r="F111" s="9">
        <f ca="1">OFFSET(RT!P$1,$AI111,0)</f>
        <v>-1.1600000000000001E-2</v>
      </c>
      <c r="G111" s="33">
        <f t="shared" ca="1" si="22"/>
        <v>0.57346984659817624</v>
      </c>
      <c r="H111" s="33">
        <f t="shared" ca="1" si="23"/>
        <v>-0.34040144030604447</v>
      </c>
      <c r="I111" s="21">
        <f ca="1">OFFSET(WN!N$1,AJ111,0)</f>
        <v>0.95740000000000003</v>
      </c>
      <c r="J111" s="23">
        <f t="shared" ca="1" si="24"/>
        <v>0.95330711499999998</v>
      </c>
      <c r="K111" s="24">
        <f ca="1">OFFSET(RT!I$1,$AJ111,0)</f>
        <v>0.97</v>
      </c>
      <c r="L111" s="24">
        <f ca="1">OFFSET(RT!J$1,$AJ111,0)</f>
        <v>0.93800000000000006</v>
      </c>
      <c r="M111" s="20">
        <f t="shared" ca="1" si="25"/>
        <v>0.95</v>
      </c>
      <c r="N111" s="20">
        <f ca="1">OFFSET(WN!AV$1,$AJ111,0)</f>
        <v>1.0265823965481895</v>
      </c>
      <c r="O111" s="9">
        <f t="shared" ca="1" si="26"/>
        <v>-2.9112081513829047E-3</v>
      </c>
      <c r="P111" s="9">
        <f t="shared" ca="1" si="27"/>
        <v>-2.8797696184305055E-3</v>
      </c>
      <c r="Q111" s="17" t="str">
        <f ca="1">IF(OFFSET(WN!L$1,AJ111,0)="0","主动","被动")</f>
        <v>被动</v>
      </c>
      <c r="R111" s="22">
        <f ca="1">OFFSET(CF!K$1,$AI111,0)</f>
        <v>0.5</v>
      </c>
      <c r="S111" s="32">
        <f ca="1">OFFSET(CF!G$1,$AI111,0)</f>
        <v>0.25</v>
      </c>
      <c r="T111" s="32">
        <f ca="1">IF(OFFSET(CF!H$1,$AI111,0)&gt;100,"-",OFFSET(CF!H$1,$AI111,0))</f>
        <v>1.5</v>
      </c>
      <c r="U111" s="17" t="s">
        <v>1523</v>
      </c>
      <c r="V111" s="17" t="str">
        <f ca="1">OFFSET(WN!H$1,$AJ111,0)</f>
        <v>军工A</v>
      </c>
      <c r="W111" s="17" t="s">
        <v>1650</v>
      </c>
      <c r="X111" s="17" t="str">
        <f ca="1">OFFSET(WN!K$1,$AJ111,0)</f>
        <v>军工B</v>
      </c>
      <c r="Y111" s="17" t="str">
        <f ca="1">OFFSET(RT!C$1,$AJ111,0)</f>
        <v>399967.SZ</v>
      </c>
      <c r="Z111" s="17" t="str">
        <f ca="1">OFFSET(RT!D$1,$AJ111,0)</f>
        <v>中证军工</v>
      </c>
      <c r="AA111" s="93">
        <f ca="1">OFFSET(WN!AC$1,$AJ111,0)</f>
        <v>2.9893079999999999</v>
      </c>
      <c r="AB111" s="40">
        <f ca="1">OFFSET(WN!AF$1,$AJ111,0)</f>
        <v>0.96179999999999999</v>
      </c>
      <c r="AC111" s="40">
        <f ca="1">OFFSET(WN!AG$1,$AJ111,0)</f>
        <v>1.0076000000000001</v>
      </c>
      <c r="AD111" s="41">
        <f ca="1">OFFSET(WN!AJ$1,$AJ111,0)</f>
        <v>0.96899999999999997</v>
      </c>
      <c r="AE111" s="41">
        <f ca="1">OFFSET(WN!AK$1,$AJ111,0)</f>
        <v>0.94899999999999995</v>
      </c>
      <c r="AF111" s="40">
        <f ca="1">OFFSET(WN!AL$1,$AJ111,0)</f>
        <v>0.97230000000000005</v>
      </c>
      <c r="AG111" s="41">
        <f ca="1">OFFSET(WN!AP$1,$AJ111,0)</f>
        <v>0.97099999999999997</v>
      </c>
      <c r="AH111" s="41">
        <f ca="1">OFFSET(WN!AQ$1,$AJ111,0)</f>
        <v>0.96799999999999997</v>
      </c>
      <c r="AI111" s="19">
        <f>MATCH($A111,CF!A:A,0)-1</f>
        <v>110</v>
      </c>
      <c r="AJ111" s="19">
        <f>MATCH($A111,WN!A:A,0)-1</f>
        <v>110</v>
      </c>
    </row>
    <row r="112" spans="1:36" x14ac:dyDescent="0.25">
      <c r="A112" s="16" t="str">
        <f>WN!A112</f>
        <v>502010</v>
      </c>
      <c r="B112" s="16" t="str">
        <f>WN!B112</f>
        <v>证券分级</v>
      </c>
      <c r="C112" s="9">
        <f t="shared" ca="1" si="21"/>
        <v>-1.1334126732372996E-3</v>
      </c>
      <c r="D112" s="9">
        <f ca="1">OFFSET(RT!V$1,$AJ112,0)</f>
        <v>-4.2000000000000006E-3</v>
      </c>
      <c r="E112" s="9">
        <f ca="1">OFFSET(RT!O$1,$AI112,0)</f>
        <v>-8.0000000000000002E-3</v>
      </c>
      <c r="F112" s="9">
        <f ca="1">OFFSET(RT!P$1,$AI112,0)</f>
        <v>-8.4000000000000012E-3</v>
      </c>
      <c r="G112" s="33">
        <f t="shared" ca="1" si="22"/>
        <v>0.24340239086319015</v>
      </c>
      <c r="H112" s="33">
        <f t="shared" ca="1" si="23"/>
        <v>-0.47876571775015075</v>
      </c>
      <c r="I112" s="21">
        <f ca="1">OFFSET(WN!N$1,AJ112,0)</f>
        <v>1.2112000000000001</v>
      </c>
      <c r="J112" s="23">
        <f t="shared" ca="1" si="24"/>
        <v>1.206367312</v>
      </c>
      <c r="K112" s="24">
        <f ca="1">OFFSET(RT!I$1,$AJ112,0)</f>
        <v>0.99</v>
      </c>
      <c r="L112" s="24">
        <f ca="1">OFFSET(RT!J$1,$AJ112,0)</f>
        <v>1.42</v>
      </c>
      <c r="M112" s="20">
        <f t="shared" ca="1" si="25"/>
        <v>0.95</v>
      </c>
      <c r="N112" s="20">
        <f ca="1">OFFSET(WN!AV$1,$AJ112,0)</f>
        <v>0.93249328259187725</v>
      </c>
      <c r="O112" s="9">
        <f t="shared" ca="1" si="26"/>
        <v>-7.4019245003709155E-4</v>
      </c>
      <c r="P112" s="9">
        <f t="shared" ca="1" si="27"/>
        <v>-6.5040650406503753E-3</v>
      </c>
      <c r="Q112" s="17" t="str">
        <f ca="1">IF(OFFSET(WN!L$1,AJ112,0)="0","主动","被动")</f>
        <v>被动</v>
      </c>
      <c r="R112" s="22">
        <f ca="1">OFFSET(CF!K$1,$AI112,0)</f>
        <v>0.5</v>
      </c>
      <c r="S112" s="32">
        <f ca="1">OFFSET(CF!G$1,$AI112,0)</f>
        <v>0.25</v>
      </c>
      <c r="T112" s="32">
        <f ca="1">IF(OFFSET(CF!H$1,$AI112,0)&gt;100,"-",OFFSET(CF!H$1,$AI112,0))</f>
        <v>1.5</v>
      </c>
      <c r="U112" s="17" t="s">
        <v>1524</v>
      </c>
      <c r="V112" s="17" t="str">
        <f ca="1">OFFSET(WN!H$1,$AJ112,0)</f>
        <v>证券A</v>
      </c>
      <c r="W112" s="17" t="s">
        <v>1651</v>
      </c>
      <c r="X112" s="17" t="str">
        <f ca="1">OFFSET(WN!K$1,$AJ112,0)</f>
        <v>证券B</v>
      </c>
      <c r="Y112" s="17" t="str">
        <f ca="1">OFFSET(RT!C$1,$AJ112,0)</f>
        <v>399975.SZ</v>
      </c>
      <c r="Z112" s="17" t="str">
        <f ca="1">OFFSET(RT!D$1,$AJ112,0)</f>
        <v>证券公司</v>
      </c>
      <c r="AA112" s="93">
        <f ca="1">OFFSET(WN!AC$1,$AJ112,0)</f>
        <v>1.0169239999999999</v>
      </c>
      <c r="AB112" s="40">
        <f ca="1">OFFSET(WN!AF$1,$AJ112,0)</f>
        <v>1.2159</v>
      </c>
      <c r="AC112" s="40">
        <f ca="1">OFFSET(WN!AG$1,$AJ112,0)</f>
        <v>1.0076000000000001</v>
      </c>
      <c r="AD112" s="41">
        <f ca="1">OFFSET(WN!AJ$1,$AJ112,0)</f>
        <v>0.998</v>
      </c>
      <c r="AE112" s="41">
        <f ca="1">OFFSET(WN!AK$1,$AJ112,0)</f>
        <v>1.4319999999999999</v>
      </c>
      <c r="AF112" s="40">
        <f ca="1">OFFSET(WN!AL$1,$AJ112,0)</f>
        <v>1.23</v>
      </c>
      <c r="AG112" s="41">
        <f ca="1">OFFSET(WN!AP$1,$AJ112,0)</f>
        <v>0.999</v>
      </c>
      <c r="AH112" s="41">
        <f ca="1">OFFSET(WN!AQ$1,$AJ112,0)</f>
        <v>1.4450000000000001</v>
      </c>
      <c r="AI112" s="19">
        <f>MATCH($A112,CF!A:A,0)-1</f>
        <v>111</v>
      </c>
      <c r="AJ112" s="19">
        <f>MATCH($A112,WN!A:A,0)-1</f>
        <v>111</v>
      </c>
    </row>
    <row r="113" spans="1:36" x14ac:dyDescent="0.25">
      <c r="A113" s="16" t="str">
        <f>WN!A113</f>
        <v>160420</v>
      </c>
      <c r="B113" s="16" t="str">
        <f>WN!B113</f>
        <v>创业50</v>
      </c>
      <c r="C113" s="9">
        <f t="shared" ca="1" si="21"/>
        <v>-6.045875048553695E-4</v>
      </c>
      <c r="D113" s="9">
        <f ca="1">OFFSET(RT!V$1,$AJ113,0)</f>
        <v>-4.8999999999999998E-3</v>
      </c>
      <c r="E113" s="9">
        <f ca="1">OFFSET(RT!O$1,$AI113,0)</f>
        <v>-3.8E-3</v>
      </c>
      <c r="F113" s="9">
        <f ca="1">OFFSET(RT!P$1,$AI113,0)</f>
        <v>-9.6000000000000009E-3</v>
      </c>
      <c r="G113" s="33">
        <f t="shared" ca="1" si="22"/>
        <v>0.52346861660845212</v>
      </c>
      <c r="H113" s="33">
        <f t="shared" ca="1" si="23"/>
        <v>-0.35613138033404779</v>
      </c>
      <c r="I113" s="21">
        <f ca="1">OFFSET(WN!N$1,AJ113,0)</f>
        <v>0.98919999999999997</v>
      </c>
      <c r="J113" s="23">
        <f t="shared" ca="1" si="24"/>
        <v>0.98459527400000002</v>
      </c>
      <c r="K113" s="24">
        <f ca="1">OFFSET(RT!I$1,$AJ113,0)</f>
        <v>1.036</v>
      </c>
      <c r="L113" s="24">
        <f ca="1">OFFSET(RT!J$1,$AJ113,0)</f>
        <v>0.93200000000000005</v>
      </c>
      <c r="M113" s="20">
        <f t="shared" ca="1" si="25"/>
        <v>0.95</v>
      </c>
      <c r="N113" s="20">
        <f ca="1">OFFSET(WN!AV$1,$AJ113,0)</f>
        <v>0.83086880517501027</v>
      </c>
      <c r="O113" s="9">
        <f t="shared" ca="1" si="26"/>
        <v>-2.7184857027788834E-3</v>
      </c>
      <c r="P113" s="9">
        <f t="shared" ca="1" si="27"/>
        <v>-6.3075690828995334E-3</v>
      </c>
      <c r="Q113" s="17" t="str">
        <f ca="1">IF(OFFSET(WN!L$1,AJ113,0)="0","主动","被动")</f>
        <v>被动</v>
      </c>
      <c r="R113" s="22">
        <f ca="1">OFFSET(CF!K$1,$AI113,0)</f>
        <v>0.5</v>
      </c>
      <c r="S113" s="32">
        <f ca="1">OFFSET(CF!G$1,$AI113,0)</f>
        <v>0.25</v>
      </c>
      <c r="T113" s="32">
        <f ca="1">IF(OFFSET(CF!H$1,$AI113,0)&gt;100,"-",OFFSET(CF!H$1,$AI113,0))</f>
        <v>1.5</v>
      </c>
      <c r="U113" s="17" t="s">
        <v>1525</v>
      </c>
      <c r="V113" s="17" t="str">
        <f ca="1">OFFSET(WN!H$1,$AJ113,0)</f>
        <v>创业股A</v>
      </c>
      <c r="W113" s="17" t="s">
        <v>1652</v>
      </c>
      <c r="X113" s="17" t="str">
        <f ca="1">OFFSET(WN!K$1,$AJ113,0)</f>
        <v>创业股B</v>
      </c>
      <c r="Y113" s="17" t="str">
        <f ca="1">OFFSET(RT!C$1,$AJ113,0)</f>
        <v>399673.SZ</v>
      </c>
      <c r="Z113" s="17" t="str">
        <f ca="1">OFFSET(RT!D$1,$AJ113,0)</f>
        <v>创业板50</v>
      </c>
      <c r="AA113" s="93">
        <f ca="1">OFFSET(WN!AC$1,$AJ113,0)</f>
        <v>2.0527723</v>
      </c>
      <c r="AB113" s="40">
        <f ca="1">OFFSET(WN!AF$1,$AJ113,0)</f>
        <v>0.99319999999999997</v>
      </c>
      <c r="AC113" s="40">
        <f ca="1">OFFSET(WN!AG$1,$AJ113,0)</f>
        <v>1.0179</v>
      </c>
      <c r="AD113" s="41">
        <f ca="1">OFFSET(WN!AJ$1,$AJ113,0)</f>
        <v>1.04</v>
      </c>
      <c r="AE113" s="41">
        <f ca="1">OFFSET(WN!AK$1,$AJ113,0)</f>
        <v>0.94099999999999995</v>
      </c>
      <c r="AF113" s="40">
        <f ca="1">OFFSET(WN!AL$1,$AJ113,0)</f>
        <v>0.99880000000000002</v>
      </c>
      <c r="AG113" s="41">
        <f ca="1">OFFSET(WN!AP$1,$AJ113,0)</f>
        <v>1.0349999999999999</v>
      </c>
      <c r="AH113" s="41">
        <f ca="1">OFFSET(WN!AQ$1,$AJ113,0)</f>
        <v>0.95</v>
      </c>
      <c r="AI113" s="19">
        <f>MATCH($A113,CF!A:A,0)-1</f>
        <v>112</v>
      </c>
      <c r="AJ113" s="19">
        <f>MATCH($A113,WN!A:A,0)-1</f>
        <v>112</v>
      </c>
    </row>
    <row r="114" spans="1:36" x14ac:dyDescent="0.25">
      <c r="A114" s="16" t="str">
        <f>WN!A114</f>
        <v>161629</v>
      </c>
      <c r="B114" s="16" t="str">
        <f>WN!B114</f>
        <v>融通证券</v>
      </c>
      <c r="C114" s="9">
        <f t="shared" ca="1" si="21"/>
        <v>-4.8822375135326723E-4</v>
      </c>
      <c r="D114" s="9">
        <f ca="1">OFFSET(RT!V$1,$AJ114,0)</f>
        <v>-4.2000000000000006E-3</v>
      </c>
      <c r="E114" s="9">
        <f ca="1">OFFSET(RT!O$1,$AI114,0)</f>
        <v>0</v>
      </c>
      <c r="F114" s="9">
        <f ca="1">OFFSET(RT!P$1,$AI114,0)</f>
        <v>-2.12E-2</v>
      </c>
      <c r="G114" s="33">
        <f t="shared" ca="1" si="22"/>
        <v>0.34826228810518889</v>
      </c>
      <c r="H114" s="33">
        <f t="shared" ca="1" si="23"/>
        <v>-0.42024721611476878</v>
      </c>
      <c r="I114" s="21">
        <f ca="1">OFFSET(WN!N$1,AJ114,0)</f>
        <v>1.117</v>
      </c>
      <c r="J114" s="23">
        <f t="shared" ca="1" si="24"/>
        <v>1.1125431699999999</v>
      </c>
      <c r="K114" s="24">
        <f ca="1">OFFSET(RT!I$1,$AJ114,0)</f>
        <v>1.069</v>
      </c>
      <c r="L114" s="24">
        <f ca="1">OFFSET(RT!J$1,$AJ114,0)</f>
        <v>1.155</v>
      </c>
      <c r="M114" s="20">
        <f t="shared" ca="1" si="25"/>
        <v>0.95</v>
      </c>
      <c r="N114" s="20">
        <f ca="1">OFFSET(WN!AV$1,$AJ114,0)</f>
        <v>1.00337640680052</v>
      </c>
      <c r="O114" s="9">
        <f t="shared" ca="1" si="26"/>
        <v>3.122212310436856E-3</v>
      </c>
      <c r="P114" s="9">
        <f t="shared" ca="1" si="27"/>
        <v>-3.9647577092510877E-3</v>
      </c>
      <c r="Q114" s="17" t="str">
        <f ca="1">IF(OFFSET(WN!L$1,AJ114,0)="0","主动","被动")</f>
        <v>被动</v>
      </c>
      <c r="R114" s="22">
        <f ca="1">OFFSET(CF!K$1,$AI114,0)</f>
        <v>0.5</v>
      </c>
      <c r="S114" s="32">
        <f ca="1">OFFSET(CF!G$1,$AI114,0)</f>
        <v>0.25</v>
      </c>
      <c r="T114" s="32">
        <f ca="1">IF(OFFSET(CF!H$1,$AI114,0)&gt;100,"-",OFFSET(CF!H$1,$AI114,0))</f>
        <v>1.5</v>
      </c>
      <c r="U114" s="17" t="s">
        <v>1526</v>
      </c>
      <c r="V114" s="17" t="str">
        <f ca="1">OFFSET(WN!H$1,$AJ114,0)</f>
        <v>证券A基</v>
      </c>
      <c r="W114" s="17" t="s">
        <v>1653</v>
      </c>
      <c r="X114" s="17" t="str">
        <f ca="1">OFFSET(WN!K$1,$AJ114,0)</f>
        <v>证券B基</v>
      </c>
      <c r="Y114" s="17" t="str">
        <f ca="1">OFFSET(RT!C$1,$AJ114,0)</f>
        <v>399975.SZ</v>
      </c>
      <c r="Z114" s="17" t="str">
        <f ca="1">OFFSET(RT!D$1,$AJ114,0)</f>
        <v>证券公司</v>
      </c>
      <c r="AA114" s="93">
        <f ca="1">OFFSET(WN!AC$1,$AJ114,0)</f>
        <v>0.41551354000000001</v>
      </c>
      <c r="AB114" s="40">
        <f ca="1">OFFSET(WN!AF$1,$AJ114,0)</f>
        <v>1.121</v>
      </c>
      <c r="AC114" s="40">
        <f ca="1">OFFSET(WN!AG$1,$AJ114,0)</f>
        <v>1.04</v>
      </c>
      <c r="AD114" s="41">
        <f ca="1">OFFSET(WN!AJ$1,$AJ114,0)</f>
        <v>1.069</v>
      </c>
      <c r="AE114" s="41">
        <f ca="1">OFFSET(WN!AK$1,$AJ114,0)</f>
        <v>1.18</v>
      </c>
      <c r="AF114" s="40">
        <f ca="1">OFFSET(WN!AL$1,$AJ114,0)</f>
        <v>1.135</v>
      </c>
      <c r="AG114" s="41">
        <f ca="1">OFFSET(WN!AP$1,$AJ114,0)</f>
        <v>1.069</v>
      </c>
      <c r="AH114" s="41">
        <f ca="1">OFFSET(WN!AQ$1,$AJ114,0)</f>
        <v>1.1919999999999999</v>
      </c>
      <c r="AI114" s="19">
        <f>MATCH($A114,CF!A:A,0)-1</f>
        <v>113</v>
      </c>
      <c r="AJ114" s="19">
        <f>MATCH($A114,WN!A:A,0)-1</f>
        <v>113</v>
      </c>
    </row>
    <row r="115" spans="1:36" x14ac:dyDescent="0.25">
      <c r="A115" s="16" t="str">
        <f>WN!A115</f>
        <v>164819</v>
      </c>
      <c r="B115" s="16" t="str">
        <f>WN!B115</f>
        <v>环保母基</v>
      </c>
      <c r="C115" s="9">
        <f t="shared" ca="1" si="21"/>
        <v>-2.5168363504259883E-3</v>
      </c>
      <c r="D115" s="9">
        <f ca="1">OFFSET(RT!V$1,$AJ115,0)</f>
        <v>-4.0000000000000002E-4</v>
      </c>
      <c r="E115" s="9">
        <f ca="1">OFFSET(RT!O$1,$AI115,0)</f>
        <v>0</v>
      </c>
      <c r="F115" s="9">
        <f ca="1">OFFSET(RT!P$1,$AI115,0)</f>
        <v>0</v>
      </c>
      <c r="G115" s="33">
        <f t="shared" ca="1" si="22"/>
        <v>0.97521418544470073</v>
      </c>
      <c r="H115" s="33">
        <f t="shared" ca="1" si="23"/>
        <v>-0.15250143349852707</v>
      </c>
      <c r="I115" s="21">
        <f ca="1">OFFSET(WN!N$1,AJ115,0)</f>
        <v>0.75970000000000004</v>
      </c>
      <c r="J115" s="23">
        <f t="shared" ca="1" si="24"/>
        <v>0.75941131400000006</v>
      </c>
      <c r="K115" s="24">
        <f ca="1">OFFSET(RT!I$1,$AJ115,0)</f>
        <v>1.04</v>
      </c>
      <c r="L115" s="24">
        <f ca="1">OFFSET(RT!J$1,$AJ115,0)</f>
        <v>0.47500000000000003</v>
      </c>
      <c r="M115" s="20">
        <f t="shared" ca="1" si="25"/>
        <v>0.95</v>
      </c>
      <c r="N115" s="20">
        <f ca="1">OFFSET(WN!AV$1,$AJ115,0)</f>
        <v>0.9673502684646208</v>
      </c>
      <c r="O115" s="9">
        <f t="shared" ca="1" si="26"/>
        <v>-3.2894736842105088E-3</v>
      </c>
      <c r="P115" s="9">
        <f t="shared" ca="1" si="27"/>
        <v>-9.7061909758656695E-3</v>
      </c>
      <c r="Q115" s="17" t="str">
        <f ca="1">IF(OFFSET(WN!L$1,AJ115,0)="0","主动","被动")</f>
        <v>被动</v>
      </c>
      <c r="R115" s="22">
        <f ca="1">OFFSET(CF!K$1,$AI115,0)</f>
        <v>0.5</v>
      </c>
      <c r="S115" s="32">
        <f ca="1">OFFSET(CF!G$1,$AI115,0)</f>
        <v>0.25</v>
      </c>
      <c r="T115" s="32">
        <f ca="1">IF(OFFSET(CF!H$1,$AI115,0)&gt;100,"-",OFFSET(CF!H$1,$AI115,0))</f>
        <v>1.5</v>
      </c>
      <c r="U115" s="17" t="s">
        <v>1527</v>
      </c>
      <c r="V115" s="17" t="str">
        <f ca="1">OFFSET(WN!H$1,$AJ115,0)</f>
        <v>环保A端</v>
      </c>
      <c r="W115" s="17" t="s">
        <v>1654</v>
      </c>
      <c r="X115" s="17" t="str">
        <f ca="1">OFFSET(WN!K$1,$AJ115,0)</f>
        <v>环保B端</v>
      </c>
      <c r="Y115" s="17" t="str">
        <f ca="1">OFFSET(RT!C$1,$AJ115,0)</f>
        <v>000827.SH</v>
      </c>
      <c r="Z115" s="17" t="str">
        <f ca="1">OFFSET(RT!D$1,$AJ115,0)</f>
        <v>中证环保</v>
      </c>
      <c r="AA115" s="93">
        <f ca="1">OFFSET(WN!AC$1,$AJ115,0)</f>
        <v>0.48564495000000002</v>
      </c>
      <c r="AB115" s="40">
        <f ca="1">OFFSET(WN!AF$1,$AJ115,0)</f>
        <v>0.76</v>
      </c>
      <c r="AC115" s="40">
        <f ca="1">OFFSET(WN!AG$1,$AJ115,0)</f>
        <v>1.0371999999999999</v>
      </c>
      <c r="AD115" s="41">
        <f ca="1">OFFSET(WN!AJ$1,$AJ115,0)</f>
        <v>1.04</v>
      </c>
      <c r="AE115" s="41">
        <f ca="1">OFFSET(WN!AK$1,$AJ115,0)</f>
        <v>0.47499999999999998</v>
      </c>
      <c r="AF115" s="40">
        <f ca="1">OFFSET(WN!AL$1,$AJ115,0)</f>
        <v>0.76239999999999997</v>
      </c>
      <c r="AG115" s="41">
        <f ca="1">OFFSET(WN!AP$1,$AJ115,0)</f>
        <v>1.04</v>
      </c>
      <c r="AH115" s="41">
        <f ca="1">OFFSET(WN!AQ$1,$AJ115,0)</f>
        <v>0.47</v>
      </c>
      <c r="AI115" s="19">
        <f>MATCH($A115,CF!A:A,0)-1</f>
        <v>114</v>
      </c>
      <c r="AJ115" s="19">
        <f>MATCH($A115,WN!A:A,0)-1</f>
        <v>114</v>
      </c>
    </row>
    <row r="116" spans="1:36" x14ac:dyDescent="0.25">
      <c r="A116" s="16" t="str">
        <f>WN!A116</f>
        <v>502056</v>
      </c>
      <c r="B116" s="16" t="str">
        <f>WN!B116</f>
        <v>医疗分级</v>
      </c>
      <c r="C116" s="9">
        <f t="shared" ca="1" si="21"/>
        <v>-9.9367831917374083E-3</v>
      </c>
      <c r="D116" s="9">
        <f ca="1">OFFSET(RT!V$1,$AJ116,0)</f>
        <v>8.0000000000000002E-3</v>
      </c>
      <c r="E116" s="9">
        <f ca="1">OFFSET(RT!O$1,$AI116,0)</f>
        <v>1.9E-3</v>
      </c>
      <c r="F116" s="9">
        <f ca="1">OFFSET(RT!P$1,$AI116,0)</f>
        <v>0</v>
      </c>
      <c r="G116" s="33">
        <f t="shared" ca="1" si="22"/>
        <v>0.49631720424422565</v>
      </c>
      <c r="H116" s="33">
        <f t="shared" ca="1" si="23"/>
        <v>-0.35653372493484148</v>
      </c>
      <c r="I116" s="21">
        <f ca="1">OFFSET(WN!N$1,AJ116,0)</f>
        <v>0.99490000000000001</v>
      </c>
      <c r="J116" s="23">
        <f t="shared" ca="1" si="24"/>
        <v>1.0024612400000001</v>
      </c>
      <c r="K116" s="24">
        <f ca="1">OFFSET(RT!I$1,$AJ116,0)</f>
        <v>1.0509999999999999</v>
      </c>
      <c r="L116" s="24">
        <f ca="1">OFFSET(RT!J$1,$AJ116,0)</f>
        <v>0.93400000000000005</v>
      </c>
      <c r="M116" s="20">
        <f t="shared" ca="1" si="25"/>
        <v>0.95</v>
      </c>
      <c r="N116" s="20">
        <f ca="1">OFFSET(WN!AV$1,$AJ116,0)</f>
        <v>0.72801364813313196</v>
      </c>
      <c r="O116" s="9">
        <f t="shared" ca="1" si="26"/>
        <v>4.2540261318748662E-3</v>
      </c>
      <c r="P116" s="9">
        <f t="shared" ca="1" si="27"/>
        <v>-4.8592832557198262E-3</v>
      </c>
      <c r="Q116" s="17" t="str">
        <f ca="1">IF(OFFSET(WN!L$1,AJ116,0)="0","主动","被动")</f>
        <v>被动</v>
      </c>
      <c r="R116" s="22">
        <f ca="1">OFFSET(CF!K$1,$AI116,0)</f>
        <v>0.5</v>
      </c>
      <c r="S116" s="32">
        <f ca="1">OFFSET(CF!G$1,$AI116,0)</f>
        <v>0.25</v>
      </c>
      <c r="T116" s="32">
        <f ca="1">IF(OFFSET(CF!H$1,$AI116,0)&gt;100,"-",OFFSET(CF!H$1,$AI116,0))</f>
        <v>1.5</v>
      </c>
      <c r="U116" s="17" t="s">
        <v>1528</v>
      </c>
      <c r="V116" s="17" t="str">
        <f ca="1">OFFSET(WN!H$1,$AJ116,0)</f>
        <v>医疗A</v>
      </c>
      <c r="W116" s="17" t="s">
        <v>1655</v>
      </c>
      <c r="X116" s="17" t="str">
        <f ca="1">OFFSET(WN!K$1,$AJ116,0)</f>
        <v>医疗B</v>
      </c>
      <c r="Y116" s="17" t="str">
        <f ca="1">OFFSET(RT!C$1,$AJ116,0)</f>
        <v>399989.SZ</v>
      </c>
      <c r="Z116" s="17" t="str">
        <f ca="1">OFFSET(RT!D$1,$AJ116,0)</f>
        <v>中证医疗</v>
      </c>
      <c r="AA116" s="93">
        <f ca="1">OFFSET(WN!AC$1,$AJ116,0)</f>
        <v>0.22747899999999999</v>
      </c>
      <c r="AB116" s="40">
        <f ca="1">OFFSET(WN!AF$1,$AJ116,0)</f>
        <v>0.98729999999999996</v>
      </c>
      <c r="AC116" s="40">
        <f ca="1">OFFSET(WN!AG$1,$AJ116,0)</f>
        <v>1.0401</v>
      </c>
      <c r="AD116" s="41">
        <f ca="1">OFFSET(WN!AJ$1,$AJ116,0)</f>
        <v>1.0489999999999999</v>
      </c>
      <c r="AE116" s="41">
        <f ca="1">OFFSET(WN!AK$1,$AJ116,0)</f>
        <v>0.93400000000000005</v>
      </c>
      <c r="AF116" s="40">
        <f ca="1">OFFSET(WN!AL$1,$AJ116,0)</f>
        <v>0.98780000000000001</v>
      </c>
      <c r="AG116" s="41">
        <f ca="1">OFFSET(WN!AP$1,$AJ116,0)</f>
        <v>1.0489999999999999</v>
      </c>
      <c r="AH116" s="41">
        <f ca="1">OFFSET(WN!AQ$1,$AJ116,0)</f>
        <v>0.91700000000000004</v>
      </c>
      <c r="AI116" s="19">
        <f>MATCH($A116,CF!A:A,0)-1</f>
        <v>115</v>
      </c>
      <c r="AJ116" s="19">
        <f>MATCH($A116,WN!A:A,0)-1</f>
        <v>115</v>
      </c>
    </row>
    <row r="117" spans="1:36" x14ac:dyDescent="0.25">
      <c r="A117" s="16" t="str">
        <f>WN!A117</f>
        <v>164821</v>
      </c>
      <c r="B117" s="16" t="str">
        <f>WN!B117</f>
        <v>新能母基</v>
      </c>
      <c r="C117" s="9">
        <f t="shared" ca="1" si="21"/>
        <v>-3.8766353746433224E-2</v>
      </c>
      <c r="D117" s="9">
        <f ca="1">OFFSET(RT!V$1,$AJ117,0)</f>
        <v>4.7000000000000002E-3</v>
      </c>
      <c r="E117" s="9">
        <f ca="1">OFFSET(RT!O$1,$AI117,0)</f>
        <v>-6.430000000000001E-2</v>
      </c>
      <c r="F117" s="9">
        <f ca="1">OFFSET(RT!P$1,$AI117,0)</f>
        <v>-8.0000000000000004E-4</v>
      </c>
      <c r="G117" s="33">
        <f t="shared" ca="1" si="22"/>
        <v>0.20004200531032046</v>
      </c>
      <c r="H117" s="33">
        <f t="shared" ca="1" si="23"/>
        <v>-0.48510197692151857</v>
      </c>
      <c r="I117" s="21">
        <f ca="1">OFFSET(WN!N$1,AJ117,0)</f>
        <v>1.2444</v>
      </c>
      <c r="J117" s="23">
        <f t="shared" ca="1" si="24"/>
        <v>1.2499562459999998</v>
      </c>
      <c r="K117" s="24">
        <f ca="1">OFFSET(RT!I$1,$AJ117,0)</f>
        <v>1.135</v>
      </c>
      <c r="L117" s="24">
        <f ca="1">OFFSET(RT!J$1,$AJ117,0)</f>
        <v>1.268</v>
      </c>
      <c r="M117" s="20">
        <f t="shared" ca="1" si="25"/>
        <v>0.95</v>
      </c>
      <c r="N117" s="20">
        <f ca="1">OFFSET(WN!AV$1,$AJ117,0)</f>
        <v>0.9619992430423765</v>
      </c>
      <c r="O117" s="9">
        <f t="shared" ca="1" si="26"/>
        <v>1.6950520623135734E-3</v>
      </c>
      <c r="P117" s="9">
        <f t="shared" ca="1" si="27"/>
        <v>-4.5794167269221919E-3</v>
      </c>
      <c r="Q117" s="17" t="str">
        <f ca="1">IF(OFFSET(WN!L$1,AJ117,0)="0","主动","被动")</f>
        <v>被动</v>
      </c>
      <c r="R117" s="22">
        <f ca="1">OFFSET(CF!K$1,$AI117,0)</f>
        <v>0.5</v>
      </c>
      <c r="S117" s="32">
        <f ca="1">OFFSET(CF!G$1,$AI117,0)</f>
        <v>0.25</v>
      </c>
      <c r="T117" s="32">
        <f ca="1">IF(OFFSET(CF!H$1,$AI117,0)&gt;100,"-",OFFSET(CF!H$1,$AI117,0))</f>
        <v>1.5</v>
      </c>
      <c r="U117" s="17" t="s">
        <v>1529</v>
      </c>
      <c r="V117" s="17" t="str">
        <f ca="1">OFFSET(WN!H$1,$AJ117,0)</f>
        <v>新能A级</v>
      </c>
      <c r="W117" s="17" t="s">
        <v>1656</v>
      </c>
      <c r="X117" s="17" t="str">
        <f ca="1">OFFSET(WN!K$1,$AJ117,0)</f>
        <v>新能B级</v>
      </c>
      <c r="Y117" s="17" t="str">
        <f ca="1">OFFSET(RT!C$1,$AJ117,0)</f>
        <v>399808.SZ</v>
      </c>
      <c r="Z117" s="17" t="str">
        <f ca="1">OFFSET(RT!D$1,$AJ117,0)</f>
        <v>中证新能</v>
      </c>
      <c r="AA117" s="93">
        <f ca="1">OFFSET(WN!AC$1,$AJ117,0)</f>
        <v>0.10357313999999999</v>
      </c>
      <c r="AB117" s="40">
        <f ca="1">OFFSET(WN!AF$1,$AJ117,0)</f>
        <v>1.2388999999999999</v>
      </c>
      <c r="AC117" s="40">
        <f ca="1">OFFSET(WN!AG$1,$AJ117,0)</f>
        <v>1.0371999999999999</v>
      </c>
      <c r="AD117" s="41">
        <f ca="1">OFFSET(WN!AJ$1,$AJ117,0)</f>
        <v>1.2130000000000001</v>
      </c>
      <c r="AE117" s="41">
        <f ca="1">OFFSET(WN!AK$1,$AJ117,0)</f>
        <v>1.2689999999999999</v>
      </c>
      <c r="AF117" s="40">
        <f ca="1">OFFSET(WN!AL$1,$AJ117,0)</f>
        <v>1.2446999999999999</v>
      </c>
      <c r="AG117" s="41">
        <f ca="1">OFFSET(WN!AP$1,$AJ117,0)</f>
        <v>1.2130000000000001</v>
      </c>
      <c r="AH117" s="41">
        <f ca="1">OFFSET(WN!AQ$1,$AJ117,0)</f>
        <v>1.2649999999999999</v>
      </c>
      <c r="AI117" s="19">
        <f>MATCH($A117,CF!A:A,0)-1</f>
        <v>116</v>
      </c>
      <c r="AJ117" s="19">
        <f>MATCH($A117,WN!A:A,0)-1</f>
        <v>116</v>
      </c>
    </row>
    <row r="118" spans="1:36" x14ac:dyDescent="0.25">
      <c r="A118" s="16" t="str">
        <f>WN!A118</f>
        <v>164820</v>
      </c>
      <c r="B118" s="16" t="str">
        <f>WN!B118</f>
        <v>高铁母基</v>
      </c>
      <c r="C118" s="9">
        <f t="shared" ca="1" si="21"/>
        <v>8.3540510890760533E-3</v>
      </c>
      <c r="D118" s="9">
        <f ca="1">OFFSET(RT!V$1,$AJ118,0)</f>
        <v>-8.0000000000000004E-4</v>
      </c>
      <c r="E118" s="9">
        <f ca="1">OFFSET(RT!O$1,$AI118,0)</f>
        <v>0</v>
      </c>
      <c r="F118" s="9">
        <f ca="1">OFFSET(RT!P$1,$AI118,0)</f>
        <v>0</v>
      </c>
      <c r="G118" s="33">
        <f t="shared" ca="1" si="22"/>
        <v>0.47924799670769103</v>
      </c>
      <c r="H118" s="33">
        <f t="shared" ca="1" si="23"/>
        <v>-0.36530399287928672</v>
      </c>
      <c r="I118" s="21">
        <f ca="1">OFFSET(WN!N$1,AJ118,0)</f>
        <v>1.0147999999999999</v>
      </c>
      <c r="J118" s="23">
        <f t="shared" ca="1" si="24"/>
        <v>1.014028752</v>
      </c>
      <c r="K118" s="24">
        <f ca="1">OFFSET(RT!I$1,$AJ118,0)</f>
        <v>1.0389999999999999</v>
      </c>
      <c r="L118" s="24">
        <f ca="1">OFFSET(RT!J$1,$AJ118,0)</f>
        <v>1.006</v>
      </c>
      <c r="M118" s="20">
        <f t="shared" ca="1" si="25"/>
        <v>0.95</v>
      </c>
      <c r="N118" s="20">
        <f ca="1">OFFSET(WN!AV$1,$AJ118,0)</f>
        <v>0.96158641423559499</v>
      </c>
      <c r="O118" s="9">
        <f t="shared" ca="1" si="26"/>
        <v>6.7940133910988632E-3</v>
      </c>
      <c r="P118" s="9">
        <f t="shared" ca="1" si="27"/>
        <v>-7.9209857226677505E-3</v>
      </c>
      <c r="Q118" s="17" t="str">
        <f ca="1">IF(OFFSET(WN!L$1,AJ118,0)="0","主动","被动")</f>
        <v>被动</v>
      </c>
      <c r="R118" s="22">
        <f ca="1">OFFSET(CF!K$1,$AI118,0)</f>
        <v>0.5</v>
      </c>
      <c r="S118" s="32">
        <f ca="1">OFFSET(CF!G$1,$AI118,0)</f>
        <v>0.25</v>
      </c>
      <c r="T118" s="32">
        <f ca="1">IF(OFFSET(CF!H$1,$AI118,0)&gt;100,"-",OFFSET(CF!H$1,$AI118,0))</f>
        <v>1.5</v>
      </c>
      <c r="U118" s="17" t="s">
        <v>1530</v>
      </c>
      <c r="V118" s="17" t="str">
        <f ca="1">OFFSET(WN!H$1,$AJ118,0)</f>
        <v>高铁A端</v>
      </c>
      <c r="W118" s="17" t="s">
        <v>1657</v>
      </c>
      <c r="X118" s="17" t="str">
        <f ca="1">OFFSET(WN!K$1,$AJ118,0)</f>
        <v>高铁B端</v>
      </c>
      <c r="Y118" s="17" t="str">
        <f ca="1">OFFSET(RT!C$1,$AJ118,0)</f>
        <v>399807.SZ</v>
      </c>
      <c r="Z118" s="17" t="str">
        <f ca="1">OFFSET(RT!D$1,$AJ118,0)</f>
        <v>高铁产业</v>
      </c>
      <c r="AA118" s="93">
        <f ca="1">OFFSET(WN!AC$1,$AJ118,0)</f>
        <v>0.23675588</v>
      </c>
      <c r="AB118" s="40">
        <f ca="1">OFFSET(WN!AF$1,$AJ118,0)</f>
        <v>1.0156000000000001</v>
      </c>
      <c r="AC118" s="40">
        <f ca="1">OFFSET(WN!AG$1,$AJ118,0)</f>
        <v>1.0371999999999999</v>
      </c>
      <c r="AD118" s="41">
        <f ca="1">OFFSET(WN!AJ$1,$AJ118,0)</f>
        <v>1.0389999999999999</v>
      </c>
      <c r="AE118" s="41">
        <f ca="1">OFFSET(WN!AK$1,$AJ118,0)</f>
        <v>1.006</v>
      </c>
      <c r="AF118" s="40">
        <f ca="1">OFFSET(WN!AL$1,$AJ118,0)</f>
        <v>1.0226</v>
      </c>
      <c r="AG118" s="41">
        <f ca="1">OFFSET(WN!AP$1,$AJ118,0)</f>
        <v>1.0369999999999999</v>
      </c>
      <c r="AH118" s="41">
        <f ca="1">OFFSET(WN!AQ$1,$AJ118,0)</f>
        <v>0.99199999999999999</v>
      </c>
      <c r="AI118" s="19">
        <f>MATCH($A118,CF!A:A,0)-1</f>
        <v>117</v>
      </c>
      <c r="AJ118" s="19">
        <f>MATCH($A118,WN!A:A,0)-1</f>
        <v>117</v>
      </c>
    </row>
    <row r="119" spans="1:36" x14ac:dyDescent="0.25">
      <c r="A119" s="16" t="str">
        <f>WN!A119</f>
        <v>502030</v>
      </c>
      <c r="B119" s="16" t="str">
        <f>WN!B119</f>
        <v>高铁分级</v>
      </c>
      <c r="C119" s="9">
        <f t="shared" ca="1" si="21"/>
        <v>-1.465869528038144E-2</v>
      </c>
      <c r="D119" s="9">
        <f ca="1">OFFSET(RT!V$1,$AJ119,0)</f>
        <v>-8.0000000000000004E-4</v>
      </c>
      <c r="E119" s="9">
        <f ca="1">OFFSET(RT!O$1,$AI119,0)</f>
        <v>-4.0000000000000001E-3</v>
      </c>
      <c r="F119" s="9">
        <f ca="1">OFFSET(RT!P$1,$AI119,0)</f>
        <v>-3.0000000000000001E-3</v>
      </c>
      <c r="G119" s="33">
        <f t="shared" ca="1" si="22"/>
        <v>0.49218774061527304</v>
      </c>
      <c r="H119" s="33">
        <f t="shared" ca="1" si="23"/>
        <v>-0.37576812850927754</v>
      </c>
      <c r="I119" s="21">
        <f ca="1">OFFSET(WN!N$1,AJ119,0)</f>
        <v>1.006</v>
      </c>
      <c r="J119" s="23">
        <f t="shared" ca="1" si="24"/>
        <v>1.0052354400000001</v>
      </c>
      <c r="K119" s="24">
        <f ca="1">OFFSET(RT!I$1,$AJ119,0)</f>
        <v>0.997</v>
      </c>
      <c r="L119" s="24">
        <f ca="1">OFFSET(RT!J$1,$AJ119,0)</f>
        <v>0.98399999999999999</v>
      </c>
      <c r="M119" s="20">
        <f t="shared" ca="1" si="25"/>
        <v>0.95</v>
      </c>
      <c r="N119" s="20">
        <f ca="1">OFFSET(WN!AV$1,$AJ119,0)</f>
        <v>0.83202786675842033</v>
      </c>
      <c r="O119" s="9">
        <f t="shared" ca="1" si="26"/>
        <v>-1.2909632571995955E-2</v>
      </c>
      <c r="P119" s="9">
        <f t="shared" ca="1" si="27"/>
        <v>1.0365251727542102E-2</v>
      </c>
      <c r="Q119" s="17" t="str">
        <f ca="1">IF(OFFSET(WN!L$1,AJ119,0)="0","主动","被动")</f>
        <v>被动</v>
      </c>
      <c r="R119" s="22">
        <f ca="1">OFFSET(CF!K$1,$AI119,0)</f>
        <v>0.5</v>
      </c>
      <c r="S119" s="32">
        <f ca="1">OFFSET(CF!G$1,$AI119,0)</f>
        <v>0.25</v>
      </c>
      <c r="T119" s="32">
        <f ca="1">IF(OFFSET(CF!H$1,$AI119,0)&gt;100,"-",OFFSET(CF!H$1,$AI119,0))</f>
        <v>1.5</v>
      </c>
      <c r="U119" s="17" t="s">
        <v>1531</v>
      </c>
      <c r="V119" s="17" t="str">
        <f ca="1">OFFSET(WN!H$1,$AJ119,0)</f>
        <v>高铁A</v>
      </c>
      <c r="W119" s="17" t="s">
        <v>1658</v>
      </c>
      <c r="X119" s="17" t="str">
        <f ca="1">OFFSET(WN!K$1,$AJ119,0)</f>
        <v>高铁B</v>
      </c>
      <c r="Y119" s="17" t="str">
        <f ca="1">OFFSET(RT!C$1,$AJ119,0)</f>
        <v>399807.SZ</v>
      </c>
      <c r="Z119" s="17" t="str">
        <f ca="1">OFFSET(RT!D$1,$AJ119,0)</f>
        <v>高铁产业</v>
      </c>
      <c r="AA119" s="93">
        <f ca="1">OFFSET(WN!AC$1,$AJ119,0)</f>
        <v>5.5967999999999997E-2</v>
      </c>
      <c r="AB119" s="40">
        <f ca="1">OFFSET(WN!AF$1,$AJ119,0)</f>
        <v>1.0069999999999999</v>
      </c>
      <c r="AC119" s="40">
        <f ca="1">OFFSET(WN!AG$1,$AJ119,0)</f>
        <v>1.0049999999999999</v>
      </c>
      <c r="AD119" s="41">
        <f ca="1">OFFSET(WN!AJ$1,$AJ119,0)</f>
        <v>1.0009999999999999</v>
      </c>
      <c r="AE119" s="41">
        <f ca="1">OFFSET(WN!AK$1,$AJ119,0)</f>
        <v>0.98699999999999999</v>
      </c>
      <c r="AF119" s="40">
        <f ca="1">OFFSET(WN!AL$1,$AJ119,0)</f>
        <v>1.0129999999999999</v>
      </c>
      <c r="AG119" s="41">
        <f ca="1">OFFSET(WN!AP$1,$AJ119,0)</f>
        <v>0.99099999999999999</v>
      </c>
      <c r="AH119" s="41">
        <f ca="1">OFFSET(WN!AQ$1,$AJ119,0)</f>
        <v>1.056</v>
      </c>
      <c r="AI119" s="19">
        <f>MATCH($A119,CF!A:A,0)-1</f>
        <v>118</v>
      </c>
      <c r="AJ119" s="19">
        <f>MATCH($A119,WN!A:A,0)-1</f>
        <v>118</v>
      </c>
    </row>
    <row r="120" spans="1:36" x14ac:dyDescent="0.25">
      <c r="A120" s="16" t="str">
        <f>WN!A120</f>
        <v>165315</v>
      </c>
      <c r="B120" s="16" t="str">
        <f>WN!B120</f>
        <v>网金融</v>
      </c>
      <c r="C120" s="9">
        <f t="shared" ca="1" si="21"/>
        <v>-5.3841285542329809E-3</v>
      </c>
      <c r="D120" s="9">
        <f ca="1">OFFSET(RT!V$1,$AJ120,0)</f>
        <v>1E-4</v>
      </c>
      <c r="E120" s="9">
        <f ca="1">OFFSET(RT!O$1,$AI120,0)</f>
        <v>2.7999999999999995E-3</v>
      </c>
      <c r="F120" s="9">
        <f ca="1">OFFSET(RT!P$1,$AI120,0)</f>
        <v>-4.1000000000000003E-3</v>
      </c>
      <c r="G120" s="33">
        <f t="shared" ca="1" si="22"/>
        <v>0.9350503335520759</v>
      </c>
      <c r="H120" s="33">
        <f t="shared" ca="1" si="23"/>
        <v>-0.16392925254993307</v>
      </c>
      <c r="I120" s="21">
        <f ca="1">OFFSET(WN!N$1,AJ120,0)</f>
        <v>0.77510000000000001</v>
      </c>
      <c r="J120" s="23">
        <f t="shared" ca="1" si="24"/>
        <v>0.77517363449999999</v>
      </c>
      <c r="K120" s="24">
        <f ca="1">OFFSET(RT!I$1,$AJ120,0)</f>
        <v>1.0580000000000001</v>
      </c>
      <c r="L120" s="24">
        <f ca="1">OFFSET(RT!J$1,$AJ120,0)</f>
        <v>0.48399999999999999</v>
      </c>
      <c r="M120" s="20">
        <f t="shared" ca="1" si="25"/>
        <v>0.95</v>
      </c>
      <c r="N120" s="20">
        <f ca="1">OFFSET(WN!AV$1,$AJ120,0)</f>
        <v>0.93890525802987168</v>
      </c>
      <c r="O120" s="9">
        <f t="shared" ca="1" si="26"/>
        <v>-5.9347181008903016E-3</v>
      </c>
      <c r="P120" s="9">
        <f t="shared" ca="1" si="27"/>
        <v>-6.3734862970042938E-3</v>
      </c>
      <c r="Q120" s="17" t="str">
        <f ca="1">IF(OFFSET(WN!L$1,AJ120,0)="0","主动","被动")</f>
        <v>被动</v>
      </c>
      <c r="R120" s="22">
        <f ca="1">OFFSET(CF!K$1,$AI120,0)</f>
        <v>0.5</v>
      </c>
      <c r="S120" s="32">
        <f ca="1">OFFSET(CF!G$1,$AI120,0)</f>
        <v>0.25</v>
      </c>
      <c r="T120" s="32">
        <f ca="1">IF(OFFSET(CF!H$1,$AI120,0)&gt;100,"-",OFFSET(CF!H$1,$AI120,0))</f>
        <v>1.5</v>
      </c>
      <c r="U120" s="17" t="s">
        <v>1532</v>
      </c>
      <c r="V120" s="17" t="str">
        <f ca="1">OFFSET(WN!H$1,$AJ120,0)</f>
        <v>网金融A</v>
      </c>
      <c r="W120" s="17" t="s">
        <v>1659</v>
      </c>
      <c r="X120" s="17" t="str">
        <f ca="1">OFFSET(WN!K$1,$AJ120,0)</f>
        <v>网金融B</v>
      </c>
      <c r="Y120" s="17" t="str">
        <f ca="1">OFFSET(RT!C$1,$AJ120,0)</f>
        <v>399805.SZ</v>
      </c>
      <c r="Z120" s="17" t="str">
        <f ca="1">OFFSET(RT!D$1,$AJ120,0)</f>
        <v>互联金融</v>
      </c>
      <c r="AA120" s="93">
        <f ca="1">OFFSET(WN!AC$1,$AJ120,0)</f>
        <v>3.28877774</v>
      </c>
      <c r="AB120" s="40">
        <f ca="1">OFFSET(WN!AF$1,$AJ120,0)</f>
        <v>0.77510000000000001</v>
      </c>
      <c r="AC120" s="40">
        <f ca="1">OFFSET(WN!AG$1,$AJ120,0)</f>
        <v>1.0462</v>
      </c>
      <c r="AD120" s="41">
        <f ca="1">OFFSET(WN!AJ$1,$AJ120,0)</f>
        <v>1.0549999999999999</v>
      </c>
      <c r="AE120" s="41">
        <f ca="1">OFFSET(WN!AK$1,$AJ120,0)</f>
        <v>0.48599999999999999</v>
      </c>
      <c r="AF120" s="40">
        <f ca="1">OFFSET(WN!AL$1,$AJ120,0)</f>
        <v>0.78449999999999998</v>
      </c>
      <c r="AG120" s="41">
        <f ca="1">OFFSET(WN!AP$1,$AJ120,0)</f>
        <v>1.0620000000000001</v>
      </c>
      <c r="AH120" s="41">
        <f ca="1">OFFSET(WN!AQ$1,$AJ120,0)</f>
        <v>0.497</v>
      </c>
      <c r="AI120" s="19">
        <f>MATCH($A120,CF!A:A,0)-1</f>
        <v>119</v>
      </c>
      <c r="AJ120" s="19">
        <f>MATCH($A120,WN!A:A,0)-1</f>
        <v>119</v>
      </c>
    </row>
    <row r="121" spans="1:36" x14ac:dyDescent="0.25">
      <c r="A121" s="16" t="str">
        <f>WN!A121</f>
        <v>167301</v>
      </c>
      <c r="B121" s="16" t="str">
        <f>WN!B121</f>
        <v>保险分级</v>
      </c>
      <c r="C121" s="9">
        <f t="shared" ca="1" si="21"/>
        <v>7.2583987656189564E-3</v>
      </c>
      <c r="D121" s="9">
        <f ca="1">OFFSET(RT!V$1,$AJ121,0)</f>
        <v>-1.2999999999999999E-3</v>
      </c>
      <c r="E121" s="9">
        <f ca="1">OFFSET(RT!O$1,$AI121,0)</f>
        <v>5.0000000000000001E-3</v>
      </c>
      <c r="F121" s="9">
        <f ca="1">OFFSET(RT!P$1,$AI121,0)</f>
        <v>-2.5999999999999999E-3</v>
      </c>
      <c r="G121" s="33">
        <f t="shared" ca="1" si="22"/>
        <v>0.2043743309274042</v>
      </c>
      <c r="H121" s="33">
        <f t="shared" ca="1" si="23"/>
        <v>-0.48492924447338015</v>
      </c>
      <c r="I121" s="21">
        <f ca="1">OFFSET(WN!N$1,AJ121,0)</f>
        <v>1.2470000000000001</v>
      </c>
      <c r="J121" s="23">
        <f t="shared" ca="1" si="24"/>
        <v>1.2454599550000001</v>
      </c>
      <c r="K121" s="24">
        <f ca="1">OFFSET(RT!I$1,$AJ121,0)</f>
        <v>0.999</v>
      </c>
      <c r="L121" s="24">
        <f ca="1">OFFSET(RT!J$1,$AJ121,0)</f>
        <v>1.51</v>
      </c>
      <c r="M121" s="20">
        <f t="shared" ca="1" si="25"/>
        <v>0.95</v>
      </c>
      <c r="N121" s="20">
        <f ca="1">OFFSET(WN!AV$1,$AJ121,0)</f>
        <v>0.87683862600450579</v>
      </c>
      <c r="O121" s="9">
        <f t="shared" ca="1" si="26"/>
        <v>4.8076923076922906E-3</v>
      </c>
      <c r="P121" s="9">
        <f t="shared" ca="1" si="27"/>
        <v>1.1535401750198959E-2</v>
      </c>
      <c r="Q121" s="17" t="str">
        <f ca="1">IF(OFFSET(WN!L$1,AJ121,0)="0","主动","被动")</f>
        <v>被动</v>
      </c>
      <c r="R121" s="22">
        <f ca="1">OFFSET(CF!K$1,$AI121,0)</f>
        <v>0.5</v>
      </c>
      <c r="S121" s="32">
        <f ca="1">OFFSET(CF!G$1,$AI121,0)</f>
        <v>0.25</v>
      </c>
      <c r="T121" s="32">
        <f ca="1">IF(OFFSET(CF!H$1,$AI121,0)&gt;100,"-",OFFSET(CF!H$1,$AI121,0))</f>
        <v>1.5</v>
      </c>
      <c r="U121" s="17" t="s">
        <v>1533</v>
      </c>
      <c r="V121" s="17" t="str">
        <f ca="1">OFFSET(WN!H$1,$AJ121,0)</f>
        <v>保险A</v>
      </c>
      <c r="W121" s="17" t="s">
        <v>1660</v>
      </c>
      <c r="X121" s="17" t="str">
        <f ca="1">OFFSET(WN!K$1,$AJ121,0)</f>
        <v>保险B</v>
      </c>
      <c r="Y121" s="17" t="str">
        <f ca="1">OFFSET(RT!C$1,$AJ121,0)</f>
        <v>399809.SZ</v>
      </c>
      <c r="Z121" s="17" t="str">
        <f ca="1">OFFSET(RT!D$1,$AJ121,0)</f>
        <v>保险主题</v>
      </c>
      <c r="AA121" s="93">
        <f ca="1">OFFSET(WN!AC$1,$AJ121,0)</f>
        <v>0.66768578999999995</v>
      </c>
      <c r="AB121" s="40">
        <f ca="1">OFFSET(WN!AF$1,$AJ121,0)</f>
        <v>1.248</v>
      </c>
      <c r="AC121" s="40">
        <f ca="1">OFFSET(WN!AG$1,$AJ121,0)</f>
        <v>1.0329999999999999</v>
      </c>
      <c r="AD121" s="41">
        <f ca="1">OFFSET(WN!AJ$1,$AJ121,0)</f>
        <v>0.99399999999999999</v>
      </c>
      <c r="AE121" s="41">
        <f ca="1">OFFSET(WN!AK$1,$AJ121,0)</f>
        <v>1.514</v>
      </c>
      <c r="AF121" s="40">
        <f ca="1">OFFSET(WN!AL$1,$AJ121,0)</f>
        <v>1.2569999999999999</v>
      </c>
      <c r="AG121" s="41">
        <f ca="1">OFFSET(WN!AP$1,$AJ121,0)</f>
        <v>1.018</v>
      </c>
      <c r="AH121" s="41">
        <f ca="1">OFFSET(WN!AQ$1,$AJ121,0)</f>
        <v>1.5249999999999999</v>
      </c>
      <c r="AI121" s="19">
        <f>MATCH($A121,CF!A:A,0)-1</f>
        <v>120</v>
      </c>
      <c r="AJ121" s="19">
        <f>MATCH($A121,WN!A:A,0)-1</f>
        <v>120</v>
      </c>
    </row>
    <row r="122" spans="1:36" x14ac:dyDescent="0.25">
      <c r="A122" s="16" t="str">
        <f>WN!A122</f>
        <v>502016</v>
      </c>
      <c r="B122" s="16" t="str">
        <f>WN!B122</f>
        <v>带路分级</v>
      </c>
      <c r="C122" s="9">
        <f t="shared" ca="1" si="21"/>
        <v>-5.8612564349925789E-3</v>
      </c>
      <c r="D122" s="9">
        <f ca="1">OFFSET(RT!V$1,$AJ122,0)</f>
        <v>-6.0000000000000006E-4</v>
      </c>
      <c r="E122" s="9">
        <f ca="1">OFFSET(RT!O$1,$AI122,0)</f>
        <v>0</v>
      </c>
      <c r="F122" s="9">
        <f ca="1">OFFSET(RT!P$1,$AI122,0)</f>
        <v>0</v>
      </c>
      <c r="G122" s="33">
        <f t="shared" ca="1" si="22"/>
        <v>0.37819604006239471</v>
      </c>
      <c r="H122" s="33">
        <f t="shared" ca="1" si="23"/>
        <v>-0.41059149353331592</v>
      </c>
      <c r="I122" s="21">
        <f ca="1">OFFSET(WN!N$1,AJ122,0)</f>
        <v>1.089</v>
      </c>
      <c r="J122" s="23">
        <f t="shared" ca="1" si="24"/>
        <v>1.0883792700000001</v>
      </c>
      <c r="K122" s="24">
        <f ca="1">OFFSET(RT!I$1,$AJ122,0)</f>
        <v>1.0880000000000001</v>
      </c>
      <c r="L122" s="24">
        <f ca="1">OFFSET(RT!J$1,$AJ122,0)</f>
        <v>1.0760000000000001</v>
      </c>
      <c r="M122" s="20">
        <f t="shared" ca="1" si="25"/>
        <v>0.95</v>
      </c>
      <c r="N122" s="20">
        <f ca="1">OFFSET(WN!AV$1,$AJ122,0)</f>
        <v>0.8389576664917483</v>
      </c>
      <c r="O122" s="9">
        <f t="shared" ca="1" si="26"/>
        <v>-7.3394495412844041E-3</v>
      </c>
      <c r="P122" s="9">
        <f t="shared" ca="1" si="27"/>
        <v>-5.9198542805100285E-2</v>
      </c>
      <c r="Q122" s="17" t="str">
        <f ca="1">IF(OFFSET(WN!L$1,AJ122,0)="0","主动","被动")</f>
        <v>被动</v>
      </c>
      <c r="R122" s="22">
        <f ca="1">OFFSET(CF!K$1,$AI122,0)</f>
        <v>0.5</v>
      </c>
      <c r="S122" s="32">
        <f ca="1">OFFSET(CF!G$1,$AI122,0)</f>
        <v>0.25</v>
      </c>
      <c r="T122" s="32">
        <f ca="1">IF(OFFSET(CF!H$1,$AI122,0)&gt;100,"-",OFFSET(CF!H$1,$AI122,0))</f>
        <v>1.5</v>
      </c>
      <c r="U122" s="17" t="s">
        <v>1534</v>
      </c>
      <c r="V122" s="17" t="str">
        <f ca="1">OFFSET(WN!H$1,$AJ122,0)</f>
        <v>带路A</v>
      </c>
      <c r="W122" s="17" t="s">
        <v>1661</v>
      </c>
      <c r="X122" s="17" t="str">
        <f ca="1">OFFSET(WN!K$1,$AJ122,0)</f>
        <v>带路B</v>
      </c>
      <c r="Y122" s="17" t="str">
        <f ca="1">OFFSET(RT!C$1,$AJ122,0)</f>
        <v>399991.SZ</v>
      </c>
      <c r="Z122" s="17" t="str">
        <f ca="1">OFFSET(RT!D$1,$AJ122,0)</f>
        <v>一带一路</v>
      </c>
      <c r="AA122" s="93">
        <f ca="1">OFFSET(WN!AC$1,$AJ122,0)</f>
        <v>3.4352999999999995E-2</v>
      </c>
      <c r="AB122" s="40">
        <f ca="1">OFFSET(WN!AF$1,$AJ122,0)</f>
        <v>1.0900000000000001</v>
      </c>
      <c r="AC122" s="40">
        <f ca="1">OFFSET(WN!AG$1,$AJ122,0)</f>
        <v>1.0329999999999999</v>
      </c>
      <c r="AD122" s="41">
        <f ca="1">OFFSET(WN!AJ$1,$AJ122,0)</f>
        <v>1.0880000000000001</v>
      </c>
      <c r="AE122" s="41">
        <f ca="1">OFFSET(WN!AK$1,$AJ122,0)</f>
        <v>1.0760000000000001</v>
      </c>
      <c r="AF122" s="40">
        <f ca="1">OFFSET(WN!AL$1,$AJ122,0)</f>
        <v>1.0980000000000001</v>
      </c>
      <c r="AG122" s="41">
        <f ca="1">OFFSET(WN!AP$1,$AJ122,0)</f>
        <v>1.0880000000000001</v>
      </c>
      <c r="AH122" s="41">
        <f ca="1">OFFSET(WN!AQ$1,$AJ122,0)</f>
        <v>0.97799999999999998</v>
      </c>
      <c r="AI122" s="19">
        <f>MATCH($A122,CF!A:A,0)-1</f>
        <v>121</v>
      </c>
      <c r="AJ122" s="19">
        <f>MATCH($A122,WN!A:A,0)-1</f>
        <v>121</v>
      </c>
    </row>
    <row r="123" spans="1:36" x14ac:dyDescent="0.25">
      <c r="A123" s="16" t="str">
        <f>WN!A123</f>
        <v>502023</v>
      </c>
      <c r="B123" s="16" t="str">
        <f>WN!B123</f>
        <v>钢铁分级</v>
      </c>
      <c r="C123" s="9">
        <f t="shared" ca="1" si="21"/>
        <v>1.0042080850023893E-2</v>
      </c>
      <c r="D123" s="9">
        <f ca="1">OFFSET(RT!V$1,$AJ123,0)</f>
        <v>-7.2000000000000007E-3</v>
      </c>
      <c r="E123" s="9">
        <f ca="1">OFFSET(RT!O$1,$AI123,0)</f>
        <v>0</v>
      </c>
      <c r="F123" s="9">
        <f ca="1">OFFSET(RT!P$1,$AI123,0)</f>
        <v>0</v>
      </c>
      <c r="G123" s="33">
        <f t="shared" ca="1" si="22"/>
        <v>0.35213129966536005</v>
      </c>
      <c r="H123" s="33">
        <f t="shared" ca="1" si="23"/>
        <v>-0.43616124803954492</v>
      </c>
      <c r="I123" s="21">
        <f ca="1">OFFSET(WN!N$1,AJ123,0)</f>
        <v>1.117</v>
      </c>
      <c r="J123" s="23">
        <f t="shared" ca="1" si="24"/>
        <v>1.10935972</v>
      </c>
      <c r="K123" s="24">
        <f ca="1">OFFSET(RT!I$1,$AJ123,0)</f>
        <v>1.0509999999999999</v>
      </c>
      <c r="L123" s="24">
        <f ca="1">OFFSET(RT!J$1,$AJ123,0)</f>
        <v>1.19</v>
      </c>
      <c r="M123" s="20">
        <f t="shared" ca="1" si="25"/>
        <v>0.95</v>
      </c>
      <c r="N123" s="20">
        <f ca="1">OFFSET(WN!AV$1,$AJ123,0)</f>
        <v>1.0480138372991787</v>
      </c>
      <c r="O123" s="9">
        <f t="shared" ca="1" si="26"/>
        <v>-4.0000000000001146E-3</v>
      </c>
      <c r="P123" s="9">
        <f t="shared" ca="1" si="27"/>
        <v>-4.3231441048035002E-2</v>
      </c>
      <c r="Q123" s="17" t="str">
        <f ca="1">IF(OFFSET(WN!L$1,AJ123,0)="0","主动","被动")</f>
        <v>被动</v>
      </c>
      <c r="R123" s="22">
        <f ca="1">OFFSET(CF!K$1,$AI123,0)</f>
        <v>0.5</v>
      </c>
      <c r="S123" s="32">
        <f ca="1">OFFSET(CF!G$1,$AI123,0)</f>
        <v>0.25</v>
      </c>
      <c r="T123" s="32">
        <f ca="1">IF(OFFSET(CF!H$1,$AI123,0)&gt;100,"-",OFFSET(CF!H$1,$AI123,0))</f>
        <v>1.5</v>
      </c>
      <c r="U123" s="17" t="s">
        <v>1535</v>
      </c>
      <c r="V123" s="17" t="str">
        <f ca="1">OFFSET(WN!H$1,$AJ123,0)</f>
        <v>钢铁A</v>
      </c>
      <c r="W123" s="17" t="s">
        <v>1662</v>
      </c>
      <c r="X123" s="17" t="str">
        <f ca="1">OFFSET(WN!K$1,$AJ123,0)</f>
        <v>钢铁B</v>
      </c>
      <c r="Y123" s="17" t="str">
        <f ca="1">OFFSET(RT!C$1,$AJ123,0)</f>
        <v>399440.SZ</v>
      </c>
      <c r="Z123" s="17" t="str">
        <f ca="1">OFFSET(RT!D$1,$AJ123,0)</f>
        <v>国证钢铁</v>
      </c>
      <c r="AA123" s="93">
        <f ca="1">OFFSET(WN!AC$1,$AJ123,0)</f>
        <v>3.7461999999999995E-2</v>
      </c>
      <c r="AB123" s="40">
        <f ca="1">OFFSET(WN!AF$1,$AJ123,0)</f>
        <v>1.125</v>
      </c>
      <c r="AC123" s="40">
        <f ca="1">OFFSET(WN!AG$1,$AJ123,0)</f>
        <v>1.0009999999999999</v>
      </c>
      <c r="AD123" s="41">
        <f ca="1">OFFSET(WN!AJ$1,$AJ123,0)</f>
        <v>1.0509999999999999</v>
      </c>
      <c r="AE123" s="41">
        <f ca="1">OFFSET(WN!AK$1,$AJ123,0)</f>
        <v>1.19</v>
      </c>
      <c r="AF123" s="40">
        <f ca="1">OFFSET(WN!AL$1,$AJ123,0)</f>
        <v>1.145</v>
      </c>
      <c r="AG123" s="41">
        <f ca="1">OFFSET(WN!AP$1,$AJ123,0)</f>
        <v>1</v>
      </c>
      <c r="AH123" s="41">
        <f ca="1">OFFSET(WN!AQ$1,$AJ123,0)</f>
        <v>1.1910000000000001</v>
      </c>
      <c r="AI123" s="19">
        <f>MATCH($A123,CF!A:A,0)-1</f>
        <v>122</v>
      </c>
      <c r="AJ123" s="19">
        <f>MATCH($A123,WN!A:A,0)-1</f>
        <v>122</v>
      </c>
    </row>
    <row r="124" spans="1:36" x14ac:dyDescent="0.25">
      <c r="A124" s="16" t="str">
        <f>WN!A124</f>
        <v>502026</v>
      </c>
      <c r="B124" s="16" t="str">
        <f>WN!B124</f>
        <v>新丝路</v>
      </c>
      <c r="C124" s="9">
        <f t="shared" ca="1" si="21"/>
        <v>-2.5680820917914904E-3</v>
      </c>
      <c r="D124" s="9">
        <f ca="1">OFFSET(RT!V$1,$AJ124,0)</f>
        <v>7.7000000000000002E-3</v>
      </c>
      <c r="E124" s="9">
        <f ca="1">OFFSET(RT!O$1,$AI124,0)</f>
        <v>0</v>
      </c>
      <c r="F124" s="9">
        <f ca="1">OFFSET(RT!P$1,$AI124,0)</f>
        <v>3.0000000000000001E-3</v>
      </c>
      <c r="G124" s="33">
        <f t="shared" ca="1" si="22"/>
        <v>0.76017397277919119</v>
      </c>
      <c r="H124" s="33">
        <f t="shared" ca="1" si="23"/>
        <v>-0.26600745335107734</v>
      </c>
      <c r="I124" s="21">
        <f ca="1">OFFSET(WN!N$1,AJ124,0)</f>
        <v>0.84599999999999997</v>
      </c>
      <c r="J124" s="23">
        <f t="shared" ca="1" si="24"/>
        <v>0.85218848999999997</v>
      </c>
      <c r="K124" s="24">
        <f ca="1">OFFSET(RT!I$1,$AJ124,0)</f>
        <v>1.042</v>
      </c>
      <c r="L124" s="24">
        <f ca="1">OFFSET(RT!J$1,$AJ124,0)</f>
        <v>0.65800000000000003</v>
      </c>
      <c r="M124" s="20">
        <f t="shared" ca="1" si="25"/>
        <v>0.95</v>
      </c>
      <c r="N124" s="20">
        <f ca="1">OFFSET(WN!AV$1,$AJ124,0)</f>
        <v>0.96209695471888235</v>
      </c>
      <c r="O124" s="9">
        <f t="shared" ca="1" si="26"/>
        <v>1.0714285714285676E-2</v>
      </c>
      <c r="P124" s="9">
        <f t="shared" ca="1" si="27"/>
        <v>-1.4167650531286879E-2</v>
      </c>
      <c r="Q124" s="17" t="str">
        <f ca="1">IF(OFFSET(WN!L$1,AJ124,0)="0","主动","被动")</f>
        <v>被动</v>
      </c>
      <c r="R124" s="22">
        <f ca="1">OFFSET(CF!K$1,$AI124,0)</f>
        <v>0.5</v>
      </c>
      <c r="S124" s="32">
        <f ca="1">OFFSET(CF!G$1,$AI124,0)</f>
        <v>0.25</v>
      </c>
      <c r="T124" s="32">
        <f ca="1">IF(OFFSET(CF!H$1,$AI124,0)&gt;100,"-",OFFSET(CF!H$1,$AI124,0))</f>
        <v>1.5</v>
      </c>
      <c r="U124" s="17" t="s">
        <v>1536</v>
      </c>
      <c r="V124" s="17" t="str">
        <f ca="1">OFFSET(WN!H$1,$AJ124,0)</f>
        <v>新丝路A</v>
      </c>
      <c r="W124" s="17" t="s">
        <v>1663</v>
      </c>
      <c r="X124" s="17" t="str">
        <f ca="1">OFFSET(WN!K$1,$AJ124,0)</f>
        <v>新丝路B</v>
      </c>
      <c r="Y124" s="17" t="str">
        <f ca="1">OFFSET(RT!C$1,$AJ124,0)</f>
        <v>399429.SZ</v>
      </c>
      <c r="Z124" s="17" t="str">
        <f ca="1">OFFSET(RT!D$1,$AJ124,0)</f>
        <v>新丝路</v>
      </c>
      <c r="AA124" s="93">
        <f ca="1">OFFSET(WN!AC$1,$AJ124,0)</f>
        <v>6.5227999999999994E-2</v>
      </c>
      <c r="AB124" s="40">
        <f ca="1">OFFSET(WN!AF$1,$AJ124,0)</f>
        <v>0.84</v>
      </c>
      <c r="AC124" s="40">
        <f ca="1">OFFSET(WN!AG$1,$AJ124,0)</f>
        <v>1.0009999999999999</v>
      </c>
      <c r="AD124" s="41">
        <f ca="1">OFFSET(WN!AJ$1,$AJ124,0)</f>
        <v>1.042</v>
      </c>
      <c r="AE124" s="41">
        <f ca="1">OFFSET(WN!AK$1,$AJ124,0)</f>
        <v>0.65600000000000003</v>
      </c>
      <c r="AF124" s="40">
        <f ca="1">OFFSET(WN!AL$1,$AJ124,0)</f>
        <v>0.84699999999999998</v>
      </c>
      <c r="AG124" s="41">
        <f ca="1">OFFSET(WN!AP$1,$AJ124,0)</f>
        <v>1.042</v>
      </c>
      <c r="AH124" s="41">
        <f ca="1">OFFSET(WN!AQ$1,$AJ124,0)</f>
        <v>0.628</v>
      </c>
      <c r="AI124" s="19">
        <f>MATCH($A124,CF!A:A,0)-1</f>
        <v>123</v>
      </c>
      <c r="AJ124" s="19">
        <f>MATCH($A124,WN!A:A,0)-1</f>
        <v>123</v>
      </c>
    </row>
    <row r="125" spans="1:36" x14ac:dyDescent="0.25">
      <c r="A125" s="48" t="str">
        <f>WN!A125</f>
        <v>502040</v>
      </c>
      <c r="B125" s="16" t="str">
        <f>WN!B125</f>
        <v>上50分级</v>
      </c>
      <c r="C125" s="9">
        <f t="shared" ca="1" si="21"/>
        <v>-4.598276937577106E-2</v>
      </c>
      <c r="D125" s="9">
        <f ca="1">OFFSET(RT!V$1,$AJ125,0)</f>
        <v>-1.9E-3</v>
      </c>
      <c r="E125" s="9">
        <f ca="1">OFFSET(RT!O$1,$AI125,0)</f>
        <v>-9.4499999999999987E-2</v>
      </c>
      <c r="F125" s="9">
        <f ca="1">OFFSET(RT!P$1,$AI125,0)</f>
        <v>0</v>
      </c>
      <c r="G125" s="33">
        <f t="shared" ca="1" si="22"/>
        <v>0.35257641392849082</v>
      </c>
      <c r="H125" s="33">
        <f t="shared" ca="1" si="23"/>
        <v>-0.41929385962003451</v>
      </c>
      <c r="I125" s="21">
        <f ca="1">OFFSET(WN!N$1,AJ125,0)</f>
        <v>1.111</v>
      </c>
      <c r="J125" s="23">
        <f t="shared" ca="1" si="24"/>
        <v>1.1089946450000001</v>
      </c>
      <c r="K125" s="24">
        <f ca="1">OFFSET(RT!I$1,$AJ125,0)</f>
        <v>0.996</v>
      </c>
      <c r="L125" s="24">
        <f ca="1">OFFSET(RT!J$1,$AJ125,0)</f>
        <v>1.1200000000000001</v>
      </c>
      <c r="M125" s="20">
        <f t="shared" ca="1" si="25"/>
        <v>0.95</v>
      </c>
      <c r="N125" s="20">
        <f ca="1">OFFSET(WN!AV$1,$AJ125,0)</f>
        <v>0.96759419222426868</v>
      </c>
      <c r="O125" s="9">
        <f t="shared" ca="1" si="26"/>
        <v>-2.6954177897573484E-3</v>
      </c>
      <c r="P125" s="9">
        <f t="shared" ca="1" si="27"/>
        <v>-5.0802139037433247E-2</v>
      </c>
      <c r="Q125" s="17" t="str">
        <f ca="1">IF(OFFSET(WN!L$1,AJ125,0)="0","主动","被动")</f>
        <v>被动</v>
      </c>
      <c r="R125" s="22">
        <f ca="1">OFFSET(CF!K$1,$AI125,0)</f>
        <v>0.5</v>
      </c>
      <c r="S125" s="32">
        <f ca="1">OFFSET(CF!G$1,$AI125,0)</f>
        <v>0.25</v>
      </c>
      <c r="T125" s="32">
        <f ca="1">IF(OFFSET(CF!H$1,$AI125,0)&gt;100,"-",OFFSET(CF!H$1,$AI125,0))</f>
        <v>1.5</v>
      </c>
      <c r="U125" s="17" t="s">
        <v>1537</v>
      </c>
      <c r="V125" s="17" t="str">
        <f ca="1">OFFSET(WN!H$1,$AJ125,0)</f>
        <v>上50A</v>
      </c>
      <c r="W125" s="17" t="s">
        <v>1664</v>
      </c>
      <c r="X125" s="17" t="str">
        <f ca="1">OFFSET(WN!K$1,$AJ125,0)</f>
        <v>上50B</v>
      </c>
      <c r="Y125" s="17" t="str">
        <f ca="1">OFFSET(RT!C$1,$AJ125,0)</f>
        <v>000016.SH</v>
      </c>
      <c r="Z125" s="17" t="str">
        <f ca="1">OFFSET(RT!D$1,$AJ125,0)</f>
        <v>上证50</v>
      </c>
      <c r="AA125" s="93">
        <f ca="1">OFFSET(WN!AC$1,$AJ125,0)</f>
        <v>0.67698100000000005</v>
      </c>
      <c r="AB125" s="40">
        <f ca="1">OFFSET(WN!AF$1,$AJ125,0)</f>
        <v>1.113</v>
      </c>
      <c r="AC125" s="40">
        <f ca="1">OFFSET(WN!AG$1,$AJ125,0)</f>
        <v>1.038</v>
      </c>
      <c r="AD125" s="41">
        <f ca="1">OFFSET(WN!AJ$1,$AJ125,0)</f>
        <v>1.1000000000000001</v>
      </c>
      <c r="AE125" s="41">
        <f ca="1">OFFSET(WN!AK$1,$AJ125,0)</f>
        <v>1.1200000000000001</v>
      </c>
      <c r="AF125" s="40">
        <f ca="1">OFFSET(WN!AL$1,$AJ125,0)</f>
        <v>1.1220000000000001</v>
      </c>
      <c r="AG125" s="41">
        <f ca="1">OFFSET(WN!AP$1,$AJ125,0)</f>
        <v>1.1000000000000001</v>
      </c>
      <c r="AH125" s="41">
        <f ca="1">OFFSET(WN!AQ$1,$AJ125,0)</f>
        <v>1.03</v>
      </c>
      <c r="AI125" s="19">
        <f>MATCH($A125,CF!A:A,0)-1</f>
        <v>124</v>
      </c>
      <c r="AJ125" s="19">
        <f>MATCH($A125,WN!A:A,0)-1</f>
        <v>124</v>
      </c>
    </row>
    <row r="126" spans="1:36" x14ac:dyDescent="0.25">
      <c r="A126" s="48" t="str">
        <f>WN!A126</f>
        <v>502053</v>
      </c>
      <c r="B126" s="16" t="str">
        <f>WN!B126</f>
        <v>券商分级</v>
      </c>
      <c r="C126" s="9">
        <f t="shared" ca="1" si="21"/>
        <v>1.6202363660354102E-2</v>
      </c>
      <c r="D126" s="9">
        <f ca="1">OFFSET(RT!V$1,$AJ126,0)</f>
        <v>-4.2000000000000006E-3</v>
      </c>
      <c r="E126" s="9">
        <f ca="1">OFFSET(RT!O$1,$AI126,0)</f>
        <v>0</v>
      </c>
      <c r="F126" s="9">
        <f ca="1">OFFSET(RT!P$1,$AI126,0)</f>
        <v>-9.6000000000000009E-3</v>
      </c>
      <c r="G126" s="33">
        <f t="shared" ca="1" si="22"/>
        <v>0.46356557416277577</v>
      </c>
      <c r="H126" s="33">
        <f t="shared" ca="1" si="23"/>
        <v>-0.37164251349278166</v>
      </c>
      <c r="I126" s="21">
        <f ca="1">OFFSET(WN!N$1,AJ126,0)</f>
        <v>1.0289999999999999</v>
      </c>
      <c r="J126" s="23">
        <f t="shared" ca="1" si="24"/>
        <v>1.0248942899999998</v>
      </c>
      <c r="K126" s="24">
        <f ca="1">OFFSET(RT!I$1,$AJ126,0)</f>
        <v>1.0529999999999999</v>
      </c>
      <c r="L126" s="24">
        <f ca="1">OFFSET(RT!J$1,$AJ126,0)</f>
        <v>1.03</v>
      </c>
      <c r="M126" s="20">
        <f t="shared" ca="1" si="25"/>
        <v>0.95</v>
      </c>
      <c r="N126" s="20">
        <f ca="1">OFFSET(WN!AV$1,$AJ126,0)</f>
        <v>0.93410708548346488</v>
      </c>
      <c r="O126" s="9">
        <f t="shared" ca="1" si="26"/>
        <v>1.3068731848983717E-2</v>
      </c>
      <c r="P126" s="9">
        <f t="shared" ca="1" si="27"/>
        <v>8.1339712918662155E-3</v>
      </c>
      <c r="Q126" s="17" t="str">
        <f ca="1">IF(OFFSET(WN!L$1,AJ126,0)="0","主动","被动")</f>
        <v>被动</v>
      </c>
      <c r="R126" s="22">
        <f ca="1">OFFSET(CF!K$1,$AI126,0)</f>
        <v>0.5</v>
      </c>
      <c r="S126" s="32">
        <f ca="1">OFFSET(CF!G$1,$AI126,0)</f>
        <v>0.25</v>
      </c>
      <c r="T126" s="32">
        <f ca="1">IF(OFFSET(CF!H$1,$AI126,0)&gt;100,"-",OFFSET(CF!H$1,$AI126,0))</f>
        <v>1.5</v>
      </c>
      <c r="U126" s="17" t="s">
        <v>1538</v>
      </c>
      <c r="V126" s="17" t="str">
        <f ca="1">OFFSET(WN!H$1,$AJ126,0)</f>
        <v>券商A</v>
      </c>
      <c r="W126" s="17" t="s">
        <v>1665</v>
      </c>
      <c r="X126" s="17" t="str">
        <f ca="1">OFFSET(WN!K$1,$AJ126,0)</f>
        <v>券商B</v>
      </c>
      <c r="Y126" s="17" t="str">
        <f ca="1">OFFSET(RT!C$1,$AJ126,0)</f>
        <v>399975.SZ</v>
      </c>
      <c r="Z126" s="17" t="str">
        <f ca="1">OFFSET(RT!D$1,$AJ126,0)</f>
        <v>证券公司</v>
      </c>
      <c r="AA126" s="93">
        <f ca="1">OFFSET(WN!AC$1,$AJ126,0)</f>
        <v>1.0344410000000002</v>
      </c>
      <c r="AB126" s="40">
        <f ca="1">OFFSET(WN!AF$1,$AJ126,0)</f>
        <v>1.0329999999999999</v>
      </c>
      <c r="AC126" s="40">
        <f ca="1">OFFSET(WN!AG$1,$AJ126,0)</f>
        <v>1.038</v>
      </c>
      <c r="AD126" s="41">
        <f ca="1">OFFSET(WN!AJ$1,$AJ126,0)</f>
        <v>1.0529999999999999</v>
      </c>
      <c r="AE126" s="41">
        <f ca="1">OFFSET(WN!AK$1,$AJ126,0)</f>
        <v>1.04</v>
      </c>
      <c r="AF126" s="40">
        <f ca="1">OFFSET(WN!AL$1,$AJ126,0)</f>
        <v>1.0449999999999999</v>
      </c>
      <c r="AG126" s="41">
        <f ca="1">OFFSET(WN!AP$1,$AJ126,0)</f>
        <v>1.0549999999999999</v>
      </c>
      <c r="AH126" s="41">
        <f ca="1">OFFSET(WN!AQ$1,$AJ126,0)</f>
        <v>1.052</v>
      </c>
      <c r="AI126" s="19">
        <f>MATCH($A126,CF!A:A,0)-1</f>
        <v>125</v>
      </c>
      <c r="AJ126" s="19">
        <f>MATCH($A126,WN!A:A,0)-1</f>
        <v>125</v>
      </c>
    </row>
    <row r="127" spans="1:36" x14ac:dyDescent="0.25">
      <c r="A127" s="48" t="str">
        <f>WN!A127</f>
        <v>161831</v>
      </c>
      <c r="B127" s="16" t="str">
        <f>WN!B127</f>
        <v>H股分级</v>
      </c>
      <c r="C127" s="9">
        <f t="shared" ca="1" si="21"/>
        <v>-7.8709574512912939E-3</v>
      </c>
      <c r="D127" s="9">
        <f ca="1">OFFSET(RT!V$1,$AJ127,0)</f>
        <v>4.5999999999999999E-3</v>
      </c>
      <c r="E127" s="9">
        <f ca="1">OFFSET(RT!O$1,$AI127,0)</f>
        <v>-2.1000000000000003E-3</v>
      </c>
      <c r="F127" s="9">
        <f ca="1">OFFSET(RT!P$1,$AI127,0)</f>
        <v>-1E-3</v>
      </c>
      <c r="G127" s="33">
        <f t="shared" ca="1" si="22"/>
        <v>0.50855911183280589</v>
      </c>
      <c r="H127" s="33">
        <f t="shared" ca="1" si="23"/>
        <v>-0.37731708393914554</v>
      </c>
      <c r="I127" s="21">
        <f ca="1">OFFSET(WN!N$1,AJ127,0)</f>
        <v>0.99</v>
      </c>
      <c r="J127" s="23">
        <f t="shared" ca="1" si="24"/>
        <v>0.9943263</v>
      </c>
      <c r="K127" s="24">
        <f ca="1">OFFSET(RT!I$1,$AJ127,0)</f>
        <v>0.96399999999999997</v>
      </c>
      <c r="L127" s="24">
        <f ca="1">OFFSET(RT!J$1,$AJ127,0)</f>
        <v>1.0090000000000001</v>
      </c>
      <c r="M127" s="20">
        <f t="shared" ca="1" si="25"/>
        <v>0.95</v>
      </c>
      <c r="N127" s="20">
        <f ca="1">OFFSET(WN!AV$1,$AJ127,0)</f>
        <v>0.8241471577985432</v>
      </c>
      <c r="O127" s="9">
        <f t="shared" ca="1" si="26"/>
        <v>1.6220600162204502E-3</v>
      </c>
      <c r="P127" s="9">
        <f t="shared" ca="1" si="27"/>
        <v>1.4161440420796811E-3</v>
      </c>
      <c r="Q127" s="17" t="str">
        <f ca="1">IF(OFFSET(WN!L$1,AJ127,0)="0","主动","被动")</f>
        <v>被动</v>
      </c>
      <c r="R127" s="22">
        <f ca="1">OFFSET(CF!K$1,$AI127,0)</f>
        <v>0.5</v>
      </c>
      <c r="S127" s="32">
        <f ca="1">OFFSET(CF!G$1,$AI127,0)</f>
        <v>0.2</v>
      </c>
      <c r="T127" s="32">
        <f ca="1">IF(OFFSET(CF!H$1,$AI127,0)&gt;100,"-",OFFSET(CF!H$1,$AI127,0))</f>
        <v>1.5</v>
      </c>
      <c r="U127" s="17" t="s">
        <v>1539</v>
      </c>
      <c r="V127" s="17" t="str">
        <f ca="1">OFFSET(WN!H$1,$AJ127,0)</f>
        <v>H股A</v>
      </c>
      <c r="W127" s="17" t="s">
        <v>1666</v>
      </c>
      <c r="X127" s="17" t="str">
        <f ca="1">OFFSET(WN!K$1,$AJ127,0)</f>
        <v>H股B</v>
      </c>
      <c r="Y127" s="17" t="str">
        <f ca="1">OFFSET(RT!C$1,$AJ127,0)</f>
        <v>HSCEI.HI</v>
      </c>
      <c r="Z127" s="17" t="str">
        <f ca="1">OFFSET(RT!D$1,$AJ127,0)</f>
        <v>恒生国企指数</v>
      </c>
      <c r="AA127" s="93">
        <f ca="1">OFFSET(WN!AC$1,$AJ127,0)</f>
        <v>40.26088979</v>
      </c>
      <c r="AB127" s="40">
        <f ca="1">OFFSET(WN!AF$1,$AJ127,0)</f>
        <v>0.98640000000000005</v>
      </c>
      <c r="AC127" s="40">
        <f ca="1">OFFSET(WN!AG$1,$AJ127,0)</f>
        <v>1.0383</v>
      </c>
      <c r="AD127" s="41">
        <f ca="1">OFFSET(WN!AJ$1,$AJ127,0)</f>
        <v>0.96599999999999997</v>
      </c>
      <c r="AE127" s="41">
        <f ca="1">OFFSET(WN!AK$1,$AJ127,0)</f>
        <v>1.01</v>
      </c>
      <c r="AF127" s="40">
        <f ca="1">OFFSET(WN!AL$1,$AJ127,0)</f>
        <v>0.98860000000000003</v>
      </c>
      <c r="AG127" s="41">
        <f ca="1">OFFSET(WN!AP$1,$AJ127,0)</f>
        <v>0.96699999999999997</v>
      </c>
      <c r="AH127" s="41">
        <f ca="1">OFFSET(WN!AQ$1,$AJ127,0)</f>
        <v>1.0129999999999999</v>
      </c>
      <c r="AI127" s="19">
        <f>MATCH($A127,CF!A:A,0)-1</f>
        <v>126</v>
      </c>
      <c r="AJ127" s="19">
        <f>MATCH($A127,WN!A:A,0)-1</f>
        <v>126</v>
      </c>
    </row>
    <row r="128" spans="1:36" x14ac:dyDescent="0.25">
      <c r="A128" s="48" t="str">
        <f>WN!A128</f>
        <v>163109</v>
      </c>
      <c r="B128" s="16" t="str">
        <f>WN!B128</f>
        <v>申万深成</v>
      </c>
      <c r="C128" s="9">
        <f t="shared" ca="1" si="21"/>
        <v>-4.9332410195224163E-3</v>
      </c>
      <c r="D128" s="9">
        <f ca="1">OFFSET(RT!V$1,$AJ128,0)</f>
        <v>1E-4</v>
      </c>
      <c r="E128" s="9">
        <f ca="1">OFFSET(RT!O$1,$AI128,0)</f>
        <v>0</v>
      </c>
      <c r="F128" s="9">
        <f ca="1">OFFSET(RT!P$1,$AI128,0)</f>
        <v>0</v>
      </c>
      <c r="G128" s="33">
        <f t="shared" ca="1" si="22"/>
        <v>2.2255000291101381</v>
      </c>
      <c r="H128" s="33">
        <f t="shared" ca="1" si="23"/>
        <v>-8.8151141770563934E-2</v>
      </c>
      <c r="I128" s="21">
        <f ca="1">OFFSET(WN!N$1,AJ128,0)</f>
        <v>0.62</v>
      </c>
      <c r="J128" s="23">
        <f t="shared" ca="1" si="24"/>
        <v>0.62005889999999997</v>
      </c>
      <c r="K128" s="24">
        <f ca="1">OFFSET(RT!I$1,$AJ128,0)</f>
        <v>0.82400000000000007</v>
      </c>
      <c r="L128" s="24">
        <f ca="1">OFFSET(RT!J$1,$AJ128,0)</f>
        <v>0.41000000000000003</v>
      </c>
      <c r="M128" s="20">
        <f t="shared" ca="1" si="25"/>
        <v>0.95</v>
      </c>
      <c r="N128" s="20">
        <f ca="1">OFFSET(WN!AV$1,$AJ128,0)</f>
        <v>0.92548612136797459</v>
      </c>
      <c r="O128" s="9">
        <f t="shared" ca="1" si="26"/>
        <v>-4.8387096774193949E-3</v>
      </c>
      <c r="P128" s="9">
        <f t="shared" ca="1" si="27"/>
        <v>-4.6556429603468175E-3</v>
      </c>
      <c r="Q128" s="17" t="str">
        <f ca="1">IF(OFFSET(WN!L$1,AJ128,0)="0","主动","被动")</f>
        <v>被动</v>
      </c>
      <c r="R128" s="22">
        <f ca="1">OFFSET(CF!K$1,$AI128,0)</f>
        <v>0.5</v>
      </c>
      <c r="S128" s="32">
        <f ca="1">OFFSET(CF!G$1,$AI128,0)</f>
        <v>0.1</v>
      </c>
      <c r="T128" s="32">
        <f ca="1">IF(OFFSET(CF!H$1,$AI128,0)&gt;100,"-",OFFSET(CF!H$1,$AI128,0))</f>
        <v>2</v>
      </c>
      <c r="U128" s="17" t="s">
        <v>1540</v>
      </c>
      <c r="V128" s="17" t="str">
        <f ca="1">OFFSET(WN!H$1,$AJ128,0)</f>
        <v>深成指A</v>
      </c>
      <c r="W128" s="17" t="s">
        <v>1667</v>
      </c>
      <c r="X128" s="17" t="str">
        <f ca="1">OFFSET(WN!K$1,$AJ128,0)</f>
        <v>深成指B</v>
      </c>
      <c r="Y128" s="17" t="str">
        <f ca="1">OFFSET(RT!C$1,$AJ128,0)</f>
        <v>399001.SZ</v>
      </c>
      <c r="Z128" s="17" t="str">
        <f ca="1">OFFSET(RT!D$1,$AJ128,0)</f>
        <v>深证成指</v>
      </c>
      <c r="AA128" s="93">
        <f ca="1">OFFSET(WN!AC$1,$AJ128,0)</f>
        <v>44.153598000000002</v>
      </c>
      <c r="AB128" s="40">
        <f ca="1">OFFSET(WN!AF$1,$AJ128,0)</f>
        <v>0.62</v>
      </c>
      <c r="AC128" s="40">
        <f ca="1">OFFSET(WN!AG$1,$AJ128,0)</f>
        <v>1.0307999999999999</v>
      </c>
      <c r="AD128" s="41">
        <f ca="1">OFFSET(WN!AJ$1,$AJ128,0)</f>
        <v>0.82399999999999995</v>
      </c>
      <c r="AE128" s="41">
        <f ca="1">OFFSET(WN!AK$1,$AJ128,0)</f>
        <v>0.41</v>
      </c>
      <c r="AF128" s="40">
        <f ca="1">OFFSET(WN!AL$1,$AJ128,0)</f>
        <v>0.62290000000000001</v>
      </c>
      <c r="AG128" s="41">
        <f ca="1">OFFSET(WN!AP$1,$AJ128,0)</f>
        <v>0.82499999999999996</v>
      </c>
      <c r="AH128" s="41">
        <f ca="1">OFFSET(WN!AQ$1,$AJ128,0)</f>
        <v>0.41499999999999998</v>
      </c>
      <c r="AI128" s="19">
        <f>MATCH($A128,CF!A:A,0)-1</f>
        <v>127</v>
      </c>
      <c r="AJ128" s="19">
        <f>MATCH($A128,WN!A:A,0)-1</f>
        <v>127</v>
      </c>
    </row>
  </sheetData>
  <autoFilter ref="A1:AJ121">
    <sortState ref="A2:AJ128">
      <sortCondition ref="AI1:AI121"/>
    </sortState>
  </autoFilter>
  <sortState ref="A2:AJ114">
    <sortCondition ref="AI2:AI114"/>
  </sortState>
  <phoneticPr fontId="2" type="noConversion"/>
  <conditionalFormatting sqref="C129:D1048576 O2:P1048576 C2:F128">
    <cfRule type="cellIs" dxfId="43" priority="13" operator="lessThan">
      <formula>0</formula>
    </cfRule>
    <cfRule type="cellIs" dxfId="42" priority="14" operator="greaterThan">
      <formula>0</formula>
    </cfRule>
  </conditionalFormatting>
  <conditionalFormatting sqref="N2:N1048576">
    <cfRule type="cellIs" dxfId="41" priority="1" operator="notBetween">
      <formula>0.8</formula>
      <formula>1.2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O17"/>
  <sheetViews>
    <sheetView workbookViewId="0">
      <pane xSplit="2" ySplit="1" topLeftCell="C17" activePane="bottomRight" state="frozen"/>
      <selection pane="topRight" activeCell="C1" sqref="C1"/>
      <selection pane="bottomLeft" activeCell="A2" sqref="A2"/>
      <selection pane="bottomRight" activeCell="K6" sqref="K6"/>
    </sheetView>
  </sheetViews>
  <sheetFormatPr defaultRowHeight="14.4" x14ac:dyDescent="0.25"/>
  <cols>
    <col min="1" max="1" width="9" customWidth="1"/>
  </cols>
  <sheetData>
    <row r="1" spans="1:41" ht="36" x14ac:dyDescent="0.25">
      <c r="A1" s="81" t="s">
        <v>588</v>
      </c>
      <c r="B1" s="81" t="s">
        <v>768</v>
      </c>
      <c r="C1" s="81" t="s">
        <v>1235</v>
      </c>
      <c r="D1" s="81" t="s">
        <v>1236</v>
      </c>
      <c r="E1" s="81" t="s">
        <v>1237</v>
      </c>
      <c r="F1" s="81" t="s">
        <v>770</v>
      </c>
      <c r="G1" s="81" t="s">
        <v>632</v>
      </c>
      <c r="H1" s="81" t="s">
        <v>633</v>
      </c>
      <c r="I1" s="81" t="s">
        <v>1240</v>
      </c>
      <c r="J1" s="81" t="s">
        <v>707</v>
      </c>
      <c r="K1" s="81" t="s">
        <v>708</v>
      </c>
      <c r="L1" s="81" t="s">
        <v>771</v>
      </c>
      <c r="M1" s="81" t="s">
        <v>772</v>
      </c>
      <c r="N1" s="81" t="s">
        <v>596</v>
      </c>
      <c r="O1" s="81" t="s">
        <v>628</v>
      </c>
      <c r="P1" s="81" t="s">
        <v>1243</v>
      </c>
      <c r="Q1" s="81" t="s">
        <v>1111</v>
      </c>
      <c r="R1" s="81" t="s">
        <v>1113</v>
      </c>
      <c r="S1" s="81" t="s">
        <v>777</v>
      </c>
      <c r="T1" s="81" t="s">
        <v>778</v>
      </c>
      <c r="U1" s="81" t="s">
        <v>779</v>
      </c>
      <c r="V1" s="81" t="s">
        <v>658</v>
      </c>
      <c r="W1" s="81" t="s">
        <v>781</v>
      </c>
      <c r="X1" s="81" t="s">
        <v>782</v>
      </c>
      <c r="Y1" s="81" t="s">
        <v>606</v>
      </c>
      <c r="Z1" s="81" t="s">
        <v>784</v>
      </c>
      <c r="AA1" s="81" t="s">
        <v>613</v>
      </c>
      <c r="AB1" s="81" t="s">
        <v>786</v>
      </c>
      <c r="AC1" s="81" t="s">
        <v>642</v>
      </c>
      <c r="AD1" s="81" t="s">
        <v>787</v>
      </c>
      <c r="AE1" s="81" t="s">
        <v>615</v>
      </c>
      <c r="AF1" s="81" t="s">
        <v>1246</v>
      </c>
      <c r="AG1" s="81" t="s">
        <v>710</v>
      </c>
      <c r="AH1" s="81" t="s">
        <v>711</v>
      </c>
      <c r="AI1" s="81" t="s">
        <v>766</v>
      </c>
      <c r="AJ1" s="81" t="s">
        <v>788</v>
      </c>
      <c r="AK1" s="81" t="s">
        <v>792</v>
      </c>
      <c r="AL1" s="81" t="s">
        <v>790</v>
      </c>
      <c r="AM1" s="81" t="s">
        <v>791</v>
      </c>
      <c r="AN1" s="81" t="s">
        <v>789</v>
      </c>
      <c r="AO1" s="81" t="s">
        <v>936</v>
      </c>
    </row>
    <row r="2" spans="1:41" ht="13.95" x14ac:dyDescent="0.25">
      <c r="A2" s="48" t="str">
        <f>WN!A127</f>
        <v>161831</v>
      </c>
      <c r="B2" s="16" t="str">
        <f>WN!B127</f>
        <v>H股分级</v>
      </c>
      <c r="C2" s="9">
        <f t="shared" ref="C2:C17" ca="1" si="0">(N2*V2+O2*(1-V2))/M2-1</f>
        <v>-7.8709574512912939E-3</v>
      </c>
      <c r="D2" s="9">
        <f t="shared" ref="D2:D17" ca="1" si="1">P2/M2-1</f>
        <v>-1</v>
      </c>
      <c r="E2" s="9">
        <f ca="1">P2/((N2*V2+O2*(1-V2))/2)-1</f>
        <v>-1</v>
      </c>
      <c r="F2" s="9">
        <f ca="1">OFFSET(RT!V$1,$AO2,0)</f>
        <v>4.5999999999999999E-3</v>
      </c>
      <c r="G2" s="9">
        <f ca="1">OFFSET(RT!O$1,$AN2,0)</f>
        <v>-2.1000000000000003E-3</v>
      </c>
      <c r="H2" s="9">
        <f ca="1">OFFSET(RT!P$1,$AN2,0)</f>
        <v>-1E-3</v>
      </c>
      <c r="I2" s="9">
        <f ca="1">OFFSET(RT!Q$1,$AN2,0)</f>
        <v>0</v>
      </c>
      <c r="J2" s="33">
        <f t="shared" ref="J2:J17" ca="1" si="2">IF(X2="-","-",X2/M2-1)</f>
        <v>0.50855911183280589</v>
      </c>
      <c r="K2" s="33">
        <f t="shared" ref="K2:K17" ca="1" si="3">(V2*AH2+(1-V2)*W2)/M2-1</f>
        <v>-0.37731708393914554</v>
      </c>
      <c r="L2" s="21">
        <f ca="1">OFFSET(WN!N$1,AO2,0)</f>
        <v>0.99</v>
      </c>
      <c r="M2" s="23">
        <f t="shared" ref="M2:M17" ca="1" si="4">L2*(1+F2*Q2)</f>
        <v>0.9943263</v>
      </c>
      <c r="N2" s="24">
        <f ca="1">OFFSET(RT!I$1,$AO2,0)</f>
        <v>0.96399999999999997</v>
      </c>
      <c r="O2" s="24">
        <f ca="1">OFFSET(RT!J$1,$AO2,0)</f>
        <v>1.0090000000000001</v>
      </c>
      <c r="P2" s="24">
        <f ca="1">OFFSET(RT!K$1,$AO2,0)</f>
        <v>0</v>
      </c>
      <c r="Q2" s="20">
        <f t="shared" ref="Q2:Q17" ca="1" si="5">IF(U2="主动",0.9,0.95)</f>
        <v>0.95</v>
      </c>
      <c r="R2" s="20">
        <f ca="1">OFFSET(WN!AV$1,$AO2,0)</f>
        <v>0.8241471577985432</v>
      </c>
      <c r="S2" s="9">
        <f t="shared" ref="S2:S17" ca="1" si="6">(AI2*V2+AJ2*(1-V2))/AG2-1</f>
        <v>1.6220600162204502E-3</v>
      </c>
      <c r="T2" s="9">
        <f t="shared" ref="T2:T17" ca="1" si="7">(V2*AL2+(1-V2)*AM2)/AK2-1</f>
        <v>1.4161440420796811E-3</v>
      </c>
      <c r="U2" s="17" t="str">
        <f ca="1">IF(OFFSET(WN!L$1,AO2,0)="0","主动","被动")</f>
        <v>被动</v>
      </c>
      <c r="V2" s="22">
        <f ca="1">OFFSET(CF!K$1,$AN2,0)</f>
        <v>0.5</v>
      </c>
      <c r="W2" s="32">
        <f ca="1">OFFSET(CF!G$1,$AN2,0)</f>
        <v>0.2</v>
      </c>
      <c r="X2" s="32">
        <f ca="1">IF(OFFSET(CF!H$1,$AN2,0)&gt;100,"-",OFFSET(CF!H$1,$AN2,0))</f>
        <v>1.5</v>
      </c>
      <c r="Y2" s="17" t="str">
        <f ca="1">OFFSET(WN!G$1,$AO2,0)</f>
        <v>150175</v>
      </c>
      <c r="Z2" s="17" t="str">
        <f ca="1">OFFSET(WN!H$1,$AO2,0)</f>
        <v>H股A</v>
      </c>
      <c r="AA2" s="17" t="str">
        <f ca="1">OFFSET(WN!J$1,$AO2,0)</f>
        <v>150176</v>
      </c>
      <c r="AB2" s="17" t="str">
        <f ca="1">OFFSET(WN!K$1,$AO2,0)</f>
        <v>H股B</v>
      </c>
      <c r="AC2" s="17" t="str">
        <f ca="1">OFFSET(RT!C$1,$AO2,0)</f>
        <v>HSCEI.HI</v>
      </c>
      <c r="AD2" s="17" t="str">
        <f ca="1">OFFSET(RT!D$1,$AO2,0)</f>
        <v>恒生国企指数</v>
      </c>
      <c r="AE2" s="92">
        <f ca="1">OFFSET(WN!AC$1,$AO2,0)</f>
        <v>40.26088979</v>
      </c>
      <c r="AF2" s="92">
        <f ca="1">OFFSET(WN!AD$1,$AO2,0)</f>
        <v>39.877023769999994</v>
      </c>
      <c r="AG2" s="40">
        <f ca="1">OFFSET(WN!AF$1,$AO2,0)</f>
        <v>0.98640000000000005</v>
      </c>
      <c r="AH2" s="40">
        <f ca="1">OFFSET(WN!AG$1,$AO2,0)</f>
        <v>1.0383</v>
      </c>
      <c r="AI2" s="41">
        <f ca="1">OFFSET(WN!AJ$1,$AO2,0)</f>
        <v>0.96599999999999997</v>
      </c>
      <c r="AJ2" s="41">
        <f ca="1">OFFSET(WN!AK$1,$AO2,0)</f>
        <v>1.01</v>
      </c>
      <c r="AK2" s="40">
        <f ca="1">OFFSET(WN!AL$1,$AO2,0)</f>
        <v>0.98860000000000003</v>
      </c>
      <c r="AL2" s="41">
        <f ca="1">OFFSET(WN!AP$1,$AO2,0)</f>
        <v>0.96699999999999997</v>
      </c>
      <c r="AM2" s="41">
        <f ca="1">OFFSET(WN!AQ$1,$AO2,0)</f>
        <v>1.0129999999999999</v>
      </c>
      <c r="AN2" s="19">
        <f>MATCH($A2,CF!A:A,0)-1</f>
        <v>126</v>
      </c>
      <c r="AO2" s="19">
        <f>MATCH($A2,WN!A:A,0)-1</f>
        <v>126</v>
      </c>
    </row>
    <row r="3" spans="1:41" ht="13.95" x14ac:dyDescent="0.25">
      <c r="A3" s="16" t="str">
        <f>WN!A36</f>
        <v>164705</v>
      </c>
      <c r="B3" s="16" t="str">
        <f>WN!B36</f>
        <v>添富恒生</v>
      </c>
      <c r="C3" s="9">
        <f t="shared" ca="1" si="0"/>
        <v>-9.7274018420698827E-3</v>
      </c>
      <c r="D3" s="9">
        <f t="shared" ca="1" si="1"/>
        <v>-1.444502790518698E-2</v>
      </c>
      <c r="E3" s="9">
        <f t="shared" ref="E3:E17" ca="1" si="8">P3/((N3+O3)/2)-1</f>
        <v>-4.7639670853183436E-3</v>
      </c>
      <c r="F3" s="9">
        <f ca="1">OFFSET(RT!V$1,$AO3,0)</f>
        <v>5.3E-3</v>
      </c>
      <c r="G3" s="9">
        <f ca="1">OFFSET(RT!O$1,$AN3,0)</f>
        <v>0</v>
      </c>
      <c r="H3" s="9">
        <f ca="1">OFFSET(RT!P$1,$AN3,0)</f>
        <v>3.8E-3</v>
      </c>
      <c r="I3" s="9">
        <f ca="1">OFFSET(RT!Q$1,$AN3,0)</f>
        <v>0</v>
      </c>
      <c r="J3" s="33">
        <f t="shared" ca="1" si="2"/>
        <v>0.28662528994100911</v>
      </c>
      <c r="K3" s="33">
        <f t="shared" ca="1" si="3"/>
        <v>-0.45103987629183606</v>
      </c>
      <c r="L3" s="21">
        <f ca="1">OFFSET(WN!N$1,AO3,0)</f>
        <v>1.1599999999999999</v>
      </c>
      <c r="M3" s="23">
        <f t="shared" ca="1" si="4"/>
        <v>1.1658405999999999</v>
      </c>
      <c r="N3" s="24">
        <f ca="1">OFFSET(RT!I$1,$AO3,0)</f>
        <v>0.996</v>
      </c>
      <c r="O3" s="24">
        <f ca="1">OFFSET(RT!J$1,$AO3,0)</f>
        <v>1.3129999999999999</v>
      </c>
      <c r="P3" s="24">
        <f ca="1">OFFSET(RT!K$1,$AO3,0)</f>
        <v>1.149</v>
      </c>
      <c r="Q3" s="20">
        <f t="shared" ca="1" si="5"/>
        <v>0.95</v>
      </c>
      <c r="R3" s="20">
        <f ca="1">OFFSET(WN!AV$1,$AO3,0)</f>
        <v>1.0491195396508368</v>
      </c>
      <c r="S3" s="9">
        <f t="shared" ca="1" si="6"/>
        <v>-2.5974025974024872E-3</v>
      </c>
      <c r="T3" s="9">
        <f t="shared" ca="1" si="7"/>
        <v>-5.1768766177739955E-3</v>
      </c>
      <c r="U3" s="17" t="str">
        <f ca="1">IF(OFFSET(WN!L$1,AO3,0)="0","主动","被动")</f>
        <v>被动</v>
      </c>
      <c r="V3" s="22">
        <f ca="1">OFFSET(CF!K$1,$AN3,0)</f>
        <v>0.5</v>
      </c>
      <c r="W3" s="32">
        <f ca="1">OFFSET(CF!G$1,$AN3,0)</f>
        <v>0.25</v>
      </c>
      <c r="X3" s="32">
        <f ca="1">IF(OFFSET(CF!H$1,$AN3,0)&gt;100,"-",OFFSET(CF!H$1,$AN3,0))</f>
        <v>1.5</v>
      </c>
      <c r="Y3" s="17" t="str">
        <f ca="1">OFFSET(WN!G$1,$AO3,0)</f>
        <v>150169</v>
      </c>
      <c r="Z3" s="17" t="str">
        <f ca="1">OFFSET(WN!H$1,$AO3,0)</f>
        <v>恒生A</v>
      </c>
      <c r="AA3" s="17" t="str">
        <f ca="1">OFFSET(WN!J$1,$AO3,0)</f>
        <v>150170</v>
      </c>
      <c r="AB3" s="17" t="str">
        <f ca="1">OFFSET(WN!K$1,$AO3,0)</f>
        <v>恒生B</v>
      </c>
      <c r="AC3" s="17" t="str">
        <f ca="1">OFFSET(RT!C$1,$AO3,0)</f>
        <v>HSI.HI</v>
      </c>
      <c r="AD3" s="17" t="str">
        <f ca="1">OFFSET(RT!D$1,$AO3,0)</f>
        <v>恒生指数</v>
      </c>
      <c r="AE3" s="92">
        <f ca="1">OFFSET(WN!AC$1,$AO3,0)</f>
        <v>4.4565076799999996</v>
      </c>
      <c r="AF3" s="92">
        <f ca="1">OFFSET(WN!AD$1,$AO3,0)</f>
        <v>4.4601076800000001</v>
      </c>
      <c r="AG3" s="40">
        <f ca="1">OFFSET(WN!AF$1,$AO3,0)</f>
        <v>1.155</v>
      </c>
      <c r="AH3" s="40">
        <f ca="1">OFFSET(WN!AG$1,$AO3,0)</f>
        <v>1.03</v>
      </c>
      <c r="AI3" s="41">
        <f ca="1">OFFSET(WN!AJ$1,$AO3,0)</f>
        <v>0.996</v>
      </c>
      <c r="AJ3" s="41">
        <f ca="1">OFFSET(WN!AK$1,$AO3,0)</f>
        <v>1.3080000000000001</v>
      </c>
      <c r="AK3" s="40">
        <f ca="1">OFFSET(WN!AL$1,$AO3,0)</f>
        <v>1.159</v>
      </c>
      <c r="AL3" s="41">
        <f ca="1">OFFSET(WN!AP$1,$AO3,0)</f>
        <v>0.99299999999999999</v>
      </c>
      <c r="AM3" s="41">
        <f ca="1">OFFSET(WN!AQ$1,$AO3,0)</f>
        <v>1.3129999999999999</v>
      </c>
      <c r="AN3" s="19">
        <f>MATCH($A3,CF!A:A,0)-1</f>
        <v>35</v>
      </c>
      <c r="AO3" s="19">
        <f>MATCH($A3,WN!A:A,0)-1</f>
        <v>35</v>
      </c>
    </row>
    <row r="4" spans="1:41" ht="13.95" x14ac:dyDescent="0.25">
      <c r="A4" s="16" t="str">
        <f>WN!A61</f>
        <v>502000</v>
      </c>
      <c r="B4" s="16" t="str">
        <f>WN!B61</f>
        <v>500等权</v>
      </c>
      <c r="C4" s="9">
        <f t="shared" ca="1" si="0"/>
        <v>-8.6868250290359494E-3</v>
      </c>
      <c r="D4" s="9">
        <f t="shared" ca="1" si="1"/>
        <v>-1.1043727489737476E-2</v>
      </c>
      <c r="E4" s="9">
        <f t="shared" ca="1" si="8"/>
        <v>-2.377555872563164E-3</v>
      </c>
      <c r="F4" s="9">
        <f ca="1">OFFSET(RT!V$1,$AO4,0)</f>
        <v>2.9000000000000002E-3</v>
      </c>
      <c r="G4" s="9">
        <f ca="1">OFFSET(RT!O$1,$AN4,0)</f>
        <v>8.7000000000000011E-3</v>
      </c>
      <c r="H4" s="9">
        <f ca="1">OFFSET(RT!P$1,$AN4,0)</f>
        <v>-3.0899999999999997E-2</v>
      </c>
      <c r="I4" s="9">
        <f ca="1">OFFSET(RT!Q$1,$AN4,0)</f>
        <v>-1E-3</v>
      </c>
      <c r="J4" s="33">
        <f t="shared" ca="1" si="2"/>
        <v>0.41414147642077581</v>
      </c>
      <c r="K4" s="33">
        <f t="shared" ca="1" si="3"/>
        <v>-0.39474744809190787</v>
      </c>
      <c r="L4" s="21">
        <f ca="1">OFFSET(WN!N$1,AO4,0)</f>
        <v>1.0578000000000001</v>
      </c>
      <c r="M4" s="23">
        <f t="shared" ca="1" si="4"/>
        <v>1.0607142390000002</v>
      </c>
      <c r="N4" s="24">
        <f ca="1">OFFSET(RT!I$1,$AO4,0)</f>
        <v>1.161</v>
      </c>
      <c r="O4" s="24">
        <f ca="1">OFFSET(RT!J$1,$AO4,0)</f>
        <v>0.94200000000000006</v>
      </c>
      <c r="P4" s="24">
        <f ca="1">OFFSET(RT!K$1,$AO4,0)</f>
        <v>1.0489999999999999</v>
      </c>
      <c r="Q4" s="20">
        <f t="shared" ca="1" si="5"/>
        <v>0.95</v>
      </c>
      <c r="R4" s="20">
        <f ca="1">OFFSET(WN!AV$1,$AO4,0)</f>
        <v>0.95302430938613547</v>
      </c>
      <c r="S4" s="9">
        <f t="shared" ca="1" si="6"/>
        <v>6.4473309945958235E-3</v>
      </c>
      <c r="T4" s="9">
        <f t="shared" ca="1" si="7"/>
        <v>2.8248587570620654E-3</v>
      </c>
      <c r="U4" s="17" t="str">
        <f ca="1">IF(OFFSET(WN!L$1,AO4,0)="0","主动","被动")</f>
        <v>被动</v>
      </c>
      <c r="V4" s="22">
        <f ca="1">OFFSET(CF!K$1,$AN4,0)</f>
        <v>0.5</v>
      </c>
      <c r="W4" s="32">
        <f ca="1">OFFSET(CF!G$1,$AN4,0)</f>
        <v>0.25</v>
      </c>
      <c r="X4" s="32">
        <f ca="1">IF(OFFSET(CF!H$1,$AN4,0)&gt;100,"-",OFFSET(CF!H$1,$AN4,0))</f>
        <v>1.5</v>
      </c>
      <c r="Y4" s="17" t="str">
        <f ca="1">OFFSET(WN!G$1,$AO4,0)</f>
        <v>502001</v>
      </c>
      <c r="Z4" s="17" t="str">
        <f ca="1">OFFSET(WN!H$1,$AO4,0)</f>
        <v>500等权A</v>
      </c>
      <c r="AA4" s="17" t="str">
        <f ca="1">OFFSET(WN!J$1,$AO4,0)</f>
        <v>502002</v>
      </c>
      <c r="AB4" s="17" t="str">
        <f ca="1">OFFSET(WN!K$1,$AO4,0)</f>
        <v>500等权B</v>
      </c>
      <c r="AC4" s="17" t="str">
        <f ca="1">OFFSET(RT!C$1,$AO4,0)</f>
        <v>000982.SH</v>
      </c>
      <c r="AD4" s="17" t="str">
        <f ca="1">OFFSET(RT!D$1,$AO4,0)</f>
        <v>500等权</v>
      </c>
      <c r="AE4" s="92">
        <f ca="1">OFFSET(WN!AC$1,$AO4,0)</f>
        <v>4.6411000000000008E-2</v>
      </c>
      <c r="AF4" s="92">
        <f ca="1">OFFSET(WN!AD$1,$AO4,0)</f>
        <v>4.6429999999999999E-2</v>
      </c>
      <c r="AG4" s="40">
        <f ca="1">OFFSET(WN!AF$1,$AO4,0)</f>
        <v>1.0547</v>
      </c>
      <c r="AH4" s="40">
        <f ca="1">OFFSET(WN!AG$1,$AO4,0)</f>
        <v>1.034</v>
      </c>
      <c r="AI4" s="41">
        <f ca="1">OFFSET(WN!AJ$1,$AO4,0)</f>
        <v>1.151</v>
      </c>
      <c r="AJ4" s="41">
        <f ca="1">OFFSET(WN!AK$1,$AO4,0)</f>
        <v>0.97199999999999998</v>
      </c>
      <c r="AK4" s="40">
        <f ca="1">OFFSET(WN!AL$1,$AO4,0)</f>
        <v>1.0620000000000001</v>
      </c>
      <c r="AL4" s="41">
        <f ca="1">OFFSET(WN!AP$1,$AO4,0)</f>
        <v>1.151</v>
      </c>
      <c r="AM4" s="41">
        <f ca="1">OFFSET(WN!AQ$1,$AO4,0)</f>
        <v>0.97899999999999998</v>
      </c>
      <c r="AN4" s="19">
        <f>MATCH($A4,CF!A:A,0)-1</f>
        <v>60</v>
      </c>
      <c r="AO4" s="19">
        <f>MATCH($A4,WN!A:A,0)-1</f>
        <v>60</v>
      </c>
    </row>
    <row r="5" spans="1:41" ht="13.95" x14ac:dyDescent="0.25">
      <c r="A5" s="16" t="str">
        <f>WN!A111</f>
        <v>502003</v>
      </c>
      <c r="B5" s="16" t="str">
        <f>WN!B111</f>
        <v>军工分级</v>
      </c>
      <c r="C5" s="9">
        <f t="shared" ca="1" si="0"/>
        <v>7.2682243644006661E-4</v>
      </c>
      <c r="D5" s="9">
        <f t="shared" ca="1" si="1"/>
        <v>7.2682243644028866E-4</v>
      </c>
      <c r="E5" s="9">
        <f t="shared" ca="1" si="8"/>
        <v>0</v>
      </c>
      <c r="F5" s="9">
        <f ca="1">OFFSET(RT!V$1,$AO5,0)</f>
        <v>-4.5000000000000005E-3</v>
      </c>
      <c r="G5" s="9">
        <f ca="1">OFFSET(RT!O$1,$AN5,0)</f>
        <v>1E-3</v>
      </c>
      <c r="H5" s="9">
        <f ca="1">OFFSET(RT!P$1,$AN5,0)</f>
        <v>-1.1600000000000001E-2</v>
      </c>
      <c r="I5" s="9">
        <f ca="1">OFFSET(RT!Q$1,$AN5,0)</f>
        <v>-4.2000000000000006E-3</v>
      </c>
      <c r="J5" s="33">
        <f t="shared" ca="1" si="2"/>
        <v>0.57346984659817624</v>
      </c>
      <c r="K5" s="33">
        <f t="shared" ca="1" si="3"/>
        <v>-0.34040144030604447</v>
      </c>
      <c r="L5" s="21">
        <f ca="1">OFFSET(WN!N$1,AO5,0)</f>
        <v>0.95740000000000003</v>
      </c>
      <c r="M5" s="23">
        <f t="shared" ca="1" si="4"/>
        <v>0.95330711499999998</v>
      </c>
      <c r="N5" s="24">
        <f ca="1">OFFSET(RT!I$1,$AO5,0)</f>
        <v>0.97</v>
      </c>
      <c r="O5" s="24">
        <f ca="1">OFFSET(RT!J$1,$AO5,0)</f>
        <v>0.93800000000000006</v>
      </c>
      <c r="P5" s="24">
        <f ca="1">OFFSET(RT!K$1,$AO5,0)</f>
        <v>0.95400000000000007</v>
      </c>
      <c r="Q5" s="20">
        <f t="shared" ca="1" si="5"/>
        <v>0.95</v>
      </c>
      <c r="R5" s="20">
        <f ca="1">OFFSET(WN!AV$1,$AO5,0)</f>
        <v>1.0265823965481895</v>
      </c>
      <c r="S5" s="9">
        <f t="shared" ca="1" si="6"/>
        <v>-2.9112081513829047E-3</v>
      </c>
      <c r="T5" s="9">
        <f t="shared" ca="1" si="7"/>
        <v>-2.8797696184305055E-3</v>
      </c>
      <c r="U5" s="17" t="str">
        <f ca="1">IF(OFFSET(WN!L$1,AO5,0)="0","主动","被动")</f>
        <v>被动</v>
      </c>
      <c r="V5" s="22">
        <f ca="1">OFFSET(CF!K$1,$AN5,0)</f>
        <v>0.5</v>
      </c>
      <c r="W5" s="32">
        <f ca="1">OFFSET(CF!G$1,$AN5,0)</f>
        <v>0.25</v>
      </c>
      <c r="X5" s="32">
        <f ca="1">IF(OFFSET(CF!H$1,$AN5,0)&gt;100,"-",OFFSET(CF!H$1,$AN5,0))</f>
        <v>1.5</v>
      </c>
      <c r="Y5" s="17" t="str">
        <f ca="1">OFFSET(WN!G$1,$AO5,0)</f>
        <v>502004</v>
      </c>
      <c r="Z5" s="17" t="str">
        <f ca="1">OFFSET(WN!H$1,$AO5,0)</f>
        <v>军工A</v>
      </c>
      <c r="AA5" s="17" t="str">
        <f ca="1">OFFSET(WN!J$1,$AO5,0)</f>
        <v>502005</v>
      </c>
      <c r="AB5" s="17" t="str">
        <f ca="1">OFFSET(WN!K$1,$AO5,0)</f>
        <v>军工B</v>
      </c>
      <c r="AC5" s="17" t="str">
        <f ca="1">OFFSET(RT!C$1,$AO5,0)</f>
        <v>399967.SZ</v>
      </c>
      <c r="AD5" s="17" t="str">
        <f ca="1">OFFSET(RT!D$1,$AO5,0)</f>
        <v>中证军工</v>
      </c>
      <c r="AE5" s="92">
        <f ca="1">OFFSET(WN!AC$1,$AO5,0)</f>
        <v>2.9893079999999999</v>
      </c>
      <c r="AF5" s="92">
        <f ca="1">OFFSET(WN!AD$1,$AO5,0)</f>
        <v>2.9894759999999998</v>
      </c>
      <c r="AG5" s="40">
        <f ca="1">OFFSET(WN!AF$1,$AO5,0)</f>
        <v>0.96179999999999999</v>
      </c>
      <c r="AH5" s="40">
        <f ca="1">OFFSET(WN!AG$1,$AO5,0)</f>
        <v>1.0076000000000001</v>
      </c>
      <c r="AI5" s="41">
        <f ca="1">OFFSET(WN!AJ$1,$AO5,0)</f>
        <v>0.96899999999999997</v>
      </c>
      <c r="AJ5" s="41">
        <f ca="1">OFFSET(WN!AK$1,$AO5,0)</f>
        <v>0.94899999999999995</v>
      </c>
      <c r="AK5" s="40">
        <f ca="1">OFFSET(WN!AL$1,$AO5,0)</f>
        <v>0.97230000000000005</v>
      </c>
      <c r="AL5" s="41">
        <f ca="1">OFFSET(WN!AP$1,$AO5,0)</f>
        <v>0.97099999999999997</v>
      </c>
      <c r="AM5" s="41">
        <f ca="1">OFFSET(WN!AQ$1,$AO5,0)</f>
        <v>0.96799999999999997</v>
      </c>
      <c r="AN5" s="19">
        <f>MATCH($A5,CF!A:A,0)-1</f>
        <v>110</v>
      </c>
      <c r="AO5" s="19">
        <f>MATCH($A5,WN!A:A,0)-1</f>
        <v>110</v>
      </c>
    </row>
    <row r="6" spans="1:41" ht="13.95" x14ac:dyDescent="0.25">
      <c r="A6" s="16" t="str">
        <f>WN!A97</f>
        <v>502006</v>
      </c>
      <c r="B6" s="16" t="str">
        <f>WN!B97</f>
        <v>国企改革</v>
      </c>
      <c r="C6" s="9">
        <f t="shared" ca="1" si="0"/>
        <v>-1.5369381581794572E-3</v>
      </c>
      <c r="D6" s="9">
        <f t="shared" ca="1" si="1"/>
        <v>-2.0149003706455559E-3</v>
      </c>
      <c r="E6" s="9">
        <f t="shared" ca="1" si="8"/>
        <v>-4.7869794159882684E-4</v>
      </c>
      <c r="F6" s="9">
        <f ca="1">OFFSET(RT!V$1,$AO6,0)</f>
        <v>-1.7000000000000001E-3</v>
      </c>
      <c r="G6" s="9">
        <f ca="1">OFFSET(RT!O$1,$AN6,0)</f>
        <v>-1E-3</v>
      </c>
      <c r="H6" s="9">
        <f ca="1">OFFSET(RT!P$1,$AN6,0)</f>
        <v>-9.1999999999999998E-3</v>
      </c>
      <c r="I6" s="9">
        <f ca="1">OFFSET(RT!Q$1,$AN6,0)</f>
        <v>0</v>
      </c>
      <c r="J6" s="33">
        <f t="shared" ca="1" si="2"/>
        <v>0.43388663739849775</v>
      </c>
      <c r="K6" s="33">
        <f t="shared" ca="1" si="3"/>
        <v>-0.39752863118639792</v>
      </c>
      <c r="L6" s="21">
        <f ca="1">OFFSET(WN!N$1,AO6,0)</f>
        <v>1.0478000000000001</v>
      </c>
      <c r="M6" s="23">
        <f t="shared" ca="1" si="4"/>
        <v>1.0461078029999999</v>
      </c>
      <c r="N6" s="24">
        <f ca="1">OFFSET(RT!I$1,$AO6,0)</f>
        <v>1.014</v>
      </c>
      <c r="O6" s="24">
        <f ca="1">OFFSET(RT!J$1,$AO6,0)</f>
        <v>1.075</v>
      </c>
      <c r="P6" s="24">
        <f ca="1">OFFSET(RT!K$1,$AO6,0)</f>
        <v>1.044</v>
      </c>
      <c r="Q6" s="20">
        <f t="shared" ca="1" si="5"/>
        <v>0.95</v>
      </c>
      <c r="R6" s="20">
        <f ca="1">OFFSET(WN!AV$1,$AO6,0)</f>
        <v>0.94034082310656464</v>
      </c>
      <c r="S6" s="9">
        <f t="shared" ca="1" si="6"/>
        <v>5.7175528873609771E-4</v>
      </c>
      <c r="T6" s="9">
        <f t="shared" ca="1" si="7"/>
        <v>-2.4583963691378052E-3</v>
      </c>
      <c r="U6" s="17" t="str">
        <f ca="1">IF(OFFSET(WN!L$1,AO6,0)="0","主动","被动")</f>
        <v>被动</v>
      </c>
      <c r="V6" s="22">
        <f ca="1">OFFSET(CF!K$1,$AN6,0)</f>
        <v>0.5</v>
      </c>
      <c r="W6" s="32">
        <f ca="1">OFFSET(CF!G$1,$AN6,0)</f>
        <v>0.25</v>
      </c>
      <c r="X6" s="32">
        <f ca="1">IF(OFFSET(CF!H$1,$AN6,0)&gt;100,"-",OFFSET(CF!H$1,$AN6,0))</f>
        <v>1.5</v>
      </c>
      <c r="Y6" s="17" t="str">
        <f ca="1">OFFSET(WN!G$1,$AO6,0)</f>
        <v>502007</v>
      </c>
      <c r="Z6" s="17" t="str">
        <f ca="1">OFFSET(WN!H$1,$AO6,0)</f>
        <v>国企改A</v>
      </c>
      <c r="AA6" s="17" t="str">
        <f ca="1">OFFSET(WN!J$1,$AO6,0)</f>
        <v>502008</v>
      </c>
      <c r="AB6" s="17" t="str">
        <f ca="1">OFFSET(WN!K$1,$AO6,0)</f>
        <v>国企改B</v>
      </c>
      <c r="AC6" s="17" t="str">
        <f ca="1">OFFSET(RT!C$1,$AO6,0)</f>
        <v>399974.SZ</v>
      </c>
      <c r="AD6" s="17" t="str">
        <f ca="1">OFFSET(RT!D$1,$AO6,0)</f>
        <v>国企改革</v>
      </c>
      <c r="AE6" s="92">
        <f ca="1">OFFSET(WN!AC$1,$AO6,0)</f>
        <v>2.1298590000000002</v>
      </c>
      <c r="AF6" s="92">
        <f ca="1">OFFSET(WN!AD$1,$AO6,0)</f>
        <v>2.1310950000000002</v>
      </c>
      <c r="AG6" s="40">
        <f ca="1">OFFSET(WN!AF$1,$AO6,0)</f>
        <v>1.0494000000000001</v>
      </c>
      <c r="AH6" s="40">
        <f ca="1">OFFSET(WN!AG$1,$AO6,0)</f>
        <v>1.0105</v>
      </c>
      <c r="AI6" s="41">
        <f ca="1">OFFSET(WN!AJ$1,$AO6,0)</f>
        <v>1.0149999999999999</v>
      </c>
      <c r="AJ6" s="41">
        <f ca="1">OFFSET(WN!AK$1,$AO6,0)</f>
        <v>1.085</v>
      </c>
      <c r="AK6" s="40">
        <f ca="1">OFFSET(WN!AL$1,$AO6,0)</f>
        <v>1.0576000000000001</v>
      </c>
      <c r="AL6" s="41">
        <f ca="1">OFFSET(WN!AP$1,$AO6,0)</f>
        <v>1.0149999999999999</v>
      </c>
      <c r="AM6" s="41">
        <f ca="1">OFFSET(WN!AQ$1,$AO6,0)</f>
        <v>1.095</v>
      </c>
      <c r="AN6" s="19">
        <f>MATCH($A6,CF!A:A,0)-1</f>
        <v>96</v>
      </c>
      <c r="AO6" s="19">
        <f>MATCH($A6,WN!A:A,0)-1</f>
        <v>96</v>
      </c>
    </row>
    <row r="7" spans="1:41" ht="13.95" x14ac:dyDescent="0.25">
      <c r="A7" s="16" t="str">
        <f>WN!A112</f>
        <v>502010</v>
      </c>
      <c r="B7" s="16" t="str">
        <f>WN!B112</f>
        <v>证券分级</v>
      </c>
      <c r="C7" s="9">
        <f t="shared" ca="1" si="0"/>
        <v>-1.1334126732372996E-3</v>
      </c>
      <c r="D7" s="9">
        <f t="shared" ca="1" si="1"/>
        <v>2.1823270357312907E-3</v>
      </c>
      <c r="E7" s="9">
        <f t="shared" ca="1" si="8"/>
        <v>3.3195020746887849E-3</v>
      </c>
      <c r="F7" s="9">
        <f ca="1">OFFSET(RT!V$1,$AO7,0)</f>
        <v>-4.2000000000000006E-3</v>
      </c>
      <c r="G7" s="9">
        <f ca="1">OFFSET(RT!O$1,$AN7,0)</f>
        <v>-8.0000000000000002E-3</v>
      </c>
      <c r="H7" s="9">
        <f ca="1">OFFSET(RT!P$1,$AN7,0)</f>
        <v>-8.4000000000000012E-3</v>
      </c>
      <c r="I7" s="9">
        <f ca="1">OFFSET(RT!Q$1,$AN7,0)</f>
        <v>-8.0000000000000004E-4</v>
      </c>
      <c r="J7" s="33">
        <f t="shared" ca="1" si="2"/>
        <v>0.24340239086319015</v>
      </c>
      <c r="K7" s="33">
        <f t="shared" ca="1" si="3"/>
        <v>-0.47876571775015075</v>
      </c>
      <c r="L7" s="21">
        <f ca="1">OFFSET(WN!N$1,AO7,0)</f>
        <v>1.2112000000000001</v>
      </c>
      <c r="M7" s="23">
        <f t="shared" ca="1" si="4"/>
        <v>1.206367312</v>
      </c>
      <c r="N7" s="24">
        <f ca="1">OFFSET(RT!I$1,$AO7,0)</f>
        <v>0.99</v>
      </c>
      <c r="O7" s="24">
        <f ca="1">OFFSET(RT!J$1,$AO7,0)</f>
        <v>1.42</v>
      </c>
      <c r="P7" s="24">
        <f ca="1">OFFSET(RT!K$1,$AO7,0)</f>
        <v>1.2090000000000001</v>
      </c>
      <c r="Q7" s="20">
        <f t="shared" ca="1" si="5"/>
        <v>0.95</v>
      </c>
      <c r="R7" s="20">
        <f ca="1">OFFSET(WN!AV$1,$AO7,0)</f>
        <v>0.93249328259187725</v>
      </c>
      <c r="S7" s="9">
        <f t="shared" ca="1" si="6"/>
        <v>-7.4019245003709155E-4</v>
      </c>
      <c r="T7" s="9">
        <f t="shared" ca="1" si="7"/>
        <v>-6.5040650406503753E-3</v>
      </c>
      <c r="U7" s="17" t="str">
        <f ca="1">IF(OFFSET(WN!L$1,AO7,0)="0","主动","被动")</f>
        <v>被动</v>
      </c>
      <c r="V7" s="22">
        <f ca="1">OFFSET(CF!K$1,$AN7,0)</f>
        <v>0.5</v>
      </c>
      <c r="W7" s="32">
        <f ca="1">OFFSET(CF!G$1,$AN7,0)</f>
        <v>0.25</v>
      </c>
      <c r="X7" s="32">
        <f ca="1">IF(OFFSET(CF!H$1,$AN7,0)&gt;100,"-",OFFSET(CF!H$1,$AN7,0))</f>
        <v>1.5</v>
      </c>
      <c r="Y7" s="17" t="str">
        <f ca="1">OFFSET(WN!G$1,$AO7,0)</f>
        <v>502011</v>
      </c>
      <c r="Z7" s="17" t="str">
        <f ca="1">OFFSET(WN!H$1,$AO7,0)</f>
        <v>证券A</v>
      </c>
      <c r="AA7" s="17" t="str">
        <f ca="1">OFFSET(WN!J$1,$AO7,0)</f>
        <v>502012</v>
      </c>
      <c r="AB7" s="17" t="str">
        <f ca="1">OFFSET(WN!K$1,$AO7,0)</f>
        <v>证券B</v>
      </c>
      <c r="AC7" s="17" t="str">
        <f ca="1">OFFSET(RT!C$1,$AO7,0)</f>
        <v>399975.SZ</v>
      </c>
      <c r="AD7" s="17" t="str">
        <f ca="1">OFFSET(RT!D$1,$AO7,0)</f>
        <v>证券公司</v>
      </c>
      <c r="AE7" s="92">
        <f ca="1">OFFSET(WN!AC$1,$AO7,0)</f>
        <v>1.0169239999999999</v>
      </c>
      <c r="AF7" s="92">
        <f ca="1">OFFSET(WN!AD$1,$AO7,0)</f>
        <v>1.0169319999999999</v>
      </c>
      <c r="AG7" s="40">
        <f ca="1">OFFSET(WN!AF$1,$AO7,0)</f>
        <v>1.2159</v>
      </c>
      <c r="AH7" s="40">
        <f ca="1">OFFSET(WN!AG$1,$AO7,0)</f>
        <v>1.0076000000000001</v>
      </c>
      <c r="AI7" s="41">
        <f ca="1">OFFSET(WN!AJ$1,$AO7,0)</f>
        <v>0.998</v>
      </c>
      <c r="AJ7" s="41">
        <f ca="1">OFFSET(WN!AK$1,$AO7,0)</f>
        <v>1.4319999999999999</v>
      </c>
      <c r="AK7" s="40">
        <f ca="1">OFFSET(WN!AL$1,$AO7,0)</f>
        <v>1.23</v>
      </c>
      <c r="AL7" s="41">
        <f ca="1">OFFSET(WN!AP$1,$AO7,0)</f>
        <v>0.999</v>
      </c>
      <c r="AM7" s="41">
        <f ca="1">OFFSET(WN!AQ$1,$AO7,0)</f>
        <v>1.4450000000000001</v>
      </c>
      <c r="AN7" s="19">
        <f>MATCH($A7,CF!A:A,0)-1</f>
        <v>111</v>
      </c>
      <c r="AO7" s="19">
        <f>MATCH($A7,WN!A:A,0)-1</f>
        <v>111</v>
      </c>
    </row>
    <row r="8" spans="1:41" ht="13.95" x14ac:dyDescent="0.25">
      <c r="A8" s="16" t="str">
        <f>WN!A82</f>
        <v>502013</v>
      </c>
      <c r="B8" s="16" t="str">
        <f>WN!B82</f>
        <v>一带一路</v>
      </c>
      <c r="C8" s="9">
        <f t="shared" ca="1" si="0"/>
        <v>-6.7567567567567988E-3</v>
      </c>
      <c r="D8" s="9">
        <f t="shared" ca="1" si="1"/>
        <v>-4.5045045045044585E-3</v>
      </c>
      <c r="E8" s="9">
        <f t="shared" ca="1" si="8"/>
        <v>2.2675736961450532E-3</v>
      </c>
      <c r="F8" s="9">
        <f ca="1">OFFSET(RT!V$1,$AO8,0)</f>
        <v>0</v>
      </c>
      <c r="G8" s="9">
        <f ca="1">OFFSET(RT!O$1,$AN8,0)</f>
        <v>1E-3</v>
      </c>
      <c r="H8" s="9">
        <f ca="1">OFFSET(RT!P$1,$AN8,0)</f>
        <v>-9.1999999999999998E-3</v>
      </c>
      <c r="I8" s="9">
        <f ca="1">OFFSET(RT!Q$1,$AN8,0)</f>
        <v>-1.1000000000000001E-3</v>
      </c>
      <c r="J8" s="33">
        <f t="shared" ca="1" si="2"/>
        <v>0.68918918918918926</v>
      </c>
      <c r="K8" s="33">
        <f t="shared" ca="1" si="3"/>
        <v>-0.27477477477477474</v>
      </c>
      <c r="L8" s="21">
        <f ca="1">OFFSET(WN!N$1,AO8,0)</f>
        <v>0.88800000000000001</v>
      </c>
      <c r="M8" s="23">
        <f t="shared" ca="1" si="4"/>
        <v>0.88800000000000001</v>
      </c>
      <c r="N8" s="24">
        <f ca="1">OFFSET(RT!I$1,$AO8,0)</f>
        <v>1.01</v>
      </c>
      <c r="O8" s="24">
        <f ca="1">OFFSET(RT!J$1,$AO8,0)</f>
        <v>0.754</v>
      </c>
      <c r="P8" s="24">
        <f ca="1">OFFSET(RT!K$1,$AO8,0)</f>
        <v>0.88400000000000001</v>
      </c>
      <c r="Q8" s="20">
        <f t="shared" ca="1" si="5"/>
        <v>0.95</v>
      </c>
      <c r="R8" s="20">
        <f ca="1">OFFSET(WN!AV$1,$AO8,0)</f>
        <v>1.0677816266218947</v>
      </c>
      <c r="S8" s="9">
        <f t="shared" ca="1" si="6"/>
        <v>-3.3783783783783994E-3</v>
      </c>
      <c r="T8" s="9">
        <f t="shared" ca="1" si="7"/>
        <v>-3.9018952062430667E-3</v>
      </c>
      <c r="U8" s="17" t="str">
        <f ca="1">IF(OFFSET(WN!L$1,AO8,0)="0","主动","被动")</f>
        <v>被动</v>
      </c>
      <c r="V8" s="22">
        <f ca="1">OFFSET(CF!K$1,$AN8,0)</f>
        <v>0.5</v>
      </c>
      <c r="W8" s="32">
        <f ca="1">OFFSET(CF!G$1,$AN8,0)</f>
        <v>0.25</v>
      </c>
      <c r="X8" s="32">
        <f ca="1">IF(OFFSET(CF!H$1,$AN8,0)&gt;100,"-",OFFSET(CF!H$1,$AN8,0))</f>
        <v>1.5</v>
      </c>
      <c r="Y8" s="17" t="str">
        <f ca="1">OFFSET(WN!G$1,$AO8,0)</f>
        <v>502014</v>
      </c>
      <c r="Z8" s="17" t="str">
        <f ca="1">OFFSET(WN!H$1,$AO8,0)</f>
        <v>一带一A</v>
      </c>
      <c r="AA8" s="17" t="str">
        <f ca="1">OFFSET(WN!J$1,$AO8,0)</f>
        <v>502015</v>
      </c>
      <c r="AB8" s="17" t="str">
        <f ca="1">OFFSET(WN!K$1,$AO8,0)</f>
        <v>一带一B</v>
      </c>
      <c r="AC8" s="17" t="str">
        <f ca="1">OFFSET(RT!C$1,$AO8,0)</f>
        <v>930620.CSI</v>
      </c>
      <c r="AD8" s="17" t="str">
        <f ca="1">OFFSET(RT!D$1,$AO8,0)</f>
        <v>CSSW丝路</v>
      </c>
      <c r="AE8" s="92">
        <f ca="1">OFFSET(WN!AC$1,$AO8,0)</f>
        <v>4.6192079999999995</v>
      </c>
      <c r="AF8" s="92">
        <f ca="1">OFFSET(WN!AD$1,$AO8,0)</f>
        <v>4.6300359999999996</v>
      </c>
      <c r="AG8" s="40">
        <f ca="1">OFFSET(WN!AF$1,$AO8,0)</f>
        <v>0.88800000000000001</v>
      </c>
      <c r="AH8" s="40">
        <f ca="1">OFFSET(WN!AG$1,$AO8,0)</f>
        <v>1.038</v>
      </c>
      <c r="AI8" s="41">
        <f ca="1">OFFSET(WN!AJ$1,$AO8,0)</f>
        <v>1.0089999999999999</v>
      </c>
      <c r="AJ8" s="41">
        <f ca="1">OFFSET(WN!AK$1,$AO8,0)</f>
        <v>0.76100000000000001</v>
      </c>
      <c r="AK8" s="40">
        <f ca="1">OFFSET(WN!AL$1,$AO8,0)</f>
        <v>0.89700000000000002</v>
      </c>
      <c r="AL8" s="41">
        <f ca="1">OFFSET(WN!AP$1,$AO8,0)</f>
        <v>1.0109999999999999</v>
      </c>
      <c r="AM8" s="41">
        <f ca="1">OFFSET(WN!AQ$1,$AO8,0)</f>
        <v>0.77600000000000002</v>
      </c>
      <c r="AN8" s="19">
        <f>MATCH($A8,CF!A:A,0)-1</f>
        <v>81</v>
      </c>
      <c r="AO8" s="19">
        <f>MATCH($A8,WN!A:A,0)-1</f>
        <v>81</v>
      </c>
    </row>
    <row r="9" spans="1:41" ht="13.95" x14ac:dyDescent="0.25">
      <c r="A9" s="16" t="str">
        <f>WN!A122</f>
        <v>502016</v>
      </c>
      <c r="B9" s="16" t="str">
        <f>WN!B122</f>
        <v>带路分级</v>
      </c>
      <c r="C9" s="9">
        <f t="shared" ca="1" si="0"/>
        <v>-5.8612564349925789E-3</v>
      </c>
      <c r="D9" s="9">
        <f t="shared" ca="1" si="1"/>
        <v>-5.8612564349925789E-3</v>
      </c>
      <c r="E9" s="9">
        <f t="shared" ca="1" si="8"/>
        <v>0</v>
      </c>
      <c r="F9" s="9">
        <f ca="1">OFFSET(RT!V$1,$AO9,0)</f>
        <v>-6.0000000000000006E-4</v>
      </c>
      <c r="G9" s="9">
        <f ca="1">OFFSET(RT!O$1,$AN9,0)</f>
        <v>0</v>
      </c>
      <c r="H9" s="9">
        <f ca="1">OFFSET(RT!P$1,$AN9,0)</f>
        <v>0</v>
      </c>
      <c r="I9" s="9">
        <f ca="1">OFFSET(RT!Q$1,$AN9,0)</f>
        <v>-7.3000000000000001E-3</v>
      </c>
      <c r="J9" s="33">
        <f t="shared" ca="1" si="2"/>
        <v>0.37819604006239471</v>
      </c>
      <c r="K9" s="33">
        <f t="shared" ca="1" si="3"/>
        <v>-0.41059149353331592</v>
      </c>
      <c r="L9" s="21">
        <f ca="1">OFFSET(WN!N$1,AO9,0)</f>
        <v>1.089</v>
      </c>
      <c r="M9" s="23">
        <f t="shared" ca="1" si="4"/>
        <v>1.0883792700000001</v>
      </c>
      <c r="N9" s="24">
        <f ca="1">OFFSET(RT!I$1,$AO9,0)</f>
        <v>1.0880000000000001</v>
      </c>
      <c r="O9" s="24">
        <f ca="1">OFFSET(RT!J$1,$AO9,0)</f>
        <v>1.0760000000000001</v>
      </c>
      <c r="P9" s="24">
        <f ca="1">OFFSET(RT!K$1,$AO9,0)</f>
        <v>1.0820000000000001</v>
      </c>
      <c r="Q9" s="20">
        <f t="shared" ca="1" si="5"/>
        <v>0.95</v>
      </c>
      <c r="R9" s="20">
        <f ca="1">OFFSET(WN!AV$1,$AO9,0)</f>
        <v>0.8389576664917483</v>
      </c>
      <c r="S9" s="9">
        <f t="shared" ca="1" si="6"/>
        <v>-7.3394495412844041E-3</v>
      </c>
      <c r="T9" s="9">
        <f t="shared" ca="1" si="7"/>
        <v>-5.9198542805100285E-2</v>
      </c>
      <c r="U9" s="17" t="str">
        <f ca="1">IF(OFFSET(WN!L$1,AO9,0)="0","主动","被动")</f>
        <v>被动</v>
      </c>
      <c r="V9" s="22">
        <f ca="1">OFFSET(CF!K$1,$AN9,0)</f>
        <v>0.5</v>
      </c>
      <c r="W9" s="32">
        <f ca="1">OFFSET(CF!G$1,$AN9,0)</f>
        <v>0.25</v>
      </c>
      <c r="X9" s="32">
        <f ca="1">IF(OFFSET(CF!H$1,$AN9,0)&gt;100,"-",OFFSET(CF!H$1,$AN9,0))</f>
        <v>1.5</v>
      </c>
      <c r="Y9" s="17" t="str">
        <f ca="1">OFFSET(WN!G$1,$AO9,0)</f>
        <v>502017</v>
      </c>
      <c r="Z9" s="17" t="str">
        <f ca="1">OFFSET(WN!H$1,$AO9,0)</f>
        <v>带路A</v>
      </c>
      <c r="AA9" s="17" t="str">
        <f ca="1">OFFSET(WN!J$1,$AO9,0)</f>
        <v>502018</v>
      </c>
      <c r="AB9" s="17" t="str">
        <f ca="1">OFFSET(WN!K$1,$AO9,0)</f>
        <v>带路B</v>
      </c>
      <c r="AC9" s="17" t="str">
        <f ca="1">OFFSET(RT!C$1,$AO9,0)</f>
        <v>399991.SZ</v>
      </c>
      <c r="AD9" s="17" t="str">
        <f ca="1">OFFSET(RT!D$1,$AO9,0)</f>
        <v>一带一路</v>
      </c>
      <c r="AE9" s="92">
        <f ca="1">OFFSET(WN!AC$1,$AO9,0)</f>
        <v>3.4352999999999995E-2</v>
      </c>
      <c r="AF9" s="92">
        <f ca="1">OFFSET(WN!AD$1,$AO9,0)</f>
        <v>3.4352999999999995E-2</v>
      </c>
      <c r="AG9" s="40">
        <f ca="1">OFFSET(WN!AF$1,$AO9,0)</f>
        <v>1.0900000000000001</v>
      </c>
      <c r="AH9" s="40">
        <f ca="1">OFFSET(WN!AG$1,$AO9,0)</f>
        <v>1.0329999999999999</v>
      </c>
      <c r="AI9" s="41">
        <f ca="1">OFFSET(WN!AJ$1,$AO9,0)</f>
        <v>1.0880000000000001</v>
      </c>
      <c r="AJ9" s="41">
        <f ca="1">OFFSET(WN!AK$1,$AO9,0)</f>
        <v>1.0760000000000001</v>
      </c>
      <c r="AK9" s="40">
        <f ca="1">OFFSET(WN!AL$1,$AO9,0)</f>
        <v>1.0980000000000001</v>
      </c>
      <c r="AL9" s="41">
        <f ca="1">OFFSET(WN!AP$1,$AO9,0)</f>
        <v>1.0880000000000001</v>
      </c>
      <c r="AM9" s="41">
        <f ca="1">OFFSET(WN!AQ$1,$AO9,0)</f>
        <v>0.97799999999999998</v>
      </c>
      <c r="AN9" s="19">
        <f>MATCH($A9,CF!A:A,0)-1</f>
        <v>121</v>
      </c>
      <c r="AO9" s="19">
        <f>MATCH($A9,WN!A:A,0)-1</f>
        <v>121</v>
      </c>
    </row>
    <row r="10" spans="1:41" ht="13.95" x14ac:dyDescent="0.25">
      <c r="A10" s="16" t="str">
        <f>WN!A79</f>
        <v>502020</v>
      </c>
      <c r="B10" s="16" t="str">
        <f>WN!B79</f>
        <v>国金50</v>
      </c>
      <c r="C10" s="9">
        <f t="shared" ca="1" si="0"/>
        <v>9.9732497668565401E-3</v>
      </c>
      <c r="D10" s="9">
        <f t="shared" ca="1" si="1"/>
        <v>7.4882540732299496E-3</v>
      </c>
      <c r="E10" s="9">
        <f t="shared" ca="1" si="8"/>
        <v>-2.460456942003364E-3</v>
      </c>
      <c r="F10" s="9">
        <f ca="1">OFFSET(RT!V$1,$AO10,0)</f>
        <v>-1.9E-3</v>
      </c>
      <c r="G10" s="9">
        <f ca="1">OFFSET(RT!O$1,$AN10,0)</f>
        <v>0</v>
      </c>
      <c r="H10" s="9">
        <f ca="1">OFFSET(RT!P$1,$AN10,0)</f>
        <v>-3.5000000000000005E-3</v>
      </c>
      <c r="I10" s="9">
        <f ca="1">OFFSET(RT!Q$1,$AN10,0)</f>
        <v>0</v>
      </c>
      <c r="J10" s="33">
        <f t="shared" ca="1" si="2"/>
        <v>6.4998154411448184E-2</v>
      </c>
      <c r="K10" s="33">
        <f t="shared" ca="1" si="3"/>
        <v>-0.54347079114229246</v>
      </c>
      <c r="L10" s="21">
        <f ca="1">OFFSET(WN!N$1,AO10,0)</f>
        <v>1.411</v>
      </c>
      <c r="M10" s="23">
        <f t="shared" ca="1" si="4"/>
        <v>1.4084531450000002</v>
      </c>
      <c r="N10" s="24">
        <f ca="1">OFFSET(RT!I$1,$AO10,0)</f>
        <v>1.135</v>
      </c>
      <c r="O10" s="24">
        <f ca="1">OFFSET(RT!J$1,$AO10,0)</f>
        <v>1.71</v>
      </c>
      <c r="P10" s="24">
        <f ca="1">OFFSET(RT!K$1,$AO10,0)</f>
        <v>1.419</v>
      </c>
      <c r="Q10" s="20">
        <f t="shared" ca="1" si="5"/>
        <v>0.95</v>
      </c>
      <c r="R10" s="20">
        <f ca="1">OFFSET(WN!AV$1,$AO10,0)</f>
        <v>0.84709791173191096</v>
      </c>
      <c r="S10" s="9">
        <f t="shared" ca="1" si="6"/>
        <v>8.1329561527581085E-3</v>
      </c>
      <c r="T10" s="9">
        <f t="shared" ca="1" si="7"/>
        <v>1.2991573033707793E-2</v>
      </c>
      <c r="U10" s="17" t="str">
        <f ca="1">IF(OFFSET(WN!L$1,AO10,0)="0","主动","被动")</f>
        <v>被动</v>
      </c>
      <c r="V10" s="22">
        <f ca="1">OFFSET(CF!K$1,$AN10,0)</f>
        <v>0.5</v>
      </c>
      <c r="W10" s="32">
        <f ca="1">OFFSET(CF!G$1,$AN10,0)</f>
        <v>0.25</v>
      </c>
      <c r="X10" s="32">
        <f ca="1">IF(OFFSET(CF!H$1,$AN10,0)&gt;100,"-",OFFSET(CF!H$1,$AN10,0))</f>
        <v>1.5</v>
      </c>
      <c r="Y10" s="17" t="str">
        <f ca="1">OFFSET(WN!G$1,$AO10,0)</f>
        <v>502021</v>
      </c>
      <c r="Z10" s="17" t="str">
        <f ca="1">OFFSET(WN!H$1,$AO10,0)</f>
        <v>国金50A</v>
      </c>
      <c r="AA10" s="17" t="str">
        <f ca="1">OFFSET(WN!J$1,$AO10,0)</f>
        <v>502022</v>
      </c>
      <c r="AB10" s="17" t="str">
        <f ca="1">OFFSET(WN!K$1,$AO10,0)</f>
        <v>国金50B</v>
      </c>
      <c r="AC10" s="17" t="str">
        <f ca="1">OFFSET(RT!C$1,$AO10,0)</f>
        <v>000016.SH</v>
      </c>
      <c r="AD10" s="17" t="str">
        <f ca="1">OFFSET(RT!D$1,$AO10,0)</f>
        <v>上证50</v>
      </c>
      <c r="AE10" s="92">
        <f ca="1">OFFSET(WN!AC$1,$AO10,0)</f>
        <v>0.46593400000000001</v>
      </c>
      <c r="AF10" s="92">
        <f ca="1">OFFSET(WN!AD$1,$AO10,0)</f>
        <v>0.46593499999999999</v>
      </c>
      <c r="AG10" s="40">
        <f ca="1">OFFSET(WN!AF$1,$AO10,0)</f>
        <v>1.4139999999999999</v>
      </c>
      <c r="AH10" s="40">
        <f ca="1">OFFSET(WN!AG$1,$AO10,0)</f>
        <v>1.036</v>
      </c>
      <c r="AI10" s="41">
        <f ca="1">OFFSET(WN!AJ$1,$AO10,0)</f>
        <v>1.135</v>
      </c>
      <c r="AJ10" s="41">
        <f ca="1">OFFSET(WN!AK$1,$AO10,0)</f>
        <v>1.716</v>
      </c>
      <c r="AK10" s="40">
        <f ca="1">OFFSET(WN!AL$1,$AO10,0)</f>
        <v>1.4239999999999999</v>
      </c>
      <c r="AL10" s="41">
        <f ca="1">OFFSET(WN!AP$1,$AO10,0)</f>
        <v>1.135</v>
      </c>
      <c r="AM10" s="41">
        <f ca="1">OFFSET(WN!AQ$1,$AO10,0)</f>
        <v>1.75</v>
      </c>
      <c r="AN10" s="19">
        <f>MATCH($A10,CF!A:A,0)-1</f>
        <v>78</v>
      </c>
      <c r="AO10" s="19">
        <f>MATCH($A10,WN!A:A,0)-1</f>
        <v>78</v>
      </c>
    </row>
    <row r="11" spans="1:41" ht="13.95" x14ac:dyDescent="0.25">
      <c r="A11" s="16" t="str">
        <f>WN!A123</f>
        <v>502023</v>
      </c>
      <c r="B11" s="16" t="str">
        <f>WN!B123</f>
        <v>钢铁分级</v>
      </c>
      <c r="C11" s="9">
        <f t="shared" ca="1" si="0"/>
        <v>1.0042080850023893E-2</v>
      </c>
      <c r="D11" s="9">
        <f t="shared" ca="1" si="1"/>
        <v>8.6899495503585111E-3</v>
      </c>
      <c r="E11" s="9">
        <f t="shared" ca="1" si="8"/>
        <v>-1.3386880856759431E-3</v>
      </c>
      <c r="F11" s="9">
        <f ca="1">OFFSET(RT!V$1,$AO11,0)</f>
        <v>-7.2000000000000007E-3</v>
      </c>
      <c r="G11" s="9">
        <f ca="1">OFFSET(RT!O$1,$AN11,0)</f>
        <v>0</v>
      </c>
      <c r="H11" s="9">
        <f ca="1">OFFSET(RT!P$1,$AN11,0)</f>
        <v>0</v>
      </c>
      <c r="I11" s="9">
        <f ca="1">OFFSET(RT!Q$1,$AN11,0)</f>
        <v>-8.8999999999999999E-3</v>
      </c>
      <c r="J11" s="33">
        <f t="shared" ca="1" si="2"/>
        <v>0.35213129966536005</v>
      </c>
      <c r="K11" s="33">
        <f t="shared" ca="1" si="3"/>
        <v>-0.43616124803954492</v>
      </c>
      <c r="L11" s="21">
        <f ca="1">OFFSET(WN!N$1,AO11,0)</f>
        <v>1.117</v>
      </c>
      <c r="M11" s="23">
        <f t="shared" ca="1" si="4"/>
        <v>1.10935972</v>
      </c>
      <c r="N11" s="24">
        <f ca="1">OFFSET(RT!I$1,$AO11,0)</f>
        <v>1.0509999999999999</v>
      </c>
      <c r="O11" s="24">
        <f ca="1">OFFSET(RT!J$1,$AO11,0)</f>
        <v>1.19</v>
      </c>
      <c r="P11" s="24">
        <f ca="1">OFFSET(RT!K$1,$AO11,0)</f>
        <v>1.119</v>
      </c>
      <c r="Q11" s="20">
        <f t="shared" ca="1" si="5"/>
        <v>0.95</v>
      </c>
      <c r="R11" s="20">
        <f ca="1">OFFSET(WN!AV$1,$AO11,0)</f>
        <v>1.0480138372991787</v>
      </c>
      <c r="S11" s="9">
        <f t="shared" ca="1" si="6"/>
        <v>-4.0000000000001146E-3</v>
      </c>
      <c r="T11" s="9">
        <f t="shared" ca="1" si="7"/>
        <v>-4.3231441048035002E-2</v>
      </c>
      <c r="U11" s="17" t="str">
        <f ca="1">IF(OFFSET(WN!L$1,AO11,0)="0","主动","被动")</f>
        <v>被动</v>
      </c>
      <c r="V11" s="22">
        <f ca="1">OFFSET(CF!K$1,$AN11,0)</f>
        <v>0.5</v>
      </c>
      <c r="W11" s="32">
        <f ca="1">OFFSET(CF!G$1,$AN11,0)</f>
        <v>0.25</v>
      </c>
      <c r="X11" s="32">
        <f ca="1">IF(OFFSET(CF!H$1,$AN11,0)&gt;100,"-",OFFSET(CF!H$1,$AN11,0))</f>
        <v>1.5</v>
      </c>
      <c r="Y11" s="17" t="str">
        <f ca="1">OFFSET(WN!G$1,$AO11,0)</f>
        <v>502024</v>
      </c>
      <c r="Z11" s="17" t="str">
        <f ca="1">OFFSET(WN!H$1,$AO11,0)</f>
        <v>钢铁A</v>
      </c>
      <c r="AA11" s="17" t="str">
        <f ca="1">OFFSET(WN!J$1,$AO11,0)</f>
        <v>502025</v>
      </c>
      <c r="AB11" s="17" t="str">
        <f ca="1">OFFSET(WN!K$1,$AO11,0)</f>
        <v>钢铁B</v>
      </c>
      <c r="AC11" s="17" t="str">
        <f ca="1">OFFSET(RT!C$1,$AO11,0)</f>
        <v>399440.SZ</v>
      </c>
      <c r="AD11" s="17" t="str">
        <f ca="1">OFFSET(RT!D$1,$AO11,0)</f>
        <v>国证钢铁</v>
      </c>
      <c r="AE11" s="92">
        <f ca="1">OFFSET(WN!AC$1,$AO11,0)</f>
        <v>3.7461999999999995E-2</v>
      </c>
      <c r="AF11" s="92">
        <f ca="1">OFFSET(WN!AD$1,$AO11,0)</f>
        <v>3.7461999999999995E-2</v>
      </c>
      <c r="AG11" s="40">
        <f ca="1">OFFSET(WN!AF$1,$AO11,0)</f>
        <v>1.125</v>
      </c>
      <c r="AH11" s="40">
        <f ca="1">OFFSET(WN!AG$1,$AO11,0)</f>
        <v>1.0009999999999999</v>
      </c>
      <c r="AI11" s="41">
        <f ca="1">OFFSET(WN!AJ$1,$AO11,0)</f>
        <v>1.0509999999999999</v>
      </c>
      <c r="AJ11" s="41">
        <f ca="1">OFFSET(WN!AK$1,$AO11,0)</f>
        <v>1.19</v>
      </c>
      <c r="AK11" s="40">
        <f ca="1">OFFSET(WN!AL$1,$AO11,0)</f>
        <v>1.145</v>
      </c>
      <c r="AL11" s="41">
        <f ca="1">OFFSET(WN!AP$1,$AO11,0)</f>
        <v>1</v>
      </c>
      <c r="AM11" s="41">
        <f ca="1">OFFSET(WN!AQ$1,$AO11,0)</f>
        <v>1.1910000000000001</v>
      </c>
      <c r="AN11" s="19">
        <f>MATCH($A11,CF!A:A,0)-1</f>
        <v>122</v>
      </c>
      <c r="AO11" s="19">
        <f>MATCH($A11,WN!A:A,0)-1</f>
        <v>122</v>
      </c>
    </row>
    <row r="12" spans="1:41" ht="13.95" x14ac:dyDescent="0.25">
      <c r="A12" s="16" t="str">
        <f>WN!A124</f>
        <v>502026</v>
      </c>
      <c r="B12" s="16" t="str">
        <f>WN!B124</f>
        <v>新丝路</v>
      </c>
      <c r="C12" s="9">
        <f t="shared" ca="1" si="0"/>
        <v>-2.5680820917914904E-3</v>
      </c>
      <c r="D12" s="9">
        <f t="shared" ca="1" si="1"/>
        <v>-8.4353286677223416E-3</v>
      </c>
      <c r="E12" s="9">
        <f t="shared" ca="1" si="8"/>
        <v>-5.8823529411765607E-3</v>
      </c>
      <c r="F12" s="9">
        <f ca="1">OFFSET(RT!V$1,$AO12,0)</f>
        <v>7.7000000000000002E-3</v>
      </c>
      <c r="G12" s="9">
        <f ca="1">OFFSET(RT!O$1,$AN12,0)</f>
        <v>0</v>
      </c>
      <c r="H12" s="9">
        <f ca="1">OFFSET(RT!P$1,$AN12,0)</f>
        <v>3.0000000000000001E-3</v>
      </c>
      <c r="I12" s="9">
        <f ca="1">OFFSET(RT!Q$1,$AN12,0)</f>
        <v>8.4000000000000012E-3</v>
      </c>
      <c r="J12" s="33">
        <f t="shared" ca="1" si="2"/>
        <v>0.76017397277919119</v>
      </c>
      <c r="K12" s="33">
        <f t="shared" ca="1" si="3"/>
        <v>-0.26600745335107734</v>
      </c>
      <c r="L12" s="21">
        <f ca="1">OFFSET(WN!N$1,AO12,0)</f>
        <v>0.84599999999999997</v>
      </c>
      <c r="M12" s="23">
        <f t="shared" ca="1" si="4"/>
        <v>0.85218848999999997</v>
      </c>
      <c r="N12" s="24">
        <f ca="1">OFFSET(RT!I$1,$AO12,0)</f>
        <v>1.042</v>
      </c>
      <c r="O12" s="24">
        <f ca="1">OFFSET(RT!J$1,$AO12,0)</f>
        <v>0.65800000000000003</v>
      </c>
      <c r="P12" s="24">
        <f ca="1">OFFSET(RT!K$1,$AO12,0)</f>
        <v>0.84499999999999997</v>
      </c>
      <c r="Q12" s="20">
        <f t="shared" ca="1" si="5"/>
        <v>0.95</v>
      </c>
      <c r="R12" s="20">
        <f ca="1">OFFSET(WN!AV$1,$AO12,0)</f>
        <v>0.96209695471888235</v>
      </c>
      <c r="S12" s="9">
        <f t="shared" ca="1" si="6"/>
        <v>1.0714285714285676E-2</v>
      </c>
      <c r="T12" s="9">
        <f t="shared" ca="1" si="7"/>
        <v>-1.4167650531286879E-2</v>
      </c>
      <c r="U12" s="17" t="str">
        <f ca="1">IF(OFFSET(WN!L$1,AO12,0)="0","主动","被动")</f>
        <v>被动</v>
      </c>
      <c r="V12" s="22">
        <f ca="1">OFFSET(CF!K$1,$AN12,0)</f>
        <v>0.5</v>
      </c>
      <c r="W12" s="32">
        <f ca="1">OFFSET(CF!G$1,$AN12,0)</f>
        <v>0.25</v>
      </c>
      <c r="X12" s="32">
        <f ca="1">IF(OFFSET(CF!H$1,$AN12,0)&gt;100,"-",OFFSET(CF!H$1,$AN12,0))</f>
        <v>1.5</v>
      </c>
      <c r="Y12" s="17" t="str">
        <f ca="1">OFFSET(WN!G$1,$AO12,0)</f>
        <v>502027</v>
      </c>
      <c r="Z12" s="17" t="str">
        <f ca="1">OFFSET(WN!H$1,$AO12,0)</f>
        <v>新丝路A</v>
      </c>
      <c r="AA12" s="17" t="str">
        <f ca="1">OFFSET(WN!J$1,$AO12,0)</f>
        <v>502028</v>
      </c>
      <c r="AB12" s="17" t="str">
        <f ca="1">OFFSET(WN!K$1,$AO12,0)</f>
        <v>新丝路B</v>
      </c>
      <c r="AC12" s="17" t="str">
        <f ca="1">OFFSET(RT!C$1,$AO12,0)</f>
        <v>399429.SZ</v>
      </c>
      <c r="AD12" s="17" t="str">
        <f ca="1">OFFSET(RT!D$1,$AO12,0)</f>
        <v>新丝路</v>
      </c>
      <c r="AE12" s="92">
        <f ca="1">OFFSET(WN!AC$1,$AO12,0)</f>
        <v>6.5227999999999994E-2</v>
      </c>
      <c r="AF12" s="92">
        <f ca="1">OFFSET(WN!AD$1,$AO12,0)</f>
        <v>6.523799999999999E-2</v>
      </c>
      <c r="AG12" s="40">
        <f ca="1">OFFSET(WN!AF$1,$AO12,0)</f>
        <v>0.84</v>
      </c>
      <c r="AH12" s="40">
        <f ca="1">OFFSET(WN!AG$1,$AO12,0)</f>
        <v>1.0009999999999999</v>
      </c>
      <c r="AI12" s="41">
        <f ca="1">OFFSET(WN!AJ$1,$AO12,0)</f>
        <v>1.042</v>
      </c>
      <c r="AJ12" s="41">
        <f ca="1">OFFSET(WN!AK$1,$AO12,0)</f>
        <v>0.65600000000000003</v>
      </c>
      <c r="AK12" s="40">
        <f ca="1">OFFSET(WN!AL$1,$AO12,0)</f>
        <v>0.84699999999999998</v>
      </c>
      <c r="AL12" s="41">
        <f ca="1">OFFSET(WN!AP$1,$AO12,0)</f>
        <v>1.042</v>
      </c>
      <c r="AM12" s="41">
        <f ca="1">OFFSET(WN!AQ$1,$AO12,0)</f>
        <v>0.628</v>
      </c>
      <c r="AN12" s="19">
        <f>MATCH($A12,CF!A:A,0)-1</f>
        <v>123</v>
      </c>
      <c r="AO12" s="19">
        <f>MATCH($A12,WN!A:A,0)-1</f>
        <v>123</v>
      </c>
    </row>
    <row r="13" spans="1:41" ht="13.95" x14ac:dyDescent="0.25">
      <c r="A13" s="16" t="str">
        <f>WN!A102</f>
        <v>502036</v>
      </c>
      <c r="B13" s="16" t="str">
        <f>WN!B102</f>
        <v>互联金融</v>
      </c>
      <c r="C13" s="9">
        <f t="shared" ca="1" si="0"/>
        <v>-1.2714782795956947E-2</v>
      </c>
      <c r="D13" s="9">
        <f t="shared" ca="1" si="1"/>
        <v>1.9924933853623372E-3</v>
      </c>
      <c r="E13" s="9">
        <f t="shared" ca="1" si="8"/>
        <v>1.4896684286400896E-2</v>
      </c>
      <c r="F13" s="9">
        <f ca="1">OFFSET(RT!V$1,$AO13,0)</f>
        <v>1E-4</v>
      </c>
      <c r="G13" s="9">
        <f ca="1">OFFSET(RT!O$1,$AN13,0)</f>
        <v>-1E-3</v>
      </c>
      <c r="H13" s="9">
        <f ca="1">OFFSET(RT!P$1,$AN13,0)</f>
        <v>-2.35E-2</v>
      </c>
      <c r="I13" s="9">
        <f ca="1">OFFSET(RT!Q$1,$AN13,0)</f>
        <v>0</v>
      </c>
      <c r="J13" s="33">
        <f t="shared" ca="1" si="2"/>
        <v>0.42328479174057154</v>
      </c>
      <c r="K13" s="33">
        <f t="shared" ca="1" si="3"/>
        <v>-0.38794009672516294</v>
      </c>
      <c r="L13" s="21">
        <f ca="1">OFFSET(WN!N$1,AO13,0)</f>
        <v>1.0538000000000001</v>
      </c>
      <c r="M13" s="23">
        <f t="shared" ca="1" si="4"/>
        <v>1.0539001109999999</v>
      </c>
      <c r="N13" s="24">
        <f ca="1">OFFSET(RT!I$1,$AO13,0)</f>
        <v>1.0409999999999999</v>
      </c>
      <c r="O13" s="24">
        <f ca="1">OFFSET(RT!J$1,$AO13,0)</f>
        <v>1.04</v>
      </c>
      <c r="P13" s="24">
        <f ca="1">OFFSET(RT!K$1,$AO13,0)</f>
        <v>1.056</v>
      </c>
      <c r="Q13" s="20">
        <f t="shared" ca="1" si="5"/>
        <v>0.95</v>
      </c>
      <c r="R13" s="20">
        <f ca="1">OFFSET(WN!AV$1,$AO13,0)</f>
        <v>0.95487651217975367</v>
      </c>
      <c r="S13" s="9">
        <f t="shared" ca="1" si="6"/>
        <v>-2.846840007590945E-4</v>
      </c>
      <c r="T13" s="9">
        <f t="shared" ca="1" si="7"/>
        <v>-7.3115860517433129E-3</v>
      </c>
      <c r="U13" s="17" t="str">
        <f ca="1">IF(OFFSET(WN!L$1,AO13,0)="0","主动","被动")</f>
        <v>被动</v>
      </c>
      <c r="V13" s="22">
        <f ca="1">OFFSET(CF!K$1,$AN13,0)</f>
        <v>0.5</v>
      </c>
      <c r="W13" s="32">
        <f ca="1">OFFSET(CF!G$1,$AN13,0)</f>
        <v>0.25</v>
      </c>
      <c r="X13" s="32">
        <f ca="1">IF(OFFSET(CF!H$1,$AN13,0)&gt;100,"-",OFFSET(CF!H$1,$AN13,0))</f>
        <v>1.5</v>
      </c>
      <c r="Y13" s="17" t="str">
        <f ca="1">OFFSET(WN!G$1,$AO13,0)</f>
        <v>502037</v>
      </c>
      <c r="Z13" s="17" t="str">
        <f ca="1">OFFSET(WN!H$1,$AO13,0)</f>
        <v>网金A</v>
      </c>
      <c r="AA13" s="17" t="str">
        <f ca="1">OFFSET(WN!J$1,$AO13,0)</f>
        <v>502038</v>
      </c>
      <c r="AB13" s="17" t="str">
        <f ca="1">OFFSET(WN!K$1,$AO13,0)</f>
        <v>网金B</v>
      </c>
      <c r="AC13" s="17" t="str">
        <f ca="1">OFFSET(RT!C$1,$AO13,0)</f>
        <v>399805.SZ</v>
      </c>
      <c r="AD13" s="17" t="str">
        <f ca="1">OFFSET(RT!D$1,$AO13,0)</f>
        <v>互联金融</v>
      </c>
      <c r="AE13" s="92">
        <f ca="1">OFFSET(WN!AC$1,$AO13,0)</f>
        <v>0.12127200000000002</v>
      </c>
      <c r="AF13" s="92">
        <f ca="1">OFFSET(WN!AD$1,$AO13,0)</f>
        <v>0.12129100000000001</v>
      </c>
      <c r="AG13" s="40">
        <f ca="1">OFFSET(WN!AF$1,$AO13,0)</f>
        <v>1.0538000000000001</v>
      </c>
      <c r="AH13" s="40">
        <f ca="1">OFFSET(WN!AG$1,$AO13,0)</f>
        <v>1.0401</v>
      </c>
      <c r="AI13" s="41">
        <f ca="1">OFFSET(WN!AJ$1,$AO13,0)</f>
        <v>1.042</v>
      </c>
      <c r="AJ13" s="41">
        <f ca="1">OFFSET(WN!AK$1,$AO13,0)</f>
        <v>1.0649999999999999</v>
      </c>
      <c r="AK13" s="40">
        <f ca="1">OFFSET(WN!AL$1,$AO13,0)</f>
        <v>1.0668</v>
      </c>
      <c r="AL13" s="41">
        <f ca="1">OFFSET(WN!AP$1,$AO13,0)</f>
        <v>1.042</v>
      </c>
      <c r="AM13" s="41">
        <f ca="1">OFFSET(WN!AQ$1,$AO13,0)</f>
        <v>1.0760000000000001</v>
      </c>
      <c r="AN13" s="19">
        <f>MATCH($A13,CF!A:A,0)-1</f>
        <v>101</v>
      </c>
      <c r="AO13" s="19">
        <f>MATCH($A13,WN!A:A,0)-1</f>
        <v>101</v>
      </c>
    </row>
    <row r="14" spans="1:41" ht="13.95" x14ac:dyDescent="0.25">
      <c r="A14" s="16" t="str">
        <f>WN!A125</f>
        <v>502040</v>
      </c>
      <c r="B14" s="16" t="str">
        <f>WN!B125</f>
        <v>上50分级</v>
      </c>
      <c r="C14" s="9">
        <f t="shared" ca="1" si="0"/>
        <v>-4.598276937577106E-2</v>
      </c>
      <c r="D14" s="9">
        <f t="shared" ca="1" si="1"/>
        <v>1.0825440009225584E-2</v>
      </c>
      <c r="E14" s="9">
        <f t="shared" ca="1" si="8"/>
        <v>5.9546313799621942E-2</v>
      </c>
      <c r="F14" s="9">
        <f ca="1">OFFSET(RT!V$1,$AO14,0)</f>
        <v>-1.9E-3</v>
      </c>
      <c r="G14" s="9">
        <f ca="1">OFFSET(RT!O$1,$AN14,0)</f>
        <v>-9.4499999999999987E-2</v>
      </c>
      <c r="H14" s="9">
        <f ca="1">OFFSET(RT!P$1,$AN14,0)</f>
        <v>0</v>
      </c>
      <c r="I14" s="9">
        <f ca="1">OFFSET(RT!Q$1,$AN14,0)</f>
        <v>0</v>
      </c>
      <c r="J14" s="33">
        <f t="shared" ca="1" si="2"/>
        <v>0.35257641392849082</v>
      </c>
      <c r="K14" s="33">
        <f t="shared" ca="1" si="3"/>
        <v>-0.41929385962003451</v>
      </c>
      <c r="L14" s="21">
        <f ca="1">OFFSET(WN!N$1,AO14,0)</f>
        <v>1.111</v>
      </c>
      <c r="M14" s="23">
        <f t="shared" ca="1" si="4"/>
        <v>1.1089946450000001</v>
      </c>
      <c r="N14" s="24">
        <f ca="1">OFFSET(RT!I$1,$AO14,0)</f>
        <v>0.996</v>
      </c>
      <c r="O14" s="24">
        <f ca="1">OFFSET(RT!J$1,$AO14,0)</f>
        <v>1.1200000000000001</v>
      </c>
      <c r="P14" s="24">
        <f ca="1">OFFSET(RT!K$1,$AO14,0)</f>
        <v>1.121</v>
      </c>
      <c r="Q14" s="20">
        <f t="shared" ca="1" si="5"/>
        <v>0.95</v>
      </c>
      <c r="R14" s="20">
        <f ca="1">OFFSET(WN!AV$1,$AO14,0)</f>
        <v>0.96759419222426868</v>
      </c>
      <c r="S14" s="9">
        <f t="shared" ca="1" si="6"/>
        <v>-2.6954177897573484E-3</v>
      </c>
      <c r="T14" s="9">
        <f t="shared" ca="1" si="7"/>
        <v>-5.0802139037433247E-2</v>
      </c>
      <c r="U14" s="17" t="str">
        <f ca="1">IF(OFFSET(WN!L$1,AO14,0)="0","主动","被动")</f>
        <v>被动</v>
      </c>
      <c r="V14" s="22">
        <f ca="1">OFFSET(CF!K$1,$AN14,0)</f>
        <v>0.5</v>
      </c>
      <c r="W14" s="32">
        <f ca="1">OFFSET(CF!G$1,$AN14,0)</f>
        <v>0.25</v>
      </c>
      <c r="X14" s="32">
        <f ca="1">IF(OFFSET(CF!H$1,$AN14,0)&gt;100,"-",OFFSET(CF!H$1,$AN14,0))</f>
        <v>1.5</v>
      </c>
      <c r="Y14" s="17" t="str">
        <f ca="1">OFFSET(WN!G$1,$AO14,0)</f>
        <v>502041</v>
      </c>
      <c r="Z14" s="17" t="str">
        <f ca="1">OFFSET(WN!H$1,$AO14,0)</f>
        <v>上50A</v>
      </c>
      <c r="AA14" s="17" t="str">
        <f ca="1">OFFSET(WN!J$1,$AO14,0)</f>
        <v>502042</v>
      </c>
      <c r="AB14" s="17" t="str">
        <f ca="1">OFFSET(WN!K$1,$AO14,0)</f>
        <v>上50B</v>
      </c>
      <c r="AC14" s="17" t="str">
        <f ca="1">OFFSET(RT!C$1,$AO14,0)</f>
        <v>000016.SH</v>
      </c>
      <c r="AD14" s="17" t="str">
        <f ca="1">OFFSET(RT!D$1,$AO14,0)</f>
        <v>上证50</v>
      </c>
      <c r="AE14" s="92">
        <f ca="1">OFFSET(WN!AC$1,$AO14,0)</f>
        <v>0.67698100000000005</v>
      </c>
      <c r="AF14" s="92">
        <f ca="1">OFFSET(WN!AD$1,$AO14,0)</f>
        <v>0.67698100000000005</v>
      </c>
      <c r="AG14" s="40">
        <f ca="1">OFFSET(WN!AF$1,$AO14,0)</f>
        <v>1.113</v>
      </c>
      <c r="AH14" s="40">
        <f ca="1">OFFSET(WN!AG$1,$AO14,0)</f>
        <v>1.038</v>
      </c>
      <c r="AI14" s="41">
        <f ca="1">OFFSET(WN!AJ$1,$AO14,0)</f>
        <v>1.1000000000000001</v>
      </c>
      <c r="AJ14" s="41">
        <f ca="1">OFFSET(WN!AK$1,$AO14,0)</f>
        <v>1.1200000000000001</v>
      </c>
      <c r="AK14" s="40">
        <f ca="1">OFFSET(WN!AL$1,$AO14,0)</f>
        <v>1.1220000000000001</v>
      </c>
      <c r="AL14" s="41">
        <f ca="1">OFFSET(WN!AP$1,$AO14,0)</f>
        <v>1.1000000000000001</v>
      </c>
      <c r="AM14" s="41">
        <f ca="1">OFFSET(WN!AQ$1,$AO14,0)</f>
        <v>1.03</v>
      </c>
      <c r="AN14" s="19">
        <f>MATCH($A14,CF!A:A,0)-1</f>
        <v>124</v>
      </c>
      <c r="AO14" s="19">
        <f>MATCH($A14,WN!A:A,0)-1</f>
        <v>124</v>
      </c>
    </row>
    <row r="15" spans="1:41" ht="13.95" x14ac:dyDescent="0.25">
      <c r="A15" s="16" t="str">
        <f>WN!A60</f>
        <v>502048</v>
      </c>
      <c r="B15" s="16" t="str">
        <f>WN!B60</f>
        <v>50分级</v>
      </c>
      <c r="C15" s="9">
        <f t="shared" ca="1" si="0"/>
        <v>-2.3036356743325603E-3</v>
      </c>
      <c r="D15" s="9">
        <f t="shared" ca="1" si="1"/>
        <v>4.798736345970056E-3</v>
      </c>
      <c r="E15" s="9">
        <f t="shared" ca="1" si="8"/>
        <v>7.118771075309116E-3</v>
      </c>
      <c r="F15" s="9">
        <f ca="1">OFFSET(RT!V$1,$AO15,0)</f>
        <v>-1.9E-3</v>
      </c>
      <c r="G15" s="9">
        <f ca="1">OFFSET(RT!O$1,$AN15,0)</f>
        <v>-1.3500000000000002E-2</v>
      </c>
      <c r="H15" s="9">
        <f ca="1">OFFSET(RT!P$1,$AN15,0)</f>
        <v>-4.2000000000000006E-3</v>
      </c>
      <c r="I15" s="9">
        <f ca="1">OFFSET(RT!Q$1,$AN15,0)</f>
        <v>0</v>
      </c>
      <c r="J15" s="33">
        <f t="shared" ca="1" si="2"/>
        <v>0.12142716110041296</v>
      </c>
      <c r="K15" s="33">
        <f t="shared" ca="1" si="3"/>
        <v>-0.52601011990822544</v>
      </c>
      <c r="L15" s="21">
        <f ca="1">OFFSET(WN!N$1,AO15,0)</f>
        <v>1.34</v>
      </c>
      <c r="M15" s="23">
        <f t="shared" ca="1" si="4"/>
        <v>1.3375813000000001</v>
      </c>
      <c r="N15" s="24">
        <f ca="1">OFFSET(RT!I$1,$AO15,0)</f>
        <v>1.022</v>
      </c>
      <c r="O15" s="24">
        <f ca="1">OFFSET(RT!J$1,$AO15,0)</f>
        <v>1.647</v>
      </c>
      <c r="P15" s="24">
        <f ca="1">OFFSET(RT!K$1,$AO15,0)</f>
        <v>1.3440000000000001</v>
      </c>
      <c r="Q15" s="20">
        <f t="shared" ca="1" si="5"/>
        <v>0.95</v>
      </c>
      <c r="R15" s="20">
        <f ca="1">OFFSET(WN!AV$1,$AO15,0)</f>
        <v>0.95388821679673708</v>
      </c>
      <c r="S15" s="9">
        <f t="shared" ca="1" si="6"/>
        <v>1.936829558998765E-3</v>
      </c>
      <c r="T15" s="9">
        <f t="shared" ca="1" si="7"/>
        <v>2.8822703421771401E-3</v>
      </c>
      <c r="U15" s="17" t="str">
        <f ca="1">IF(OFFSET(WN!L$1,AO15,0)="0","主动","被动")</f>
        <v>被动</v>
      </c>
      <c r="V15" s="22">
        <f ca="1">OFFSET(CF!K$1,$AN15,0)</f>
        <v>0.5</v>
      </c>
      <c r="W15" s="32">
        <f ca="1">OFFSET(CF!G$1,$AN15,0)</f>
        <v>0.25</v>
      </c>
      <c r="X15" s="32">
        <f ca="1">IF(OFFSET(CF!H$1,$AN15,0)&gt;100,"-",OFFSET(CF!H$1,$AN15,0))</f>
        <v>1.5</v>
      </c>
      <c r="Y15" s="17" t="str">
        <f ca="1">OFFSET(WN!G$1,$AO15,0)</f>
        <v>502049</v>
      </c>
      <c r="Z15" s="17" t="str">
        <f ca="1">OFFSET(WN!H$1,$AO15,0)</f>
        <v>上证50A</v>
      </c>
      <c r="AA15" s="17" t="str">
        <f ca="1">OFFSET(WN!J$1,$AO15,0)</f>
        <v>502050</v>
      </c>
      <c r="AB15" s="17" t="str">
        <f ca="1">OFFSET(WN!K$1,$AO15,0)</f>
        <v>上证50B</v>
      </c>
      <c r="AC15" s="17" t="str">
        <f ca="1">OFFSET(RT!C$1,$AO15,0)</f>
        <v>000016.SH</v>
      </c>
      <c r="AD15" s="17" t="str">
        <f ca="1">OFFSET(RT!D$1,$AO15,0)</f>
        <v>上证50</v>
      </c>
      <c r="AE15" s="92">
        <f ca="1">OFFSET(WN!AC$1,$AO15,0)</f>
        <v>1.755986</v>
      </c>
      <c r="AF15" s="92">
        <f ca="1">OFFSET(WN!AD$1,$AO15,0)</f>
        <v>1.755986</v>
      </c>
      <c r="AG15" s="40">
        <f ca="1">OFFSET(WN!AF$1,$AO15,0)</f>
        <v>1.3424</v>
      </c>
      <c r="AH15" s="40">
        <f ca="1">OFFSET(WN!AG$1,$AO15,0)</f>
        <v>1.018</v>
      </c>
      <c r="AI15" s="41">
        <f ca="1">OFFSET(WN!AJ$1,$AO15,0)</f>
        <v>1.036</v>
      </c>
      <c r="AJ15" s="41">
        <f ca="1">OFFSET(WN!AK$1,$AO15,0)</f>
        <v>1.6539999999999999</v>
      </c>
      <c r="AK15" s="40">
        <f ca="1">OFFSET(WN!AL$1,$AO15,0)</f>
        <v>1.3531</v>
      </c>
      <c r="AL15" s="41">
        <f ca="1">OFFSET(WN!AP$1,$AO15,0)</f>
        <v>1.0369999999999999</v>
      </c>
      <c r="AM15" s="41">
        <f ca="1">OFFSET(WN!AQ$1,$AO15,0)</f>
        <v>1.677</v>
      </c>
      <c r="AN15" s="19">
        <f>MATCH($A15,CF!A:A,0)-1</f>
        <v>59</v>
      </c>
      <c r="AO15" s="19">
        <f>MATCH($A15,WN!A:A,0)-1</f>
        <v>59</v>
      </c>
    </row>
    <row r="16" spans="1:41" ht="13.95" x14ac:dyDescent="0.25">
      <c r="A16" s="16" t="str">
        <f>WN!A126</f>
        <v>502053</v>
      </c>
      <c r="B16" s="16" t="str">
        <f>WN!B126</f>
        <v>券商分级</v>
      </c>
      <c r="C16" s="9">
        <f t="shared" ca="1" si="0"/>
        <v>1.6202363660354102E-2</v>
      </c>
      <c r="D16" s="9">
        <f t="shared" ca="1" si="1"/>
        <v>1.0835956555090398E-2</v>
      </c>
      <c r="E16" s="9">
        <f t="shared" ca="1" si="8"/>
        <v>-5.2808449351896547E-3</v>
      </c>
      <c r="F16" s="9">
        <f ca="1">OFFSET(RT!V$1,$AO16,0)</f>
        <v>-4.2000000000000006E-3</v>
      </c>
      <c r="G16" s="9">
        <f ca="1">OFFSET(RT!O$1,$AN16,0)</f>
        <v>0</v>
      </c>
      <c r="H16" s="9">
        <f ca="1">OFFSET(RT!P$1,$AN16,0)</f>
        <v>-9.6000000000000009E-3</v>
      </c>
      <c r="I16" s="9">
        <f ca="1">OFFSET(RT!Q$1,$AN16,0)</f>
        <v>-5.8000000000000005E-3</v>
      </c>
      <c r="J16" s="33">
        <f t="shared" ca="1" si="2"/>
        <v>0.46356557416277577</v>
      </c>
      <c r="K16" s="33">
        <f t="shared" ca="1" si="3"/>
        <v>-0.37164251349278166</v>
      </c>
      <c r="L16" s="21">
        <f ca="1">OFFSET(WN!N$1,AO16,0)</f>
        <v>1.0289999999999999</v>
      </c>
      <c r="M16" s="23">
        <f t="shared" ca="1" si="4"/>
        <v>1.0248942899999998</v>
      </c>
      <c r="N16" s="24">
        <f ca="1">OFFSET(RT!I$1,$AO16,0)</f>
        <v>1.0529999999999999</v>
      </c>
      <c r="O16" s="24">
        <f ca="1">OFFSET(RT!J$1,$AO16,0)</f>
        <v>1.03</v>
      </c>
      <c r="P16" s="24">
        <f ca="1">OFFSET(RT!K$1,$AO16,0)</f>
        <v>1.036</v>
      </c>
      <c r="Q16" s="20">
        <f t="shared" ca="1" si="5"/>
        <v>0.95</v>
      </c>
      <c r="R16" s="20">
        <f ca="1">OFFSET(WN!AV$1,$AO16,0)</f>
        <v>0.93410708548346488</v>
      </c>
      <c r="S16" s="9">
        <f t="shared" ca="1" si="6"/>
        <v>1.3068731848983717E-2</v>
      </c>
      <c r="T16" s="9">
        <f t="shared" ca="1" si="7"/>
        <v>8.1339712918662155E-3</v>
      </c>
      <c r="U16" s="17" t="str">
        <f ca="1">IF(OFFSET(WN!L$1,AO16,0)="0","主动","被动")</f>
        <v>被动</v>
      </c>
      <c r="V16" s="22">
        <f ca="1">OFFSET(CF!K$1,$AN16,0)</f>
        <v>0.5</v>
      </c>
      <c r="W16" s="32">
        <f ca="1">OFFSET(CF!G$1,$AN16,0)</f>
        <v>0.25</v>
      </c>
      <c r="X16" s="32">
        <f ca="1">IF(OFFSET(CF!H$1,$AN16,0)&gt;100,"-",OFFSET(CF!H$1,$AN16,0))</f>
        <v>1.5</v>
      </c>
      <c r="Y16" s="17" t="str">
        <f ca="1">OFFSET(WN!G$1,$AO16,0)</f>
        <v>502054</v>
      </c>
      <c r="Z16" s="17" t="str">
        <f ca="1">OFFSET(WN!H$1,$AO16,0)</f>
        <v>券商A</v>
      </c>
      <c r="AA16" s="17" t="str">
        <f ca="1">OFFSET(WN!J$1,$AO16,0)</f>
        <v>502055</v>
      </c>
      <c r="AB16" s="17" t="str">
        <f ca="1">OFFSET(WN!K$1,$AO16,0)</f>
        <v>券商B</v>
      </c>
      <c r="AC16" s="17" t="str">
        <f ca="1">OFFSET(RT!C$1,$AO16,0)</f>
        <v>399975.SZ</v>
      </c>
      <c r="AD16" s="17" t="str">
        <f ca="1">OFFSET(RT!D$1,$AO16,0)</f>
        <v>证券公司</v>
      </c>
      <c r="AE16" s="92">
        <f ca="1">OFFSET(WN!AC$1,$AO16,0)</f>
        <v>1.0344410000000002</v>
      </c>
      <c r="AF16" s="92">
        <f ca="1">OFFSET(WN!AD$1,$AO16,0)</f>
        <v>1.0344410000000002</v>
      </c>
      <c r="AG16" s="40">
        <f ca="1">OFFSET(WN!AF$1,$AO16,0)</f>
        <v>1.0329999999999999</v>
      </c>
      <c r="AH16" s="40">
        <f ca="1">OFFSET(WN!AG$1,$AO16,0)</f>
        <v>1.038</v>
      </c>
      <c r="AI16" s="41">
        <f ca="1">OFFSET(WN!AJ$1,$AO16,0)</f>
        <v>1.0529999999999999</v>
      </c>
      <c r="AJ16" s="41">
        <f ca="1">OFFSET(WN!AK$1,$AO16,0)</f>
        <v>1.04</v>
      </c>
      <c r="AK16" s="40">
        <f ca="1">OFFSET(WN!AL$1,$AO16,0)</f>
        <v>1.0449999999999999</v>
      </c>
      <c r="AL16" s="41">
        <f ca="1">OFFSET(WN!AP$1,$AO16,0)</f>
        <v>1.0549999999999999</v>
      </c>
      <c r="AM16" s="41">
        <f ca="1">OFFSET(WN!AQ$1,$AO16,0)</f>
        <v>1.052</v>
      </c>
      <c r="AN16" s="19">
        <f>MATCH($A16,CF!A:A,0)-1</f>
        <v>125</v>
      </c>
      <c r="AO16" s="19">
        <f>MATCH($A16,WN!A:A,0)-1</f>
        <v>125</v>
      </c>
    </row>
    <row r="17" spans="1:41" ht="13.95" x14ac:dyDescent="0.25">
      <c r="A17" s="16" t="str">
        <f>WN!A116</f>
        <v>502056</v>
      </c>
      <c r="B17" s="16" t="str">
        <f>WN!B116</f>
        <v>医疗分级</v>
      </c>
      <c r="C17" s="9">
        <f t="shared" ca="1" si="0"/>
        <v>-9.9367831917374083E-3</v>
      </c>
      <c r="D17" s="9">
        <f t="shared" ca="1" si="1"/>
        <v>-1.3428190001640528E-2</v>
      </c>
      <c r="E17" s="9">
        <f t="shared" ca="1" si="8"/>
        <v>-3.5264483627203136E-3</v>
      </c>
      <c r="F17" s="9">
        <f ca="1">OFFSET(RT!V$1,$AO17,0)</f>
        <v>8.0000000000000002E-3</v>
      </c>
      <c r="G17" s="9">
        <f ca="1">OFFSET(RT!O$1,$AN17,0)</f>
        <v>1.9E-3</v>
      </c>
      <c r="H17" s="9">
        <f ca="1">OFFSET(RT!P$1,$AN17,0)</f>
        <v>0</v>
      </c>
      <c r="I17" s="9">
        <f ca="1">OFFSET(RT!Q$1,$AN17,0)</f>
        <v>7.1000000000000004E-3</v>
      </c>
      <c r="J17" s="33">
        <f t="shared" ca="1" si="2"/>
        <v>0.49631720424422565</v>
      </c>
      <c r="K17" s="33">
        <f t="shared" ca="1" si="3"/>
        <v>-0.35653372493484148</v>
      </c>
      <c r="L17" s="21">
        <f ca="1">OFFSET(WN!N$1,AO17,0)</f>
        <v>0.99490000000000001</v>
      </c>
      <c r="M17" s="23">
        <f t="shared" ca="1" si="4"/>
        <v>1.0024612400000001</v>
      </c>
      <c r="N17" s="24">
        <f ca="1">OFFSET(RT!I$1,$AO17,0)</f>
        <v>1.0509999999999999</v>
      </c>
      <c r="O17" s="24">
        <f ca="1">OFFSET(RT!J$1,$AO17,0)</f>
        <v>0.93400000000000005</v>
      </c>
      <c r="P17" s="24">
        <f ca="1">OFFSET(RT!K$1,$AO17,0)</f>
        <v>0.98899999999999999</v>
      </c>
      <c r="Q17" s="20">
        <f t="shared" ca="1" si="5"/>
        <v>0.95</v>
      </c>
      <c r="R17" s="20">
        <f ca="1">OFFSET(WN!AV$1,$AO17,0)</f>
        <v>0.72801364813313196</v>
      </c>
      <c r="S17" s="9">
        <f t="shared" ca="1" si="6"/>
        <v>4.2540261318748662E-3</v>
      </c>
      <c r="T17" s="9">
        <f t="shared" ca="1" si="7"/>
        <v>-4.8592832557198262E-3</v>
      </c>
      <c r="U17" s="17" t="str">
        <f ca="1">IF(OFFSET(WN!L$1,AO17,0)="0","主动","被动")</f>
        <v>被动</v>
      </c>
      <c r="V17" s="22">
        <f ca="1">OFFSET(CF!K$1,$AN17,0)</f>
        <v>0.5</v>
      </c>
      <c r="W17" s="32">
        <f ca="1">OFFSET(CF!G$1,$AN17,0)</f>
        <v>0.25</v>
      </c>
      <c r="X17" s="32">
        <f ca="1">IF(OFFSET(CF!H$1,$AN17,0)&gt;100,"-",OFFSET(CF!H$1,$AN17,0))</f>
        <v>1.5</v>
      </c>
      <c r="Y17" s="17" t="str">
        <f ca="1">OFFSET(WN!G$1,$AO17,0)</f>
        <v>502057</v>
      </c>
      <c r="Z17" s="17" t="str">
        <f ca="1">OFFSET(WN!H$1,$AO17,0)</f>
        <v>医疗A</v>
      </c>
      <c r="AA17" s="17" t="str">
        <f ca="1">OFFSET(WN!J$1,$AO17,0)</f>
        <v>502058</v>
      </c>
      <c r="AB17" s="17" t="str">
        <f ca="1">OFFSET(WN!K$1,$AO17,0)</f>
        <v>医疗B</v>
      </c>
      <c r="AC17" s="17" t="str">
        <f ca="1">OFFSET(RT!C$1,$AO17,0)</f>
        <v>399989.SZ</v>
      </c>
      <c r="AD17" s="17" t="str">
        <f ca="1">OFFSET(RT!D$1,$AO17,0)</f>
        <v>中证医疗</v>
      </c>
      <c r="AE17" s="92">
        <f ca="1">OFFSET(WN!AC$1,$AO17,0)</f>
        <v>0.22747899999999999</v>
      </c>
      <c r="AF17" s="92">
        <f ca="1">OFFSET(WN!AD$1,$AO17,0)</f>
        <v>0.227489</v>
      </c>
      <c r="AG17" s="40">
        <f ca="1">OFFSET(WN!AF$1,$AO17,0)</f>
        <v>0.98729999999999996</v>
      </c>
      <c r="AH17" s="40">
        <f ca="1">OFFSET(WN!AG$1,$AO17,0)</f>
        <v>1.0401</v>
      </c>
      <c r="AI17" s="41">
        <f ca="1">OFFSET(WN!AJ$1,$AO17,0)</f>
        <v>1.0489999999999999</v>
      </c>
      <c r="AJ17" s="41">
        <f ca="1">OFFSET(WN!AK$1,$AO17,0)</f>
        <v>0.93400000000000005</v>
      </c>
      <c r="AK17" s="40">
        <f ca="1">OFFSET(WN!AL$1,$AO17,0)</f>
        <v>0.98780000000000001</v>
      </c>
      <c r="AL17" s="41">
        <f ca="1">OFFSET(WN!AP$1,$AO17,0)</f>
        <v>1.0489999999999999</v>
      </c>
      <c r="AM17" s="41">
        <f ca="1">OFFSET(WN!AQ$1,$AO17,0)</f>
        <v>0.91700000000000004</v>
      </c>
      <c r="AN17" s="19">
        <f>MATCH($A17,CF!A:A,0)-1</f>
        <v>115</v>
      </c>
      <c r="AO17" s="19">
        <f>MATCH($A17,WN!A:A,0)-1</f>
        <v>115</v>
      </c>
    </row>
  </sheetData>
  <autoFilter ref="A1:AO17">
    <sortState ref="A2:AO17">
      <sortCondition ref="A1:A17"/>
    </sortState>
  </autoFilter>
  <phoneticPr fontId="2" type="noConversion"/>
  <conditionalFormatting sqref="S3:T17 C3:I17">
    <cfRule type="cellIs" dxfId="40" priority="14" operator="lessThan">
      <formula>0</formula>
    </cfRule>
    <cfRule type="cellIs" dxfId="39" priority="15" operator="greaterThan">
      <formula>0</formula>
    </cfRule>
  </conditionalFormatting>
  <conditionalFormatting sqref="R1 R3:R17">
    <cfRule type="cellIs" dxfId="38" priority="5" operator="notBetween">
      <formula>0.8</formula>
      <formula>1.2</formula>
    </cfRule>
  </conditionalFormatting>
  <conditionalFormatting sqref="S2:T2 C2:I2">
    <cfRule type="cellIs" dxfId="37" priority="2" operator="lessThan">
      <formula>0</formula>
    </cfRule>
    <cfRule type="cellIs" dxfId="36" priority="3" operator="greaterThan">
      <formula>0</formula>
    </cfRule>
  </conditionalFormatting>
  <conditionalFormatting sqref="R2">
    <cfRule type="cellIs" dxfId="35" priority="1" operator="notBetween">
      <formula>0.8</formula>
      <formula>1.2</formula>
    </cfRule>
  </conditionalFormatting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5" tint="0.39997558519241921"/>
  </sheetPr>
  <dimension ref="A1:AI129"/>
  <sheetViews>
    <sheetView workbookViewId="0">
      <pane xSplit="2" ySplit="1" topLeftCell="C103" activePane="bottomRight" state="frozen"/>
      <selection pane="topRight" activeCell="C1" sqref="C1"/>
      <selection pane="bottomLeft" activeCell="A2" sqref="A2"/>
      <selection pane="bottomRight" activeCell="X126" sqref="X126"/>
    </sheetView>
  </sheetViews>
  <sheetFormatPr defaultColWidth="9" defaultRowHeight="12" x14ac:dyDescent="0.25"/>
  <cols>
    <col min="1" max="1" width="11.6640625" style="16" customWidth="1"/>
    <col min="2" max="2" width="8.21875" style="16" bestFit="1" customWidth="1"/>
    <col min="3" max="3" width="7.77734375" style="27" bestFit="1" customWidth="1"/>
    <col min="4" max="4" width="7.77734375" style="17" customWidth="1"/>
    <col min="5" max="5" width="8.44140625" style="29" bestFit="1" customWidth="1"/>
    <col min="6" max="6" width="7" style="9" customWidth="1"/>
    <col min="7" max="7" width="6.77734375" style="9" customWidth="1"/>
    <col min="8" max="8" width="7.33203125" style="27" customWidth="1"/>
    <col min="9" max="9" width="7.44140625" style="9" customWidth="1"/>
    <col min="10" max="10" width="7.33203125" style="27" customWidth="1"/>
    <col min="11" max="11" width="6.33203125" style="27" customWidth="1"/>
    <col min="12" max="12" width="6.6640625" style="9" customWidth="1"/>
    <col min="13" max="17" width="8.44140625" style="29" customWidth="1"/>
    <col min="18" max="18" width="7.44140625" style="36" customWidth="1"/>
    <col min="19" max="20" width="8.44140625" style="29" customWidth="1"/>
    <col min="21" max="21" width="8.44140625" style="12" bestFit="1" customWidth="1"/>
    <col min="22" max="22" width="12.44140625" style="12" bestFit="1" customWidth="1"/>
    <col min="23" max="23" width="8.44140625" style="12" customWidth="1"/>
    <col min="24" max="24" width="10.21875" style="17" bestFit="1" customWidth="1"/>
    <col min="25" max="25" width="9.21875" style="17" customWidth="1"/>
    <col min="26" max="26" width="8.44140625" style="17" bestFit="1" customWidth="1"/>
    <col min="27" max="28" width="7.77734375" style="17" bestFit="1" customWidth="1"/>
    <col min="29" max="29" width="6" style="17" bestFit="1" customWidth="1"/>
    <col min="30" max="30" width="7.33203125" style="47" customWidth="1"/>
    <col min="31" max="33" width="8.44140625" style="12" bestFit="1" customWidth="1"/>
    <col min="34" max="34" width="7" style="19" bestFit="1" customWidth="1"/>
    <col min="35" max="35" width="8.44140625" style="19" bestFit="1" customWidth="1"/>
    <col min="36" max="16384" width="9" style="16"/>
  </cols>
  <sheetData>
    <row r="1" spans="1:35" s="55" customFormat="1" ht="24" x14ac:dyDescent="0.25">
      <c r="A1" s="55" t="s">
        <v>644</v>
      </c>
      <c r="B1" s="55" t="s">
        <v>645</v>
      </c>
      <c r="C1" s="55" t="s">
        <v>646</v>
      </c>
      <c r="D1" s="55" t="s">
        <v>1021</v>
      </c>
      <c r="E1" s="55" t="s">
        <v>1318</v>
      </c>
      <c r="F1" s="55" t="s">
        <v>649</v>
      </c>
      <c r="G1" s="55" t="s">
        <v>647</v>
      </c>
      <c r="H1" s="55" t="s">
        <v>938</v>
      </c>
      <c r="I1" s="55" t="s">
        <v>648</v>
      </c>
      <c r="J1" s="55" t="s">
        <v>793</v>
      </c>
      <c r="K1" s="55" t="s">
        <v>794</v>
      </c>
      <c r="L1" s="55" t="s">
        <v>641</v>
      </c>
      <c r="M1" s="55" t="s">
        <v>800</v>
      </c>
      <c r="N1" s="55" t="s">
        <v>1072</v>
      </c>
      <c r="O1" s="55" t="s">
        <v>1316</v>
      </c>
      <c r="P1" s="55" t="s">
        <v>1317</v>
      </c>
      <c r="Q1" s="55" t="s">
        <v>708</v>
      </c>
      <c r="R1" s="56" t="s">
        <v>662</v>
      </c>
      <c r="S1" s="55" t="s">
        <v>650</v>
      </c>
      <c r="T1" s="55" t="s">
        <v>651</v>
      </c>
      <c r="U1" s="55" t="s">
        <v>652</v>
      </c>
      <c r="V1" s="55" t="s">
        <v>705</v>
      </c>
      <c r="W1" s="55" t="s">
        <v>706</v>
      </c>
      <c r="X1" s="55" t="s">
        <v>653</v>
      </c>
      <c r="Y1" s="55" t="s">
        <v>654</v>
      </c>
      <c r="Z1" s="55" t="s">
        <v>655</v>
      </c>
      <c r="AA1" s="55" t="s">
        <v>656</v>
      </c>
      <c r="AB1" s="55" t="s">
        <v>657</v>
      </c>
      <c r="AC1" s="55" t="s">
        <v>658</v>
      </c>
      <c r="AD1" s="57" t="s">
        <v>1022</v>
      </c>
      <c r="AE1" s="55" t="s">
        <v>797</v>
      </c>
      <c r="AF1" s="55" t="s">
        <v>798</v>
      </c>
      <c r="AG1" s="55" t="s">
        <v>799</v>
      </c>
      <c r="AH1" s="55" t="s">
        <v>659</v>
      </c>
      <c r="AI1" s="55" t="s">
        <v>660</v>
      </c>
    </row>
    <row r="2" spans="1:35" ht="13.05" x14ac:dyDescent="0.25">
      <c r="A2" s="16" t="s">
        <v>1541</v>
      </c>
      <c r="B2" s="16" t="str">
        <f>WN!K2</f>
        <v>银华锐进</v>
      </c>
      <c r="C2" s="27">
        <f ca="1">OFFSET(RT!J$1,$AH2,0)</f>
        <v>1.032</v>
      </c>
      <c r="D2" s="30" t="e">
        <f ca="1">VLOOKUP(OFFSET(WN!$F$1,AH2,0),A类全体!$A:$D,4,FALSE)</f>
        <v>#N/A</v>
      </c>
      <c r="E2" s="31" t="e">
        <f t="shared" ref="E2:E33" ca="1" si="0">IF(D2="-","-",(T2-D2*AC2)/(1-AC2))</f>
        <v>#N/A</v>
      </c>
      <c r="F2" s="9" t="e">
        <f t="shared" ref="F2:F33" ca="1" si="1">IF(E2="-","-",C2/E2-1)</f>
        <v>#N/A</v>
      </c>
      <c r="G2" s="9">
        <f ca="1">OFFSET(RT!P$1,$AH2,0)</f>
        <v>-3.9000000000000003E-3</v>
      </c>
      <c r="H2" s="43">
        <f ca="1">OFFSET(RT!M$1,$AH2,0)</f>
        <v>0.23839629000000001</v>
      </c>
      <c r="I2" s="9">
        <f ca="1">OFFSET(RT!V$1,$AH2,0)</f>
        <v>-8.0000000000000004E-4</v>
      </c>
      <c r="J2" s="43">
        <f t="shared" ref="J2:J33" ca="1" si="2">T2/(1-AC2)/C2</f>
        <v>1.99848</v>
      </c>
      <c r="K2" s="43">
        <f t="shared" ref="K2:K33" ca="1" si="3">T2/(1-AC2)/S2</f>
        <v>1.9995817850642041</v>
      </c>
      <c r="L2" s="9">
        <f ca="1">OFFSET(整体套利!C$1,$AI2,0)</f>
        <v>-4.0880681721208179E-3</v>
      </c>
      <c r="M2" s="104">
        <f t="shared" ref="M2:M33" ca="1" si="4">(AC2*AG2+AE2+AF2)/(1-AC2)/C2</f>
        <v>6.6860465116279078E-2</v>
      </c>
      <c r="N2" s="104">
        <f t="shared" ref="N2:N33" ca="1" si="5">(AC2*AG2+AE2+AF2)/(1-AC2)/S2</f>
        <v>6.6897326061522877E-2</v>
      </c>
      <c r="O2" s="104">
        <f t="shared" ref="O2:O33" ca="1" si="6">M2/(J2-1)</f>
        <v>6.6962247732832977E-2</v>
      </c>
      <c r="P2" s="104">
        <f ca="1">OFFSET(整体套利!G$1,$AI2,0)</f>
        <v>0.93945848457230574</v>
      </c>
      <c r="Q2" s="104">
        <f ca="1">OFFSET(整体套利!H$1,$AI2,0)</f>
        <v>-0.37888842031571912</v>
      </c>
      <c r="R2" s="25">
        <f ca="1">OFFSET(WN!S$1,$AH2,0)</f>
        <v>13.14268042</v>
      </c>
      <c r="S2" s="105">
        <f t="shared" ref="S2:S33" ca="1" si="7">(T2-AA2*AC2)/(1-AC2)</f>
        <v>1.0314313600000002</v>
      </c>
      <c r="T2" s="105">
        <f ca="1">OFFSET(整体套利!J$1,$AI2,0)</f>
        <v>1.0312156800000001</v>
      </c>
      <c r="U2" s="97">
        <f t="shared" ref="U2:U33" ca="1" si="8">C2/S2-1</f>
        <v>5.5131152886400692E-4</v>
      </c>
      <c r="V2" s="99" t="str">
        <f ca="1">OFFSET(WN!$A$1,$AH2,0)</f>
        <v>161812</v>
      </c>
      <c r="W2" s="99" t="str">
        <f ca="1">OFFSET(WN!$B$1,$AH2,0)</f>
        <v>100分级</v>
      </c>
      <c r="X2" s="100" t="str">
        <f ca="1">OFFSET(RT!C$1,$AH2,0)</f>
        <v>399330.SZ</v>
      </c>
      <c r="Y2" s="100" t="str">
        <f ca="1">OFFSET(RT!D$1,$AH2,0)</f>
        <v>深证100</v>
      </c>
      <c r="Z2" s="99">
        <f ca="1">OFFSET(WN!P$1,$AH2,0)</f>
        <v>1.0329999999999999</v>
      </c>
      <c r="AA2" s="99">
        <f ca="1">OFFSET(WN!O$1,$AH2,0)</f>
        <v>1.0309999999999999</v>
      </c>
      <c r="AB2" s="101">
        <f ca="1">OFFSET(RT!I$1,$AH2,0)</f>
        <v>1.022</v>
      </c>
      <c r="AC2" s="102">
        <f ca="1">OFFSET(CF!K$1,$AH2,0)</f>
        <v>0.5</v>
      </c>
      <c r="AD2" s="103">
        <f ca="1">OFFSET(CF!X$1,$AH2,0)</f>
        <v>4.4999998062849045E-2</v>
      </c>
      <c r="AE2" s="97">
        <f ca="1">OFFSET(WN!AR$1,$AH2,0)</f>
        <v>0.01</v>
      </c>
      <c r="AF2" s="97">
        <f ca="1">OFFSET(WN!AS$1,$AH2,0)</f>
        <v>2E-3</v>
      </c>
      <c r="AG2" s="97">
        <f ca="1">OFFSET(WN!AT$1,$AH2,0)</f>
        <v>4.4999999999999998E-2</v>
      </c>
      <c r="AH2" s="19">
        <f>MATCH($A2,WN!I:I,0)-1</f>
        <v>1</v>
      </c>
      <c r="AI2" s="19">
        <f>MATCH($A2,整体套利!W:W,0)-1</f>
        <v>1</v>
      </c>
    </row>
    <row r="3" spans="1:35" ht="13.05" x14ac:dyDescent="0.25">
      <c r="A3" s="16" t="s">
        <v>1542</v>
      </c>
      <c r="B3" s="16" t="str">
        <f>WN!K3</f>
        <v>中证500B</v>
      </c>
      <c r="C3" s="27">
        <f ca="1">OFFSET(RT!J$1,$AH3,0)</f>
        <v>1.55</v>
      </c>
      <c r="D3" s="30" t="e">
        <f ca="1">VLOOKUP(OFFSET(WN!$F$1,AH3,0),A类全体!$A:$D,4,FALSE)</f>
        <v>#N/A</v>
      </c>
      <c r="E3" s="31" t="e">
        <f t="shared" ca="1" si="0"/>
        <v>#N/A</v>
      </c>
      <c r="F3" s="9" t="e">
        <f t="shared" ca="1" si="1"/>
        <v>#N/A</v>
      </c>
      <c r="G3" s="9">
        <f ca="1">OFFSET(RT!P$1,$AH3,0)</f>
        <v>-6.0000000000000006E-4</v>
      </c>
      <c r="H3" s="43">
        <f ca="1">OFFSET(RT!M$1,$AH3,0)</f>
        <v>1.3089499999999999E-3</v>
      </c>
      <c r="I3" s="9">
        <f ca="1">OFFSET(RT!V$1,$AH3,0)</f>
        <v>2.4000000000000002E-3</v>
      </c>
      <c r="J3" s="43">
        <f t="shared" ca="1" si="2"/>
        <v>1.4463008315720092</v>
      </c>
      <c r="K3" s="43">
        <f t="shared" ca="1" si="3"/>
        <v>1.4403230832275871</v>
      </c>
      <c r="L3" s="9">
        <f ca="1">OFFSET(整体套利!C$1,$AI3,0)</f>
        <v>-1.0006814310179024E-2</v>
      </c>
      <c r="M3" s="104">
        <f t="shared" ca="1" si="4"/>
        <v>3.3333333965698028E-2</v>
      </c>
      <c r="N3" s="104">
        <f t="shared" ca="1" si="5"/>
        <v>3.3195562986398412E-2</v>
      </c>
      <c r="O3" s="104">
        <f t="shared" ca="1" si="6"/>
        <v>7.4688039115427471E-2</v>
      </c>
      <c r="P3" s="104">
        <f ca="1">OFFSET(整体套利!G$1,$AI3,0)</f>
        <v>0.48692278178034232</v>
      </c>
      <c r="Q3" s="104">
        <f ca="1">OFFSET(整体套利!H$1,$AI3,0)</f>
        <v>-0.58276946398482599</v>
      </c>
      <c r="R3" s="25">
        <f ca="1">OFFSET(WN!S$1,$AH3,0)</f>
        <v>0.37097131</v>
      </c>
      <c r="S3" s="105">
        <f t="shared" ca="1" si="7"/>
        <v>1.5564329385828433</v>
      </c>
      <c r="T3" s="105">
        <f ca="1">OFFSET(整体套利!J$1,$AI3,0)</f>
        <v>1.3450597600000003</v>
      </c>
      <c r="U3" s="97">
        <f t="shared" ca="1" si="8"/>
        <v>-4.1331293005790748E-3</v>
      </c>
      <c r="V3" s="99" t="str">
        <f ca="1">OFFSET(WN!$A$1,$AH3,0)</f>
        <v>165511</v>
      </c>
      <c r="W3" s="99" t="str">
        <f ca="1">OFFSET(WN!$B$1,$AH3,0)</f>
        <v>信诚500</v>
      </c>
      <c r="X3" s="100" t="str">
        <f ca="1">OFFSET(RT!C$1,$AH3,0)</f>
        <v>000905.SH</v>
      </c>
      <c r="Y3" s="100" t="str">
        <f ca="1">OFFSET(RT!D$1,$AH3,0)</f>
        <v>中证500</v>
      </c>
      <c r="Z3" s="99">
        <f ca="1">OFFSET(WN!P$1,$AH3,0)</f>
        <v>1.5509999999999999</v>
      </c>
      <c r="AA3" s="99">
        <f ca="1">OFFSET(WN!O$1,$AH3,0)</f>
        <v>1.028</v>
      </c>
      <c r="AB3" s="101">
        <f ca="1">OFFSET(RT!I$1,$AH3,0)</f>
        <v>1.004</v>
      </c>
      <c r="AC3" s="102">
        <f ca="1">OFFSET(CF!K$1,$AH3,0)</f>
        <v>0.40000000596046448</v>
      </c>
      <c r="AD3" s="103">
        <f ca="1">OFFSET(CF!X$1,$AH3,0)</f>
        <v>4.700000211596489E-2</v>
      </c>
      <c r="AE3" s="97">
        <f ca="1">OFFSET(WN!AR$1,$AH3,0)</f>
        <v>0.01</v>
      </c>
      <c r="AF3" s="97">
        <f ca="1">OFFSET(WN!AS$1,$AH3,0)</f>
        <v>2.2000000000000001E-3</v>
      </c>
      <c r="AG3" s="97">
        <f ca="1">OFFSET(WN!AT$1,$AH3,0)</f>
        <v>4.7E-2</v>
      </c>
      <c r="AH3" s="19">
        <f>MATCH($A3,WN!I:I,0)-1</f>
        <v>2</v>
      </c>
      <c r="AI3" s="19">
        <f>MATCH($A3,整体套利!W:W,0)-1</f>
        <v>2</v>
      </c>
    </row>
    <row r="4" spans="1:35" ht="13.05" x14ac:dyDescent="0.25">
      <c r="A4" s="16" t="s">
        <v>1543</v>
      </c>
      <c r="B4" s="16" t="str">
        <f>WN!K4</f>
        <v>中证90B</v>
      </c>
      <c r="C4" s="27">
        <f ca="1">OFFSET(RT!J$1,$AH4,0)</f>
        <v>1.3169999999999999</v>
      </c>
      <c r="D4" s="30" t="e">
        <f ca="1">VLOOKUP(OFFSET(WN!$F$1,AH4,0),A类全体!$A:$D,4,FALSE)</f>
        <v>#N/A</v>
      </c>
      <c r="E4" s="31" t="e">
        <f t="shared" ca="1" si="0"/>
        <v>#N/A</v>
      </c>
      <c r="F4" s="9" t="e">
        <f t="shared" ca="1" si="1"/>
        <v>#N/A</v>
      </c>
      <c r="G4" s="9">
        <f ca="1">OFFSET(RT!P$1,$AH4,0)</f>
        <v>-6.8000000000000005E-3</v>
      </c>
      <c r="H4" s="43">
        <f ca="1">OFFSET(RT!M$1,$AH4,0)</f>
        <v>7.0970000000000007E-5</v>
      </c>
      <c r="I4" s="9">
        <f ca="1">OFFSET(RT!V$1,$AH4,0)</f>
        <v>-1.7000000000000001E-3</v>
      </c>
      <c r="J4" s="43">
        <f t="shared" ca="1" si="2"/>
        <v>1.8072512072892937</v>
      </c>
      <c r="K4" s="43">
        <f t="shared" ca="1" si="3"/>
        <v>1.7681165716292031</v>
      </c>
      <c r="L4" s="9">
        <f ca="1">OFFSET(整体套利!C$1,$AI4,0)</f>
        <v>-7.6255031069806245E-3</v>
      </c>
      <c r="M4" s="104">
        <f t="shared" ca="1" si="4"/>
        <v>5.6492027334851945E-2</v>
      </c>
      <c r="N4" s="104">
        <f t="shared" ca="1" si="5"/>
        <v>5.5268735908329515E-2</v>
      </c>
      <c r="O4" s="104">
        <f t="shared" ca="1" si="6"/>
        <v>6.9980728210428014E-2</v>
      </c>
      <c r="P4" s="104">
        <f ca="1">OFFSET(整体套利!G$1,$AI4,0)</f>
        <v>0.68056646383237807</v>
      </c>
      <c r="Q4" s="104">
        <f ca="1">OFFSET(整体套利!H$1,$AI4,0)</f>
        <v>-0.46053816510980661</v>
      </c>
      <c r="R4" s="25">
        <f ca="1">OFFSET(WN!S$1,$AH4,0)</f>
        <v>0.21577109</v>
      </c>
      <c r="S4" s="105">
        <f t="shared" ca="1" si="7"/>
        <v>1.3461498399999996</v>
      </c>
      <c r="T4" s="105">
        <f ca="1">OFFSET(整体套利!J$1,$AI4,0)</f>
        <v>1.1900749199999998</v>
      </c>
      <c r="U4" s="97">
        <f t="shared" ca="1" si="8"/>
        <v>-2.1654231300134996E-2</v>
      </c>
      <c r="V4" s="99" t="str">
        <f ca="1">OFFSET(WN!$A$1,$AH4,0)</f>
        <v>161816</v>
      </c>
      <c r="W4" s="99" t="str">
        <f ca="1">OFFSET(WN!$B$1,$AH4,0)</f>
        <v>90分级</v>
      </c>
      <c r="X4" s="100" t="str">
        <f ca="1">OFFSET(RT!C$1,$AH4,0)</f>
        <v>000971.SH</v>
      </c>
      <c r="Y4" s="100" t="str">
        <f ca="1">OFFSET(RT!D$1,$AH4,0)</f>
        <v>等权90</v>
      </c>
      <c r="Z4" s="99">
        <f ca="1">OFFSET(WN!P$1,$AH4,0)</f>
        <v>1.35</v>
      </c>
      <c r="AA4" s="99">
        <f ca="1">OFFSET(WN!O$1,$AH4,0)</f>
        <v>1.034</v>
      </c>
      <c r="AB4" s="101">
        <f ca="1">OFFSET(RT!I$1,$AH4,0)</f>
        <v>1.0449999999999999</v>
      </c>
      <c r="AC4" s="102">
        <f ca="1">OFFSET(CF!K$1,$AH4,0)</f>
        <v>0.5</v>
      </c>
      <c r="AD4" s="103">
        <f ca="1">OFFSET(CF!X$1,$AH4,0)</f>
        <v>5.000000074505806E-2</v>
      </c>
      <c r="AE4" s="97">
        <f ca="1">OFFSET(WN!AR$1,$AH4,0)</f>
        <v>0.01</v>
      </c>
      <c r="AF4" s="97">
        <f ca="1">OFFSET(WN!AS$1,$AH4,0)</f>
        <v>2.2000000000000001E-3</v>
      </c>
      <c r="AG4" s="97">
        <f ca="1">OFFSET(WN!AT$1,$AH4,0)</f>
        <v>0.05</v>
      </c>
      <c r="AH4" s="19">
        <f>MATCH($A4,WN!I:I,0)-1</f>
        <v>3</v>
      </c>
      <c r="AI4" s="19">
        <f>MATCH($A4,整体套利!W:W,0)-1</f>
        <v>3</v>
      </c>
    </row>
    <row r="5" spans="1:35" ht="13.05" x14ac:dyDescent="0.25">
      <c r="A5" s="16" t="s">
        <v>1544</v>
      </c>
      <c r="B5" s="16" t="str">
        <f>WN!K5</f>
        <v>建信进取</v>
      </c>
      <c r="C5" s="27">
        <f ca="1">OFFSET(RT!J$1,$AH5,0)</f>
        <v>1.845</v>
      </c>
      <c r="D5" s="30" t="e">
        <f ca="1">VLOOKUP(OFFSET(WN!$F$1,AH5,0),A类全体!$A:$D,4,FALSE)</f>
        <v>#N/A</v>
      </c>
      <c r="E5" s="31" t="e">
        <f t="shared" ca="1" si="0"/>
        <v>#N/A</v>
      </c>
      <c r="F5" s="9" t="e">
        <f t="shared" ca="1" si="1"/>
        <v>#N/A</v>
      </c>
      <c r="G5" s="9">
        <f ca="1">OFFSET(RT!P$1,$AH5,0)</f>
        <v>0</v>
      </c>
      <c r="H5" s="43">
        <f ca="1">OFFSET(RT!M$1,$AH5,0)</f>
        <v>0</v>
      </c>
      <c r="I5" s="9">
        <f ca="1">OFFSET(RT!V$1,$AH5,0)</f>
        <v>-1E-3</v>
      </c>
      <c r="J5" s="43">
        <f t="shared" ca="1" si="2"/>
        <v>1.3926028141956031</v>
      </c>
      <c r="K5" s="43">
        <f t="shared" ca="1" si="3"/>
        <v>1.3666630010026568</v>
      </c>
      <c r="L5" s="9">
        <f ca="1">OFFSET(整体套利!C$1,$AI5,0)</f>
        <v>-3.9653609827139391E-4</v>
      </c>
      <c r="M5" s="104">
        <f t="shared" ca="1" si="4"/>
        <v>3.3875339359125796E-2</v>
      </c>
      <c r="N5" s="104">
        <f t="shared" ca="1" si="5"/>
        <v>3.3244348263986478E-2</v>
      </c>
      <c r="O5" s="104">
        <f t="shared" ca="1" si="6"/>
        <v>8.6283995260024754E-2</v>
      </c>
      <c r="P5" s="104">
        <f ca="1">OFFSET(整体套利!G$1,$AI5,0)</f>
        <v>0.29734388947460366</v>
      </c>
      <c r="Q5" s="104">
        <f ca="1">OFFSET(整体套利!H$1,$AI5,0)</f>
        <v>-0.65386864590369398</v>
      </c>
      <c r="R5" s="25">
        <f ca="1">OFFSET(WN!S$1,$AH5,0)</f>
        <v>1.8214879999999999E-2</v>
      </c>
      <c r="S5" s="105">
        <f t="shared" ca="1" si="7"/>
        <v>1.8800188417377757</v>
      </c>
      <c r="T5" s="105">
        <f ca="1">OFFSET(整体套利!J$1,$AI5,0)</f>
        <v>1.5416113</v>
      </c>
      <c r="U5" s="97">
        <f t="shared" ca="1" si="8"/>
        <v>-1.8626856795438518E-2</v>
      </c>
      <c r="V5" s="99" t="str">
        <f ca="1">OFFSET(WN!$A$1,$AH5,0)</f>
        <v>165310</v>
      </c>
      <c r="W5" s="99" t="str">
        <f ca="1">OFFSET(WN!$B$1,$AH5,0)</f>
        <v>建信双利</v>
      </c>
      <c r="X5" s="100" t="str">
        <f ca="1">OFFSET(RT!C$1,$AH5,0)</f>
        <v>000300.SH</v>
      </c>
      <c r="Y5" s="100" t="str">
        <f ca="1">OFFSET(RT!D$1,$AH5,0)</f>
        <v>沪深300</v>
      </c>
      <c r="Z5" s="99">
        <f ca="1">OFFSET(WN!P$1,$AH5,0)</f>
        <v>1.8819999999999999</v>
      </c>
      <c r="AA5" s="99">
        <f ca="1">OFFSET(WN!O$1,$AH5,0)</f>
        <v>1.034</v>
      </c>
      <c r="AB5" s="101">
        <f ca="1">OFFSET(RT!I$1,$AH5,0)</f>
        <v>1.085</v>
      </c>
      <c r="AC5" s="102">
        <f ca="1">OFFSET(CF!K$1,$AH5,0)</f>
        <v>0.40000000596046448</v>
      </c>
      <c r="AD5" s="103">
        <f ca="1">OFFSET(CF!X$1,$AH5,0)</f>
        <v>5.000000074505806E-2</v>
      </c>
      <c r="AE5" s="97">
        <f ca="1">OFFSET(WN!AR$1,$AH5,0)</f>
        <v>1.4999999999999999E-2</v>
      </c>
      <c r="AF5" s="97">
        <f ca="1">OFFSET(WN!AS$1,$AH5,0)</f>
        <v>2.5000000000000001E-3</v>
      </c>
      <c r="AG5" s="97">
        <f ca="1">OFFSET(WN!AT$1,$AH5,0)</f>
        <v>0.05</v>
      </c>
      <c r="AH5" s="19">
        <f>MATCH($A5,WN!I:I,0)-1</f>
        <v>4</v>
      </c>
      <c r="AI5" s="19">
        <f>MATCH($A5,整体套利!W:W,0)-1</f>
        <v>4</v>
      </c>
    </row>
    <row r="6" spans="1:35" ht="13.05" x14ac:dyDescent="0.25">
      <c r="A6" s="16" t="s">
        <v>1545</v>
      </c>
      <c r="B6" s="16" t="str">
        <f>WN!K6</f>
        <v>消费B</v>
      </c>
      <c r="C6" s="27">
        <f ca="1">OFFSET(RT!J$1,$AH6,0)</f>
        <v>1.127</v>
      </c>
      <c r="D6" s="30" t="e">
        <f ca="1">VLOOKUP(OFFSET(WN!$F$1,AH6,0),A类全体!$A:$D,4,FALSE)</f>
        <v>#N/A</v>
      </c>
      <c r="E6" s="31" t="e">
        <f t="shared" ca="1" si="0"/>
        <v>#N/A</v>
      </c>
      <c r="F6" s="9" t="e">
        <f t="shared" ca="1" si="1"/>
        <v>#N/A</v>
      </c>
      <c r="G6" s="9">
        <f ca="1">OFFSET(RT!P$1,$AH6,0)</f>
        <v>0</v>
      </c>
      <c r="H6" s="43">
        <f ca="1">OFFSET(RT!M$1,$AH6,0)</f>
        <v>0</v>
      </c>
      <c r="I6" s="9">
        <f ca="1">OFFSET(RT!V$1,$AH6,0)</f>
        <v>-1E-3</v>
      </c>
      <c r="J6" s="43">
        <f t="shared" ca="1" si="2"/>
        <v>1.2909843659450502</v>
      </c>
      <c r="K6" s="43">
        <f t="shared" ca="1" si="3"/>
        <v>1.2170750019893297</v>
      </c>
      <c r="L6" s="9">
        <f ca="1">OFFSET(整体套利!C$1,$AI6,0)</f>
        <v>2.0317428091299661E-2</v>
      </c>
      <c r="M6" s="104">
        <f t="shared" ca="1" si="4"/>
        <v>3.8265306446800457E-2</v>
      </c>
      <c r="N6" s="104">
        <f t="shared" ca="1" si="5"/>
        <v>3.6074602565593167E-2</v>
      </c>
      <c r="O6" s="104">
        <f t="shared" ca="1" si="6"/>
        <v>0.13150296347545531</v>
      </c>
      <c r="P6" s="104" t="str">
        <f ca="1">OFFSET(整体套利!G$1,$AI6,0)</f>
        <v>-</v>
      </c>
      <c r="Q6" s="104">
        <f ca="1">OFFSET(整体套利!H$1,$AI6,0)</f>
        <v>-0.58125403225216177</v>
      </c>
      <c r="R6" s="25">
        <f ca="1">OFFSET(WN!S$1,$AH6,0)</f>
        <v>0.11603255</v>
      </c>
      <c r="S6" s="105">
        <f t="shared" ca="1" si="7"/>
        <v>1.1954393755865074</v>
      </c>
      <c r="T6" s="105">
        <f ca="1">OFFSET(整体套利!J$1,$AI6,0)</f>
        <v>1.1639515</v>
      </c>
      <c r="U6" s="97">
        <f t="shared" ca="1" si="8"/>
        <v>-5.7250394276940675E-2</v>
      </c>
      <c r="V6" s="99" t="str">
        <f ca="1">OFFSET(WN!$A$1,$AH6,0)</f>
        <v>161818</v>
      </c>
      <c r="W6" s="99" t="str">
        <f ca="1">OFFSET(WN!$B$1,$AH6,0)</f>
        <v>消费分级</v>
      </c>
      <c r="X6" s="100" t="str">
        <f ca="1">OFFSET(RT!C$1,$AH6,0)</f>
        <v>000300.SH</v>
      </c>
      <c r="Y6" s="100" t="str">
        <f ca="1">OFFSET(RT!D$1,$AH6,0)</f>
        <v>沪深300</v>
      </c>
      <c r="Z6" s="99">
        <f ca="1">OFFSET(WN!P$1,$AH6,0)</f>
        <v>1.1970000000000001</v>
      </c>
      <c r="AA6" s="99">
        <f ca="1">OFFSET(WN!O$1,$AH6,0)</f>
        <v>1.038</v>
      </c>
      <c r="AB6" s="101">
        <f ca="1">OFFSET(RT!I$1,$AH6,0)</f>
        <v>1.43</v>
      </c>
      <c r="AC6" s="102">
        <f ca="1">OFFSET(CF!K$1,$AH6,0)</f>
        <v>0.20000000298023224</v>
      </c>
      <c r="AD6" s="103">
        <f ca="1">OFFSET(CF!X$1,$AH6,0)</f>
        <v>5.4999999701976776E-2</v>
      </c>
      <c r="AE6" s="97">
        <f ca="1">OFFSET(WN!AR$1,$AH6,0)</f>
        <v>0.02</v>
      </c>
      <c r="AF6" s="97">
        <f ca="1">OFFSET(WN!AS$1,$AH6,0)</f>
        <v>3.4999999999999996E-3</v>
      </c>
      <c r="AG6" s="97">
        <f ca="1">OFFSET(WN!AT$1,$AH6,0)</f>
        <v>5.5E-2</v>
      </c>
      <c r="AH6" s="19">
        <f>MATCH($A6,WN!I:I,0)-1</f>
        <v>5</v>
      </c>
      <c r="AI6" s="19">
        <f>MATCH($A6,整体套利!W:W,0)-1</f>
        <v>5</v>
      </c>
    </row>
    <row r="7" spans="1:35" ht="13.05" x14ac:dyDescent="0.25">
      <c r="A7" s="16" t="s">
        <v>1546</v>
      </c>
      <c r="B7" s="16" t="str">
        <f>WN!K7</f>
        <v>泰达500B</v>
      </c>
      <c r="C7" s="27">
        <f ca="1">OFFSET(RT!J$1,$AH7,0)</f>
        <v>1.0429999999999999</v>
      </c>
      <c r="D7" s="30" t="e">
        <f ca="1">VLOOKUP(OFFSET(WN!$F$1,AH7,0),A类全体!$A:$D,4,FALSE)</f>
        <v>#N/A</v>
      </c>
      <c r="E7" s="31" t="e">
        <f t="shared" ca="1" si="0"/>
        <v>#N/A</v>
      </c>
      <c r="F7" s="9" t="e">
        <f t="shared" ca="1" si="1"/>
        <v>#N/A</v>
      </c>
      <c r="G7" s="9">
        <f ca="1">OFFSET(RT!P$1,$AH7,0)</f>
        <v>0</v>
      </c>
      <c r="H7" s="43">
        <f ca="1">OFFSET(RT!M$1,$AH7,0)</f>
        <v>0</v>
      </c>
      <c r="I7" s="9">
        <f ca="1">OFFSET(RT!V$1,$AH7,0)</f>
        <v>2.4000000000000002E-3</v>
      </c>
      <c r="J7" s="43">
        <f t="shared" ca="1" si="2"/>
        <v>1.7053815190187844</v>
      </c>
      <c r="K7" s="43">
        <f t="shared" ca="1" si="3"/>
        <v>1.63287601987926</v>
      </c>
      <c r="L7" s="9">
        <f ca="1">OFFSET(整体套利!C$1,$AI7,0)</f>
        <v>-2.0827554470133514E-2</v>
      </c>
      <c r="M7" s="104">
        <f t="shared" ca="1" si="4"/>
        <v>5.113454876304678E-2</v>
      </c>
      <c r="N7" s="104">
        <f t="shared" ca="1" si="5"/>
        <v>4.8960527325619542E-2</v>
      </c>
      <c r="O7" s="104">
        <f t="shared" ca="1" si="6"/>
        <v>7.2492044920849499E-2</v>
      </c>
      <c r="P7" s="104">
        <f ca="1">OFFSET(整体套利!G$1,$AI7,0)</f>
        <v>0.87401424976448139</v>
      </c>
      <c r="Q7" s="104">
        <f ca="1">OFFSET(整体套利!H$1,$AI7,0)</f>
        <v>-0.47190278003773101</v>
      </c>
      <c r="R7" s="25">
        <f ca="1">OFFSET(WN!S$1,$AH7,0)</f>
        <v>5.0804160000000001E-2</v>
      </c>
      <c r="S7" s="105">
        <f t="shared" ca="1" si="7"/>
        <v>1.0893129072151575</v>
      </c>
      <c r="T7" s="105">
        <f ca="1">OFFSET(整体套利!J$1,$AI7,0)</f>
        <v>1.067227744</v>
      </c>
      <c r="U7" s="97">
        <f t="shared" ca="1" si="8"/>
        <v>-4.2515705917372415E-2</v>
      </c>
      <c r="V7" s="99" t="str">
        <f ca="1">OFFSET(WN!$A$1,$AH7,0)</f>
        <v>162216</v>
      </c>
      <c r="W7" s="99" t="str">
        <f ca="1">OFFSET(WN!$B$1,$AH7,0)</f>
        <v>泰达500</v>
      </c>
      <c r="X7" s="100" t="str">
        <f ca="1">OFFSET(RT!C$1,$AH7,0)</f>
        <v>000905.SH</v>
      </c>
      <c r="Y7" s="100" t="str">
        <f ca="1">OFFSET(RT!D$1,$AH7,0)</f>
        <v>中证500</v>
      </c>
      <c r="Z7" s="99">
        <f ca="1">OFFSET(WN!P$1,$AH7,0)</f>
        <v>1.0852999999999999</v>
      </c>
      <c r="AA7" s="99">
        <f ca="1">OFFSET(WN!O$1,$AH7,0)</f>
        <v>1.0341</v>
      </c>
      <c r="AB7" s="101">
        <f ca="1">OFFSET(RT!I$1,$AH7,0)</f>
        <v>1.048</v>
      </c>
      <c r="AC7" s="102">
        <f ca="1">OFFSET(CF!K$1,$AH7,0)</f>
        <v>0.40000000596046448</v>
      </c>
      <c r="AD7" s="103">
        <f ca="1">OFFSET(CF!X$1,$AH7,0)</f>
        <v>5.000000074505806E-2</v>
      </c>
      <c r="AE7" s="97">
        <f ca="1">OFFSET(WN!AR$1,$AH7,0)</f>
        <v>0.01</v>
      </c>
      <c r="AF7" s="97">
        <f ca="1">OFFSET(WN!AS$1,$AH7,0)</f>
        <v>2E-3</v>
      </c>
      <c r="AG7" s="97">
        <f ca="1">OFFSET(WN!AT$1,$AH7,0)</f>
        <v>0.05</v>
      </c>
      <c r="AH7" s="19">
        <f>MATCH($A7,WN!I:I,0)-1</f>
        <v>6</v>
      </c>
      <c r="AI7" s="19">
        <f>MATCH($A7,整体套利!W:W,0)-1</f>
        <v>6</v>
      </c>
    </row>
    <row r="8" spans="1:35" ht="13.05" x14ac:dyDescent="0.25">
      <c r="A8" s="16" t="s">
        <v>1547</v>
      </c>
      <c r="B8" s="16" t="str">
        <f>WN!K8</f>
        <v>资源B级</v>
      </c>
      <c r="C8" s="27">
        <f ca="1">OFFSET(RT!J$1,$AH8,0)</f>
        <v>1.5660000000000001</v>
      </c>
      <c r="D8" s="30" t="e">
        <f ca="1">VLOOKUP(OFFSET(WN!$F$1,AH8,0),A类全体!$A:$D,4,FALSE)</f>
        <v>#N/A</v>
      </c>
      <c r="E8" s="31" t="e">
        <f t="shared" ca="1" si="0"/>
        <v>#N/A</v>
      </c>
      <c r="F8" s="9" t="e">
        <f t="shared" ca="1" si="1"/>
        <v>#N/A</v>
      </c>
      <c r="G8" s="9">
        <f ca="1">OFFSET(RT!P$1,$AH8,0)</f>
        <v>2.69E-2</v>
      </c>
      <c r="H8" s="43">
        <f ca="1">OFFSET(RT!M$1,$AH8,0)</f>
        <v>1.4503999999999999E-3</v>
      </c>
      <c r="I8" s="9">
        <f ca="1">OFFSET(RT!V$1,$AH8,0)</f>
        <v>9.4000000000000004E-3</v>
      </c>
      <c r="J8" s="43">
        <f t="shared" ca="1" si="2"/>
        <v>1.4667926710208292</v>
      </c>
      <c r="K8" s="43">
        <f t="shared" ca="1" si="3"/>
        <v>1.4287794976451649</v>
      </c>
      <c r="L8" s="9">
        <f ca="1">OFFSET(整体套利!C$1,$AI8,0)</f>
        <v>-8.2704951142892336E-3</v>
      </c>
      <c r="M8" s="104">
        <f t="shared" ca="1" si="4"/>
        <v>3.405704620680574E-2</v>
      </c>
      <c r="N8" s="104">
        <f ca="1">(AC8*AG8+AE8+AF8)/(1-AC8)/S8</f>
        <v>3.3174429032818004E-2</v>
      </c>
      <c r="O8" s="104">
        <f t="shared" ca="1" si="6"/>
        <v>7.295968493319821E-2</v>
      </c>
      <c r="P8" s="104">
        <f ca="1">OFFSET(整体套利!G$1,$AI8,0)</f>
        <v>0.81396237020682016</v>
      </c>
      <c r="Q8" s="104">
        <f ca="1">OFFSET(整体套利!H$1,$AI8,0)</f>
        <v>-0.59106031986991303</v>
      </c>
      <c r="R8" s="25">
        <f ca="1">OFFSET(WN!S$1,$AH8,0)</f>
        <v>0.24464844999999999</v>
      </c>
      <c r="S8" s="105">
        <f t="shared" ca="1" si="7"/>
        <v>1.6076639723655066</v>
      </c>
      <c r="T8" s="105">
        <f ca="1">OFFSET(整体套利!J$1,$AI8,0)</f>
        <v>1.3781983800000002</v>
      </c>
      <c r="U8" s="97">
        <f t="shared" ca="1" si="8"/>
        <v>-2.5915846272403842E-2</v>
      </c>
      <c r="V8" s="99" t="str">
        <f ca="1">OFFSET(WN!$A$1,$AH8,0)</f>
        <v>161819</v>
      </c>
      <c r="W8" s="99" t="str">
        <f ca="1">OFFSET(WN!$B$1,$AH8,0)</f>
        <v>中证资源</v>
      </c>
      <c r="X8" s="100" t="str">
        <f ca="1">OFFSET(RT!C$1,$AH8,0)</f>
        <v>000944.SH</v>
      </c>
      <c r="Y8" s="100" t="str">
        <f ca="1">OFFSET(RT!D$1,$AH8,0)</f>
        <v>内地资源</v>
      </c>
      <c r="Z8" s="99">
        <f ca="1">OFFSET(WN!P$1,$AH8,0)</f>
        <v>1.587</v>
      </c>
      <c r="AA8" s="99">
        <f ca="1">OFFSET(WN!O$1,$AH8,0)</f>
        <v>1.034</v>
      </c>
      <c r="AB8" s="101">
        <f ca="1">OFFSET(RT!I$1,$AH8,0)</f>
        <v>1.0680000000000001</v>
      </c>
      <c r="AC8" s="102">
        <f ca="1">OFFSET(CF!K$1,$AH8,0)</f>
        <v>0.40000000596046448</v>
      </c>
      <c r="AD8" s="103">
        <f ca="1">OFFSET(CF!X$1,$AH8,0)</f>
        <v>5.000000074505806E-2</v>
      </c>
      <c r="AE8" s="97">
        <f ca="1">OFFSET(WN!AR$1,$AH8,0)</f>
        <v>0.01</v>
      </c>
      <c r="AF8" s="97">
        <f ca="1">OFFSET(WN!AS$1,$AH8,0)</f>
        <v>2E-3</v>
      </c>
      <c r="AG8" s="97">
        <f ca="1">OFFSET(WN!AT$1,$AH8,0)</f>
        <v>0.05</v>
      </c>
      <c r="AH8" s="19">
        <f>MATCH($A8,WN!I:I,0)-1</f>
        <v>7</v>
      </c>
      <c r="AI8" s="19">
        <f>MATCH($A8,整体套利!W:W,0)-1</f>
        <v>7</v>
      </c>
    </row>
    <row r="9" spans="1:35" ht="13.05" x14ac:dyDescent="0.25">
      <c r="A9" s="16" t="s">
        <v>1548</v>
      </c>
      <c r="B9" s="16" t="str">
        <f>WN!K9</f>
        <v>同瑞B</v>
      </c>
      <c r="C9" s="27">
        <f ca="1">OFFSET(RT!J$1,$AH9,0)</f>
        <v>1.091</v>
      </c>
      <c r="D9" s="30" t="e">
        <f ca="1">VLOOKUP(OFFSET(WN!$F$1,AH9,0),A类全体!$A:$D,4,FALSE)</f>
        <v>#N/A</v>
      </c>
      <c r="E9" s="31" t="e">
        <f t="shared" ca="1" si="0"/>
        <v>#N/A</v>
      </c>
      <c r="F9" s="9" t="e">
        <f t="shared" ca="1" si="1"/>
        <v>#N/A</v>
      </c>
      <c r="G9" s="9">
        <f ca="1">OFFSET(RT!P$1,$AH9,0)</f>
        <v>0</v>
      </c>
      <c r="H9" s="43">
        <f ca="1">OFFSET(RT!M$1,$AH9,0)</f>
        <v>0</v>
      </c>
      <c r="I9" s="9">
        <f ca="1">OFFSET(RT!V$1,$AH9,0)</f>
        <v>1.1000000000000001E-3</v>
      </c>
      <c r="J9" s="43">
        <f t="shared" ca="1" si="2"/>
        <v>1.6485281404218743</v>
      </c>
      <c r="K9" s="43">
        <f t="shared" ca="1" si="3"/>
        <v>1.6214628625286025</v>
      </c>
      <c r="L9" s="9">
        <f ca="1">OFFSET(整体套利!C$1,$AI9,0)</f>
        <v>-1.1237338945206732E-2</v>
      </c>
      <c r="M9" s="104">
        <f t="shared" ca="1" si="4"/>
        <v>4.4301864628952567E-2</v>
      </c>
      <c r="N9" s="104">
        <f t="shared" ca="1" si="5"/>
        <v>4.3574523525108343E-2</v>
      </c>
      <c r="O9" s="104">
        <f t="shared" ca="1" si="6"/>
        <v>6.8311399101562101E-2</v>
      </c>
      <c r="P9" s="104">
        <f ca="1">OFFSET(整体套利!G$1,$AI9,0)</f>
        <v>0.85335081796850676</v>
      </c>
      <c r="Q9" s="104">
        <f ca="1">OFFSET(整体套利!H$1,$AI9,0)</f>
        <v>-0.47772573516611683</v>
      </c>
      <c r="R9" s="25">
        <f ca="1">OFFSET(WN!S$1,$AH9,0)</f>
        <v>2.6462920000000001E-2</v>
      </c>
      <c r="S9" s="105">
        <f t="shared" ca="1" si="7"/>
        <v>1.1092108507471528</v>
      </c>
      <c r="T9" s="105">
        <f ca="1">OFFSET(整体套利!J$1,$AI9,0)</f>
        <v>1.07912651</v>
      </c>
      <c r="U9" s="97">
        <f t="shared" ca="1" si="8"/>
        <v>-1.6417844032887152E-2</v>
      </c>
      <c r="V9" s="99" t="str">
        <f ca="1">OFFSET(WN!$A$1,$AH9,0)</f>
        <v>160808</v>
      </c>
      <c r="W9" s="99" t="str">
        <f ca="1">OFFSET(WN!$B$1,$AH9,0)</f>
        <v>长盛同瑞</v>
      </c>
      <c r="X9" s="100" t="str">
        <f ca="1">OFFSET(RT!C$1,$AH9,0)</f>
        <v>000904.SH</v>
      </c>
      <c r="Y9" s="100" t="str">
        <f ca="1">OFFSET(RT!D$1,$AH9,0)</f>
        <v>中证200</v>
      </c>
      <c r="Z9" s="99">
        <f ca="1">OFFSET(WN!P$1,$AH9,0)</f>
        <v>1.107</v>
      </c>
      <c r="AA9" s="99">
        <f ca="1">OFFSET(WN!O$1,$AH9,0)</f>
        <v>1.034</v>
      </c>
      <c r="AB9" s="101">
        <f ca="1">OFFSET(RT!I$1,$AH9,0)</f>
        <v>1.0309999999999999</v>
      </c>
      <c r="AC9" s="102">
        <f ca="1">OFFSET(CF!K$1,$AH9,0)</f>
        <v>0.40000000596046448</v>
      </c>
      <c r="AD9" s="103">
        <f ca="1">OFFSET(CF!X$1,$AH9,0)</f>
        <v>5.000000074505806E-2</v>
      </c>
      <c r="AE9" s="97">
        <f ca="1">OFFSET(WN!AR$1,$AH9,0)</f>
        <v>7.4999999999999997E-3</v>
      </c>
      <c r="AF9" s="97">
        <f ca="1">OFFSET(WN!AS$1,$AH9,0)</f>
        <v>1.5E-3</v>
      </c>
      <c r="AG9" s="97">
        <f ca="1">OFFSET(WN!AT$1,$AH9,0)</f>
        <v>0.05</v>
      </c>
      <c r="AH9" s="19">
        <f>MATCH($A9,WN!I:I,0)-1</f>
        <v>8</v>
      </c>
      <c r="AI9" s="19">
        <f>MATCH($A9,整体套利!W:W,0)-1</f>
        <v>8</v>
      </c>
    </row>
    <row r="10" spans="1:35" ht="13.05" x14ac:dyDescent="0.25">
      <c r="A10" s="16" t="s">
        <v>1549</v>
      </c>
      <c r="B10" s="16" t="str">
        <f>WN!K10</f>
        <v>沪深300B</v>
      </c>
      <c r="C10" s="27">
        <f ca="1">OFFSET(RT!J$1,$AH10,0)</f>
        <v>1.7230000000000001</v>
      </c>
      <c r="D10" s="30" t="e">
        <f ca="1">VLOOKUP(OFFSET(WN!$F$1,AH10,0),A类全体!$A:$D,4,FALSE)</f>
        <v>#N/A</v>
      </c>
      <c r="E10" s="31" t="e">
        <f t="shared" ca="1" si="0"/>
        <v>#N/A</v>
      </c>
      <c r="F10" s="9" t="e">
        <f t="shared" ca="1" si="1"/>
        <v>#N/A</v>
      </c>
      <c r="G10" s="9">
        <f ca="1">OFFSET(RT!P$1,$AH10,0)</f>
        <v>-4.0000000000000001E-3</v>
      </c>
      <c r="H10" s="43">
        <f ca="1">OFFSET(RT!M$1,$AH10,0)</f>
        <v>5.9932400000000004E-3</v>
      </c>
      <c r="I10" s="9">
        <f ca="1">OFFSET(RT!V$1,$AH10,0)</f>
        <v>-1E-3</v>
      </c>
      <c r="J10" s="43">
        <f t="shared" ca="1" si="2"/>
        <v>1.5759825304701101</v>
      </c>
      <c r="K10" s="43">
        <f t="shared" ca="1" si="3"/>
        <v>1.6139972714270336</v>
      </c>
      <c r="L10" s="9">
        <f ca="1">OFFSET(整体套利!C$1,$AI10,0)</f>
        <v>-3.1000384876301856E-3</v>
      </c>
      <c r="M10" s="104">
        <f t="shared" ca="1" si="4"/>
        <v>4.0278583865351131E-2</v>
      </c>
      <c r="N10" s="104">
        <f t="shared" ca="1" si="5"/>
        <v>4.1250155505359286E-2</v>
      </c>
      <c r="O10" s="104">
        <f t="shared" ca="1" si="6"/>
        <v>6.9930217905178879E-2</v>
      </c>
      <c r="P10" s="104">
        <f ca="1">OFFSET(整体套利!G$1,$AI10,0)</f>
        <v>0.10480232158740654</v>
      </c>
      <c r="Q10" s="104">
        <f ca="1">OFFSET(整体套利!H$1,$AI10,0)</f>
        <v>-0.52751287380111922</v>
      </c>
      <c r="R10" s="25">
        <f ca="1">OFFSET(WN!S$1,$AH10,0)</f>
        <v>0.74477568000000005</v>
      </c>
      <c r="S10" s="105">
        <f t="shared" ca="1" si="7"/>
        <v>1.6824178999999999</v>
      </c>
      <c r="T10" s="105">
        <f ca="1">OFFSET(整体套利!J$1,$AI10,0)</f>
        <v>1.3577089499999999</v>
      </c>
      <c r="U10" s="97">
        <f t="shared" ca="1" si="8"/>
        <v>2.4121295903948736E-2</v>
      </c>
      <c r="V10" s="99" t="str">
        <f ca="1">OFFSET(WN!$A$1,$AH10,0)</f>
        <v>165515</v>
      </c>
      <c r="W10" s="99" t="str">
        <f ca="1">OFFSET(WN!$B$1,$AH10,0)</f>
        <v>信诚300</v>
      </c>
      <c r="X10" s="100" t="str">
        <f ca="1">OFFSET(RT!C$1,$AH10,0)</f>
        <v>000300.SH</v>
      </c>
      <c r="Y10" s="100" t="str">
        <f ca="1">OFFSET(RT!D$1,$AH10,0)</f>
        <v>沪深300</v>
      </c>
      <c r="Z10" s="99">
        <f ca="1">OFFSET(WN!P$1,$AH10,0)</f>
        <v>1.6850000000000001</v>
      </c>
      <c r="AA10" s="99">
        <f ca="1">OFFSET(WN!O$1,$AH10,0)</f>
        <v>1.0329999999999999</v>
      </c>
      <c r="AB10" s="101">
        <f ca="1">OFFSET(RT!I$1,$AH10,0)</f>
        <v>0.98399999999999999</v>
      </c>
      <c r="AC10" s="102">
        <f ca="1">OFFSET(CF!K$1,$AH10,0)</f>
        <v>0.5</v>
      </c>
      <c r="AD10" s="103">
        <f ca="1">OFFSET(CF!X$1,$AH10,0)</f>
        <v>4.4999998062849045E-2</v>
      </c>
      <c r="AE10" s="97">
        <f ca="1">OFFSET(WN!AR$1,$AH10,0)</f>
        <v>0.01</v>
      </c>
      <c r="AF10" s="97">
        <f ca="1">OFFSET(WN!AS$1,$AH10,0)</f>
        <v>2.2000000000000001E-3</v>
      </c>
      <c r="AG10" s="97">
        <f ca="1">OFFSET(WN!AT$1,$AH10,0)</f>
        <v>4.4999999999999998E-2</v>
      </c>
      <c r="AH10" s="19">
        <f>MATCH($A10,WN!I:I,0)-1</f>
        <v>9</v>
      </c>
      <c r="AI10" s="19">
        <f>MATCH($A10,整体套利!W:W,0)-1</f>
        <v>9</v>
      </c>
    </row>
    <row r="11" spans="1:35" ht="13.05" x14ac:dyDescent="0.25">
      <c r="A11" s="16" t="s">
        <v>1550</v>
      </c>
      <c r="B11" s="16" t="str">
        <f>WN!K11</f>
        <v>中小300B</v>
      </c>
      <c r="C11" s="27">
        <f ca="1">OFFSET(RT!J$1,$AH11,0)</f>
        <v>1.097</v>
      </c>
      <c r="D11" s="30" t="str">
        <f ca="1">VLOOKUP(OFFSET(WN!$F$1,AH11,0),A类全体!$A:$D,4,FALSE)</f>
        <v>-</v>
      </c>
      <c r="E11" s="31" t="str">
        <f t="shared" ca="1" si="0"/>
        <v>-</v>
      </c>
      <c r="F11" s="9" t="str">
        <f t="shared" ca="1" si="1"/>
        <v>-</v>
      </c>
      <c r="G11" s="9">
        <f ca="1">OFFSET(RT!P$1,$AH11,0)</f>
        <v>-2.8300000000000002E-2</v>
      </c>
      <c r="H11" s="43">
        <f ca="1">OFFSET(RT!M$1,$AH11,0)</f>
        <v>3.5300000000000002E-4</v>
      </c>
      <c r="I11" s="9">
        <f ca="1">OFFSET(RT!V$1,$AH11,0)</f>
        <v>2.4000000000000002E-3</v>
      </c>
      <c r="J11" s="43">
        <f t="shared" ca="1" si="2"/>
        <v>1.7039673824697836</v>
      </c>
      <c r="K11" s="43">
        <f t="shared" ca="1" si="3"/>
        <v>1.5860132026532836</v>
      </c>
      <c r="L11" s="9">
        <f ca="1">OFFSET(整体套利!C$1,$AI11,0)</f>
        <v>-8.6944927134166017E-3</v>
      </c>
      <c r="M11" s="104">
        <f t="shared" ca="1" si="4"/>
        <v>5.3783045726791781E-2</v>
      </c>
      <c r="N11" s="104">
        <f t="shared" ca="1" si="5"/>
        <v>5.0060007884634293E-2</v>
      </c>
      <c r="O11" s="104">
        <f t="shared" ca="1" si="6"/>
        <v>7.6399911510247151E-2</v>
      </c>
      <c r="P11" s="104">
        <f ca="1">OFFSET(整体套利!G$1,$AI11,0)</f>
        <v>0.78324430129510247</v>
      </c>
      <c r="Q11" s="104">
        <f ca="1">OFFSET(整体套利!H$1,$AI11,0)</f>
        <v>-0.49676845399733904</v>
      </c>
      <c r="R11" s="25">
        <f ca="1">OFFSET(WN!S$1,$AH11,0)</f>
        <v>3.644439E-2</v>
      </c>
      <c r="S11" s="105">
        <f t="shared" ca="1" si="7"/>
        <v>1.1785855347497933</v>
      </c>
      <c r="T11" s="105">
        <f ca="1">OFFSET(整体套利!J$1,$AI11,0)</f>
        <v>1.12155132</v>
      </c>
      <c r="U11" s="97">
        <f t="shared" ca="1" si="8"/>
        <v>-6.9223261565918959E-2</v>
      </c>
      <c r="V11" s="99" t="str">
        <f ca="1">OFFSET(WN!$A$1,$AH11,0)</f>
        <v>162010</v>
      </c>
      <c r="W11" s="99" t="str">
        <f ca="1">OFFSET(WN!$B$1,$AH11,0)</f>
        <v>长城久兆</v>
      </c>
      <c r="X11" s="100" t="str">
        <f ca="1">OFFSET(RT!C$1,$AH11,0)</f>
        <v>399008.SZ</v>
      </c>
      <c r="Y11" s="100" t="str">
        <f ca="1">OFFSET(RT!D$1,$AH11,0)</f>
        <v>中小300</v>
      </c>
      <c r="Z11" s="99">
        <f ca="1">OFFSET(WN!P$1,$AH11,0)</f>
        <v>1.175</v>
      </c>
      <c r="AA11" s="99">
        <f ca="1">OFFSET(WN!O$1,$AH11,0)</f>
        <v>1.036</v>
      </c>
      <c r="AB11" s="101">
        <f ca="1">OFFSET(RT!I$1,$AH11,0)</f>
        <v>1.1340000000000001</v>
      </c>
      <c r="AC11" s="102">
        <f ca="1">OFFSET(CF!K$1,$AH11,0)</f>
        <v>0.40000000596046448</v>
      </c>
      <c r="AD11" s="103">
        <f ca="1">OFFSET(CF!X$1,$AH11,0)</f>
        <v>5.7999998331069946E-2</v>
      </c>
      <c r="AE11" s="97">
        <f ca="1">OFFSET(WN!AR$1,$AH11,0)</f>
        <v>0.01</v>
      </c>
      <c r="AF11" s="97">
        <f ca="1">OFFSET(WN!AS$1,$AH11,0)</f>
        <v>2.2000000000000001E-3</v>
      </c>
      <c r="AG11" s="97">
        <f ca="1">OFFSET(WN!AT$1,$AH11,0)</f>
        <v>5.7999999999999996E-2</v>
      </c>
      <c r="AH11" s="19">
        <f>MATCH($A11,WN!I:I,0)-1</f>
        <v>10</v>
      </c>
      <c r="AI11" s="19">
        <f>MATCH($A11,整体套利!W:W,0)-1</f>
        <v>10</v>
      </c>
    </row>
    <row r="12" spans="1:35" ht="13.05" x14ac:dyDescent="0.25">
      <c r="A12" s="16" t="s">
        <v>1551</v>
      </c>
      <c r="B12" s="16" t="str">
        <f>WN!K12</f>
        <v>500B</v>
      </c>
      <c r="C12" s="27">
        <f ca="1">OFFSET(RT!J$1,$AH12,0)</f>
        <v>1.5290000000000001</v>
      </c>
      <c r="D12" s="30" t="e">
        <f ca="1">VLOOKUP(OFFSET(WN!$F$1,AH12,0),A类全体!$A:$D,4,FALSE)</f>
        <v>#N/A</v>
      </c>
      <c r="E12" s="31" t="e">
        <f t="shared" ca="1" si="0"/>
        <v>#N/A</v>
      </c>
      <c r="F12" s="9" t="e">
        <f t="shared" ca="1" si="1"/>
        <v>#N/A</v>
      </c>
      <c r="G12" s="9">
        <f ca="1">OFFSET(RT!P$1,$AH12,0)</f>
        <v>3.9000000000000003E-3</v>
      </c>
      <c r="H12" s="43">
        <f ca="1">OFFSET(RT!M$1,$AH12,0)</f>
        <v>9.9999999999999995E-7</v>
      </c>
      <c r="I12" s="9">
        <f ca="1">OFFSET(RT!V$1,$AH12,0)</f>
        <v>2.4000000000000002E-3</v>
      </c>
      <c r="J12" s="43">
        <f t="shared" ca="1" si="2"/>
        <v>1.4661650025746331</v>
      </c>
      <c r="K12" s="43">
        <f t="shared" ca="1" si="3"/>
        <v>1.4440962353010411</v>
      </c>
      <c r="L12" s="9">
        <f ca="1">OFFSET(整体套利!C$1,$AI12,0)</f>
        <v>8.4772239121000403E-4</v>
      </c>
      <c r="M12" s="104">
        <f t="shared" ca="1" si="4"/>
        <v>3.4881186631692464E-2</v>
      </c>
      <c r="N12" s="104">
        <f t="shared" ca="1" si="5"/>
        <v>3.4356153781604122E-2</v>
      </c>
      <c r="O12" s="104">
        <f t="shared" ca="1" si="6"/>
        <v>7.4825837287319688E-2</v>
      </c>
      <c r="P12" s="104" t="str">
        <f ca="1">OFFSET(整体套利!G$1,$AI12,0)</f>
        <v>-</v>
      </c>
      <c r="Q12" s="104">
        <f ca="1">OFFSET(整体套利!H$1,$AI12,0)</f>
        <v>-0.58098515662010142</v>
      </c>
      <c r="R12" s="25">
        <f ca="1">OFFSET(WN!S$1,$AH12,0)</f>
        <v>9.5409279999999999E-2</v>
      </c>
      <c r="S12" s="105">
        <f t="shared" ca="1" si="7"/>
        <v>1.5523662718151801</v>
      </c>
      <c r="T12" s="105">
        <f ca="1">OFFSET(整体套利!J$1,$AI12,0)</f>
        <v>1.3450597600000003</v>
      </c>
      <c r="U12" s="97">
        <f t="shared" ca="1" si="8"/>
        <v>-1.5052035231258754E-2</v>
      </c>
      <c r="V12" s="99" t="str">
        <f ca="1">OFFSET(WN!$A$1,$AH12,0)</f>
        <v>164809</v>
      </c>
      <c r="W12" s="99" t="str">
        <f ca="1">OFFSET(WN!$B$1,$AH12,0)</f>
        <v>工银500</v>
      </c>
      <c r="X12" s="100" t="str">
        <f ca="1">OFFSET(RT!C$1,$AH12,0)</f>
        <v>000905.SH</v>
      </c>
      <c r="Y12" s="100" t="str">
        <f ca="1">OFFSET(RT!D$1,$AH12,0)</f>
        <v>中证500</v>
      </c>
      <c r="Z12" s="99">
        <f ca="1">OFFSET(WN!P$1,$AH12,0)</f>
        <v>1.5472999999999999</v>
      </c>
      <c r="AA12" s="99">
        <f ca="1">OFFSET(WN!O$1,$AH12,0)</f>
        <v>1.0341</v>
      </c>
      <c r="AB12" s="101">
        <f ca="1">OFFSET(RT!I$1,$AH12,0)</f>
        <v>1.0720000000000001</v>
      </c>
      <c r="AC12" s="102">
        <f ca="1">OFFSET(CF!K$1,$AH12,0)</f>
        <v>0.40000000596046448</v>
      </c>
      <c r="AD12" s="103">
        <f ca="1">OFFSET(CF!X$1,$AH12,0)</f>
        <v>5.000000074505806E-2</v>
      </c>
      <c r="AE12" s="97">
        <f ca="1">OFFSET(WN!AR$1,$AH12,0)</f>
        <v>0.01</v>
      </c>
      <c r="AF12" s="97">
        <f ca="1">OFFSET(WN!AS$1,$AH12,0)</f>
        <v>2E-3</v>
      </c>
      <c r="AG12" s="97">
        <f ca="1">OFFSET(WN!AT$1,$AH12,0)</f>
        <v>0.05</v>
      </c>
      <c r="AH12" s="19">
        <f>MATCH($A12,WN!I:I,0)-1</f>
        <v>11</v>
      </c>
      <c r="AI12" s="19">
        <f>MATCH($A12,整体套利!W:W,0)-1</f>
        <v>11</v>
      </c>
    </row>
    <row r="13" spans="1:35" ht="13.05" x14ac:dyDescent="0.25">
      <c r="A13" s="16" t="s">
        <v>1552</v>
      </c>
      <c r="B13" s="16" t="str">
        <f>WN!K13</f>
        <v>诺安进取</v>
      </c>
      <c r="C13" s="27">
        <f ca="1">OFFSET(RT!J$1,$AH13,0)</f>
        <v>1.31</v>
      </c>
      <c r="D13" s="30" t="e">
        <f ca="1">VLOOKUP(OFFSET(WN!$F$1,AH13,0),A类全体!$A:$D,4,FALSE)</f>
        <v>#N/A</v>
      </c>
      <c r="E13" s="31" t="e">
        <f t="shared" ca="1" si="0"/>
        <v>#N/A</v>
      </c>
      <c r="F13" s="9" t="e">
        <f t="shared" ca="1" si="1"/>
        <v>#N/A</v>
      </c>
      <c r="G13" s="9">
        <f ca="1">OFFSET(RT!P$1,$AH13,0)</f>
        <v>-8.0000000000000004E-4</v>
      </c>
      <c r="H13" s="43">
        <f ca="1">OFFSET(RT!M$1,$AH13,0)</f>
        <v>1.804E-5</v>
      </c>
      <c r="I13" s="9">
        <f ca="1">OFFSET(RT!V$1,$AH13,0)</f>
        <v>2.5000000000000001E-3</v>
      </c>
      <c r="J13" s="43">
        <f t="shared" ca="1" si="2"/>
        <v>1.5303435266529788</v>
      </c>
      <c r="K13" s="43">
        <f t="shared" ca="1" si="3"/>
        <v>1.5240418237476756</v>
      </c>
      <c r="L13" s="9">
        <f ca="1">OFFSET(整体套利!C$1,$AI13,0)</f>
        <v>-4.0320918393231819E-3</v>
      </c>
      <c r="M13" s="104">
        <f t="shared" ca="1" si="4"/>
        <v>4.0712468976990678E-2</v>
      </c>
      <c r="N13" s="104">
        <f t="shared" ca="1" si="5"/>
        <v>4.0544821726836662E-2</v>
      </c>
      <c r="O13" s="104">
        <f t="shared" ca="1" si="6"/>
        <v>7.6766222138938606E-2</v>
      </c>
      <c r="P13" s="104">
        <f ca="1">OFFSET(整体套利!G$1,$AI13,0)</f>
        <v>0.66271771210042818</v>
      </c>
      <c r="Q13" s="104">
        <f ca="1">OFFSET(整体套利!H$1,$AI13,0)</f>
        <v>-0.53144614484515595</v>
      </c>
      <c r="R13" s="25">
        <f ca="1">OFFSET(WN!S$1,$AH13,0)</f>
        <v>3.3440909999999997E-2</v>
      </c>
      <c r="S13" s="105">
        <f t="shared" ca="1" si="7"/>
        <v>1.3154166694622902</v>
      </c>
      <c r="T13" s="105">
        <f ca="1">OFFSET(整体套利!J$1,$AI13,0)</f>
        <v>1.20285</v>
      </c>
      <c r="U13" s="97">
        <f t="shared" ca="1" si="8"/>
        <v>-4.1178355026505464E-3</v>
      </c>
      <c r="V13" s="99" t="str">
        <f ca="1">OFFSET(WN!$A$1,$AH13,0)</f>
        <v>163209</v>
      </c>
      <c r="W13" s="99" t="str">
        <f ca="1">OFFSET(WN!$B$1,$AH13,0)</f>
        <v>诺安中创</v>
      </c>
      <c r="X13" s="100" t="str">
        <f ca="1">OFFSET(RT!C$1,$AH13,0)</f>
        <v>000958.SH</v>
      </c>
      <c r="Y13" s="100" t="str">
        <f ca="1">OFFSET(RT!D$1,$AH13,0)</f>
        <v>创业成长</v>
      </c>
      <c r="Z13" s="99">
        <f ca="1">OFFSET(WN!P$1,$AH13,0)</f>
        <v>1.3109999999999999</v>
      </c>
      <c r="AA13" s="99">
        <f ca="1">OFFSET(WN!O$1,$AH13,0)</f>
        <v>1.034</v>
      </c>
      <c r="AB13" s="101">
        <f ca="1">OFFSET(RT!I$1,$AH13,0)</f>
        <v>1.03</v>
      </c>
      <c r="AC13" s="102">
        <f ca="1">OFFSET(CF!K$1,$AH13,0)</f>
        <v>0.40000000596046448</v>
      </c>
      <c r="AD13" s="103">
        <f ca="1">OFFSET(CF!X$1,$AH13,0)</f>
        <v>5.000000074505806E-2</v>
      </c>
      <c r="AE13" s="97">
        <f ca="1">OFFSET(WN!AR$1,$AH13,0)</f>
        <v>0.01</v>
      </c>
      <c r="AF13" s="97">
        <f ca="1">OFFSET(WN!AS$1,$AH13,0)</f>
        <v>2E-3</v>
      </c>
      <c r="AG13" s="97">
        <f ca="1">OFFSET(WN!AT$1,$AH13,0)</f>
        <v>0.05</v>
      </c>
      <c r="AH13" s="19">
        <f>MATCH($A13,WN!I:I,0)-1</f>
        <v>12</v>
      </c>
      <c r="AI13" s="19">
        <f>MATCH($A13,整体套利!W:W,0)-1</f>
        <v>12</v>
      </c>
    </row>
    <row r="14" spans="1:35" ht="13.05" x14ac:dyDescent="0.25">
      <c r="A14" s="16" t="s">
        <v>1553</v>
      </c>
      <c r="B14" s="16" t="str">
        <f>WN!K14</f>
        <v>深证100B</v>
      </c>
      <c r="C14" s="27">
        <f ca="1">OFFSET(RT!J$1,$AH14,0)</f>
        <v>1.29</v>
      </c>
      <c r="D14" s="30" t="e">
        <f ca="1">VLOOKUP(OFFSET(WN!$F$1,AH14,0),A类全体!$A:$D,4,FALSE)</f>
        <v>#N/A</v>
      </c>
      <c r="E14" s="31" t="e">
        <f t="shared" ca="1" si="0"/>
        <v>#N/A</v>
      </c>
      <c r="F14" s="9" t="e">
        <f t="shared" ca="1" si="1"/>
        <v>#N/A</v>
      </c>
      <c r="G14" s="9">
        <f ca="1">OFFSET(RT!P$1,$AH14,0)</f>
        <v>0</v>
      </c>
      <c r="H14" s="43">
        <f ca="1">OFFSET(RT!M$1,$AH14,0)</f>
        <v>0</v>
      </c>
      <c r="I14" s="9">
        <f ca="1">OFFSET(RT!V$1,$AH14,0)</f>
        <v>-8.0000000000000004E-4</v>
      </c>
      <c r="J14" s="43">
        <f t="shared" ca="1" si="2"/>
        <v>1.7859284837209302</v>
      </c>
      <c r="K14" s="43">
        <f t="shared" ca="1" si="3"/>
        <v>1.8148425210010062</v>
      </c>
      <c r="L14" s="9">
        <f ca="1">OFFSET(整体套利!C$1,$AI14,0)</f>
        <v>1.0049386319168185E-2</v>
      </c>
      <c r="M14" s="104">
        <f t="shared" ca="1" si="4"/>
        <v>5.7674418604651168E-2</v>
      </c>
      <c r="N14" s="104">
        <f t="shared" ca="1" si="5"/>
        <v>5.8608162763413449E-2</v>
      </c>
      <c r="O14" s="104">
        <f t="shared" ca="1" si="6"/>
        <v>7.3383799924892884E-2</v>
      </c>
      <c r="P14" s="104">
        <f ca="1">OFFSET(整体套利!G$1,$AI14,0)</f>
        <v>0.7362258467024807</v>
      </c>
      <c r="Q14" s="104">
        <f ca="1">OFFSET(整体套利!H$1,$AI14,0)</f>
        <v>-0.44258469191616856</v>
      </c>
      <c r="R14" s="25">
        <f ca="1">OFFSET(WN!S$1,$AH14,0)</f>
        <v>3.2088270000000002E-2</v>
      </c>
      <c r="S14" s="105">
        <f t="shared" ca="1" si="7"/>
        <v>1.269447744</v>
      </c>
      <c r="T14" s="105">
        <f ca="1">OFFSET(整体套利!J$1,$AI14,0)</f>
        <v>1.151923872</v>
      </c>
      <c r="U14" s="97">
        <f t="shared" ca="1" si="8"/>
        <v>1.6189918881765353E-2</v>
      </c>
      <c r="V14" s="99" t="str">
        <f ca="1">OFFSET(WN!$A$1,$AH14,0)</f>
        <v>162714</v>
      </c>
      <c r="W14" s="99" t="str">
        <f ca="1">OFFSET(WN!$B$1,$AH14,0)</f>
        <v>深100基</v>
      </c>
      <c r="X14" s="100" t="str">
        <f ca="1">OFFSET(RT!C$1,$AH14,0)</f>
        <v>399330.SZ</v>
      </c>
      <c r="Y14" s="100" t="str">
        <f ca="1">OFFSET(RT!D$1,$AH14,0)</f>
        <v>深证100</v>
      </c>
      <c r="Z14" s="99">
        <f ca="1">OFFSET(WN!P$1,$AH14,0)</f>
        <v>1.2712000000000001</v>
      </c>
      <c r="AA14" s="99">
        <f ca="1">OFFSET(WN!O$1,$AH14,0)</f>
        <v>1.0344</v>
      </c>
      <c r="AB14" s="101">
        <f ca="1">OFFSET(RT!I$1,$AH14,0)</f>
        <v>1.0369999999999999</v>
      </c>
      <c r="AC14" s="102">
        <f ca="1">OFFSET(CF!K$1,$AH14,0)</f>
        <v>0.5</v>
      </c>
      <c r="AD14" s="103">
        <f ca="1">OFFSET(CF!X$1,$AH14,0)</f>
        <v>5.000000074505806E-2</v>
      </c>
      <c r="AE14" s="97">
        <f ca="1">OFFSET(WN!AR$1,$AH14,0)</f>
        <v>0.01</v>
      </c>
      <c r="AF14" s="97">
        <f ca="1">OFFSET(WN!AS$1,$AH14,0)</f>
        <v>2.2000000000000001E-3</v>
      </c>
      <c r="AG14" s="97">
        <f ca="1">OFFSET(WN!AT$1,$AH14,0)</f>
        <v>0.05</v>
      </c>
      <c r="AH14" s="19">
        <f>MATCH($A14,WN!I:I,0)-1</f>
        <v>13</v>
      </c>
      <c r="AI14" s="19">
        <f>MATCH($A14,整体套利!W:W,0)-1</f>
        <v>13</v>
      </c>
    </row>
    <row r="15" spans="1:35" ht="13.05" x14ac:dyDescent="0.25">
      <c r="A15" s="16" t="s">
        <v>1554</v>
      </c>
      <c r="B15" s="16" t="str">
        <f>WN!K15</f>
        <v>浙商进取</v>
      </c>
      <c r="C15" s="27">
        <f ca="1">OFFSET(RT!J$1,$AH15,0)</f>
        <v>1.5820000000000001</v>
      </c>
      <c r="D15" s="30" t="e">
        <f ca="1">VLOOKUP(OFFSET(WN!$F$1,AH15,0),A类全体!$A:$D,4,FALSE)</f>
        <v>#N/A</v>
      </c>
      <c r="E15" s="31" t="e">
        <f t="shared" ca="1" si="0"/>
        <v>#N/A</v>
      </c>
      <c r="F15" s="9" t="e">
        <f t="shared" ca="1" si="1"/>
        <v>#N/A</v>
      </c>
      <c r="G15" s="9">
        <f ca="1">OFFSET(RT!P$1,$AH15,0)</f>
        <v>0</v>
      </c>
      <c r="H15" s="43">
        <f ca="1">OFFSET(RT!M$1,$AH15,0)</f>
        <v>0</v>
      </c>
      <c r="I15" s="9">
        <f ca="1">OFFSET(RT!V$1,$AH15,0)</f>
        <v>-1E-3</v>
      </c>
      <c r="J15" s="43">
        <f t="shared" ca="1" si="2"/>
        <v>1.6368758533501895</v>
      </c>
      <c r="K15" s="43">
        <f t="shared" ca="1" si="3"/>
        <v>1.6615175662107862</v>
      </c>
      <c r="L15" s="9">
        <f ca="1">OFFSET(整体套利!C$1,$AI15,0)</f>
        <v>-7.1586525717949323E-3</v>
      </c>
      <c r="M15" s="104">
        <f t="shared" ca="1" si="4"/>
        <v>4.3868520859671301E-2</v>
      </c>
      <c r="N15" s="104">
        <f t="shared" ca="1" si="5"/>
        <v>4.4528922497602881E-2</v>
      </c>
      <c r="O15" s="104">
        <f t="shared" ca="1" si="6"/>
        <v>6.8880804051382319E-2</v>
      </c>
      <c r="P15" s="104">
        <f ca="1">OFFSET(整体套利!G$1,$AI15,0)</f>
        <v>0.54467731999720725</v>
      </c>
      <c r="Q15" s="104">
        <f ca="1">OFFSET(整体套利!H$1,$AI15,0)</f>
        <v>-0.49759369752776095</v>
      </c>
      <c r="R15" s="25">
        <f ca="1">OFFSET(WN!S$1,$AH15,0)</f>
        <v>1.6208500000000001E-2</v>
      </c>
      <c r="S15" s="105">
        <f t="shared" ca="1" si="7"/>
        <v>1.5585376</v>
      </c>
      <c r="T15" s="105">
        <f ca="1">OFFSET(整体套利!J$1,$AI15,0)</f>
        <v>1.2947687999999999</v>
      </c>
      <c r="U15" s="97">
        <f t="shared" ca="1" si="8"/>
        <v>1.5054112265241448E-2</v>
      </c>
      <c r="V15" s="99" t="str">
        <f ca="1">OFFSET(WN!$A$1,$AH15,0)</f>
        <v>166802</v>
      </c>
      <c r="W15" s="99" t="str">
        <f ca="1">OFFSET(WN!$B$1,$AH15,0)</f>
        <v>浙商300</v>
      </c>
      <c r="X15" s="100" t="str">
        <f ca="1">OFFSET(RT!C$1,$AH15,0)</f>
        <v>000300.SH</v>
      </c>
      <c r="Y15" s="100" t="str">
        <f ca="1">OFFSET(RT!D$1,$AH15,0)</f>
        <v>沪深300</v>
      </c>
      <c r="Z15" s="99">
        <f ca="1">OFFSET(WN!P$1,$AH15,0)</f>
        <v>1.5609999999999999</v>
      </c>
      <c r="AA15" s="99">
        <f ca="1">OFFSET(WN!O$1,$AH15,0)</f>
        <v>1.0309999999999999</v>
      </c>
      <c r="AB15" s="101">
        <f ca="1">OFFSET(RT!I$1,$AH15,0)</f>
        <v>0.98899999999999999</v>
      </c>
      <c r="AC15" s="102">
        <f ca="1">OFFSET(CF!K$1,$AH15,0)</f>
        <v>0.5</v>
      </c>
      <c r="AD15" s="103">
        <f ca="1">OFFSET(CF!X$1,$AH15,0)</f>
        <v>4.4999998062849045E-2</v>
      </c>
      <c r="AE15" s="97">
        <f ca="1">OFFSET(WN!AR$1,$AH15,0)</f>
        <v>0.01</v>
      </c>
      <c r="AF15" s="97">
        <f ca="1">OFFSET(WN!AS$1,$AH15,0)</f>
        <v>2.2000000000000001E-3</v>
      </c>
      <c r="AG15" s="97">
        <f ca="1">OFFSET(WN!AT$1,$AH15,0)</f>
        <v>4.4999999999999998E-2</v>
      </c>
      <c r="AH15" s="19">
        <f>MATCH($A15,WN!I:I,0)-1</f>
        <v>14</v>
      </c>
      <c r="AI15" s="19">
        <f>MATCH($A15,整体套利!W:W,0)-1</f>
        <v>14</v>
      </c>
    </row>
    <row r="16" spans="1:35" ht="13.05" x14ac:dyDescent="0.25">
      <c r="A16" s="16" t="s">
        <v>1555</v>
      </c>
      <c r="B16" s="16" t="str">
        <f>WN!K16</f>
        <v>HS300B</v>
      </c>
      <c r="C16" s="27">
        <f ca="1">OFFSET(RT!J$1,$AH16,0)</f>
        <v>1.673</v>
      </c>
      <c r="D16" s="30" t="e">
        <f ca="1">VLOOKUP(OFFSET(WN!$F$1,AH16,0),A类全体!$A:$D,4,FALSE)</f>
        <v>#N/A</v>
      </c>
      <c r="E16" s="31" t="e">
        <f t="shared" ca="1" si="0"/>
        <v>#N/A</v>
      </c>
      <c r="F16" s="9" t="e">
        <f t="shared" ca="1" si="1"/>
        <v>#N/A</v>
      </c>
      <c r="G16" s="9">
        <f ca="1">OFFSET(RT!P$1,$AH16,0)</f>
        <v>0</v>
      </c>
      <c r="H16" s="43">
        <f ca="1">OFFSET(RT!M$1,$AH16,0)</f>
        <v>1E-4</v>
      </c>
      <c r="I16" s="9">
        <f ca="1">OFFSET(RT!V$1,$AH16,0)</f>
        <v>-1E-3</v>
      </c>
      <c r="J16" s="43">
        <f t="shared" ca="1" si="2"/>
        <v>1.6085123012552303</v>
      </c>
      <c r="K16" s="43">
        <f t="shared" ca="1" si="3"/>
        <v>1.6243959614957755</v>
      </c>
      <c r="L16" s="9">
        <f ca="1">OFFSET(整体套利!C$1,$AI16,0)</f>
        <v>1.5592077100510027E-2</v>
      </c>
      <c r="M16" s="104">
        <f t="shared" ca="1" si="4"/>
        <v>4.4471010161386736E-2</v>
      </c>
      <c r="N16" s="104">
        <f t="shared" ca="1" si="5"/>
        <v>4.4910150362805198E-2</v>
      </c>
      <c r="O16" s="104">
        <f t="shared" ca="1" si="6"/>
        <v>7.3081530265949574E-2</v>
      </c>
      <c r="P16" s="104">
        <f ca="1">OFFSET(整体套利!G$1,$AI16,0)</f>
        <v>0.48641357790049033</v>
      </c>
      <c r="Q16" s="104">
        <f ca="1">OFFSET(整体套利!H$1,$AI16,0)</f>
        <v>-0.50420674666143372</v>
      </c>
      <c r="R16" s="25">
        <f ca="1">OFFSET(WN!S$1,$AH16,0)</f>
        <v>5.0127779999999997E-2</v>
      </c>
      <c r="S16" s="105">
        <f t="shared" ca="1" si="7"/>
        <v>1.6566410800000002</v>
      </c>
      <c r="T16" s="105">
        <f ca="1">OFFSET(整体套利!J$1,$AI16,0)</f>
        <v>1.3455205400000001</v>
      </c>
      <c r="U16" s="97">
        <f t="shared" ca="1" si="8"/>
        <v>9.8747521098534463E-3</v>
      </c>
      <c r="V16" s="99" t="str">
        <f ca="1">OFFSET(WN!$A$1,$AH16,0)</f>
        <v>160417</v>
      </c>
      <c r="W16" s="99" t="str">
        <f ca="1">OFFSET(WN!$B$1,$AH16,0)</f>
        <v>华安300</v>
      </c>
      <c r="X16" s="100" t="str">
        <f ca="1">OFFSET(RT!C$1,$AH16,0)</f>
        <v>000300.SH</v>
      </c>
      <c r="Y16" s="100" t="str">
        <f ca="1">OFFSET(RT!D$1,$AH16,0)</f>
        <v>沪深300</v>
      </c>
      <c r="Z16" s="99">
        <f ca="1">OFFSET(WN!P$1,$AH16,0)</f>
        <v>1.6592</v>
      </c>
      <c r="AA16" s="99">
        <f ca="1">OFFSET(WN!O$1,$AH16,0)</f>
        <v>1.0344</v>
      </c>
      <c r="AB16" s="101">
        <f ca="1">OFFSET(RT!I$1,$AH16,0)</f>
        <v>1.06</v>
      </c>
      <c r="AC16" s="102">
        <f ca="1">OFFSET(CF!K$1,$AH16,0)</f>
        <v>0.5</v>
      </c>
      <c r="AD16" s="103">
        <f ca="1">OFFSET(CF!X$1,$AH16,0)</f>
        <v>5.000000074505806E-2</v>
      </c>
      <c r="AE16" s="97">
        <f ca="1">OFFSET(WN!AR$1,$AH16,0)</f>
        <v>0.01</v>
      </c>
      <c r="AF16" s="97">
        <f ca="1">OFFSET(WN!AS$1,$AH16,0)</f>
        <v>2.2000000000000001E-3</v>
      </c>
      <c r="AG16" s="97">
        <f ca="1">OFFSET(WN!AT$1,$AH16,0)</f>
        <v>0.05</v>
      </c>
      <c r="AH16" s="19">
        <f>MATCH($A16,WN!I:I,0)-1</f>
        <v>15</v>
      </c>
      <c r="AI16" s="19">
        <f>MATCH($A16,整体套利!W:W,0)-1</f>
        <v>15</v>
      </c>
    </row>
    <row r="17" spans="1:35" ht="13.05" x14ac:dyDescent="0.25">
      <c r="A17" s="16" t="s">
        <v>1556</v>
      </c>
      <c r="B17" s="16" t="str">
        <f>WN!K17</f>
        <v>泰信400B</v>
      </c>
      <c r="C17" s="27">
        <f ca="1">OFFSET(RT!J$1,$AH17,0)</f>
        <v>0.57200000000000006</v>
      </c>
      <c r="D17" s="30" t="e">
        <f ca="1">VLOOKUP(OFFSET(WN!$F$1,AH17,0),A类全体!$A:$D,4,FALSE)</f>
        <v>#N/A</v>
      </c>
      <c r="E17" s="31" t="e">
        <f t="shared" ca="1" si="0"/>
        <v>#N/A</v>
      </c>
      <c r="F17" s="9" t="e">
        <f t="shared" ca="1" si="1"/>
        <v>#N/A</v>
      </c>
      <c r="G17" s="9">
        <f ca="1">OFFSET(RT!P$1,$AH17,0)</f>
        <v>0</v>
      </c>
      <c r="H17" s="43">
        <f ca="1">OFFSET(RT!M$1,$AH17,0)</f>
        <v>0</v>
      </c>
      <c r="I17" s="9">
        <f ca="1">OFFSET(RT!V$1,$AH17,0)</f>
        <v>2.7999999999999995E-3</v>
      </c>
      <c r="J17" s="43">
        <f t="shared" ca="1" si="2"/>
        <v>2.7765969230769234</v>
      </c>
      <c r="K17" s="43">
        <f t="shared" ca="1" si="3"/>
        <v>2.8657071903561189</v>
      </c>
      <c r="L17" s="9">
        <f ca="1">OFFSET(整体套利!C$1,$AI17,0)</f>
        <v>1.1248865895503446E-3</v>
      </c>
      <c r="M17" s="104">
        <f t="shared" ca="1" si="4"/>
        <v>0.13006993006993006</v>
      </c>
      <c r="N17" s="104">
        <f t="shared" ca="1" si="5"/>
        <v>0.1342443084743668</v>
      </c>
      <c r="O17" s="104">
        <f t="shared" ca="1" si="6"/>
        <v>7.3212965969038923E-2</v>
      </c>
      <c r="P17" s="104">
        <f ca="1">OFFSET(整体套利!G$1,$AI17,0)</f>
        <v>1.5185531738101896</v>
      </c>
      <c r="Q17" s="104">
        <f ca="1">OFFSET(整体套利!H$1,$AI17,0)</f>
        <v>-0.1915444312069291</v>
      </c>
      <c r="R17" s="25">
        <f ca="1">OFFSET(WN!S$1,$AH17,0)</f>
        <v>3.8956530000000003E-2</v>
      </c>
      <c r="S17" s="105">
        <f t="shared" ca="1" si="7"/>
        <v>0.55421344000000028</v>
      </c>
      <c r="T17" s="105">
        <f ca="1">OFFSET(整体套利!J$1,$AI17,0)</f>
        <v>0.79410672000000015</v>
      </c>
      <c r="U17" s="97">
        <f t="shared" ca="1" si="8"/>
        <v>3.2093339345938166E-2</v>
      </c>
      <c r="V17" s="99" t="str">
        <f ca="1">OFFSET(WN!$A$1,$AH17,0)</f>
        <v>162907</v>
      </c>
      <c r="W17" s="99" t="str">
        <f ca="1">OFFSET(WN!$B$1,$AH17,0)</f>
        <v>泰信400</v>
      </c>
      <c r="X17" s="100" t="str">
        <f ca="1">OFFSET(RT!C$1,$AH17,0)</f>
        <v>000966.SH</v>
      </c>
      <c r="Y17" s="100" t="str">
        <f ca="1">OFFSET(RT!D$1,$AH17,0)</f>
        <v>基本400</v>
      </c>
      <c r="Z17" s="99">
        <f ca="1">OFFSET(WN!P$1,$AH17,0)</f>
        <v>0.55000000000000004</v>
      </c>
      <c r="AA17" s="99">
        <f ca="1">OFFSET(WN!O$1,$AH17,0)</f>
        <v>1.034</v>
      </c>
      <c r="AB17" s="101">
        <f ca="1">OFFSET(RT!I$1,$AH17,0)</f>
        <v>1.018</v>
      </c>
      <c r="AC17" s="102">
        <f ca="1">OFFSET(CF!K$1,$AH17,0)</f>
        <v>0.5</v>
      </c>
      <c r="AD17" s="103">
        <f ca="1">OFFSET(CF!X$1,$AH17,0)</f>
        <v>5.000000074505806E-2</v>
      </c>
      <c r="AE17" s="97">
        <f ca="1">OFFSET(WN!AR$1,$AH17,0)</f>
        <v>0.01</v>
      </c>
      <c r="AF17" s="97">
        <f ca="1">OFFSET(WN!AS$1,$AH17,0)</f>
        <v>2.2000000000000001E-3</v>
      </c>
      <c r="AG17" s="97">
        <f ca="1">OFFSET(WN!AT$1,$AH17,0)</f>
        <v>0.05</v>
      </c>
      <c r="AH17" s="19">
        <f>MATCH($A17,WN!I:I,0)-1</f>
        <v>16</v>
      </c>
      <c r="AI17" s="19">
        <f>MATCH($A17,整体套利!W:W,0)-1</f>
        <v>16</v>
      </c>
    </row>
    <row r="18" spans="1:35" ht="13.05" x14ac:dyDescent="0.25">
      <c r="A18" s="16" t="s">
        <v>1557</v>
      </c>
      <c r="B18" s="16" t="str">
        <f>WN!K18</f>
        <v>诺德300B</v>
      </c>
      <c r="C18" s="27">
        <f ca="1">OFFSET(RT!J$1,$AH18,0)</f>
        <v>1.0569999999999999</v>
      </c>
      <c r="D18" s="30" t="e">
        <f ca="1">VLOOKUP(OFFSET(WN!$F$1,AH18,0),A类全体!$A:$D,4,FALSE)</f>
        <v>#N/A</v>
      </c>
      <c r="E18" s="31" t="e">
        <f t="shared" ca="1" si="0"/>
        <v>#N/A</v>
      </c>
      <c r="F18" s="9" t="e">
        <f t="shared" ca="1" si="1"/>
        <v>#N/A</v>
      </c>
      <c r="G18" s="9">
        <f ca="1">OFFSET(RT!P$1,$AH18,0)</f>
        <v>-9.0000000000000008E-4</v>
      </c>
      <c r="H18" s="43">
        <f ca="1">OFFSET(RT!M$1,$AH18,0)</f>
        <v>4.9849999999999999E-5</v>
      </c>
      <c r="I18" s="9">
        <f ca="1">OFFSET(RT!V$1,$AH18,0)</f>
        <v>-1E-4</v>
      </c>
      <c r="J18" s="43">
        <f t="shared" ca="1" si="2"/>
        <v>2.0092698391674553</v>
      </c>
      <c r="K18" s="43">
        <f t="shared" ca="1" si="3"/>
        <v>1.9434495601575921</v>
      </c>
      <c r="L18" s="9">
        <f ca="1">OFFSET(整体套利!C$1,$AI18,0)</f>
        <v>-1.638489931496423E-2</v>
      </c>
      <c r="M18" s="104">
        <f t="shared" ca="1" si="4"/>
        <v>6.5279091769157999E-2</v>
      </c>
      <c r="N18" s="104">
        <f t="shared" ca="1" si="5"/>
        <v>6.314065921520258E-2</v>
      </c>
      <c r="O18" s="104">
        <f t="shared" ca="1" si="6"/>
        <v>6.4679522993579791E-2</v>
      </c>
      <c r="P18" s="104">
        <f ca="1">OFFSET(整体套利!G$1,$AI18,0)</f>
        <v>0.88341809609389332</v>
      </c>
      <c r="Q18" s="104">
        <f ca="1">OFFSET(整体套利!H$1,$AI18,0)</f>
        <v>-0.39683535472593068</v>
      </c>
      <c r="R18" s="25">
        <f ca="1">OFFSET(WN!S$1,$AH18,0)</f>
        <v>2.0451230000000001E-2</v>
      </c>
      <c r="S18" s="105">
        <f t="shared" ca="1" si="7"/>
        <v>1.0927982200000004</v>
      </c>
      <c r="T18" s="105">
        <f ca="1">OFFSET(整体套利!J$1,$AI18,0)</f>
        <v>1.0618991100000001</v>
      </c>
      <c r="U18" s="97">
        <f t="shared" ca="1" si="8"/>
        <v>-3.275830738450547E-2</v>
      </c>
      <c r="V18" s="99" t="str">
        <f ca="1">OFFSET(WN!$A$1,$AH18,0)</f>
        <v>165707</v>
      </c>
      <c r="W18" s="99" t="str">
        <f ca="1">OFFSET(WN!$B$1,$AH18,0)</f>
        <v>诺德S300</v>
      </c>
      <c r="X18" s="100" t="str">
        <f ca="1">OFFSET(RT!C$1,$AH18,0)</f>
        <v>399007.SZ</v>
      </c>
      <c r="Y18" s="100" t="str">
        <f ca="1">OFFSET(RT!D$1,$AH18,0)</f>
        <v>深证300</v>
      </c>
      <c r="Z18" s="99">
        <f ca="1">OFFSET(WN!P$1,$AH18,0)</f>
        <v>1.093</v>
      </c>
      <c r="AA18" s="99">
        <f ca="1">OFFSET(WN!O$1,$AH18,0)</f>
        <v>1.0309999999999999</v>
      </c>
      <c r="AB18" s="101">
        <f ca="1">OFFSET(RT!I$1,$AH18,0)</f>
        <v>1.032</v>
      </c>
      <c r="AC18" s="102">
        <f ca="1">OFFSET(CF!K$1,$AH18,0)</f>
        <v>0.5</v>
      </c>
      <c r="AD18" s="103">
        <f ca="1">OFFSET(CF!X$1,$AH18,0)</f>
        <v>4.4999998062849045E-2</v>
      </c>
      <c r="AE18" s="97">
        <f ca="1">OFFSET(WN!AR$1,$AH18,0)</f>
        <v>0.01</v>
      </c>
      <c r="AF18" s="97">
        <f ca="1">OFFSET(WN!AS$1,$AH18,0)</f>
        <v>2E-3</v>
      </c>
      <c r="AG18" s="97">
        <f ca="1">OFFSET(WN!AT$1,$AH18,0)</f>
        <v>4.4999999999999998E-2</v>
      </c>
      <c r="AH18" s="19">
        <f>MATCH($A18,WN!I:I,0)-1</f>
        <v>17</v>
      </c>
      <c r="AI18" s="19">
        <f>MATCH($A18,整体套利!W:W,0)-1</f>
        <v>17</v>
      </c>
    </row>
    <row r="19" spans="1:35" ht="13.05" x14ac:dyDescent="0.25">
      <c r="A19" s="16" t="s">
        <v>1558</v>
      </c>
      <c r="B19" s="16" t="str">
        <f>WN!K19</f>
        <v>成长B</v>
      </c>
      <c r="C19" s="27">
        <f ca="1">OFFSET(RT!J$1,$AH19,0)</f>
        <v>1.0190000000000001</v>
      </c>
      <c r="D19" s="30" t="e">
        <f ca="1">VLOOKUP(OFFSET(WN!$F$1,AH19,0),A类全体!$A:$D,4,FALSE)</f>
        <v>#N/A</v>
      </c>
      <c r="E19" s="31" t="e">
        <f t="shared" ca="1" si="0"/>
        <v>#N/A</v>
      </c>
      <c r="F19" s="9" t="e">
        <f t="shared" ca="1" si="1"/>
        <v>#N/A</v>
      </c>
      <c r="G19" s="9">
        <f ca="1">OFFSET(RT!P$1,$AH19,0)</f>
        <v>-7.3599999999999999E-2</v>
      </c>
      <c r="H19" s="43">
        <f ca="1">OFFSET(RT!M$1,$AH19,0)</f>
        <v>5.2300000000000003E-4</v>
      </c>
      <c r="I19" s="9">
        <f ca="1">OFFSET(RT!V$1,$AH19,0)</f>
        <v>2.5000000000000001E-3</v>
      </c>
      <c r="J19" s="43">
        <f t="shared" ca="1" si="2"/>
        <v>2.0736079489695776</v>
      </c>
      <c r="K19" s="43">
        <f t="shared" ca="1" si="3"/>
        <v>1.9590151737450126</v>
      </c>
      <c r="L19" s="9">
        <f ca="1">OFFSET(整体套利!C$1,$AI19,0)</f>
        <v>-7.1019658481884518E-3</v>
      </c>
      <c r="M19" s="104">
        <f t="shared" ca="1" si="4"/>
        <v>7.3012757605495582E-2</v>
      </c>
      <c r="N19" s="104">
        <f t="shared" ca="1" si="5"/>
        <v>6.8977889526903466E-2</v>
      </c>
      <c r="O19" s="104">
        <f t="shared" ca="1" si="6"/>
        <v>6.8006908551274628E-2</v>
      </c>
      <c r="P19" s="104">
        <f ca="1">OFFSET(整体套利!G$1,$AI19,0)</f>
        <v>0.89303724337809665</v>
      </c>
      <c r="Q19" s="104">
        <f ca="1">OFFSET(整体套利!H$1,$AI19,0)</f>
        <v>-0.39224039301346214</v>
      </c>
      <c r="R19" s="25">
        <f ca="1">OFFSET(WN!S$1,$AH19,0)</f>
        <v>6.1462719999999998E-2</v>
      </c>
      <c r="S19" s="105">
        <f t="shared" ca="1" si="7"/>
        <v>1.0786065</v>
      </c>
      <c r="T19" s="105">
        <f ca="1">OFFSET(整体套利!J$1,$AI19,0)</f>
        <v>1.05650325</v>
      </c>
      <c r="U19" s="97">
        <f t="shared" ca="1" si="8"/>
        <v>-5.5262507689319396E-2</v>
      </c>
      <c r="V19" s="99" t="str">
        <f ca="1">OFFSET(WN!$A$1,$AH19,0)</f>
        <v>161910</v>
      </c>
      <c r="W19" s="99" t="str">
        <f ca="1">OFFSET(WN!$B$1,$AH19,0)</f>
        <v>成长分级</v>
      </c>
      <c r="X19" s="100" t="str">
        <f ca="1">OFFSET(RT!C$1,$AH19,0)</f>
        <v>000958.SH</v>
      </c>
      <c r="Y19" s="100" t="str">
        <f ca="1">OFFSET(RT!D$1,$AH19,0)</f>
        <v>创业成长</v>
      </c>
      <c r="Z19" s="99">
        <f ca="1">OFFSET(WN!P$1,$AH19,0)</f>
        <v>1.0736000000000001</v>
      </c>
      <c r="AA19" s="99">
        <f ca="1">OFFSET(WN!O$1,$AH19,0)</f>
        <v>1.0344</v>
      </c>
      <c r="AB19" s="101">
        <f ca="1">OFFSET(RT!I$1,$AH19,0)</f>
        <v>1.079</v>
      </c>
      <c r="AC19" s="102">
        <f ca="1">OFFSET(CF!K$1,$AH19,0)</f>
        <v>0.5</v>
      </c>
      <c r="AD19" s="103">
        <f ca="1">OFFSET(CF!X$1,$AH19,0)</f>
        <v>5.000000074505806E-2</v>
      </c>
      <c r="AE19" s="97">
        <f ca="1">OFFSET(WN!AR$1,$AH19,0)</f>
        <v>0.01</v>
      </c>
      <c r="AF19" s="97">
        <f ca="1">OFFSET(WN!AS$1,$AH19,0)</f>
        <v>2.2000000000000001E-3</v>
      </c>
      <c r="AG19" s="97">
        <f ca="1">OFFSET(WN!AT$1,$AH19,0)</f>
        <v>0.05</v>
      </c>
      <c r="AH19" s="19">
        <f>MATCH($A19,WN!I:I,0)-1</f>
        <v>18</v>
      </c>
      <c r="AI19" s="19">
        <f>MATCH($A19,整体套利!W:W,0)-1</f>
        <v>18</v>
      </c>
    </row>
    <row r="20" spans="1:35" ht="13.05" x14ac:dyDescent="0.25">
      <c r="A20" s="16" t="s">
        <v>1559</v>
      </c>
      <c r="B20" s="16" t="str">
        <f>WN!K20</f>
        <v>资源B</v>
      </c>
      <c r="C20" s="27">
        <f ca="1">OFFSET(RT!J$1,$AH20,0)</f>
        <v>1.825</v>
      </c>
      <c r="D20" s="30" t="e">
        <f ca="1">VLOOKUP(OFFSET(WN!$F$1,AH20,0),A类全体!$A:$D,4,FALSE)</f>
        <v>#N/A</v>
      </c>
      <c r="E20" s="31" t="e">
        <f t="shared" ca="1" si="0"/>
        <v>#N/A</v>
      </c>
      <c r="F20" s="9" t="e">
        <f t="shared" ca="1" si="1"/>
        <v>#N/A</v>
      </c>
      <c r="G20" s="9">
        <f ca="1">OFFSET(RT!P$1,$AH20,0)</f>
        <v>1.1600000000000001E-2</v>
      </c>
      <c r="H20" s="43">
        <f ca="1">OFFSET(RT!M$1,$AH20,0)</f>
        <v>4.5570100000000002E-3</v>
      </c>
      <c r="I20" s="9">
        <f ca="1">OFFSET(RT!V$1,$AH20,0)</f>
        <v>7.4000000000000003E-3</v>
      </c>
      <c r="J20" s="43">
        <f t="shared" ca="1" si="2"/>
        <v>1.595797676712329</v>
      </c>
      <c r="K20" s="43">
        <f t="shared" ca="1" si="3"/>
        <v>1.5480163413689148</v>
      </c>
      <c r="L20" s="9">
        <f ca="1">OFFSET(整体套利!C$1,$AI20,0)</f>
        <v>-1.6251849085987757E-2</v>
      </c>
      <c r="M20" s="104">
        <f t="shared" ca="1" si="4"/>
        <v>3.8027397260273973E-2</v>
      </c>
      <c r="N20" s="104">
        <f t="shared" ca="1" si="5"/>
        <v>3.6888781853542857E-2</v>
      </c>
      <c r="O20" s="104">
        <f t="shared" ca="1" si="6"/>
        <v>6.3826024750739119E-2</v>
      </c>
      <c r="P20" s="104">
        <f ca="1">OFFSET(整体套利!G$1,$AI20,0)</f>
        <v>0.37347036776825449</v>
      </c>
      <c r="Q20" s="104">
        <f ca="1">OFFSET(整体套利!H$1,$AI20,0)</f>
        <v>-0.56014611472221654</v>
      </c>
      <c r="R20" s="25">
        <f ca="1">OFFSET(WN!S$1,$AH20,0)</f>
        <v>0.60547236000000004</v>
      </c>
      <c r="S20" s="105">
        <f t="shared" ca="1" si="7"/>
        <v>1.8813307600000002</v>
      </c>
      <c r="T20" s="105">
        <f ca="1">OFFSET(整体套利!J$1,$AI20,0)</f>
        <v>1.4561653800000001</v>
      </c>
      <c r="U20" s="97">
        <f t="shared" ca="1" si="8"/>
        <v>-2.9941975753375871E-2</v>
      </c>
      <c r="V20" s="99" t="str">
        <f ca="1">OFFSET(WN!$A$1,$AH20,0)</f>
        <v>160620</v>
      </c>
      <c r="W20" s="99" t="str">
        <f ca="1">OFFSET(WN!$B$1,$AH20,0)</f>
        <v>资源分级</v>
      </c>
      <c r="X20" s="100" t="str">
        <f ca="1">OFFSET(RT!C$1,$AH20,0)</f>
        <v>000805.SH</v>
      </c>
      <c r="Y20" s="100" t="str">
        <f ca="1">OFFSET(RT!D$1,$AH20,0)</f>
        <v>A股资源</v>
      </c>
      <c r="Z20" s="99">
        <f ca="1">OFFSET(WN!P$1,$AH20,0)</f>
        <v>1.861</v>
      </c>
      <c r="AA20" s="99">
        <f ca="1">OFFSET(WN!O$1,$AH20,0)</f>
        <v>1.0309999999999999</v>
      </c>
      <c r="AB20" s="101">
        <f ca="1">OFFSET(RT!I$1,$AH20,0)</f>
        <v>1.04</v>
      </c>
      <c r="AC20" s="102">
        <f ca="1">OFFSET(CF!K$1,$AH20,0)</f>
        <v>0.5</v>
      </c>
      <c r="AD20" s="103">
        <f ca="1">OFFSET(CF!X$1,$AH20,0)</f>
        <v>4.4999998062849045E-2</v>
      </c>
      <c r="AE20" s="97">
        <f ca="1">OFFSET(WN!AR$1,$AH20,0)</f>
        <v>0.01</v>
      </c>
      <c r="AF20" s="97">
        <f ca="1">OFFSET(WN!AS$1,$AH20,0)</f>
        <v>2.2000000000000001E-3</v>
      </c>
      <c r="AG20" s="97">
        <f ca="1">OFFSET(WN!AT$1,$AH20,0)</f>
        <v>4.4999999999999998E-2</v>
      </c>
      <c r="AH20" s="19">
        <f>MATCH($A20,WN!I:I,0)-1</f>
        <v>19</v>
      </c>
      <c r="AI20" s="19">
        <f>MATCH($A20,整体套利!W:W,0)-1</f>
        <v>19</v>
      </c>
    </row>
    <row r="21" spans="1:35" ht="13.05" x14ac:dyDescent="0.25">
      <c r="A21" s="16" t="s">
        <v>1560</v>
      </c>
      <c r="B21" s="16" t="str">
        <f>WN!K21</f>
        <v>深100B</v>
      </c>
      <c r="C21" s="27">
        <f ca="1">OFFSET(RT!J$1,$AH21,0)</f>
        <v>1.639</v>
      </c>
      <c r="D21" s="30" t="e">
        <f ca="1">VLOOKUP(OFFSET(WN!$F$1,AH21,0),A类全体!$A:$D,4,FALSE)</f>
        <v>#N/A</v>
      </c>
      <c r="E21" s="31" t="e">
        <f t="shared" ca="1" si="0"/>
        <v>#N/A</v>
      </c>
      <c r="F21" s="9" t="e">
        <f t="shared" ca="1" si="1"/>
        <v>#N/A</v>
      </c>
      <c r="G21" s="9">
        <f ca="1">OFFSET(RT!P$1,$AH21,0)</f>
        <v>1.11E-2</v>
      </c>
      <c r="H21" s="43">
        <f ca="1">OFFSET(RT!M$1,$AH21,0)</f>
        <v>3.0599999999999998E-5</v>
      </c>
      <c r="I21" s="9">
        <f ca="1">OFFSET(RT!V$1,$AH21,0)</f>
        <v>-8.0000000000000004E-4</v>
      </c>
      <c r="J21" s="43">
        <f t="shared" ca="1" si="2"/>
        <v>1.6341445369127519</v>
      </c>
      <c r="K21" s="43">
        <f t="shared" ca="1" si="3"/>
        <v>1.6048067350204291</v>
      </c>
      <c r="L21" s="9">
        <f ca="1">OFFSET(整体套利!C$1,$AI21,0)</f>
        <v>-3.1223909248779824E-3</v>
      </c>
      <c r="M21" s="104">
        <f t="shared" ca="1" si="4"/>
        <v>4.5149481391092136E-2</v>
      </c>
      <c r="N21" s="104">
        <f t="shared" ca="1" si="5"/>
        <v>4.4338912612950025E-2</v>
      </c>
      <c r="O21" s="104">
        <f t="shared" ca="1" si="6"/>
        <v>7.1197461718895141E-2</v>
      </c>
      <c r="P21" s="104">
        <f ca="1">OFFSET(整体套利!G$1,$AI21,0)</f>
        <v>0.49344960161066975</v>
      </c>
      <c r="Q21" s="104">
        <f ca="1">OFFSET(整体套利!H$1,$AI21,0)</f>
        <v>-0.52982472917292089</v>
      </c>
      <c r="R21" s="25">
        <f ca="1">OFFSET(WN!S$1,$AH21,0)</f>
        <v>5.99769E-2</v>
      </c>
      <c r="S21" s="105">
        <f t="shared" ca="1" si="7"/>
        <v>1.6689628960000003</v>
      </c>
      <c r="T21" s="105">
        <f ca="1">OFFSET(整体套利!J$1,$AI21,0)</f>
        <v>1.3391814480000002</v>
      </c>
      <c r="U21" s="97">
        <f t="shared" ca="1" si="8"/>
        <v>-1.7953003072634033E-2</v>
      </c>
      <c r="V21" s="99" t="str">
        <f ca="1">OFFSET(WN!$A$1,$AH21,0)</f>
        <v>164811</v>
      </c>
      <c r="W21" s="99" t="str">
        <f ca="1">OFFSET(WN!$B$1,$AH21,0)</f>
        <v>100母基</v>
      </c>
      <c r="X21" s="100" t="str">
        <f ca="1">OFFSET(RT!C$1,$AH21,0)</f>
        <v>399330.SZ</v>
      </c>
      <c r="Y21" s="100" t="str">
        <f ca="1">OFFSET(RT!D$1,$AH21,0)</f>
        <v>深证100</v>
      </c>
      <c r="Z21" s="99">
        <f ca="1">OFFSET(WN!P$1,$AH21,0)</f>
        <v>1.6709000000000001</v>
      </c>
      <c r="AA21" s="99">
        <f ca="1">OFFSET(WN!O$1,$AH21,0)</f>
        <v>1.0094000000000001</v>
      </c>
      <c r="AB21" s="101">
        <f ca="1">OFFSET(RT!I$1,$AH21,0)</f>
        <v>1.0309999999999999</v>
      </c>
      <c r="AC21" s="102">
        <f ca="1">OFFSET(CF!K$1,$AH21,0)</f>
        <v>0.5</v>
      </c>
      <c r="AD21" s="103">
        <f ca="1">OFFSET(CF!X$1,$AH21,0)</f>
        <v>5.000000074505806E-2</v>
      </c>
      <c r="AE21" s="97">
        <f ca="1">OFFSET(WN!AR$1,$AH21,0)</f>
        <v>0.01</v>
      </c>
      <c r="AF21" s="97">
        <f ca="1">OFFSET(WN!AS$1,$AH21,0)</f>
        <v>2E-3</v>
      </c>
      <c r="AG21" s="97">
        <f ca="1">OFFSET(WN!AT$1,$AH21,0)</f>
        <v>0.05</v>
      </c>
      <c r="AH21" s="19">
        <f>MATCH($A21,WN!I:I,0)-1</f>
        <v>20</v>
      </c>
      <c r="AI21" s="19">
        <f>MATCH($A21,整体套利!W:W,0)-1</f>
        <v>20</v>
      </c>
    </row>
    <row r="22" spans="1:35" ht="13.05" x14ac:dyDescent="0.25">
      <c r="A22" s="16" t="s">
        <v>1561</v>
      </c>
      <c r="B22" s="16" t="str">
        <f>WN!K22</f>
        <v>房地产B</v>
      </c>
      <c r="C22" s="27">
        <f ca="1">OFFSET(RT!J$1,$AH22,0)</f>
        <v>0.51900000000000002</v>
      </c>
      <c r="D22" s="30" t="e">
        <f ca="1">VLOOKUP(OFFSET(WN!$F$1,AH22,0),A类全体!$A:$D,4,FALSE)</f>
        <v>#N/A</v>
      </c>
      <c r="E22" s="31" t="e">
        <f t="shared" ca="1" si="0"/>
        <v>#N/A</v>
      </c>
      <c r="F22" s="9" t="e">
        <f t="shared" ca="1" si="1"/>
        <v>#N/A</v>
      </c>
      <c r="G22" s="9">
        <f ca="1">OFFSET(RT!P$1,$AH22,0)</f>
        <v>-3.8E-3</v>
      </c>
      <c r="H22" s="43">
        <f ca="1">OFFSET(RT!M$1,$AH22,0)</f>
        <v>0.29455553000000001</v>
      </c>
      <c r="I22" s="9">
        <f ca="1">OFFSET(RT!V$1,$AH22,0)</f>
        <v>-1E-4</v>
      </c>
      <c r="J22" s="43">
        <f t="shared" ca="1" si="2"/>
        <v>3.0259167495183044</v>
      </c>
      <c r="K22" s="43">
        <f t="shared" ca="1" si="3"/>
        <v>2.9461560016851909</v>
      </c>
      <c r="L22" s="9">
        <f ca="1">OFFSET(整体套利!C$1,$AI22,0)</f>
        <v>-9.2380672254532836E-4</v>
      </c>
      <c r="M22" s="104">
        <f t="shared" ca="1" si="4"/>
        <v>0.15221579961464354</v>
      </c>
      <c r="N22" s="104">
        <f t="shared" ca="1" si="5"/>
        <v>0.14820351275605365</v>
      </c>
      <c r="O22" s="104">
        <f t="shared" ca="1" si="6"/>
        <v>7.5134281628717173E-2</v>
      </c>
      <c r="P22" s="104">
        <f ca="1">OFFSET(整体套利!G$1,$AI22,0)</f>
        <v>1.5470393710068953</v>
      </c>
      <c r="Q22" s="104">
        <f ca="1">OFFSET(整体套利!H$1,$AI22,0)</f>
        <v>-0.18036273040998119</v>
      </c>
      <c r="R22" s="25">
        <f ca="1">OFFSET(WN!S$1,$AH22,0)</f>
        <v>4.1677547700000002</v>
      </c>
      <c r="S22" s="105">
        <f t="shared" ca="1" si="7"/>
        <v>0.53305079299999991</v>
      </c>
      <c r="T22" s="105">
        <f ca="1">OFFSET(整体套利!J$1,$AI22,0)</f>
        <v>0.78522539650000001</v>
      </c>
      <c r="U22" s="97">
        <f t="shared" ca="1" si="8"/>
        <v>-2.6359201007698174E-2</v>
      </c>
      <c r="V22" s="99" t="str">
        <f ca="1">OFFSET(WN!$A$1,$AH22,0)</f>
        <v>160218</v>
      </c>
      <c r="W22" s="99" t="str">
        <f ca="1">OFFSET(WN!$B$1,$AH22,0)</f>
        <v>国泰地产</v>
      </c>
      <c r="X22" s="100" t="str">
        <f ca="1">OFFSET(RT!C$1,$AH22,0)</f>
        <v>399393.SZ</v>
      </c>
      <c r="Y22" s="100" t="str">
        <f ca="1">OFFSET(RT!D$1,$AH22,0)</f>
        <v>国证地产</v>
      </c>
      <c r="Z22" s="99">
        <f ca="1">OFFSET(WN!P$1,$AH22,0)</f>
        <v>0.53320000000000001</v>
      </c>
      <c r="AA22" s="99">
        <f ca="1">OFFSET(WN!O$1,$AH22,0)</f>
        <v>1.0374000000000001</v>
      </c>
      <c r="AB22" s="101">
        <f ca="1">OFFSET(RT!I$1,$AH22,0)</f>
        <v>1.05</v>
      </c>
      <c r="AC22" s="102">
        <f ca="1">OFFSET(CF!K$1,$AH22,0)</f>
        <v>0.5</v>
      </c>
      <c r="AD22" s="103">
        <f ca="1">OFFSET(CF!X$1,$AH22,0)</f>
        <v>5.4999999701976776E-2</v>
      </c>
      <c r="AE22" s="97">
        <f ca="1">OFFSET(WN!AR$1,$AH22,0)</f>
        <v>0.01</v>
      </c>
      <c r="AF22" s="97">
        <f ca="1">OFFSET(WN!AS$1,$AH22,0)</f>
        <v>2E-3</v>
      </c>
      <c r="AG22" s="97">
        <f ca="1">OFFSET(WN!AT$1,$AH22,0)</f>
        <v>5.5E-2</v>
      </c>
      <c r="AH22" s="19">
        <f>MATCH($A22,WN!I:I,0)-1</f>
        <v>21</v>
      </c>
      <c r="AI22" s="19">
        <f>MATCH($A22,整体套利!W:W,0)-1</f>
        <v>21</v>
      </c>
    </row>
    <row r="23" spans="1:35" ht="13.05" x14ac:dyDescent="0.25">
      <c r="A23" s="16" t="s">
        <v>1562</v>
      </c>
      <c r="B23" s="16" t="str">
        <f>WN!K23</f>
        <v>建信50B</v>
      </c>
      <c r="C23" s="27">
        <f ca="1">OFFSET(RT!J$1,$AH23,0)</f>
        <v>2.2440000000000002</v>
      </c>
      <c r="D23" s="30" t="str">
        <f ca="1">VLOOKUP(OFFSET(WN!$F$1,AH23,0),A类全体!$A:$D,4,FALSE)</f>
        <v>-</v>
      </c>
      <c r="E23" s="31" t="str">
        <f t="shared" ca="1" si="0"/>
        <v>-</v>
      </c>
      <c r="F23" s="9" t="str">
        <f t="shared" ca="1" si="1"/>
        <v>-</v>
      </c>
      <c r="G23" s="9">
        <f ca="1">OFFSET(RT!P$1,$AH23,0)</f>
        <v>2.2000000000000001E-3</v>
      </c>
      <c r="H23" s="43">
        <f ca="1">OFFSET(RT!M$1,$AH23,0)</f>
        <v>4.1739999999999998E-3</v>
      </c>
      <c r="I23" s="9">
        <f ca="1">OFFSET(RT!V$1,$AH23,0)</f>
        <v>-3.2000000000000002E-3</v>
      </c>
      <c r="J23" s="43">
        <f t="shared" ca="1" si="2"/>
        <v>1.5263617540106951</v>
      </c>
      <c r="K23" s="43">
        <f t="shared" ca="1" si="3"/>
        <v>1.4368133384928401</v>
      </c>
      <c r="L23" s="9">
        <f ca="1">OFFSET(整体套利!C$1,$AI23,0)</f>
        <v>9.2971607957605951E-3</v>
      </c>
      <c r="M23" s="104">
        <f t="shared" ca="1" si="4"/>
        <v>3.7611408199643488E-2</v>
      </c>
      <c r="N23" s="104">
        <f t="shared" ca="1" si="5"/>
        <v>3.5404826436949685E-2</v>
      </c>
      <c r="O23" s="104">
        <f t="shared" ca="1" si="6"/>
        <v>7.1455435188931424E-2</v>
      </c>
      <c r="P23" s="104">
        <f ca="1">OFFSET(整体套利!G$1,$AI23,0)</f>
        <v>0.16783009637924273</v>
      </c>
      <c r="Q23" s="104">
        <f ca="1">OFFSET(整体套利!H$1,$AI23,0)</f>
        <v>-0.62305364064118995</v>
      </c>
      <c r="R23" s="25">
        <f ca="1">OFFSET(WN!S$1,$AH23,0)</f>
        <v>0.33171474000000001</v>
      </c>
      <c r="S23" s="105">
        <f t="shared" ca="1" si="7"/>
        <v>2.3838557759999999</v>
      </c>
      <c r="T23" s="105">
        <f ca="1">OFFSET(整体套利!J$1,$AI23,0)</f>
        <v>1.712577888</v>
      </c>
      <c r="U23" s="97">
        <f t="shared" ca="1" si="8"/>
        <v>-5.8667884780626789E-2</v>
      </c>
      <c r="V23" s="99" t="str">
        <f ca="1">OFFSET(WN!$A$1,$AH23,0)</f>
        <v>165312</v>
      </c>
      <c r="W23" s="99" t="str">
        <f ca="1">OFFSET(WN!$B$1,$AH23,0)</f>
        <v>建信50</v>
      </c>
      <c r="X23" s="100" t="str">
        <f ca="1">OFFSET(RT!C$1,$AH23,0)</f>
        <v>399550.SZ</v>
      </c>
      <c r="Y23" s="100" t="str">
        <f ca="1">OFFSET(RT!D$1,$AH23,0)</f>
        <v>央视50</v>
      </c>
      <c r="Z23" s="99">
        <f ca="1">OFFSET(WN!P$1,$AH23,0)</f>
        <v>2.3942999999999999</v>
      </c>
      <c r="AA23" s="99">
        <f ca="1">OFFSET(WN!O$1,$AH23,0)</f>
        <v>1.0412999999999999</v>
      </c>
      <c r="AB23" s="101">
        <f ca="1">OFFSET(RT!I$1,$AH23,0)</f>
        <v>1.2130000000000001</v>
      </c>
      <c r="AC23" s="102">
        <f ca="1">OFFSET(CF!K$1,$AH23,0)</f>
        <v>0.5</v>
      </c>
      <c r="AD23" s="103">
        <f ca="1">OFFSET(CF!X$1,$AH23,0)</f>
        <v>6.0000002384185791E-2</v>
      </c>
      <c r="AE23" s="97">
        <f ca="1">OFFSET(WN!AR$1,$AH23,0)</f>
        <v>0.01</v>
      </c>
      <c r="AF23" s="97">
        <f ca="1">OFFSET(WN!AS$1,$AH23,0)</f>
        <v>2.2000000000000001E-3</v>
      </c>
      <c r="AG23" s="97">
        <f ca="1">OFFSET(WN!AT$1,$AH23,0)</f>
        <v>0.06</v>
      </c>
      <c r="AH23" s="19">
        <f>MATCH($A23,WN!I:I,0)-1</f>
        <v>22</v>
      </c>
      <c r="AI23" s="19">
        <f>MATCH($A23,整体套利!W:W,0)-1</f>
        <v>22</v>
      </c>
    </row>
    <row r="24" spans="1:35" ht="13.05" x14ac:dyDescent="0.25">
      <c r="A24" s="16" t="s">
        <v>1563</v>
      </c>
      <c r="B24" s="16" t="str">
        <f>WN!K24</f>
        <v>银河进取</v>
      </c>
      <c r="C24" s="27">
        <f ca="1">OFFSET(RT!J$1,$AH24,0)</f>
        <v>1.518</v>
      </c>
      <c r="D24" s="30" t="e">
        <f ca="1">VLOOKUP(OFFSET(WN!$F$1,AH24,0),A类全体!$A:$D,4,FALSE)</f>
        <v>#N/A</v>
      </c>
      <c r="E24" s="31" t="e">
        <f t="shared" ca="1" si="0"/>
        <v>#N/A</v>
      </c>
      <c r="F24" s="9" t="e">
        <f t="shared" ca="1" si="1"/>
        <v>#N/A</v>
      </c>
      <c r="G24" s="9">
        <f ca="1">OFFSET(RT!P$1,$AH24,0)</f>
        <v>7.0500000000000007E-2</v>
      </c>
      <c r="H24" s="43">
        <f ca="1">OFFSET(RT!M$1,$AH24,0)</f>
        <v>1.1E-4</v>
      </c>
      <c r="I24" s="9">
        <f ca="1">OFFSET(RT!V$1,$AH24,0)</f>
        <v>6.0000000000000006E-4</v>
      </c>
      <c r="J24" s="43">
        <f t="shared" ca="1" si="2"/>
        <v>1.6504791040843212</v>
      </c>
      <c r="K24" s="43">
        <f t="shared" ca="1" si="3"/>
        <v>1.7027190633573139</v>
      </c>
      <c r="L24" s="9">
        <f ca="1">OFFSET(整体套利!C$1,$AI24,0)</f>
        <v>2.5374003271809276E-2</v>
      </c>
      <c r="M24" s="104">
        <f t="shared" ca="1" si="4"/>
        <v>4.8748353096179191E-2</v>
      </c>
      <c r="N24" s="104">
        <f t="shared" ca="1" si="5"/>
        <v>5.0291306275088245E-2</v>
      </c>
      <c r="O24" s="104">
        <f t="shared" ca="1" si="6"/>
        <v>7.49422276443487E-2</v>
      </c>
      <c r="P24" s="104">
        <f ca="1">OFFSET(整体套利!G$1,$AI24,0)</f>
        <v>0.59653406503979656</v>
      </c>
      <c r="Q24" s="104">
        <f ca="1">OFFSET(整体套利!H$1,$AI24,0)</f>
        <v>-0.48751256512222529</v>
      </c>
      <c r="R24" s="25">
        <f ca="1">OFFSET(WN!S$1,$AH24,0)</f>
        <v>3.1917620000000001E-2</v>
      </c>
      <c r="S24" s="105">
        <f t="shared" ca="1" si="7"/>
        <v>1.4714272799999997</v>
      </c>
      <c r="T24" s="105">
        <f ca="1">OFFSET(整体套利!J$1,$AI24,0)</f>
        <v>1.2527136399999999</v>
      </c>
      <c r="U24" s="97">
        <f t="shared" ca="1" si="8"/>
        <v>3.1651390886269448E-2</v>
      </c>
      <c r="V24" s="99" t="str">
        <f ca="1">OFFSET(WN!$A$1,$AH24,0)</f>
        <v>161507</v>
      </c>
      <c r="W24" s="99" t="str">
        <f ca="1">OFFSET(WN!$B$1,$AH24,0)</f>
        <v>银河增强</v>
      </c>
      <c r="X24" s="100" t="str">
        <f ca="1">OFFSET(RT!C$1,$AH24,0)</f>
        <v>000918.SH</v>
      </c>
      <c r="Y24" s="100" t="str">
        <f ca="1">OFFSET(RT!D$1,$AH24,0)</f>
        <v>沪深300成长</v>
      </c>
      <c r="Z24" s="99">
        <f ca="1">OFFSET(WN!P$1,$AH24,0)</f>
        <v>1.47</v>
      </c>
      <c r="AA24" s="99">
        <f ca="1">OFFSET(WN!O$1,$AH24,0)</f>
        <v>1.034</v>
      </c>
      <c r="AB24" s="101">
        <f ca="1">OFFSET(RT!I$1,$AH24,0)</f>
        <v>1.0509999999999999</v>
      </c>
      <c r="AC24" s="102">
        <f ca="1">OFFSET(CF!K$1,$AH24,0)</f>
        <v>0.5</v>
      </c>
      <c r="AD24" s="103">
        <f ca="1">OFFSET(CF!X$1,$AH24,0)</f>
        <v>5.000000074505806E-2</v>
      </c>
      <c r="AE24" s="97">
        <f ca="1">OFFSET(WN!AR$1,$AH24,0)</f>
        <v>0.01</v>
      </c>
      <c r="AF24" s="97">
        <f ca="1">OFFSET(WN!AS$1,$AH24,0)</f>
        <v>2E-3</v>
      </c>
      <c r="AG24" s="97">
        <f ca="1">OFFSET(WN!AT$1,$AH24,0)</f>
        <v>0.05</v>
      </c>
      <c r="AH24" s="19">
        <f>MATCH($A24,WN!I:I,0)-1</f>
        <v>23</v>
      </c>
      <c r="AI24" s="19">
        <f>MATCH($A24,整体套利!W:W,0)-1</f>
        <v>23</v>
      </c>
    </row>
    <row r="25" spans="1:35" ht="13.05" x14ac:dyDescent="0.25">
      <c r="A25" s="16" t="s">
        <v>1564</v>
      </c>
      <c r="B25" s="16">
        <f>WN!K25</f>
        <v>0</v>
      </c>
      <c r="C25" s="27" t="e">
        <f ca="1">OFFSET(RT!J$1,$AH25,0)</f>
        <v>#N/A</v>
      </c>
      <c r="D25" s="30" t="e">
        <f ca="1">VLOOKUP(OFFSET(WN!$F$1,AH25,0),A类全体!$A:$D,4,FALSE)</f>
        <v>#N/A</v>
      </c>
      <c r="E25" s="31" t="e">
        <f t="shared" ca="1" si="0"/>
        <v>#N/A</v>
      </c>
      <c r="F25" s="9" t="e">
        <f t="shared" ca="1" si="1"/>
        <v>#N/A</v>
      </c>
      <c r="G25" s="9" t="e">
        <f ca="1">OFFSET(RT!P$1,$AH25,0)</f>
        <v>#N/A</v>
      </c>
      <c r="H25" s="43" t="e">
        <f ca="1">OFFSET(RT!M$1,$AH25,0)</f>
        <v>#N/A</v>
      </c>
      <c r="I25" s="9" t="e">
        <f ca="1">OFFSET(RT!V$1,$AH25,0)</f>
        <v>#N/A</v>
      </c>
      <c r="J25" s="43" t="e">
        <f t="shared" ca="1" si="2"/>
        <v>#N/A</v>
      </c>
      <c r="K25" s="43" t="e">
        <f t="shared" ca="1" si="3"/>
        <v>#N/A</v>
      </c>
      <c r="L25" s="9" t="e">
        <f ca="1">OFFSET(整体套利!C$1,$AI25,0)</f>
        <v>#N/A</v>
      </c>
      <c r="M25" s="104" t="e">
        <f t="shared" ca="1" si="4"/>
        <v>#N/A</v>
      </c>
      <c r="N25" s="104" t="e">
        <f t="shared" ca="1" si="5"/>
        <v>#N/A</v>
      </c>
      <c r="O25" s="104" t="e">
        <f t="shared" ca="1" si="6"/>
        <v>#N/A</v>
      </c>
      <c r="P25" s="104">
        <f ca="1">OFFSET(整体套利!G$1,$AI25,0)</f>
        <v>0.49514673873460002</v>
      </c>
      <c r="Q25" s="104">
        <f ca="1">OFFSET(整体套利!H$1,$AI25,0)</f>
        <v>-0.87540443843878335</v>
      </c>
      <c r="R25" s="25" t="e">
        <f ca="1">OFFSET(WN!S$1,$AH25,0)</f>
        <v>#N/A</v>
      </c>
      <c r="S25" s="105" t="e">
        <f t="shared" ca="1" si="7"/>
        <v>#N/A</v>
      </c>
      <c r="T25" s="105">
        <f ca="1">OFFSET(整体套利!J$1,$AI25,0)</f>
        <v>1.00324601</v>
      </c>
      <c r="U25" s="97" t="e">
        <f t="shared" ca="1" si="8"/>
        <v>#N/A</v>
      </c>
      <c r="V25" s="99" t="e">
        <f ca="1">OFFSET(WN!$A$1,$AH25,0)</f>
        <v>#N/A</v>
      </c>
      <c r="W25" s="99" t="e">
        <f ca="1">OFFSET(WN!$B$1,$AH25,0)</f>
        <v>#N/A</v>
      </c>
      <c r="X25" s="100" t="e">
        <f ca="1">OFFSET(RT!C$1,$AH25,0)</f>
        <v>#N/A</v>
      </c>
      <c r="Y25" s="100" t="e">
        <f ca="1">OFFSET(RT!D$1,$AH25,0)</f>
        <v>#N/A</v>
      </c>
      <c r="Z25" s="99" t="e">
        <f ca="1">OFFSET(WN!P$1,$AH25,0)</f>
        <v>#N/A</v>
      </c>
      <c r="AA25" s="99" t="e">
        <f ca="1">OFFSET(WN!O$1,$AH25,0)</f>
        <v>#N/A</v>
      </c>
      <c r="AB25" s="101" t="e">
        <f ca="1">OFFSET(RT!I$1,$AH25,0)</f>
        <v>#N/A</v>
      </c>
      <c r="AC25" s="102" t="e">
        <f ca="1">OFFSET(CF!K$1,$AH25,0)</f>
        <v>#N/A</v>
      </c>
      <c r="AD25" s="103" t="e">
        <f ca="1">OFFSET(CF!X$1,$AH25,0)</f>
        <v>#N/A</v>
      </c>
      <c r="AE25" s="97" t="e">
        <f ca="1">OFFSET(WN!AR$1,$AH25,0)</f>
        <v>#N/A</v>
      </c>
      <c r="AF25" s="97" t="e">
        <f ca="1">OFFSET(WN!AS$1,$AH25,0)</f>
        <v>#N/A</v>
      </c>
      <c r="AG25" s="97" t="e">
        <f ca="1">OFFSET(WN!AT$1,$AH25,0)</f>
        <v>#N/A</v>
      </c>
      <c r="AH25" s="19" t="e">
        <f>MATCH($A25,WN!I:I,0)-1</f>
        <v>#N/A</v>
      </c>
      <c r="AI25" s="19">
        <f>MATCH($A25,整体套利!W:W,0)-1</f>
        <v>24</v>
      </c>
    </row>
    <row r="26" spans="1:35" ht="13.05" x14ac:dyDescent="0.25">
      <c r="A26" s="16" t="s">
        <v>1565</v>
      </c>
      <c r="B26" s="16" t="str">
        <f>WN!K26</f>
        <v>转债B级</v>
      </c>
      <c r="C26" s="27">
        <f ca="1">OFFSET(RT!J$1,$AH26,0)</f>
        <v>0.73099999999999998</v>
      </c>
      <c r="D26" s="30" t="e">
        <f ca="1">VLOOKUP(OFFSET(WN!$F$1,AH26,0),A类全体!$A:$D,4,FALSE)</f>
        <v>#N/A</v>
      </c>
      <c r="E26" s="31" t="e">
        <f t="shared" ca="1" si="0"/>
        <v>#N/A</v>
      </c>
      <c r="F26" s="9" t="e">
        <f t="shared" ca="1" si="1"/>
        <v>#N/A</v>
      </c>
      <c r="G26" s="9">
        <f ca="1">OFFSET(RT!P$1,$AH26,0)</f>
        <v>1.11E-2</v>
      </c>
      <c r="H26" s="43">
        <f ca="1">OFFSET(RT!M$1,$AH26,0)</f>
        <v>4.1717000000000002E-4</v>
      </c>
      <c r="I26" s="9">
        <f ca="1">OFFSET(RT!V$1,$AH26,0)</f>
        <v>1.3999999999999998E-3</v>
      </c>
      <c r="J26" s="43">
        <f t="shared" ca="1" si="2"/>
        <v>4.3331606577290263</v>
      </c>
      <c r="K26" s="43">
        <f t="shared" ca="1" si="3"/>
        <v>4.2091290939801169</v>
      </c>
      <c r="L26" s="9">
        <f ca="1">OFFSET(整体套利!C$1,$AI26,0)</f>
        <v>-1.8586632185123575E-2</v>
      </c>
      <c r="M26" s="104">
        <f t="shared" ca="1" si="4"/>
        <v>0.18467851224360962</v>
      </c>
      <c r="N26" s="104">
        <f t="shared" ca="1" si="5"/>
        <v>0.17939230975223885</v>
      </c>
      <c r="O26" s="104">
        <f t="shared" ca="1" si="6"/>
        <v>5.5406423874400389E-2</v>
      </c>
      <c r="P26" s="104">
        <f ca="1">OFFSET(整体套利!G$1,$AI26,0)</f>
        <v>0.57851174902606095</v>
      </c>
      <c r="Q26" s="104">
        <f ca="1">OFFSET(整体套利!H$1,$AI26,0)</f>
        <v>-9.6249417713957119E-2</v>
      </c>
      <c r="R26" s="25">
        <f ca="1">OFFSET(WN!S$1,$AH26,0)</f>
        <v>0.26802197</v>
      </c>
      <c r="S26" s="105">
        <f t="shared" ca="1" si="7"/>
        <v>0.75254057789059603</v>
      </c>
      <c r="T26" s="105">
        <f ca="1">OFFSET(整体套利!J$1,$AI26,0)</f>
        <v>0.95026217000000002</v>
      </c>
      <c r="U26" s="97">
        <f t="shared" ca="1" si="8"/>
        <v>-2.8623809165181813E-2</v>
      </c>
      <c r="V26" s="99" t="str">
        <f ca="1">OFFSET(WN!$A$1,$AH26,0)</f>
        <v>161826</v>
      </c>
      <c r="W26" s="99" t="str">
        <f ca="1">OFFSET(WN!$B$1,$AH26,0)</f>
        <v>中证转债</v>
      </c>
      <c r="X26" s="100" t="str">
        <f ca="1">OFFSET(RT!C$1,$AH26,0)</f>
        <v>000832.SH</v>
      </c>
      <c r="Y26" s="100" t="str">
        <f ca="1">OFFSET(RT!D$1,$AH26,0)</f>
        <v>中证转债</v>
      </c>
      <c r="Z26" s="99">
        <f ca="1">OFFSET(WN!P$1,$AH26,0)</f>
        <v>0.748</v>
      </c>
      <c r="AA26" s="99">
        <f ca="1">OFFSET(WN!O$1,$AH26,0)</f>
        <v>1.0349999999999999</v>
      </c>
      <c r="AB26" s="101">
        <f ca="1">OFFSET(RT!I$1,$AH26,0)</f>
        <v>1.0190000000000001</v>
      </c>
      <c r="AC26" s="102">
        <f ca="1">OFFSET(CF!K$1,$AH26,0)</f>
        <v>0.69999998807907104</v>
      </c>
      <c r="AD26" s="103">
        <f ca="1">OFFSET(CF!X$1,$AH26,0)</f>
        <v>4.4999998062849045E-2</v>
      </c>
      <c r="AE26" s="97">
        <f ca="1">OFFSET(WN!AR$1,$AH26,0)</f>
        <v>6.9999998807907101E-3</v>
      </c>
      <c r="AF26" s="97">
        <f ca="1">OFFSET(WN!AS$1,$AH26,0)</f>
        <v>2E-3</v>
      </c>
      <c r="AG26" s="97">
        <f ca="1">OFFSET(WN!AT$1,$AH26,0)</f>
        <v>4.4999999999999998E-2</v>
      </c>
      <c r="AH26" s="19">
        <f>MATCH($A26,WN!I:I,0)-1</f>
        <v>25</v>
      </c>
      <c r="AI26" s="19">
        <f>MATCH($A26,整体套利!W:W,0)-1</f>
        <v>25</v>
      </c>
    </row>
    <row r="27" spans="1:35" ht="13.05" x14ac:dyDescent="0.25">
      <c r="A27" s="16" t="s">
        <v>1566</v>
      </c>
      <c r="B27" s="16" t="str">
        <f>WN!K27</f>
        <v>高贝塔B</v>
      </c>
      <c r="C27" s="27">
        <f ca="1">OFFSET(RT!J$1,$AH27,0)</f>
        <v>0.50800000000000001</v>
      </c>
      <c r="D27" s="30" t="e">
        <f ca="1">VLOOKUP(OFFSET(WN!$F$1,AH27,0),A类全体!$A:$D,4,FALSE)</f>
        <v>#N/A</v>
      </c>
      <c r="E27" s="31" t="e">
        <f t="shared" ca="1" si="0"/>
        <v>#N/A</v>
      </c>
      <c r="F27" s="9" t="e">
        <f t="shared" ca="1" si="1"/>
        <v>#N/A</v>
      </c>
      <c r="G27" s="9">
        <f ca="1">OFFSET(RT!P$1,$AH27,0)</f>
        <v>-9.7000000000000003E-3</v>
      </c>
      <c r="H27" s="43">
        <f ca="1">OFFSET(RT!M$1,$AH27,0)</f>
        <v>1.0399999999999999E-4</v>
      </c>
      <c r="I27" s="9">
        <f ca="1">OFFSET(RT!V$1,$AH27,0)</f>
        <v>-9.0000000000000008E-4</v>
      </c>
      <c r="J27" s="43">
        <f t="shared" ca="1" si="2"/>
        <v>3.0446387007874014</v>
      </c>
      <c r="K27" s="43">
        <f t="shared" ca="1" si="3"/>
        <v>3.0346240828936843</v>
      </c>
      <c r="L27" s="9">
        <f ca="1">OFFSET(整体套利!C$1,$AI27,0)</f>
        <v>2.1488269110916391E-3</v>
      </c>
      <c r="M27" s="104">
        <f t="shared" ca="1" si="4"/>
        <v>0.1456692913385827</v>
      </c>
      <c r="N27" s="104">
        <f t="shared" ca="1" si="5"/>
        <v>0.1451901467060103</v>
      </c>
      <c r="O27" s="104">
        <f t="shared" ca="1" si="6"/>
        <v>7.1244514389013899E-2</v>
      </c>
      <c r="P27" s="104">
        <f ca="1">OFFSET(整体套利!G$1,$AI27,0)</f>
        <v>0.93964289079566132</v>
      </c>
      <c r="Q27" s="104">
        <f ca="1">OFFSET(整体套利!H$1,$AI27,0)</f>
        <v>-0.16853974747892653</v>
      </c>
      <c r="R27" s="25">
        <f ca="1">OFFSET(WN!S$1,$AH27,0)</f>
        <v>7.4631660000000002E-2</v>
      </c>
      <c r="S27" s="105">
        <f t="shared" ca="1" si="7"/>
        <v>0.50967646000000011</v>
      </c>
      <c r="T27" s="105">
        <f ca="1">OFFSET(整体套利!J$1,$AI27,0)</f>
        <v>0.77333823000000002</v>
      </c>
      <c r="U27" s="97">
        <f t="shared" ca="1" si="8"/>
        <v>-3.289263153334776E-3</v>
      </c>
      <c r="V27" s="99" t="str">
        <f ca="1">OFFSET(WN!$A$1,$AH27,0)</f>
        <v>161718</v>
      </c>
      <c r="W27" s="99" t="str">
        <f ca="1">OFFSET(WN!$B$1,$AH27,0)</f>
        <v>高贝分级</v>
      </c>
      <c r="X27" s="100" t="str">
        <f ca="1">OFFSET(RT!C$1,$AH27,0)</f>
        <v>000828.SH</v>
      </c>
      <c r="Y27" s="100" t="str">
        <f ca="1">OFFSET(RT!D$1,$AH27,0)</f>
        <v>沪深300高贝塔</v>
      </c>
      <c r="Z27" s="99">
        <f ca="1">OFFSET(WN!P$1,$AH27,0)</f>
        <v>0.51100000000000001</v>
      </c>
      <c r="AA27" s="99">
        <f ca="1">OFFSET(WN!O$1,$AH27,0)</f>
        <v>1.0369999999999999</v>
      </c>
      <c r="AB27" s="101">
        <f ca="1">OFFSET(RT!I$1,$AH27,0)</f>
        <v>1.042</v>
      </c>
      <c r="AC27" s="102">
        <f ca="1">OFFSET(CF!K$1,$AH27,0)</f>
        <v>0.5</v>
      </c>
      <c r="AD27" s="103">
        <f ca="1">OFFSET(CF!X$1,$AH27,0)</f>
        <v>5.000000074505806E-2</v>
      </c>
      <c r="AE27" s="97">
        <f ca="1">OFFSET(WN!AR$1,$AH27,0)</f>
        <v>0.01</v>
      </c>
      <c r="AF27" s="97">
        <f ca="1">OFFSET(WN!AS$1,$AH27,0)</f>
        <v>2E-3</v>
      </c>
      <c r="AG27" s="97">
        <f ca="1">OFFSET(WN!AT$1,$AH27,0)</f>
        <v>0.05</v>
      </c>
      <c r="AH27" s="19">
        <f>MATCH($A27,WN!I:I,0)-1</f>
        <v>26</v>
      </c>
      <c r="AI27" s="19">
        <f>MATCH($A27,整体套利!W:W,0)-1</f>
        <v>26</v>
      </c>
    </row>
    <row r="28" spans="1:35" ht="13.05" x14ac:dyDescent="0.25">
      <c r="A28" s="16" t="s">
        <v>1567</v>
      </c>
      <c r="B28" s="16" t="str">
        <f>WN!K28</f>
        <v>医药800B</v>
      </c>
      <c r="C28" s="27">
        <f ca="1">OFFSET(RT!J$1,$AH28,0)</f>
        <v>0.66300000000000003</v>
      </c>
      <c r="D28" s="30" t="e">
        <f ca="1">VLOOKUP(OFFSET(WN!$F$1,AH28,0),A类全体!$A:$D,4,FALSE)</f>
        <v>#N/A</v>
      </c>
      <c r="E28" s="31" t="e">
        <f t="shared" ca="1" si="0"/>
        <v>#N/A</v>
      </c>
      <c r="F28" s="9" t="e">
        <f t="shared" ca="1" si="1"/>
        <v>#N/A</v>
      </c>
      <c r="G28" s="9">
        <f ca="1">OFFSET(RT!P$1,$AH28,0)</f>
        <v>1.2199999999999999E-2</v>
      </c>
      <c r="H28" s="43">
        <f ca="1">OFFSET(RT!M$1,$AH28,0)</f>
        <v>1.4814000000000001E-2</v>
      </c>
      <c r="I28" s="9">
        <f ca="1">OFFSET(RT!V$1,$AH28,0)</f>
        <v>4.1000000000000003E-3</v>
      </c>
      <c r="J28" s="43">
        <f t="shared" ca="1" si="2"/>
        <v>2.6255715384615383</v>
      </c>
      <c r="K28" s="43">
        <f t="shared" ca="1" si="3"/>
        <v>2.4630268840528418</v>
      </c>
      <c r="L28" s="9">
        <f ca="1">OFFSET(整体套利!C$1,$AI28,0)</f>
        <v>-9.6245251619221373E-3</v>
      </c>
      <c r="M28" s="104">
        <f t="shared" ca="1" si="4"/>
        <v>0.1076923076923077</v>
      </c>
      <c r="N28" s="104">
        <f t="shared" ca="1" si="5"/>
        <v>0.101025260658968</v>
      </c>
      <c r="O28" s="104">
        <f t="shared" ca="1" si="6"/>
        <v>6.6248888556592889E-2</v>
      </c>
      <c r="P28" s="104">
        <f ca="1">OFFSET(整体套利!G$1,$AI28,0)</f>
        <v>0.72339119751405656</v>
      </c>
      <c r="Q28" s="104">
        <f ca="1">OFFSET(整体套利!H$1,$AI28,0)</f>
        <v>-0.26238856746398376</v>
      </c>
      <c r="R28" s="25">
        <f ca="1">OFFSET(WN!S$1,$AH28,0)</f>
        <v>0.54954901</v>
      </c>
      <c r="S28" s="105">
        <f t="shared" ca="1" si="7"/>
        <v>0.70675392999999986</v>
      </c>
      <c r="T28" s="105">
        <f ca="1">OFFSET(整体套利!J$1,$AI28,0)</f>
        <v>0.87037696499999995</v>
      </c>
      <c r="U28" s="97">
        <f t="shared" ca="1" si="8"/>
        <v>-6.1908293881011489E-2</v>
      </c>
      <c r="V28" s="99" t="str">
        <f ca="1">OFFSET(WN!$A$1,$AH28,0)</f>
        <v>165519</v>
      </c>
      <c r="W28" s="99" t="str">
        <f ca="1">OFFSET(WN!$B$1,$AH28,0)</f>
        <v>信诚医药</v>
      </c>
      <c r="X28" s="100" t="str">
        <f ca="1">OFFSET(RT!C$1,$AH28,0)</f>
        <v>000841.SH</v>
      </c>
      <c r="Y28" s="100" t="str">
        <f ca="1">OFFSET(RT!D$1,$AH28,0)</f>
        <v>中证800医药</v>
      </c>
      <c r="Z28" s="99">
        <f ca="1">OFFSET(WN!P$1,$AH28,0)</f>
        <v>0.7</v>
      </c>
      <c r="AA28" s="99">
        <f ca="1">OFFSET(WN!O$1,$AH28,0)</f>
        <v>1.034</v>
      </c>
      <c r="AB28" s="101">
        <f ca="1">OFFSET(RT!I$1,$AH28,0)</f>
        <v>1.0609999999999999</v>
      </c>
      <c r="AC28" s="102">
        <f ca="1">OFFSET(CF!K$1,$AH28,0)</f>
        <v>0.5</v>
      </c>
      <c r="AD28" s="103">
        <f ca="1">OFFSET(CF!X$1,$AH28,0)</f>
        <v>4.700000211596489E-2</v>
      </c>
      <c r="AE28" s="97">
        <f ca="1">OFFSET(WN!AR$1,$AH28,0)</f>
        <v>0.01</v>
      </c>
      <c r="AF28" s="97">
        <f ca="1">OFFSET(WN!AS$1,$AH28,0)</f>
        <v>2.2000000000000001E-3</v>
      </c>
      <c r="AG28" s="97">
        <f ca="1">OFFSET(WN!AT$1,$AH28,0)</f>
        <v>4.7E-2</v>
      </c>
      <c r="AH28" s="19">
        <f>MATCH($A28,WN!I:I,0)-1</f>
        <v>27</v>
      </c>
      <c r="AI28" s="19">
        <f>MATCH($A28,整体套利!W:W,0)-1</f>
        <v>27</v>
      </c>
    </row>
    <row r="29" spans="1:35" ht="13.05" x14ac:dyDescent="0.25">
      <c r="A29" s="16" t="s">
        <v>1568</v>
      </c>
      <c r="B29" s="16" t="str">
        <f>WN!K29</f>
        <v>医药B</v>
      </c>
      <c r="C29" s="27">
        <f ca="1">OFFSET(RT!J$1,$AH29,0)</f>
        <v>0.52900000000000003</v>
      </c>
      <c r="D29" s="30" t="e">
        <f ca="1">VLOOKUP(OFFSET(WN!$F$1,AH29,0),A类全体!$A:$D,4,FALSE)</f>
        <v>#N/A</v>
      </c>
      <c r="E29" s="31" t="e">
        <f t="shared" ca="1" si="0"/>
        <v>#N/A</v>
      </c>
      <c r="F29" s="9" t="e">
        <f t="shared" ca="1" si="1"/>
        <v>#N/A</v>
      </c>
      <c r="G29" s="9">
        <f ca="1">OFFSET(RT!P$1,$AH29,0)</f>
        <v>5.7000000000000002E-3</v>
      </c>
      <c r="H29" s="43">
        <f ca="1">OFFSET(RT!M$1,$AH29,0)</f>
        <v>0.53850699999999996</v>
      </c>
      <c r="I29" s="9">
        <f ca="1">OFFSET(RT!V$1,$AH29,0)</f>
        <v>4.5000000000000005E-3</v>
      </c>
      <c r="J29" s="43">
        <f t="shared" ca="1" si="2"/>
        <v>3.0173812570888465</v>
      </c>
      <c r="K29" s="43">
        <f t="shared" ca="1" si="3"/>
        <v>2.8564958254747901</v>
      </c>
      <c r="L29" s="9">
        <f ca="1">OFFSET(整体套利!C$1,$AI29,0)</f>
        <v>-8.2663381378191847E-3</v>
      </c>
      <c r="M29" s="104">
        <f t="shared" ca="1" si="4"/>
        <v>0.14933837429111529</v>
      </c>
      <c r="N29" s="104">
        <f t="shared" ca="1" si="5"/>
        <v>0.14137571834635476</v>
      </c>
      <c r="O29" s="104">
        <f t="shared" ca="1" si="6"/>
        <v>7.4025855928995757E-2</v>
      </c>
      <c r="P29" s="104">
        <f ca="1">OFFSET(整体套利!G$1,$AI29,0)</f>
        <v>0.87946998457772718</v>
      </c>
      <c r="Q29" s="104">
        <f ca="1">OFFSET(整体套利!H$1,$AI29,0)</f>
        <v>-0.19358207861718324</v>
      </c>
      <c r="R29" s="25">
        <f ca="1">OFFSET(WN!S$1,$AH29,0)</f>
        <v>20.369672749999999</v>
      </c>
      <c r="S29" s="105">
        <f t="shared" ca="1" si="7"/>
        <v>0.55879468499999985</v>
      </c>
      <c r="T29" s="105">
        <f ca="1">OFFSET(整体套利!J$1,$AI29,0)</f>
        <v>0.79809734249999997</v>
      </c>
      <c r="U29" s="97">
        <f t="shared" ca="1" si="8"/>
        <v>-5.3319556895928266E-2</v>
      </c>
      <c r="V29" s="99" t="str">
        <f ca="1">OFFSET(WN!$A$1,$AH29,0)</f>
        <v>160219</v>
      </c>
      <c r="W29" s="99" t="str">
        <f ca="1">OFFSET(WN!$B$1,$AH29,0)</f>
        <v>国泰医药</v>
      </c>
      <c r="X29" s="100" t="str">
        <f ca="1">OFFSET(RT!C$1,$AH29,0)</f>
        <v>399394.SZ</v>
      </c>
      <c r="Y29" s="100" t="str">
        <f ca="1">OFFSET(RT!D$1,$AH29,0)</f>
        <v>国证医药</v>
      </c>
      <c r="Z29" s="99">
        <f ca="1">OFFSET(WN!P$1,$AH29,0)</f>
        <v>0.55200000000000005</v>
      </c>
      <c r="AA29" s="99">
        <f ca="1">OFFSET(WN!O$1,$AH29,0)</f>
        <v>1.0374000000000001</v>
      </c>
      <c r="AB29" s="101">
        <f ca="1">OFFSET(RT!I$1,$AH29,0)</f>
        <v>1.054</v>
      </c>
      <c r="AC29" s="102">
        <f ca="1">OFFSET(CF!K$1,$AH29,0)</f>
        <v>0.5</v>
      </c>
      <c r="AD29" s="103">
        <f ca="1">OFFSET(CF!X$1,$AH29,0)</f>
        <v>5.4999999701976776E-2</v>
      </c>
      <c r="AE29" s="97">
        <f ca="1">OFFSET(WN!AR$1,$AH29,0)</f>
        <v>0.01</v>
      </c>
      <c r="AF29" s="97">
        <f ca="1">OFFSET(WN!AS$1,$AH29,0)</f>
        <v>2E-3</v>
      </c>
      <c r="AG29" s="97">
        <f ca="1">OFFSET(WN!AT$1,$AH29,0)</f>
        <v>5.5E-2</v>
      </c>
      <c r="AH29" s="19">
        <f>MATCH($A29,WN!I:I,0)-1</f>
        <v>28</v>
      </c>
      <c r="AI29" s="19">
        <f>MATCH($A29,整体套利!W:W,0)-1</f>
        <v>28</v>
      </c>
    </row>
    <row r="30" spans="1:35" ht="13.05" x14ac:dyDescent="0.25">
      <c r="A30" s="16" t="s">
        <v>1569</v>
      </c>
      <c r="B30" s="16" t="str">
        <f>WN!K30</f>
        <v>有色800B</v>
      </c>
      <c r="C30" s="27">
        <f ca="1">OFFSET(RT!J$1,$AH30,0)</f>
        <v>1.78</v>
      </c>
      <c r="D30" s="30" t="e">
        <f ca="1">VLOOKUP(OFFSET(WN!$F$1,AH30,0),A类全体!$A:$D,4,FALSE)</f>
        <v>#N/A</v>
      </c>
      <c r="E30" s="31" t="e">
        <f t="shared" ca="1" si="0"/>
        <v>#N/A</v>
      </c>
      <c r="F30" s="9" t="e">
        <f t="shared" ca="1" si="1"/>
        <v>#N/A</v>
      </c>
      <c r="G30" s="9">
        <f ca="1">OFFSET(RT!P$1,$AH30,0)</f>
        <v>-5.0000000000000001E-3</v>
      </c>
      <c r="H30" s="43">
        <f ca="1">OFFSET(RT!M$1,$AH30,0)</f>
        <v>1.81408E-3</v>
      </c>
      <c r="I30" s="9">
        <f ca="1">OFFSET(RT!V$1,$AH30,0)</f>
        <v>1.18E-2</v>
      </c>
      <c r="J30" s="43">
        <f t="shared" ca="1" si="2"/>
        <v>1.5929397977528088</v>
      </c>
      <c r="K30" s="43">
        <f t="shared" ca="1" si="3"/>
        <v>1.5739875376092289</v>
      </c>
      <c r="L30" s="9">
        <f ca="1">OFFSET(整体套利!C$1,$AI30,0)</f>
        <v>-1.3907167697189915E-2</v>
      </c>
      <c r="M30" s="104">
        <f t="shared" ca="1" si="4"/>
        <v>4.0112359550561798E-2</v>
      </c>
      <c r="N30" s="104">
        <f t="shared" ca="1" si="5"/>
        <v>3.9635116233364555E-2</v>
      </c>
      <c r="O30" s="104">
        <f t="shared" ca="1" si="6"/>
        <v>6.7649970035042709E-2</v>
      </c>
      <c r="P30" s="104">
        <f ca="1">OFFSET(整体套利!G$1,$AI30,0)</f>
        <v>5.8039519638208192E-2</v>
      </c>
      <c r="Q30" s="104">
        <f ca="1">OFFSET(整体套利!H$1,$AI30,0)</f>
        <v>-0.54715908559484694</v>
      </c>
      <c r="R30" s="25">
        <f ca="1">OFFSET(WN!S$1,$AH30,0)</f>
        <v>0.22582766000000001</v>
      </c>
      <c r="S30" s="105">
        <f t="shared" ca="1" si="7"/>
        <v>1.8014328399999997</v>
      </c>
      <c r="T30" s="105">
        <f ca="1">OFFSET(整体套利!J$1,$AI30,0)</f>
        <v>1.4177164199999999</v>
      </c>
      <c r="U30" s="97">
        <f t="shared" ca="1" si="8"/>
        <v>-1.1897662529567143E-2</v>
      </c>
      <c r="V30" s="99" t="str">
        <f ca="1">OFFSET(WN!$A$1,$AH30,0)</f>
        <v>165520</v>
      </c>
      <c r="W30" s="99" t="str">
        <f ca="1">OFFSET(WN!$B$1,$AH30,0)</f>
        <v>信诚有色</v>
      </c>
      <c r="X30" s="100" t="str">
        <f ca="1">OFFSET(RT!C$1,$AH30,0)</f>
        <v>000823.SH</v>
      </c>
      <c r="Y30" s="100" t="str">
        <f ca="1">OFFSET(RT!D$1,$AH30,0)</f>
        <v>中证800有色</v>
      </c>
      <c r="Z30" s="99">
        <f ca="1">OFFSET(WN!P$1,$AH30,0)</f>
        <v>1.77</v>
      </c>
      <c r="AA30" s="99">
        <f ca="1">OFFSET(WN!O$1,$AH30,0)</f>
        <v>1.034</v>
      </c>
      <c r="AB30" s="101">
        <f ca="1">OFFSET(RT!I$1,$AH30,0)</f>
        <v>1.016</v>
      </c>
      <c r="AC30" s="102">
        <f ca="1">OFFSET(CF!K$1,$AH30,0)</f>
        <v>0.5</v>
      </c>
      <c r="AD30" s="103">
        <f ca="1">OFFSET(CF!X$1,$AH30,0)</f>
        <v>4.700000211596489E-2</v>
      </c>
      <c r="AE30" s="97">
        <f ca="1">OFFSET(WN!AR$1,$AH30,0)</f>
        <v>0.01</v>
      </c>
      <c r="AF30" s="97">
        <f ca="1">OFFSET(WN!AS$1,$AH30,0)</f>
        <v>2.2000000000000001E-3</v>
      </c>
      <c r="AG30" s="97">
        <f ca="1">OFFSET(WN!AT$1,$AH30,0)</f>
        <v>4.7E-2</v>
      </c>
      <c r="AH30" s="19">
        <f>MATCH($A30,WN!I:I,0)-1</f>
        <v>29</v>
      </c>
      <c r="AI30" s="19">
        <f>MATCH($A30,整体套利!W:W,0)-1</f>
        <v>29</v>
      </c>
    </row>
    <row r="31" spans="1:35" ht="13.05" x14ac:dyDescent="0.25">
      <c r="A31" s="16" t="s">
        <v>1570</v>
      </c>
      <c r="B31" s="16" t="str">
        <f>WN!K31</f>
        <v>创业板B</v>
      </c>
      <c r="C31" s="27">
        <f ca="1">OFFSET(RT!J$1,$AH31,0)</f>
        <v>0.66900000000000004</v>
      </c>
      <c r="D31" s="30" t="e">
        <f ca="1">VLOOKUP(OFFSET(WN!$F$1,AH31,0),A类全体!$A:$D,4,FALSE)</f>
        <v>#N/A</v>
      </c>
      <c r="E31" s="31" t="e">
        <f t="shared" ca="1" si="0"/>
        <v>#N/A</v>
      </c>
      <c r="F31" s="9" t="e">
        <f t="shared" ca="1" si="1"/>
        <v>#N/A</v>
      </c>
      <c r="G31" s="9">
        <f ca="1">OFFSET(RT!P$1,$AH31,0)</f>
        <v>-7.4000000000000003E-3</v>
      </c>
      <c r="H31" s="43">
        <f ca="1">OFFSET(RT!M$1,$AH31,0)</f>
        <v>3.1635411000000002</v>
      </c>
      <c r="I31" s="9">
        <f ca="1">OFFSET(RT!V$1,$AH31,0)</f>
        <v>-2.7000000000000001E-3</v>
      </c>
      <c r="J31" s="43">
        <f t="shared" ca="1" si="2"/>
        <v>2.5166969805680117</v>
      </c>
      <c r="K31" s="43">
        <f t="shared" ca="1" si="3"/>
        <v>2.5915765763519309</v>
      </c>
      <c r="L31" s="9">
        <f ca="1">OFFSET(整体套利!C$1,$AI31,0)</f>
        <v>-3.9617495653601065E-3</v>
      </c>
      <c r="M31" s="104">
        <f t="shared" ca="1" si="4"/>
        <v>0.11121076233183858</v>
      </c>
      <c r="N31" s="104">
        <f t="shared" ca="1" si="5"/>
        <v>0.11451962986516795</v>
      </c>
      <c r="O31" s="104">
        <f t="shared" ca="1" si="6"/>
        <v>7.3324311814868592E-2</v>
      </c>
      <c r="P31" s="104">
        <f ca="1">OFFSET(整体套利!G$1,$AI31,0)</f>
        <v>0.78182155712815704</v>
      </c>
      <c r="Q31" s="104">
        <f ca="1">OFFSET(整体套利!H$1,$AI31,0)</f>
        <v>-0.23738037354914876</v>
      </c>
      <c r="R31" s="25">
        <f ca="1">OFFSET(WN!S$1,$AH31,0)</f>
        <v>35.618391430000003</v>
      </c>
      <c r="S31" s="105">
        <f t="shared" ca="1" si="7"/>
        <v>0.64967027999999982</v>
      </c>
      <c r="T31" s="105">
        <f ca="1">OFFSET(整体套利!J$1,$AI31,0)</f>
        <v>0.84183513999999993</v>
      </c>
      <c r="U31" s="97">
        <f t="shared" ca="1" si="8"/>
        <v>2.9753123384373081E-2</v>
      </c>
      <c r="V31" s="99" t="str">
        <f ca="1">OFFSET(WN!$A$1,$AH31,0)</f>
        <v>161022</v>
      </c>
      <c r="W31" s="99" t="str">
        <f ca="1">OFFSET(WN!$B$1,$AH31,0)</f>
        <v>创业分级</v>
      </c>
      <c r="X31" s="100" t="str">
        <f ca="1">OFFSET(RT!C$1,$AH31,0)</f>
        <v>399006.SZ</v>
      </c>
      <c r="Y31" s="100" t="str">
        <f ca="1">OFFSET(RT!D$1,$AH31,0)</f>
        <v>创业板指</v>
      </c>
      <c r="Z31" s="99">
        <f ca="1">OFFSET(WN!P$1,$AH31,0)</f>
        <v>0.65400000000000003</v>
      </c>
      <c r="AA31" s="99">
        <f ca="1">OFFSET(WN!O$1,$AH31,0)</f>
        <v>1.034</v>
      </c>
      <c r="AB31" s="101">
        <f ca="1">OFFSET(RT!I$1,$AH31,0)</f>
        <v>1.008</v>
      </c>
      <c r="AC31" s="102">
        <f ca="1">OFFSET(CF!K$1,$AH31,0)</f>
        <v>0.5</v>
      </c>
      <c r="AD31" s="103">
        <f ca="1">OFFSET(CF!X$1,$AH31,0)</f>
        <v>5.000000074505806E-2</v>
      </c>
      <c r="AE31" s="97">
        <f ca="1">OFFSET(WN!AR$1,$AH31,0)</f>
        <v>0.01</v>
      </c>
      <c r="AF31" s="97">
        <f ca="1">OFFSET(WN!AS$1,$AH31,0)</f>
        <v>2.2000000000000001E-3</v>
      </c>
      <c r="AG31" s="97">
        <f ca="1">OFFSET(WN!AT$1,$AH31,0)</f>
        <v>0.05</v>
      </c>
      <c r="AH31" s="19">
        <f>MATCH($A31,WN!I:I,0)-1</f>
        <v>30</v>
      </c>
      <c r="AI31" s="19">
        <f>MATCH($A31,整体套利!W:W,0)-1</f>
        <v>30</v>
      </c>
    </row>
    <row r="32" spans="1:35" ht="13.05" x14ac:dyDescent="0.25">
      <c r="A32" s="16" t="s">
        <v>1571</v>
      </c>
      <c r="B32" s="16" t="str">
        <f>WN!K32</f>
        <v>中证800B</v>
      </c>
      <c r="C32" s="27">
        <f ca="1">OFFSET(RT!J$1,$AH32,0)</f>
        <v>1.018</v>
      </c>
      <c r="D32" s="30" t="e">
        <f ca="1">VLOOKUP(OFFSET(WN!$F$1,AH32,0),A类全体!$A:$D,4,FALSE)</f>
        <v>#N/A</v>
      </c>
      <c r="E32" s="31" t="e">
        <f t="shared" ca="1" si="0"/>
        <v>#N/A</v>
      </c>
      <c r="F32" s="9" t="e">
        <f t="shared" ca="1" si="1"/>
        <v>#N/A</v>
      </c>
      <c r="G32" s="9">
        <f ca="1">OFFSET(RT!P$1,$AH32,0)</f>
        <v>0</v>
      </c>
      <c r="H32" s="43">
        <f ca="1">OFFSET(RT!M$1,$AH32,0)</f>
        <v>0</v>
      </c>
      <c r="I32" s="9">
        <f ca="1">OFFSET(RT!V$1,$AH32,0)</f>
        <v>1.8000000000000002E-3</v>
      </c>
      <c r="J32" s="43">
        <f t="shared" ca="1" si="2"/>
        <v>2.0349079371316305</v>
      </c>
      <c r="K32" s="43">
        <f t="shared" ca="1" si="3"/>
        <v>2.0043188808040679</v>
      </c>
      <c r="L32" s="9">
        <f ca="1">OFFSET(整体套利!C$1,$AI32,0)</f>
        <v>-3.1552814513101657E-3</v>
      </c>
      <c r="M32" s="104">
        <f t="shared" ca="1" si="4"/>
        <v>7.2691552062868384E-2</v>
      </c>
      <c r="N32" s="104">
        <f t="shared" ca="1" si="5"/>
        <v>7.1598841213392148E-2</v>
      </c>
      <c r="O32" s="104">
        <f t="shared" ca="1" si="6"/>
        <v>7.0239631424937762E-2</v>
      </c>
      <c r="P32" s="104">
        <f ca="1">OFFSET(整体套利!G$1,$AI32,0)</f>
        <v>0.44820055963490035</v>
      </c>
      <c r="Q32" s="104">
        <f ca="1">OFFSET(整体套利!H$1,$AI32,0)</f>
        <v>-0.37823922639674934</v>
      </c>
      <c r="R32" s="25">
        <f ca="1">OFFSET(WN!S$1,$AH32,0)</f>
        <v>2.116941E-2</v>
      </c>
      <c r="S32" s="105">
        <f t="shared" ca="1" si="7"/>
        <v>1.0335362800000001</v>
      </c>
      <c r="T32" s="105">
        <f ca="1">OFFSET(整体套利!J$1,$AI32,0)</f>
        <v>1.0357681400000001</v>
      </c>
      <c r="U32" s="97">
        <f t="shared" ca="1" si="8"/>
        <v>-1.5032157361713594E-2</v>
      </c>
      <c r="V32" s="99" t="str">
        <f ca="1">OFFSET(WN!$A$1,$AH32,0)</f>
        <v>161825</v>
      </c>
      <c r="W32" s="99" t="str">
        <f ca="1">OFFSET(WN!$B$1,$AH32,0)</f>
        <v>800分级</v>
      </c>
      <c r="X32" s="100" t="str">
        <f ca="1">OFFSET(RT!C$1,$AH32,0)</f>
        <v>000842.SH</v>
      </c>
      <c r="Y32" s="100" t="str">
        <f ca="1">OFFSET(RT!D$1,$AH32,0)</f>
        <v>中证800等权</v>
      </c>
      <c r="Z32" s="99">
        <f ca="1">OFFSET(WN!P$1,$AH32,0)</f>
        <v>1.03</v>
      </c>
      <c r="AA32" s="99">
        <f ca="1">OFFSET(WN!O$1,$AH32,0)</f>
        <v>1.038</v>
      </c>
      <c r="AB32" s="101">
        <f ca="1">OFFSET(RT!I$1,$AH32,0)</f>
        <v>1.0469999999999999</v>
      </c>
      <c r="AC32" s="102">
        <f ca="1">OFFSET(CF!K$1,$AH32,0)</f>
        <v>0.5</v>
      </c>
      <c r="AD32" s="103">
        <f ca="1">OFFSET(CF!X$1,$AH32,0)</f>
        <v>5.000000074505806E-2</v>
      </c>
      <c r="AE32" s="97">
        <f ca="1">OFFSET(WN!AR$1,$AH32,0)</f>
        <v>0.01</v>
      </c>
      <c r="AF32" s="97">
        <f ca="1">OFFSET(WN!AS$1,$AH32,0)</f>
        <v>2E-3</v>
      </c>
      <c r="AG32" s="97">
        <f ca="1">OFFSET(WN!AT$1,$AH32,0)</f>
        <v>0.05</v>
      </c>
      <c r="AH32" s="19">
        <f>MATCH($A32,WN!I:I,0)-1</f>
        <v>31</v>
      </c>
      <c r="AI32" s="19">
        <f>MATCH($A32,整体套利!W:W,0)-1</f>
        <v>31</v>
      </c>
    </row>
    <row r="33" spans="1:35" ht="13.05" x14ac:dyDescent="0.25">
      <c r="A33" s="16" t="s">
        <v>1572</v>
      </c>
      <c r="B33" s="16" t="str">
        <f>WN!K33</f>
        <v>银华300B</v>
      </c>
      <c r="C33" s="27">
        <f ca="1">OFFSET(RT!J$1,$AH33,0)</f>
        <v>0.89300000000000002</v>
      </c>
      <c r="D33" s="30" t="e">
        <f ca="1">VLOOKUP(OFFSET(WN!$F$1,AH33,0),A类全体!$A:$D,4,FALSE)</f>
        <v>#N/A</v>
      </c>
      <c r="E33" s="31" t="e">
        <f t="shared" ca="1" si="0"/>
        <v>#N/A</v>
      </c>
      <c r="F33" s="9" t="e">
        <f t="shared" ca="1" si="1"/>
        <v>#N/A</v>
      </c>
      <c r="G33" s="9">
        <f ca="1">OFFSET(RT!P$1,$AH33,0)</f>
        <v>5.5999999999999991E-3</v>
      </c>
      <c r="H33" s="43">
        <f ca="1">OFFSET(RT!M$1,$AH33,0)</f>
        <v>1E-4</v>
      </c>
      <c r="I33" s="9">
        <f ca="1">OFFSET(RT!V$1,$AH33,0)</f>
        <v>-1E-3</v>
      </c>
      <c r="J33" s="43">
        <f t="shared" ca="1" si="2"/>
        <v>2.1524884658454644</v>
      </c>
      <c r="K33" s="43">
        <f t="shared" ca="1" si="3"/>
        <v>2.173979457847691</v>
      </c>
      <c r="L33" s="9">
        <f ca="1">OFFSET(整体套利!C$1,$AI33,0)</f>
        <v>1.6038001173880323E-2</v>
      </c>
      <c r="M33" s="104">
        <f t="shared" ca="1" si="4"/>
        <v>8.3314669652855555E-2</v>
      </c>
      <c r="N33" s="104">
        <f t="shared" ca="1" si="5"/>
        <v>8.4146504493129298E-2</v>
      </c>
      <c r="O33" s="104">
        <f t="shared" ca="1" si="6"/>
        <v>7.2291109301242329E-2</v>
      </c>
      <c r="P33" s="104">
        <f ca="1">OFFSET(整体套利!G$1,$AI33,0)</f>
        <v>0.56073425679551514</v>
      </c>
      <c r="Q33" s="104">
        <f ca="1">OFFSET(整体套利!H$1,$AI33,0)</f>
        <v>-0.32992475908245888</v>
      </c>
      <c r="R33" s="25">
        <f ca="1">OFFSET(WN!S$1,$AH33,0)</f>
        <v>0.24901951999999999</v>
      </c>
      <c r="S33" s="105">
        <f t="shared" ca="1" si="7"/>
        <v>0.88417219999999985</v>
      </c>
      <c r="T33" s="105">
        <f ca="1">OFFSET(整体套利!J$1,$AI33,0)</f>
        <v>0.96108609999999994</v>
      </c>
      <c r="U33" s="97">
        <f t="shared" ca="1" si="8"/>
        <v>9.9842541984469513E-3</v>
      </c>
      <c r="V33" s="99" t="str">
        <f ca="1">OFFSET(WN!$A$1,$AH33,0)</f>
        <v>161811</v>
      </c>
      <c r="W33" s="99" t="str">
        <f ca="1">OFFSET(WN!$B$1,$AH33,0)</f>
        <v>300分级</v>
      </c>
      <c r="X33" s="100" t="str">
        <f ca="1">OFFSET(RT!C$1,$AH33,0)</f>
        <v>000300.SH</v>
      </c>
      <c r="Y33" s="100" t="str">
        <f ca="1">OFFSET(RT!D$1,$AH33,0)</f>
        <v>沪深300</v>
      </c>
      <c r="Z33" s="99">
        <f ca="1">OFFSET(WN!P$1,$AH33,0)</f>
        <v>0.88600000000000001</v>
      </c>
      <c r="AA33" s="99">
        <f ca="1">OFFSET(WN!O$1,$AH33,0)</f>
        <v>1.038</v>
      </c>
      <c r="AB33" s="101">
        <f ca="1">OFFSET(RT!I$1,$AH33,0)</f>
        <v>1.06</v>
      </c>
      <c r="AC33" s="102">
        <f ca="1">OFFSET(CF!K$1,$AH33,0)</f>
        <v>0.5</v>
      </c>
      <c r="AD33" s="103">
        <f ca="1">OFFSET(CF!X$1,$AH33,0)</f>
        <v>5.000000074505806E-2</v>
      </c>
      <c r="AE33" s="97">
        <f ca="1">OFFSET(WN!AR$1,$AH33,0)</f>
        <v>0.01</v>
      </c>
      <c r="AF33" s="97">
        <f ca="1">OFFSET(WN!AS$1,$AH33,0)</f>
        <v>2.2000000000000001E-3</v>
      </c>
      <c r="AG33" s="97">
        <f ca="1">OFFSET(WN!AT$1,$AH33,0)</f>
        <v>0.05</v>
      </c>
      <c r="AH33" s="19">
        <f>MATCH($A33,WN!I:I,0)-1</f>
        <v>32</v>
      </c>
      <c r="AI33" s="19">
        <f>MATCH($A33,整体套利!W:W,0)-1</f>
        <v>32</v>
      </c>
    </row>
    <row r="34" spans="1:35" ht="13.05" x14ac:dyDescent="0.25">
      <c r="A34" s="16" t="s">
        <v>1573</v>
      </c>
      <c r="B34" s="16" t="str">
        <f>WN!K34</f>
        <v>金融B</v>
      </c>
      <c r="C34" s="27">
        <f ca="1">OFFSET(RT!J$1,$AH34,0)</f>
        <v>1.0920000000000001</v>
      </c>
      <c r="D34" s="30" t="e">
        <f ca="1">VLOOKUP(OFFSET(WN!$F$1,AH34,0),A类全体!$A:$D,4,FALSE)</f>
        <v>#N/A</v>
      </c>
      <c r="E34" s="31" t="e">
        <f t="shared" ref="E34:E65" ca="1" si="9">IF(D34="-","-",(T34-D34*AC34)/(1-AC34))</f>
        <v>#N/A</v>
      </c>
      <c r="F34" s="9" t="e">
        <f t="shared" ref="F34:F65" ca="1" si="10">IF(E34="-","-",C34/E34-1)</f>
        <v>#N/A</v>
      </c>
      <c r="G34" s="9">
        <f ca="1">OFFSET(RT!P$1,$AH34,0)</f>
        <v>-1.8000000000000002E-3</v>
      </c>
      <c r="H34" s="43">
        <f ca="1">OFFSET(RT!M$1,$AH34,0)</f>
        <v>1.3708E-2</v>
      </c>
      <c r="I34" s="9">
        <f ca="1">OFFSET(RT!V$1,$AH34,0)</f>
        <v>-1E-3</v>
      </c>
      <c r="J34" s="43">
        <f t="shared" ref="J34:J65" ca="1" si="11">T34/(1-AC34)/C34</f>
        <v>1.9230797619047617</v>
      </c>
      <c r="K34" s="43">
        <f t="shared" ref="K34:K65" ca="1" si="12">T34/(1-AC34)/S34</f>
        <v>1.9699784175111688</v>
      </c>
      <c r="L34" s="9">
        <f ca="1">OFFSET(整体套利!C$1,$AI34,0)</f>
        <v>-1.906235281271651E-3</v>
      </c>
      <c r="M34" s="104">
        <f t="shared" ref="M34:M65" ca="1" si="13">(AC34*AG34+AE34+AF34)/(1-AC34)/C34</f>
        <v>6.5384615384615388E-2</v>
      </c>
      <c r="N34" s="104">
        <f t="shared" ref="N34:N65" ca="1" si="14">(AC34*AG34+AE34+AF34)/(1-AC34)/S34</f>
        <v>6.6979167321370839E-2</v>
      </c>
      <c r="O34" s="104">
        <f t="shared" ref="O34:O65" ca="1" si="15">M34/(J34-1)</f>
        <v>7.0833115493394827E-2</v>
      </c>
      <c r="P34" s="104">
        <f ca="1">OFFSET(整体套利!G$1,$AI34,0)</f>
        <v>0.42856931973100432</v>
      </c>
      <c r="Q34" s="104">
        <f ca="1">OFFSET(整体套利!H$1,$AI34,0)</f>
        <v>-0.38857233115513012</v>
      </c>
      <c r="R34" s="25">
        <f ca="1">OFFSET(WN!S$1,$AH34,0)</f>
        <v>5.8305035500000004</v>
      </c>
      <c r="S34" s="105">
        <f t="shared" ref="S34:S65" ca="1" si="16">(T34-AA34*AC34)/(1-AC34)</f>
        <v>1.0660030999999999</v>
      </c>
      <c r="T34" s="105">
        <f ca="1">OFFSET(整体套利!J$1,$AI34,0)</f>
        <v>1.05000155</v>
      </c>
      <c r="U34" s="97">
        <f t="shared" ref="U34:U65" ca="1" si="17">C34/S34-1</f>
        <v>2.4387264915083362E-2</v>
      </c>
      <c r="V34" s="99" t="str">
        <f ca="1">OFFSET(WN!$A$1,$AH34,0)</f>
        <v>165521</v>
      </c>
      <c r="W34" s="99" t="str">
        <f ca="1">OFFSET(WN!$B$1,$AH34,0)</f>
        <v>信诚金融</v>
      </c>
      <c r="X34" s="100" t="str">
        <f ca="1">OFFSET(RT!C$1,$AH34,0)</f>
        <v>000974.SH</v>
      </c>
      <c r="Y34" s="100" t="str">
        <f ca="1">OFFSET(RT!D$1,$AH34,0)</f>
        <v>中证800金融</v>
      </c>
      <c r="Z34" s="99">
        <f ca="1">OFFSET(WN!P$1,$AH34,0)</f>
        <v>1.0680000000000001</v>
      </c>
      <c r="AA34" s="99">
        <f ca="1">OFFSET(WN!O$1,$AH34,0)</f>
        <v>1.034</v>
      </c>
      <c r="AB34" s="101">
        <f ca="1">OFFSET(RT!I$1,$AH34,0)</f>
        <v>1.004</v>
      </c>
      <c r="AC34" s="102">
        <f ca="1">OFFSET(CF!K$1,$AH34,0)</f>
        <v>0.5</v>
      </c>
      <c r="AD34" s="103">
        <f ca="1">OFFSET(CF!X$1,$AH34,0)</f>
        <v>4.700000211596489E-2</v>
      </c>
      <c r="AE34" s="97">
        <f ca="1">OFFSET(WN!AR$1,$AH34,0)</f>
        <v>0.01</v>
      </c>
      <c r="AF34" s="97">
        <f ca="1">OFFSET(WN!AS$1,$AH34,0)</f>
        <v>2.2000000000000001E-3</v>
      </c>
      <c r="AG34" s="97">
        <f ca="1">OFFSET(WN!AT$1,$AH34,0)</f>
        <v>4.7E-2</v>
      </c>
      <c r="AH34" s="19">
        <f>MATCH($A34,WN!I:I,0)-1</f>
        <v>33</v>
      </c>
      <c r="AI34" s="19">
        <f>MATCH($A34,整体套利!W:W,0)-1</f>
        <v>33</v>
      </c>
    </row>
    <row r="35" spans="1:35" ht="13.05" x14ac:dyDescent="0.25">
      <c r="A35" s="16" t="s">
        <v>1574</v>
      </c>
      <c r="B35" s="16" t="str">
        <f>WN!K35</f>
        <v>证券B</v>
      </c>
      <c r="C35" s="27">
        <f ca="1">OFFSET(RT!J$1,$AH35,0)</f>
        <v>1.244</v>
      </c>
      <c r="D35" s="30" t="e">
        <f ca="1">VLOOKUP(OFFSET(WN!$F$1,AH35,0),A类全体!$A:$D,4,FALSE)</f>
        <v>#N/A</v>
      </c>
      <c r="E35" s="31" t="e">
        <f t="shared" ca="1" si="9"/>
        <v>#N/A</v>
      </c>
      <c r="F35" s="9" t="e">
        <f t="shared" ca="1" si="10"/>
        <v>#N/A</v>
      </c>
      <c r="G35" s="9">
        <f ca="1">OFFSET(RT!P$1,$AH35,0)</f>
        <v>-4.0000000000000001E-3</v>
      </c>
      <c r="H35" s="43">
        <f ca="1">OFFSET(RT!M$1,$AH35,0)</f>
        <v>0.31402845000000001</v>
      </c>
      <c r="I35" s="9">
        <f ca="1">OFFSET(RT!V$1,$AH35,0)</f>
        <v>-4.5000000000000005E-3</v>
      </c>
      <c r="J35" s="43">
        <f t="shared" ca="1" si="11"/>
        <v>1.7785377411575563</v>
      </c>
      <c r="K35" s="43">
        <f t="shared" ca="1" si="12"/>
        <v>1.8583060512424421</v>
      </c>
      <c r="L35" s="9">
        <f ca="1">OFFSET(整体套利!C$1,$AI35,0)</f>
        <v>3.3893996746079402E-3</v>
      </c>
      <c r="M35" s="104">
        <f t="shared" ca="1" si="13"/>
        <v>5.5787781350482318E-2</v>
      </c>
      <c r="N35" s="104">
        <f t="shared" ca="1" si="14"/>
        <v>5.8289891335967785E-2</v>
      </c>
      <c r="O35" s="104">
        <f t="shared" ca="1" si="15"/>
        <v>7.165713157018587E-2</v>
      </c>
      <c r="P35" s="104">
        <f ca="1">OFFSET(整体套利!G$1,$AI35,0)</f>
        <v>0.3559316211819028</v>
      </c>
      <c r="Q35" s="104">
        <f ca="1">OFFSET(整体套利!H$1,$AI35,0)</f>
        <v>-0.42517538806028532</v>
      </c>
      <c r="R35" s="25">
        <f ca="1">OFFSET(WN!S$1,$AH35,0)</f>
        <v>15.96533413</v>
      </c>
      <c r="S35" s="105">
        <f t="shared" ca="1" si="16"/>
        <v>1.1906009499999999</v>
      </c>
      <c r="T35" s="105">
        <f ca="1">OFFSET(整体套利!J$1,$AI35,0)</f>
        <v>1.106250475</v>
      </c>
      <c r="U35" s="97">
        <f t="shared" ca="1" si="17"/>
        <v>4.4850501757117023E-2</v>
      </c>
      <c r="V35" s="99" t="str">
        <f ca="1">OFFSET(WN!$A$1,$AH35,0)</f>
        <v>163113</v>
      </c>
      <c r="W35" s="99" t="str">
        <f ca="1">OFFSET(WN!$B$1,$AH35,0)</f>
        <v>申万证券</v>
      </c>
      <c r="X35" s="100" t="str">
        <f ca="1">OFFSET(RT!C$1,$AH35,0)</f>
        <v>399707.SZ</v>
      </c>
      <c r="Y35" s="100" t="str">
        <f ca="1">OFFSET(RT!D$1,$AH35,0)</f>
        <v>CSSW证券</v>
      </c>
      <c r="Z35" s="99">
        <f ca="1">OFFSET(WN!P$1,$AH35,0)</f>
        <v>1.2000999999999999</v>
      </c>
      <c r="AA35" s="99">
        <f ca="1">OFFSET(WN!O$1,$AH35,0)</f>
        <v>1.0219</v>
      </c>
      <c r="AB35" s="101">
        <f ca="1">OFFSET(RT!I$1,$AH35,0)</f>
        <v>0.97599999999999998</v>
      </c>
      <c r="AC35" s="102">
        <f ca="1">OFFSET(CF!K$1,$AH35,0)</f>
        <v>0.5</v>
      </c>
      <c r="AD35" s="103">
        <f ca="1">OFFSET(CF!X$1,$AH35,0)</f>
        <v>4.4999998062849045E-2</v>
      </c>
      <c r="AE35" s="97">
        <f ca="1">OFFSET(WN!AR$1,$AH35,0)</f>
        <v>0.01</v>
      </c>
      <c r="AF35" s="97">
        <f ca="1">OFFSET(WN!AS$1,$AH35,0)</f>
        <v>2.2000000000000001E-3</v>
      </c>
      <c r="AG35" s="97">
        <f ca="1">OFFSET(WN!AT$1,$AH35,0)</f>
        <v>4.4999999999999998E-2</v>
      </c>
      <c r="AH35" s="19">
        <f>MATCH($A35,WN!I:I,0)-1</f>
        <v>34</v>
      </c>
      <c r="AI35" s="19">
        <f>MATCH($A35,整体套利!W:W,0)-1</f>
        <v>34</v>
      </c>
    </row>
    <row r="36" spans="1:35" ht="13.05" x14ac:dyDescent="0.25">
      <c r="A36" s="16" t="s">
        <v>1575</v>
      </c>
      <c r="B36" s="16" t="str">
        <f>WN!K36</f>
        <v>恒生B</v>
      </c>
      <c r="C36" s="27">
        <f ca="1">OFFSET(RT!J$1,$AH36,0)</f>
        <v>1.3129999999999999</v>
      </c>
      <c r="D36" s="30" t="e">
        <f ca="1">VLOOKUP(OFFSET(WN!$F$1,AH36,0),A类全体!$A:$D,4,FALSE)</f>
        <v>#N/A</v>
      </c>
      <c r="E36" s="31" t="e">
        <f t="shared" ca="1" si="9"/>
        <v>#N/A</v>
      </c>
      <c r="F36" s="9" t="e">
        <f t="shared" ca="1" si="10"/>
        <v>#N/A</v>
      </c>
      <c r="G36" s="9">
        <f ca="1">OFFSET(RT!P$1,$AH36,0)</f>
        <v>3.8E-3</v>
      </c>
      <c r="H36" s="43">
        <f ca="1">OFFSET(RT!M$1,$AH36,0)</f>
        <v>3.201913E-2</v>
      </c>
      <c r="I36" s="9">
        <f ca="1">OFFSET(RT!V$1,$AH36,0)</f>
        <v>5.3E-3</v>
      </c>
      <c r="J36" s="43">
        <f t="shared" ca="1" si="11"/>
        <v>1.7758424980959633</v>
      </c>
      <c r="K36" s="43">
        <f t="shared" ca="1" si="12"/>
        <v>1.791284379001556</v>
      </c>
      <c r="L36" s="9">
        <f ca="1">OFFSET(整体套利!C$1,$AI36,0)</f>
        <v>-9.7274018420698827E-3</v>
      </c>
      <c r="M36" s="104">
        <f t="shared" ca="1" si="13"/>
        <v>5.6359482828388666E-2</v>
      </c>
      <c r="N36" s="104">
        <f t="shared" ca="1" si="14"/>
        <v>5.6849558058973529E-2</v>
      </c>
      <c r="O36" s="104">
        <f t="shared" ca="1" si="15"/>
        <v>7.2642943595772974E-2</v>
      </c>
      <c r="P36" s="104">
        <f ca="1">OFFSET(整体套利!G$1,$AI36,0)</f>
        <v>0.28662528994100911</v>
      </c>
      <c r="Q36" s="104">
        <f ca="1">OFFSET(整体套利!H$1,$AI36,0)</f>
        <v>-0.45103987629183606</v>
      </c>
      <c r="R36" s="25">
        <f ca="1">OFFSET(WN!S$1,$AH36,0)</f>
        <v>2.1151095899999999</v>
      </c>
      <c r="S36" s="105">
        <f t="shared" ca="1" si="16"/>
        <v>1.3016811999999998</v>
      </c>
      <c r="T36" s="105">
        <f ca="1">OFFSET(整体套利!J$1,$AI36,0)</f>
        <v>1.1658405999999999</v>
      </c>
      <c r="U36" s="97">
        <f t="shared" ca="1" si="17"/>
        <v>8.695523911692149E-3</v>
      </c>
      <c r="V36" s="99" t="str">
        <f ca="1">OFFSET(WN!$A$1,$AH36,0)</f>
        <v>164705</v>
      </c>
      <c r="W36" s="99" t="str">
        <f ca="1">OFFSET(WN!$B$1,$AH36,0)</f>
        <v>添富恒生</v>
      </c>
      <c r="X36" s="100" t="str">
        <f ca="1">OFFSET(RT!C$1,$AH36,0)</f>
        <v>HSI.HI</v>
      </c>
      <c r="Y36" s="100" t="str">
        <f ca="1">OFFSET(RT!D$1,$AH36,0)</f>
        <v>恒生指数</v>
      </c>
      <c r="Z36" s="99">
        <f ca="1">OFFSET(WN!P$1,$AH36,0)</f>
        <v>1.29</v>
      </c>
      <c r="AA36" s="99">
        <f ca="1">OFFSET(WN!O$1,$AH36,0)</f>
        <v>1.03</v>
      </c>
      <c r="AB36" s="101">
        <f ca="1">OFFSET(RT!I$1,$AH36,0)</f>
        <v>0.996</v>
      </c>
      <c r="AC36" s="102">
        <f ca="1">OFFSET(CF!K$1,$AH36,0)</f>
        <v>0.5</v>
      </c>
      <c r="AD36" s="103">
        <f ca="1">OFFSET(CF!X$1,$AH36,0)</f>
        <v>4.4999998062849045E-2</v>
      </c>
      <c r="AE36" s="97">
        <f ca="1">OFFSET(WN!AR$1,$AH36,0)</f>
        <v>1.2000000476837159E-2</v>
      </c>
      <c r="AF36" s="97">
        <f ca="1">OFFSET(WN!AS$1,$AH36,0)</f>
        <v>2.5000000000000001E-3</v>
      </c>
      <c r="AG36" s="97">
        <f ca="1">OFFSET(WN!AT$1,$AH36,0)</f>
        <v>4.4999999999999998E-2</v>
      </c>
      <c r="AH36" s="19">
        <f>MATCH($A36,WN!I:I,0)-1</f>
        <v>35</v>
      </c>
      <c r="AI36" s="19">
        <f>MATCH($A36,整体套利!W:W,0)-1</f>
        <v>35</v>
      </c>
    </row>
    <row r="37" spans="1:35" ht="13.05" x14ac:dyDescent="0.25">
      <c r="A37" s="16" t="s">
        <v>1576</v>
      </c>
      <c r="B37" s="16" t="str">
        <f>WN!K37</f>
        <v>军工B</v>
      </c>
      <c r="C37" s="27">
        <f ca="1">OFFSET(RT!J$1,$AH37,0)</f>
        <v>0.86799999999999999</v>
      </c>
      <c r="D37" s="30" t="e">
        <f ca="1">VLOOKUP(OFFSET(WN!$F$1,AH37,0),A类全体!$A:$D,4,FALSE)</f>
        <v>#N/A</v>
      </c>
      <c r="E37" s="31" t="e">
        <f t="shared" ca="1" si="9"/>
        <v>#N/A</v>
      </c>
      <c r="F37" s="9" t="e">
        <f t="shared" ca="1" si="10"/>
        <v>#N/A</v>
      </c>
      <c r="G37" s="9">
        <f ca="1">OFFSET(RT!P$1,$AH37,0)</f>
        <v>-6.9000000000000008E-3</v>
      </c>
      <c r="H37" s="43">
        <f ca="1">OFFSET(RT!M$1,$AH37,0)</f>
        <v>0.24976317000000001</v>
      </c>
      <c r="I37" s="9">
        <f ca="1">OFFSET(RT!V$1,$AH37,0)</f>
        <v>-4.5000000000000005E-3</v>
      </c>
      <c r="J37" s="43">
        <f t="shared" ca="1" si="11"/>
        <v>2.1222249423963135</v>
      </c>
      <c r="K37" s="43">
        <f t="shared" ca="1" si="12"/>
        <v>2.2767410350810242</v>
      </c>
      <c r="L37" s="9">
        <f ca="1">OFFSET(整体套利!C$1,$AI37,0)</f>
        <v>4.8362153612098169E-3</v>
      </c>
      <c r="M37" s="104">
        <f t="shared" ca="1" si="13"/>
        <v>7.9953917050691242E-2</v>
      </c>
      <c r="N37" s="104">
        <f t="shared" ca="1" si="14"/>
        <v>8.5775244757621591E-2</v>
      </c>
      <c r="O37" s="104">
        <f t="shared" ca="1" si="15"/>
        <v>7.1245892004470818E-2</v>
      </c>
      <c r="P37" s="104">
        <f ca="1">OFFSET(整体套利!G$1,$AI37,0)</f>
        <v>0.62858381744118264</v>
      </c>
      <c r="Q37" s="104">
        <f ca="1">OFFSET(整体套利!H$1,$AI37,0)</f>
        <v>-0.3035089874076542</v>
      </c>
      <c r="R37" s="25">
        <f ca="1">OFFSET(WN!S$1,$AH37,0)</f>
        <v>20.635516989999999</v>
      </c>
      <c r="S37" s="105">
        <f t="shared" ca="1" si="16"/>
        <v>0.80909125000000004</v>
      </c>
      <c r="T37" s="105">
        <f ca="1">OFFSET(整体套利!J$1,$AI37,0)</f>
        <v>0.92104562499999998</v>
      </c>
      <c r="U37" s="97">
        <f t="shared" ca="1" si="17"/>
        <v>7.2808536737976048E-2</v>
      </c>
      <c r="V37" s="99" t="str">
        <f ca="1">OFFSET(WN!$A$1,$AH37,0)</f>
        <v>161024</v>
      </c>
      <c r="W37" s="99" t="str">
        <f ca="1">OFFSET(WN!$B$1,$AH37,0)</f>
        <v>军工分级</v>
      </c>
      <c r="X37" s="100" t="str">
        <f ca="1">OFFSET(RT!C$1,$AH37,0)</f>
        <v>399967.SZ</v>
      </c>
      <c r="Y37" s="100" t="str">
        <f ca="1">OFFSET(RT!D$1,$AH37,0)</f>
        <v>中证军工</v>
      </c>
      <c r="Z37" s="99">
        <f ca="1">OFFSET(WN!P$1,$AH37,0)</f>
        <v>0.81699999999999995</v>
      </c>
      <c r="AA37" s="99">
        <f ca="1">OFFSET(WN!O$1,$AH37,0)</f>
        <v>1.0329999999999999</v>
      </c>
      <c r="AB37" s="101">
        <f ca="1">OFFSET(RT!I$1,$AH37,0)</f>
        <v>0.98299999999999998</v>
      </c>
      <c r="AC37" s="102">
        <f ca="1">OFFSET(CF!K$1,$AH37,0)</f>
        <v>0.5</v>
      </c>
      <c r="AD37" s="103">
        <f ca="1">OFFSET(CF!X$1,$AH37,0)</f>
        <v>4.4999998062849045E-2</v>
      </c>
      <c r="AE37" s="97">
        <f ca="1">OFFSET(WN!AR$1,$AH37,0)</f>
        <v>0.01</v>
      </c>
      <c r="AF37" s="97">
        <f ca="1">OFFSET(WN!AS$1,$AH37,0)</f>
        <v>2.2000000000000001E-3</v>
      </c>
      <c r="AG37" s="97">
        <f ca="1">OFFSET(WN!AT$1,$AH37,0)</f>
        <v>4.4999999999999998E-2</v>
      </c>
      <c r="AH37" s="19">
        <f>MATCH($A37,WN!I:I,0)-1</f>
        <v>36</v>
      </c>
      <c r="AI37" s="19">
        <f>MATCH($A37,整体套利!W:W,0)-1</f>
        <v>36</v>
      </c>
    </row>
    <row r="38" spans="1:35" ht="13.05" x14ac:dyDescent="0.25">
      <c r="A38" s="16" t="s">
        <v>1577</v>
      </c>
      <c r="B38" s="16" t="str">
        <f>WN!K38</f>
        <v>证保B</v>
      </c>
      <c r="C38" s="27">
        <f ca="1">OFFSET(RT!J$1,$AH38,0)</f>
        <v>1.6300000000000001</v>
      </c>
      <c r="D38" s="30" t="e">
        <f ca="1">VLOOKUP(OFFSET(WN!$F$1,AH38,0),A类全体!$A:$D,4,FALSE)</f>
        <v>#N/A</v>
      </c>
      <c r="E38" s="31" t="e">
        <f t="shared" ca="1" si="9"/>
        <v>#N/A</v>
      </c>
      <c r="F38" s="9" t="e">
        <f t="shared" ca="1" si="10"/>
        <v>#N/A</v>
      </c>
      <c r="G38" s="9">
        <f ca="1">OFFSET(RT!P$1,$AH38,0)</f>
        <v>-3.7000000000000002E-3</v>
      </c>
      <c r="H38" s="43">
        <f ca="1">OFFSET(RT!M$1,$AH38,0)</f>
        <v>2.6757600000000001E-3</v>
      </c>
      <c r="I38" s="9">
        <f ca="1">OFFSET(RT!V$1,$AH38,0)</f>
        <v>-2.7999999999999995E-3</v>
      </c>
      <c r="J38" s="43">
        <f t="shared" ca="1" si="11"/>
        <v>1.6361270920245397</v>
      </c>
      <c r="K38" s="43">
        <f t="shared" ca="1" si="12"/>
        <v>1.630239068567541</v>
      </c>
      <c r="L38" s="9">
        <f ca="1">OFFSET(整体套利!C$1,$AI38,0)</f>
        <v>7.9224949285072732E-4</v>
      </c>
      <c r="M38" s="104">
        <f t="shared" ca="1" si="13"/>
        <v>4.2576687116564413E-2</v>
      </c>
      <c r="N38" s="104">
        <f t="shared" ca="1" si="14"/>
        <v>4.2423463975351454E-2</v>
      </c>
      <c r="O38" s="104">
        <f t="shared" ca="1" si="15"/>
        <v>6.6931101741099785E-2</v>
      </c>
      <c r="P38" s="104">
        <f ca="1">OFFSET(整体套利!G$1,$AI38,0)</f>
        <v>0.12490698706577441</v>
      </c>
      <c r="Q38" s="104">
        <f ca="1">OFFSET(整体套利!H$1,$AI38,0)</f>
        <v>-0.51966471652291424</v>
      </c>
      <c r="R38" s="25">
        <f ca="1">OFFSET(WN!S$1,$AH38,0)</f>
        <v>0.94064535000000005</v>
      </c>
      <c r="S38" s="105">
        <f t="shared" ca="1" si="16"/>
        <v>1.63588716</v>
      </c>
      <c r="T38" s="105">
        <f ca="1">OFFSET(整体套利!J$1,$AI38,0)</f>
        <v>1.33344358</v>
      </c>
      <c r="U38" s="97">
        <f t="shared" ca="1" si="17"/>
        <v>-3.5987567748865246E-3</v>
      </c>
      <c r="V38" s="99" t="str">
        <f ca="1">OFFSET(WN!$A$1,$AH38,0)</f>
        <v>160625</v>
      </c>
      <c r="W38" s="99" t="str">
        <f ca="1">OFFSET(WN!$B$1,$AH38,0)</f>
        <v>证保分级</v>
      </c>
      <c r="X38" s="100" t="str">
        <f ca="1">OFFSET(RT!C$1,$AH38,0)</f>
        <v>399966.SZ</v>
      </c>
      <c r="Y38" s="100" t="str">
        <f ca="1">OFFSET(RT!D$1,$AH38,0)</f>
        <v>中证800证保</v>
      </c>
      <c r="Z38" s="99">
        <f ca="1">OFFSET(WN!P$1,$AH38,0)</f>
        <v>1.643</v>
      </c>
      <c r="AA38" s="99">
        <f ca="1">OFFSET(WN!O$1,$AH38,0)</f>
        <v>1.0309999999999999</v>
      </c>
      <c r="AB38" s="101">
        <f ca="1">OFFSET(RT!I$1,$AH38,0)</f>
        <v>1.0389999999999999</v>
      </c>
      <c r="AC38" s="102">
        <f ca="1">OFFSET(CF!K$1,$AH38,0)</f>
        <v>0.5</v>
      </c>
      <c r="AD38" s="103">
        <f ca="1">OFFSET(CF!X$1,$AH38,0)</f>
        <v>4.4999998062849045E-2</v>
      </c>
      <c r="AE38" s="97">
        <f ca="1">OFFSET(WN!AR$1,$AH38,0)</f>
        <v>0.01</v>
      </c>
      <c r="AF38" s="97">
        <f ca="1">OFFSET(WN!AS$1,$AH38,0)</f>
        <v>2.2000000000000001E-3</v>
      </c>
      <c r="AG38" s="97">
        <f ca="1">OFFSET(WN!AT$1,$AH38,0)</f>
        <v>4.4999999999999998E-2</v>
      </c>
      <c r="AH38" s="19">
        <f>MATCH($A38,WN!I:I,0)-1</f>
        <v>37</v>
      </c>
      <c r="AI38" s="19">
        <f>MATCH($A38,整体套利!W:W,0)-1</f>
        <v>37</v>
      </c>
    </row>
    <row r="39" spans="1:35" ht="13.05" x14ac:dyDescent="0.25">
      <c r="A39" s="16" t="s">
        <v>1578</v>
      </c>
      <c r="B39" s="16" t="str">
        <f>WN!K39</f>
        <v>信息B</v>
      </c>
      <c r="C39" s="27">
        <f ca="1">OFFSET(RT!J$1,$AH39,0)</f>
        <v>1.43</v>
      </c>
      <c r="D39" s="30" t="e">
        <f ca="1">VLOOKUP(OFFSET(WN!$F$1,AH39,0),A类全体!$A:$D,4,FALSE)</f>
        <v>#N/A</v>
      </c>
      <c r="E39" s="31" t="e">
        <f t="shared" ca="1" si="9"/>
        <v>#N/A</v>
      </c>
      <c r="F39" s="9" t="e">
        <f t="shared" ca="1" si="10"/>
        <v>#N/A</v>
      </c>
      <c r="G39" s="9">
        <f ca="1">OFFSET(RT!P$1,$AH39,0)</f>
        <v>-1.9900000000000001E-2</v>
      </c>
      <c r="H39" s="43">
        <f ca="1">OFFSET(RT!M$1,$AH39,0)</f>
        <v>5.3826000000000004E-4</v>
      </c>
      <c r="I39" s="9">
        <f ca="1">OFFSET(RT!V$1,$AH39,0)</f>
        <v>-2.1000000000000003E-3</v>
      </c>
      <c r="J39" s="43">
        <f t="shared" ca="1" si="11"/>
        <v>1.7433681748251753</v>
      </c>
      <c r="K39" s="43">
        <f t="shared" ca="1" si="12"/>
        <v>1.7051904045213604</v>
      </c>
      <c r="L39" s="9">
        <f ca="1">OFFSET(整体套利!C$1,$AI39,0)</f>
        <v>-6.8256628338629888E-3</v>
      </c>
      <c r="M39" s="104">
        <f t="shared" ca="1" si="13"/>
        <v>4.8531468531468537E-2</v>
      </c>
      <c r="N39" s="104">
        <f t="shared" ca="1" si="14"/>
        <v>4.7468684843629892E-2</v>
      </c>
      <c r="O39" s="104">
        <f t="shared" ca="1" si="15"/>
        <v>6.5285911039818359E-2</v>
      </c>
      <c r="P39" s="104">
        <f ca="1">OFFSET(整体套利!G$1,$AI39,0)</f>
        <v>0.20336147475703203</v>
      </c>
      <c r="Q39" s="104">
        <f ca="1">OFFSET(整体套利!H$1,$AI39,0)</f>
        <v>-0.48616465027874733</v>
      </c>
      <c r="R39" s="25">
        <f ca="1">OFFSET(WN!S$1,$AH39,0)</f>
        <v>0.22944364</v>
      </c>
      <c r="S39" s="105">
        <f t="shared" ca="1" si="16"/>
        <v>1.4620164900000006</v>
      </c>
      <c r="T39" s="105">
        <f ca="1">OFFSET(整体套利!J$1,$AI39,0)</f>
        <v>1.2465082450000002</v>
      </c>
      <c r="U39" s="97">
        <f t="shared" ca="1" si="17"/>
        <v>-2.1898856968433078E-2</v>
      </c>
      <c r="V39" s="99" t="str">
        <f ca="1">OFFSET(WN!$A$1,$AH39,0)</f>
        <v>160626</v>
      </c>
      <c r="W39" s="99" t="str">
        <f ca="1">OFFSET(WN!$B$1,$AH39,0)</f>
        <v>信息分级</v>
      </c>
      <c r="X39" s="100" t="str">
        <f ca="1">OFFSET(RT!C$1,$AH39,0)</f>
        <v>000935.SH</v>
      </c>
      <c r="Y39" s="100" t="str">
        <f ca="1">OFFSET(RT!D$1,$AH39,0)</f>
        <v>中证信息</v>
      </c>
      <c r="Z39" s="99">
        <f ca="1">OFFSET(WN!P$1,$AH39,0)</f>
        <v>1.4670000000000001</v>
      </c>
      <c r="AA39" s="99">
        <f ca="1">OFFSET(WN!O$1,$AH39,0)</f>
        <v>1.0309999999999999</v>
      </c>
      <c r="AB39" s="101">
        <f ca="1">OFFSET(RT!I$1,$AH39,0)</f>
        <v>1.046</v>
      </c>
      <c r="AC39" s="102">
        <f ca="1">OFFSET(CF!K$1,$AH39,0)</f>
        <v>0.5</v>
      </c>
      <c r="AD39" s="103">
        <f ca="1">OFFSET(CF!X$1,$AH39,0)</f>
        <v>4.4999998062849045E-2</v>
      </c>
      <c r="AE39" s="97">
        <f ca="1">OFFSET(WN!AR$1,$AH39,0)</f>
        <v>0.01</v>
      </c>
      <c r="AF39" s="97">
        <f ca="1">OFFSET(WN!AS$1,$AH39,0)</f>
        <v>2.2000000000000001E-3</v>
      </c>
      <c r="AG39" s="97">
        <f ca="1">OFFSET(WN!AT$1,$AH39,0)</f>
        <v>4.4999999999999998E-2</v>
      </c>
      <c r="AH39" s="19">
        <f>MATCH($A39,WN!I:I,0)-1</f>
        <v>38</v>
      </c>
      <c r="AI39" s="19">
        <f>MATCH($A39,整体套利!W:W,0)-1</f>
        <v>38</v>
      </c>
    </row>
    <row r="40" spans="1:35" ht="13.05" x14ac:dyDescent="0.25">
      <c r="A40" s="16" t="s">
        <v>1579</v>
      </c>
      <c r="B40" s="16" t="str">
        <f>WN!K40</f>
        <v>可转债B</v>
      </c>
      <c r="C40" s="27">
        <f ca="1">OFFSET(RT!J$1,$AH40,0)</f>
        <v>0.83899999999999997</v>
      </c>
      <c r="D40" s="30" t="e">
        <f ca="1">VLOOKUP(OFFSET(WN!$F$1,AH40,0),A类全体!$A:$D,4,FALSE)</f>
        <v>#N/A</v>
      </c>
      <c r="E40" s="31" t="e">
        <f t="shared" ca="1" si="9"/>
        <v>#N/A</v>
      </c>
      <c r="F40" s="9" t="e">
        <f t="shared" ca="1" si="10"/>
        <v>#N/A</v>
      </c>
      <c r="G40" s="9">
        <f ca="1">OFFSET(RT!P$1,$AH40,0)</f>
        <v>7.2000000000000007E-3</v>
      </c>
      <c r="H40" s="43">
        <f ca="1">OFFSET(RT!M$1,$AH40,0)</f>
        <v>1.6997200000000001E-3</v>
      </c>
      <c r="I40" s="9">
        <f ca="1">OFFSET(RT!V$1,$AH40,0)</f>
        <v>1.3999999999999998E-3</v>
      </c>
      <c r="J40" s="43">
        <f t="shared" ca="1" si="11"/>
        <v>3.7912890428320156</v>
      </c>
      <c r="K40" s="43">
        <f t="shared" ca="1" si="12"/>
        <v>4.1531873754520419</v>
      </c>
      <c r="L40" s="9">
        <f ca="1">OFFSET(整体套利!C$1,$AI40,0)</f>
        <v>-2.6905369261501777E-3</v>
      </c>
      <c r="M40" s="104">
        <f t="shared" ca="1" si="13"/>
        <v>0.16090583128734046</v>
      </c>
      <c r="N40" s="104">
        <f t="shared" ca="1" si="14"/>
        <v>0.1762651329374805</v>
      </c>
      <c r="O40" s="104">
        <f t="shared" ca="1" si="15"/>
        <v>5.7645707348203151E-2</v>
      </c>
      <c r="P40" s="104">
        <f ca="1">OFFSET(整体套利!G$1,$AI40,0)</f>
        <v>0.46709386081898496</v>
      </c>
      <c r="Q40" s="104">
        <f ca="1">OFFSET(整体套利!H$1,$AI40,0)</f>
        <v>-9.9309157592723185E-2</v>
      </c>
      <c r="R40" s="25">
        <f ca="1">OFFSET(WN!S$1,$AH40,0)</f>
        <v>0.14071559</v>
      </c>
      <c r="S40" s="105">
        <f t="shared" ca="1" si="16"/>
        <v>0.76589164402673893</v>
      </c>
      <c r="T40" s="105">
        <f ca="1">OFFSET(整体套利!J$1,$AI40,0)</f>
        <v>0.95426749</v>
      </c>
      <c r="U40" s="97">
        <f t="shared" ca="1" si="17"/>
        <v>9.5455220778866146E-2</v>
      </c>
      <c r="V40" s="99" t="str">
        <f ca="1">OFFSET(WN!$A$1,$AH40,0)</f>
        <v>165809</v>
      </c>
      <c r="W40" s="99" t="str">
        <f ca="1">OFFSET(WN!$B$1,$AH40,0)</f>
        <v>东吴转债</v>
      </c>
      <c r="X40" s="100" t="str">
        <f ca="1">OFFSET(RT!C$1,$AH40,0)</f>
        <v>000832.SH</v>
      </c>
      <c r="Y40" s="100" t="str">
        <f ca="1">OFFSET(RT!D$1,$AH40,0)</f>
        <v>中证转债</v>
      </c>
      <c r="Z40" s="99">
        <f ca="1">OFFSET(WN!P$1,$AH40,0)</f>
        <v>0.76200000000000001</v>
      </c>
      <c r="AA40" s="99">
        <f ca="1">OFFSET(WN!O$1,$AH40,0)</f>
        <v>1.0349999999999999</v>
      </c>
      <c r="AB40" s="101">
        <f ca="1">OFFSET(RT!I$1,$AH40,0)</f>
        <v>1</v>
      </c>
      <c r="AC40" s="102">
        <f ca="1">OFFSET(CF!K$1,$AH40,0)</f>
        <v>0.69999998807907104</v>
      </c>
      <c r="AD40" s="103">
        <f ca="1">OFFSET(CF!X$1,$AH40,0)</f>
        <v>4.4999998062849045E-2</v>
      </c>
      <c r="AE40" s="97">
        <f ca="1">OFFSET(WN!AR$1,$AH40,0)</f>
        <v>6.9999998807907101E-3</v>
      </c>
      <c r="AF40" s="97">
        <f ca="1">OFFSET(WN!AS$1,$AH40,0)</f>
        <v>2E-3</v>
      </c>
      <c r="AG40" s="97">
        <f ca="1">OFFSET(WN!AT$1,$AH40,0)</f>
        <v>4.4999999999999998E-2</v>
      </c>
      <c r="AH40" s="19">
        <f>MATCH($A40,WN!I:I,0)-1</f>
        <v>39</v>
      </c>
      <c r="AI40" s="19">
        <f>MATCH($A40,整体套利!W:W,0)-1</f>
        <v>39</v>
      </c>
    </row>
    <row r="41" spans="1:35" ht="13.05" x14ac:dyDescent="0.25">
      <c r="A41" s="16" t="s">
        <v>1580</v>
      </c>
      <c r="B41" s="16" t="str">
        <f>WN!K41</f>
        <v>环保B</v>
      </c>
      <c r="C41" s="27">
        <f ca="1">OFFSET(RT!J$1,$AH41,0)</f>
        <v>0.89500000000000002</v>
      </c>
      <c r="D41" s="30" t="e">
        <f ca="1">VLOOKUP(OFFSET(WN!$F$1,AH41,0),A类全体!$A:$D,4,FALSE)</f>
        <v>#N/A</v>
      </c>
      <c r="E41" s="31" t="e">
        <f t="shared" ca="1" si="9"/>
        <v>#N/A</v>
      </c>
      <c r="F41" s="9" t="e">
        <f t="shared" ca="1" si="10"/>
        <v>#N/A</v>
      </c>
      <c r="G41" s="9">
        <f ca="1">OFFSET(RT!P$1,$AH41,0)</f>
        <v>-5.5999999999999991E-3</v>
      </c>
      <c r="H41" s="43">
        <f ca="1">OFFSET(RT!M$1,$AH41,0)</f>
        <v>2.072715E-2</v>
      </c>
      <c r="I41" s="9">
        <f ca="1">OFFSET(RT!V$1,$AH41,0)</f>
        <v>-4.0000000000000002E-4</v>
      </c>
      <c r="J41" s="43">
        <f t="shared" ca="1" si="11"/>
        <v>2.1332672625698321</v>
      </c>
      <c r="K41" s="43">
        <f t="shared" ca="1" si="12"/>
        <v>2.1285720369660579</v>
      </c>
      <c r="L41" s="9">
        <f ca="1">OFFSET(整体套利!C$1,$AI41,0)</f>
        <v>4.0464591204345535E-3</v>
      </c>
      <c r="M41" s="104">
        <f t="shared" ca="1" si="13"/>
        <v>7.7541899441340781E-2</v>
      </c>
      <c r="N41" s="104">
        <f t="shared" ca="1" si="14"/>
        <v>7.7371233197119846E-2</v>
      </c>
      <c r="O41" s="104">
        <f t="shared" ca="1" si="15"/>
        <v>6.8423311960414665E-2</v>
      </c>
      <c r="P41" s="104">
        <f ca="1">OFFSET(整体套利!G$1,$AI41,0)</f>
        <v>0.57127771380349679</v>
      </c>
      <c r="Q41" s="104">
        <f ca="1">OFFSET(整体套利!H$1,$AI41,0)</f>
        <v>-0.33891108987907548</v>
      </c>
      <c r="R41" s="25">
        <f ca="1">OFFSET(WN!S$1,$AH41,0)</f>
        <v>2.38505316</v>
      </c>
      <c r="S41" s="105">
        <f t="shared" ca="1" si="16"/>
        <v>0.89697419999999983</v>
      </c>
      <c r="T41" s="105">
        <f ca="1">OFFSET(整体套利!J$1,$AI41,0)</f>
        <v>0.95463709999999991</v>
      </c>
      <c r="U41" s="97">
        <f t="shared" ca="1" si="17"/>
        <v>-2.2009551668261684E-3</v>
      </c>
      <c r="V41" s="99" t="str">
        <f ca="1">OFFSET(WN!$A$1,$AH41,0)</f>
        <v>163114</v>
      </c>
      <c r="W41" s="99" t="str">
        <f ca="1">OFFSET(WN!$B$1,$AH41,0)</f>
        <v>申万环保</v>
      </c>
      <c r="X41" s="100" t="str">
        <f ca="1">OFFSET(RT!C$1,$AH41,0)</f>
        <v>000827.SH</v>
      </c>
      <c r="Y41" s="100" t="str">
        <f ca="1">OFFSET(RT!D$1,$AH41,0)</f>
        <v>中证环保</v>
      </c>
      <c r="Z41" s="99">
        <f ca="1">OFFSET(WN!P$1,$AH41,0)</f>
        <v>0.89770000000000005</v>
      </c>
      <c r="AA41" s="99">
        <f ca="1">OFFSET(WN!O$1,$AH41,0)</f>
        <v>1.0123</v>
      </c>
      <c r="AB41" s="101">
        <f ca="1">OFFSET(RT!I$1,$AH41,0)</f>
        <v>1.022</v>
      </c>
      <c r="AC41" s="102">
        <f ca="1">OFFSET(CF!K$1,$AH41,0)</f>
        <v>0.5</v>
      </c>
      <c r="AD41" s="103">
        <f ca="1">OFFSET(CF!X$1,$AH41,0)</f>
        <v>4.4999998062849045E-2</v>
      </c>
      <c r="AE41" s="97">
        <f ca="1">OFFSET(WN!AR$1,$AH41,0)</f>
        <v>0.01</v>
      </c>
      <c r="AF41" s="97">
        <f ca="1">OFFSET(WN!AS$1,$AH41,0)</f>
        <v>2.2000000000000001E-3</v>
      </c>
      <c r="AG41" s="97">
        <f ca="1">OFFSET(WN!AT$1,$AH41,0)</f>
        <v>4.4999999999999998E-2</v>
      </c>
      <c r="AH41" s="19">
        <f>MATCH($A41,WN!I:I,0)-1</f>
        <v>40</v>
      </c>
      <c r="AI41" s="19">
        <f>MATCH($A41,整体套利!W:W,0)-1</f>
        <v>40</v>
      </c>
    </row>
    <row r="42" spans="1:35" ht="13.05" x14ac:dyDescent="0.25">
      <c r="A42" s="16" t="s">
        <v>1581</v>
      </c>
      <c r="B42" s="16" t="str">
        <f>WN!K42</f>
        <v>军工B级</v>
      </c>
      <c r="C42" s="27">
        <f ca="1">OFFSET(RT!J$1,$AH42,0)</f>
        <v>0.64500000000000002</v>
      </c>
      <c r="D42" s="30" t="e">
        <f ca="1">VLOOKUP(OFFSET(WN!$F$1,AH42,0),A类全体!$A:$D,4,FALSE)</f>
        <v>#N/A</v>
      </c>
      <c r="E42" s="31" t="e">
        <f t="shared" ca="1" si="9"/>
        <v>#N/A</v>
      </c>
      <c r="F42" s="9" t="e">
        <f t="shared" ca="1" si="10"/>
        <v>#N/A</v>
      </c>
      <c r="G42" s="9">
        <f ca="1">OFFSET(RT!P$1,$AH42,0)</f>
        <v>-1.23E-2</v>
      </c>
      <c r="H42" s="43">
        <f ca="1">OFFSET(RT!M$1,$AH42,0)</f>
        <v>4.9490599999999999E-3</v>
      </c>
      <c r="I42" s="9">
        <f ca="1">OFFSET(RT!V$1,$AH42,0)</f>
        <v>-4.5000000000000005E-3</v>
      </c>
      <c r="J42" s="43">
        <f t="shared" ca="1" si="11"/>
        <v>2.4832918372093022</v>
      </c>
      <c r="K42" s="43">
        <f t="shared" ca="1" si="12"/>
        <v>2.6864488684343213</v>
      </c>
      <c r="L42" s="9">
        <f ca="1">OFFSET(整体套利!C$1,$AI42,0)</f>
        <v>7.9711960974360174E-4</v>
      </c>
      <c r="M42" s="104">
        <f t="shared" ca="1" si="13"/>
        <v>0.1075968992248062</v>
      </c>
      <c r="N42" s="104">
        <f t="shared" ca="1" si="14"/>
        <v>0.11639935501674976</v>
      </c>
      <c r="O42" s="104">
        <f t="shared" ca="1" si="15"/>
        <v>7.2539264712223703E-2</v>
      </c>
      <c r="P42" s="104">
        <f ca="1">OFFSET(整体套利!G$1,$AI42,0)</f>
        <v>0.87298275659964442</v>
      </c>
      <c r="Q42" s="104">
        <f ca="1">OFFSET(整体套利!H$1,$AI42,0)</f>
        <v>-0.21621914912160201</v>
      </c>
      <c r="R42" s="25">
        <f ca="1">OFFSET(WN!S$1,$AH42,0)</f>
        <v>2.6241178399999998</v>
      </c>
      <c r="S42" s="105">
        <f t="shared" ca="1" si="16"/>
        <v>0.59622323499999985</v>
      </c>
      <c r="T42" s="105">
        <f ca="1">OFFSET(整体套利!J$1,$AI42,0)</f>
        <v>0.80086161749999996</v>
      </c>
      <c r="U42" s="97">
        <f t="shared" ca="1" si="17"/>
        <v>8.1809567518783766E-2</v>
      </c>
      <c r="V42" s="99" t="str">
        <f ca="1">OFFSET(WN!$A$1,$AH42,0)</f>
        <v>163115</v>
      </c>
      <c r="W42" s="99" t="str">
        <f ca="1">OFFSET(WN!$B$1,$AH42,0)</f>
        <v>申万军工</v>
      </c>
      <c r="X42" s="100" t="str">
        <f ca="1">OFFSET(RT!C$1,$AH42,0)</f>
        <v>399967.SZ</v>
      </c>
      <c r="Y42" s="100" t="str">
        <f ca="1">OFFSET(RT!D$1,$AH42,0)</f>
        <v>中证军工</v>
      </c>
      <c r="Z42" s="99">
        <f ca="1">OFFSET(WN!P$1,$AH42,0)</f>
        <v>0.60309999999999997</v>
      </c>
      <c r="AA42" s="99">
        <f ca="1">OFFSET(WN!O$1,$AH42,0)</f>
        <v>1.0055000000000001</v>
      </c>
      <c r="AB42" s="101">
        <f ca="1">OFFSET(RT!I$1,$AH42,0)</f>
        <v>0.95800000000000007</v>
      </c>
      <c r="AC42" s="102">
        <f ca="1">OFFSET(CF!K$1,$AH42,0)</f>
        <v>0.5</v>
      </c>
      <c r="AD42" s="103">
        <f ca="1">OFFSET(CF!X$1,$AH42,0)</f>
        <v>4.4999998062849045E-2</v>
      </c>
      <c r="AE42" s="97">
        <f ca="1">OFFSET(WN!AR$1,$AH42,0)</f>
        <v>0.01</v>
      </c>
      <c r="AF42" s="97">
        <f ca="1">OFFSET(WN!AS$1,$AH42,0)</f>
        <v>2.2000000000000001E-3</v>
      </c>
      <c r="AG42" s="97">
        <f ca="1">OFFSET(WN!AT$1,$AH42,0)</f>
        <v>4.4999999999999998E-2</v>
      </c>
      <c r="AH42" s="19">
        <f>MATCH($A42,WN!I:I,0)-1</f>
        <v>41</v>
      </c>
      <c r="AI42" s="19">
        <f>MATCH($A42,整体套利!W:W,0)-1</f>
        <v>41</v>
      </c>
    </row>
    <row r="43" spans="1:35" ht="13.05" x14ac:dyDescent="0.25">
      <c r="A43" s="16" t="s">
        <v>1582</v>
      </c>
      <c r="B43" s="16" t="str">
        <f>WN!K43</f>
        <v>互联网B</v>
      </c>
      <c r="C43" s="27">
        <f ca="1">OFFSET(RT!J$1,$AH43,0)</f>
        <v>1.2290000000000001</v>
      </c>
      <c r="D43" s="30" t="e">
        <f ca="1">VLOOKUP(OFFSET(WN!$F$1,AH43,0),A类全体!$A:$D,4,FALSE)</f>
        <v>#N/A</v>
      </c>
      <c r="E43" s="31" t="e">
        <f t="shared" ca="1" si="9"/>
        <v>#N/A</v>
      </c>
      <c r="F43" s="9" t="e">
        <f t="shared" ca="1" si="10"/>
        <v>#N/A</v>
      </c>
      <c r="G43" s="9">
        <f ca="1">OFFSET(RT!P$1,$AH43,0)</f>
        <v>-6.5000000000000006E-3</v>
      </c>
      <c r="H43" s="43">
        <f ca="1">OFFSET(RT!M$1,$AH43,0)</f>
        <v>3.3950679999999997E-2</v>
      </c>
      <c r="I43" s="9">
        <f ca="1">OFFSET(RT!V$1,$AH43,0)</f>
        <v>-1.5E-3</v>
      </c>
      <c r="J43" s="43">
        <f t="shared" ca="1" si="11"/>
        <v>1.8200227827502036</v>
      </c>
      <c r="K43" s="43">
        <f t="shared" ca="1" si="12"/>
        <v>1.8292389320318478</v>
      </c>
      <c r="L43" s="9">
        <f ca="1">OFFSET(整体套利!C$1,$AI43,0)</f>
        <v>-4.384819796781847E-3</v>
      </c>
      <c r="M43" s="104">
        <f t="shared" ca="1" si="13"/>
        <v>5.4841334418226195E-2</v>
      </c>
      <c r="N43" s="104">
        <f t="shared" ca="1" si="14"/>
        <v>5.5119037494030118E-2</v>
      </c>
      <c r="O43" s="104">
        <f t="shared" ca="1" si="15"/>
        <v>6.6877817997078787E-2</v>
      </c>
      <c r="P43" s="104">
        <f ca="1">OFFSET(整体套利!G$1,$AI43,0)</f>
        <v>0.34119691989656675</v>
      </c>
      <c r="Q43" s="104">
        <f ca="1">OFFSET(整体套利!H$1,$AI43,0)</f>
        <v>-0.43490903108357992</v>
      </c>
      <c r="R43" s="25">
        <f ca="1">OFFSET(WN!S$1,$AH43,0)</f>
        <v>3.2014276000000002</v>
      </c>
      <c r="S43" s="105">
        <f t="shared" ca="1" si="16"/>
        <v>1.2228080000000003</v>
      </c>
      <c r="T43" s="105">
        <f ca="1">OFFSET(整体套利!J$1,$AI43,0)</f>
        <v>1.1184040000000002</v>
      </c>
      <c r="U43" s="97">
        <f t="shared" ca="1" si="17"/>
        <v>5.0637548985610348E-3</v>
      </c>
      <c r="V43" s="99" t="str">
        <f ca="1">OFFSET(WN!$A$1,$AH43,0)</f>
        <v>161025</v>
      </c>
      <c r="W43" s="99" t="str">
        <f ca="1">OFFSET(WN!$B$1,$AH43,0)</f>
        <v>移动互联</v>
      </c>
      <c r="X43" s="100" t="str">
        <f ca="1">OFFSET(RT!C$1,$AH43,0)</f>
        <v>399970.SZ</v>
      </c>
      <c r="Y43" s="100" t="str">
        <f ca="1">OFFSET(RT!D$1,$AH43,0)</f>
        <v>中证移动互联</v>
      </c>
      <c r="Z43" s="99">
        <f ca="1">OFFSET(WN!P$1,$AH43,0)</f>
        <v>1.226</v>
      </c>
      <c r="AA43" s="99">
        <f ca="1">OFFSET(WN!O$1,$AH43,0)</f>
        <v>1.014</v>
      </c>
      <c r="AB43" s="101">
        <f ca="1">OFFSET(RT!I$1,$AH43,0)</f>
        <v>0.998</v>
      </c>
      <c r="AC43" s="102">
        <f ca="1">OFFSET(CF!K$1,$AH43,0)</f>
        <v>0.5</v>
      </c>
      <c r="AD43" s="103">
        <f ca="1">OFFSET(CF!X$1,$AH43,0)</f>
        <v>4.4999998062849045E-2</v>
      </c>
      <c r="AE43" s="97">
        <f ca="1">OFFSET(WN!AR$1,$AH43,0)</f>
        <v>0.01</v>
      </c>
      <c r="AF43" s="97">
        <f ca="1">OFFSET(WN!AS$1,$AH43,0)</f>
        <v>1.1999999999999999E-3</v>
      </c>
      <c r="AG43" s="97">
        <f ca="1">OFFSET(WN!AT$1,$AH43,0)</f>
        <v>4.4999999999999998E-2</v>
      </c>
      <c r="AH43" s="19">
        <f>MATCH($A43,WN!I:I,0)-1</f>
        <v>42</v>
      </c>
      <c r="AI43" s="19">
        <f>MATCH($A43,整体套利!W:W,0)-1</f>
        <v>42</v>
      </c>
    </row>
    <row r="44" spans="1:35" ht="13.05" x14ac:dyDescent="0.25">
      <c r="A44" s="16" t="s">
        <v>1583</v>
      </c>
      <c r="B44" s="16" t="str">
        <f>WN!K44</f>
        <v>地产B</v>
      </c>
      <c r="C44" s="27">
        <f ca="1">OFFSET(RT!J$1,$AH44,0)</f>
        <v>1.1080000000000001</v>
      </c>
      <c r="D44" s="30" t="e">
        <f ca="1">VLOOKUP(OFFSET(WN!$F$1,AH44,0),A类全体!$A:$D,4,FALSE)</f>
        <v>#N/A</v>
      </c>
      <c r="E44" s="31" t="e">
        <f t="shared" ca="1" si="9"/>
        <v>#N/A</v>
      </c>
      <c r="F44" s="9" t="e">
        <f t="shared" ca="1" si="10"/>
        <v>#N/A</v>
      </c>
      <c r="G44" s="9">
        <f ca="1">OFFSET(RT!P$1,$AH44,0)</f>
        <v>-1.8000000000000002E-3</v>
      </c>
      <c r="H44" s="43">
        <f ca="1">OFFSET(RT!M$1,$AH44,0)</f>
        <v>3.6435399999999998E-3</v>
      </c>
      <c r="I44" s="9">
        <f ca="1">OFFSET(RT!V$1,$AH44,0)</f>
        <v>0</v>
      </c>
      <c r="J44" s="43">
        <f t="shared" ca="1" si="11"/>
        <v>1.9963898916967509</v>
      </c>
      <c r="K44" s="43">
        <f t="shared" ca="1" si="12"/>
        <v>1.8729889923793392</v>
      </c>
      <c r="L44" s="9">
        <f ca="1">OFFSET(整体套利!C$1,$AI44,0)</f>
        <v>-2.7124773960216508E-3</v>
      </c>
      <c r="M44" s="104">
        <f t="shared" ca="1" si="13"/>
        <v>6.2635379061371843E-2</v>
      </c>
      <c r="N44" s="104">
        <f t="shared" ca="1" si="14"/>
        <v>5.8763759525825562E-2</v>
      </c>
      <c r="O44" s="104">
        <f t="shared" ca="1" si="15"/>
        <v>6.2862318840579717E-2</v>
      </c>
      <c r="P44" s="104">
        <f ca="1">OFFSET(整体套利!G$1,$AI44,0)</f>
        <v>0.35623869801084984</v>
      </c>
      <c r="Q44" s="104">
        <f ca="1">OFFSET(整体套利!H$1,$AI44,0)</f>
        <v>-0.42088607594936722</v>
      </c>
      <c r="R44" s="25">
        <f ca="1">OFFSET(WN!S$1,$AH44,0)</f>
        <v>0.29913770000000001</v>
      </c>
      <c r="S44" s="105">
        <f t="shared" ca="1" si="16"/>
        <v>1.1810000000000003</v>
      </c>
      <c r="T44" s="105">
        <f ca="1">OFFSET(整体套利!J$1,$AI44,0)</f>
        <v>1.1060000000000001</v>
      </c>
      <c r="U44" s="97">
        <f t="shared" ca="1" si="17"/>
        <v>-6.181202370872152E-2</v>
      </c>
      <c r="V44" s="99" t="str">
        <f ca="1">OFFSET(WN!$A$1,$AH44,0)</f>
        <v>160628</v>
      </c>
      <c r="W44" s="99" t="str">
        <f ca="1">OFFSET(WN!$B$1,$AH44,0)</f>
        <v>房地产</v>
      </c>
      <c r="X44" s="100" t="str">
        <f ca="1">OFFSET(RT!C$1,$AH44,0)</f>
        <v>399965.SZ</v>
      </c>
      <c r="Y44" s="100" t="str">
        <f ca="1">OFFSET(RT!D$1,$AH44,0)</f>
        <v>中证800地产</v>
      </c>
      <c r="Z44" s="99">
        <f ca="1">OFFSET(WN!P$1,$AH44,0)</f>
        <v>1.181</v>
      </c>
      <c r="AA44" s="99">
        <f ca="1">OFFSET(WN!O$1,$AH44,0)</f>
        <v>1.0309999999999999</v>
      </c>
      <c r="AB44" s="101">
        <f ca="1">OFFSET(RT!I$1,$AH44,0)</f>
        <v>1.0980000000000001</v>
      </c>
      <c r="AC44" s="102">
        <f ca="1">OFFSET(CF!K$1,$AH44,0)</f>
        <v>0.5</v>
      </c>
      <c r="AD44" s="103">
        <f ca="1">OFFSET(CF!X$1,$AH44,0)</f>
        <v>4.4999998062849045E-2</v>
      </c>
      <c r="AE44" s="97">
        <f ca="1">OFFSET(WN!AR$1,$AH44,0)</f>
        <v>0.01</v>
      </c>
      <c r="AF44" s="97">
        <f ca="1">OFFSET(WN!AS$1,$AH44,0)</f>
        <v>2.2000000000000001E-3</v>
      </c>
      <c r="AG44" s="97">
        <f ca="1">OFFSET(WN!AT$1,$AH44,0)</f>
        <v>4.4999999999999998E-2</v>
      </c>
      <c r="AH44" s="19">
        <f>MATCH($A44,WN!I:I,0)-1</f>
        <v>43</v>
      </c>
      <c r="AI44" s="19">
        <f>MATCH($A44,整体套利!W:W,0)-1</f>
        <v>43</v>
      </c>
    </row>
    <row r="45" spans="1:35" ht="13.05" x14ac:dyDescent="0.25">
      <c r="A45" s="16" t="s">
        <v>1584</v>
      </c>
      <c r="B45" s="16" t="str">
        <f>WN!K45</f>
        <v>NCF环保B</v>
      </c>
      <c r="C45" s="27">
        <f ca="1">OFFSET(RT!J$1,$AH45,0)</f>
        <v>1.2150000000000001</v>
      </c>
      <c r="D45" s="30" t="e">
        <f ca="1">VLOOKUP(OFFSET(WN!$F$1,AH45,0),A类全体!$A:$D,4,FALSE)</f>
        <v>#N/A</v>
      </c>
      <c r="E45" s="31" t="e">
        <f t="shared" ca="1" si="9"/>
        <v>#N/A</v>
      </c>
      <c r="F45" s="9" t="e">
        <f t="shared" ca="1" si="10"/>
        <v>#N/A</v>
      </c>
      <c r="G45" s="9">
        <f ca="1">OFFSET(RT!P$1,$AH45,0)</f>
        <v>1.2500000000000001E-2</v>
      </c>
      <c r="H45" s="43">
        <f ca="1">OFFSET(RT!M$1,$AH45,0)</f>
        <v>3.9009E-4</v>
      </c>
      <c r="I45" s="9">
        <f ca="1">OFFSET(RT!V$1,$AH45,0)</f>
        <v>-4.0000000000000002E-4</v>
      </c>
      <c r="J45" s="43">
        <f t="shared" ca="1" si="11"/>
        <v>1.8676027983539094</v>
      </c>
      <c r="K45" s="43">
        <f t="shared" ca="1" si="12"/>
        <v>1.8431227903562999</v>
      </c>
      <c r="L45" s="9">
        <f ca="1">OFFSET(整体套利!C$1,$AI45,0)</f>
        <v>-4.02681653389525E-3</v>
      </c>
      <c r="M45" s="104">
        <f t="shared" ca="1" si="13"/>
        <v>6.5349794238683118E-2</v>
      </c>
      <c r="N45" s="104">
        <f t="shared" ca="1" si="14"/>
        <v>6.4493207663092689E-2</v>
      </c>
      <c r="O45" s="104">
        <f t="shared" ca="1" si="15"/>
        <v>7.5322249262762139E-2</v>
      </c>
      <c r="P45" s="104">
        <f ca="1">OFFSET(整体套利!G$1,$AI45,0)</f>
        <v>0.32208829663642224</v>
      </c>
      <c r="Q45" s="104">
        <f ca="1">OFFSET(整体套利!H$1,$AI45,0)</f>
        <v>-0.43282412074297483</v>
      </c>
      <c r="R45" s="25">
        <f ca="1">OFFSET(WN!S$1,$AH45,0)</f>
        <v>0.38908806000000001</v>
      </c>
      <c r="S45" s="105">
        <f t="shared" ca="1" si="16"/>
        <v>1.2311373999999999</v>
      </c>
      <c r="T45" s="105">
        <f ca="1">OFFSET(整体套利!J$1,$AI45,0)</f>
        <v>1.1345687</v>
      </c>
      <c r="U45" s="97">
        <f t="shared" ca="1" si="17"/>
        <v>-1.3107716490458166E-2</v>
      </c>
      <c r="V45" s="99" t="str">
        <f ca="1">OFFSET(WN!$A$1,$AH45,0)</f>
        <v>164304</v>
      </c>
      <c r="W45" s="99" t="str">
        <f ca="1">OFFSET(WN!$B$1,$AH45,0)</f>
        <v>新华环保</v>
      </c>
      <c r="X45" s="100" t="str">
        <f ca="1">OFFSET(RT!C$1,$AH45,0)</f>
        <v>000827.SH</v>
      </c>
      <c r="Y45" s="100" t="str">
        <f ca="1">OFFSET(RT!D$1,$AH45,0)</f>
        <v>中证环保</v>
      </c>
      <c r="Z45" s="99">
        <f ca="1">OFFSET(WN!P$1,$AH45,0)</f>
        <v>1.232</v>
      </c>
      <c r="AA45" s="99">
        <f ca="1">OFFSET(WN!O$1,$AH45,0)</f>
        <v>1.038</v>
      </c>
      <c r="AB45" s="101">
        <f ca="1">OFFSET(RT!I$1,$AH45,0)</f>
        <v>1.0449999999999999</v>
      </c>
      <c r="AC45" s="102">
        <f ca="1">OFFSET(CF!K$1,$AH45,0)</f>
        <v>0.5</v>
      </c>
      <c r="AD45" s="103">
        <f ca="1">OFFSET(CF!X$1,$AH45,0)</f>
        <v>5.4999999701976776E-2</v>
      </c>
      <c r="AE45" s="97">
        <f ca="1">OFFSET(WN!AR$1,$AH45,0)</f>
        <v>0.01</v>
      </c>
      <c r="AF45" s="97">
        <f ca="1">OFFSET(WN!AS$1,$AH45,0)</f>
        <v>2.2000000000000001E-3</v>
      </c>
      <c r="AG45" s="97">
        <f ca="1">OFFSET(WN!AT$1,$AH45,0)</f>
        <v>5.5E-2</v>
      </c>
      <c r="AH45" s="19">
        <f>MATCH($A45,WN!I:I,0)-1</f>
        <v>44</v>
      </c>
      <c r="AI45" s="19">
        <f>MATCH($A45,整体套利!W:W,0)-1</f>
        <v>44</v>
      </c>
    </row>
    <row r="46" spans="1:35" ht="13.05" x14ac:dyDescent="0.25">
      <c r="A46" s="16" t="s">
        <v>1585</v>
      </c>
      <c r="B46" s="16" t="str">
        <f>WN!K46</f>
        <v>食品B</v>
      </c>
      <c r="C46" s="27">
        <f ca="1">OFFSET(RT!J$1,$AH46,0)</f>
        <v>0.97299999999999998</v>
      </c>
      <c r="D46" s="30" t="e">
        <f ca="1">VLOOKUP(OFFSET(WN!$F$1,AH46,0),A类全体!$A:$D,4,FALSE)</f>
        <v>#N/A</v>
      </c>
      <c r="E46" s="31" t="e">
        <f t="shared" ca="1" si="9"/>
        <v>#N/A</v>
      </c>
      <c r="F46" s="9" t="e">
        <f t="shared" ca="1" si="10"/>
        <v>#N/A</v>
      </c>
      <c r="G46" s="9">
        <f ca="1">OFFSET(RT!P$1,$AH46,0)</f>
        <v>-2.5100000000000001E-2</v>
      </c>
      <c r="H46" s="43">
        <f ca="1">OFFSET(RT!M$1,$AH46,0)</f>
        <v>1.847497E-2</v>
      </c>
      <c r="I46" s="9">
        <f ca="1">OFFSET(RT!V$1,$AH46,0)</f>
        <v>-8.2000000000000007E-3</v>
      </c>
      <c r="J46" s="43">
        <f t="shared" ca="1" si="11"/>
        <v>2.1675658540596094</v>
      </c>
      <c r="K46" s="43">
        <f t="shared" ca="1" si="12"/>
        <v>1.968047548017118</v>
      </c>
      <c r="L46" s="9">
        <f ca="1">OFFSET(整体套利!C$1,$AI46,0)</f>
        <v>-9.6801126314061126E-4</v>
      </c>
      <c r="M46" s="104">
        <f t="shared" ca="1" si="13"/>
        <v>8.1192189105858167E-2</v>
      </c>
      <c r="N46" s="104">
        <f t="shared" ca="1" si="14"/>
        <v>7.3718677745664471E-2</v>
      </c>
      <c r="O46" s="104">
        <f t="shared" ca="1" si="15"/>
        <v>6.953970846574016E-2</v>
      </c>
      <c r="P46" s="104">
        <f ca="1">OFFSET(整体套利!G$1,$AI46,0)</f>
        <v>0.42244706512129948</v>
      </c>
      <c r="Q46" s="104">
        <f ca="1">OFFSET(整体套利!H$1,$AI46,0)</f>
        <v>-0.38967537925862117</v>
      </c>
      <c r="R46" s="25">
        <f ca="1">OFFSET(WN!S$1,$AH46,0)</f>
        <v>1.16915283</v>
      </c>
      <c r="S46" s="105">
        <f t="shared" ca="1" si="16"/>
        <v>1.071641576</v>
      </c>
      <c r="T46" s="105">
        <f ca="1">OFFSET(整体套利!J$1,$AI46,0)</f>
        <v>1.054520788</v>
      </c>
      <c r="U46" s="97">
        <f t="shared" ca="1" si="17"/>
        <v>-9.2047171562891994E-2</v>
      </c>
      <c r="V46" s="99" t="str">
        <f ca="1">OFFSET(WN!$A$1,$AH46,0)</f>
        <v>160222</v>
      </c>
      <c r="W46" s="99" t="str">
        <f ca="1">OFFSET(WN!$B$1,$AH46,0)</f>
        <v>国泰食品</v>
      </c>
      <c r="X46" s="100" t="str">
        <f ca="1">OFFSET(RT!C$1,$AH46,0)</f>
        <v>399396.SZ</v>
      </c>
      <c r="Y46" s="100" t="str">
        <f ca="1">OFFSET(RT!D$1,$AH46,0)</f>
        <v>国证食品</v>
      </c>
      <c r="Z46" s="99">
        <f ca="1">OFFSET(WN!P$1,$AH46,0)</f>
        <v>1.0882000000000001</v>
      </c>
      <c r="AA46" s="99">
        <f ca="1">OFFSET(WN!O$1,$AH46,0)</f>
        <v>1.0374000000000001</v>
      </c>
      <c r="AB46" s="101">
        <f ca="1">OFFSET(RT!I$1,$AH46,0)</f>
        <v>1.1340000000000001</v>
      </c>
      <c r="AC46" s="102">
        <f ca="1">OFFSET(CF!K$1,$AH46,0)</f>
        <v>0.5</v>
      </c>
      <c r="AD46" s="103">
        <f ca="1">OFFSET(CF!X$1,$AH46,0)</f>
        <v>5.4999999701976776E-2</v>
      </c>
      <c r="AE46" s="97">
        <f ca="1">OFFSET(WN!AR$1,$AH46,0)</f>
        <v>0.01</v>
      </c>
      <c r="AF46" s="97">
        <f ca="1">OFFSET(WN!AS$1,$AH46,0)</f>
        <v>2E-3</v>
      </c>
      <c r="AG46" s="97">
        <f ca="1">OFFSET(WN!AT$1,$AH46,0)</f>
        <v>5.5E-2</v>
      </c>
      <c r="AH46" s="19">
        <f>MATCH($A46,WN!I:I,0)-1</f>
        <v>45</v>
      </c>
      <c r="AI46" s="19">
        <f>MATCH($A46,整体套利!W:W,0)-1</f>
        <v>45</v>
      </c>
    </row>
    <row r="47" spans="1:35" ht="13.05" x14ac:dyDescent="0.25">
      <c r="A47" s="16" t="s">
        <v>1586</v>
      </c>
      <c r="B47" s="16" t="str">
        <f>WN!K47</f>
        <v>国防B</v>
      </c>
      <c r="C47" s="27">
        <f ca="1">OFFSET(RT!J$1,$AH47,0)</f>
        <v>1.02</v>
      </c>
      <c r="D47" s="30" t="e">
        <f ca="1">VLOOKUP(OFFSET(WN!$F$1,AH47,0),A类全体!$A:$D,4,FALSE)</f>
        <v>#N/A</v>
      </c>
      <c r="E47" s="31" t="e">
        <f t="shared" ca="1" si="9"/>
        <v>#N/A</v>
      </c>
      <c r="F47" s="9" t="e">
        <f t="shared" ca="1" si="10"/>
        <v>#N/A</v>
      </c>
      <c r="G47" s="9">
        <f ca="1">OFFSET(RT!P$1,$AH47,0)</f>
        <v>-1.3500000000000002E-2</v>
      </c>
      <c r="H47" s="43">
        <f ca="1">OFFSET(RT!M$1,$AH47,0)</f>
        <v>0.15735609</v>
      </c>
      <c r="I47" s="9">
        <f ca="1">OFFSET(RT!V$1,$AH47,0)</f>
        <v>-7.1000000000000004E-3</v>
      </c>
      <c r="J47" s="43">
        <f t="shared" ca="1" si="11"/>
        <v>1.9397685882352942</v>
      </c>
      <c r="K47" s="43">
        <f t="shared" ca="1" si="12"/>
        <v>2.0533810334707825</v>
      </c>
      <c r="L47" s="9">
        <f ca="1">OFFSET(整体套利!C$1,$AI47,0)</f>
        <v>4.7691356917265448E-3</v>
      </c>
      <c r="M47" s="104">
        <f t="shared" ca="1" si="13"/>
        <v>6.803921568627451E-2</v>
      </c>
      <c r="N47" s="104">
        <f t="shared" ca="1" si="14"/>
        <v>7.2024279529923463E-2</v>
      </c>
      <c r="O47" s="104">
        <f t="shared" ca="1" si="15"/>
        <v>7.2399967968751922E-2</v>
      </c>
      <c r="P47" s="104">
        <f ca="1">OFFSET(整体套利!G$1,$AI47,0)</f>
        <v>0.51625121080240444</v>
      </c>
      <c r="Q47" s="104">
        <f ca="1">OFFSET(整体套利!H$1,$AI47,0)</f>
        <v>-0.36064740611165291</v>
      </c>
      <c r="R47" s="25">
        <f ca="1">OFFSET(WN!S$1,$AH47,0)</f>
        <v>8.2591053500000005</v>
      </c>
      <c r="S47" s="105">
        <f t="shared" ca="1" si="16"/>
        <v>0.96356396000000011</v>
      </c>
      <c r="T47" s="105">
        <f ca="1">OFFSET(整体套利!J$1,$AI47,0)</f>
        <v>0.98928198000000001</v>
      </c>
      <c r="U47" s="97">
        <f t="shared" ca="1" si="17"/>
        <v>5.8570102601180674E-2</v>
      </c>
      <c r="V47" s="99" t="str">
        <f ca="1">OFFSET(WN!$A$1,$AH47,0)</f>
        <v>160630</v>
      </c>
      <c r="W47" s="99" t="str">
        <f ca="1">OFFSET(WN!$B$1,$AH47,0)</f>
        <v>国防分级</v>
      </c>
      <c r="X47" s="100" t="str">
        <f ca="1">OFFSET(RT!C$1,$AH47,0)</f>
        <v>399973.SZ</v>
      </c>
      <c r="Y47" s="100" t="str">
        <f ca="1">OFFSET(RT!D$1,$AH47,0)</f>
        <v>中证国防</v>
      </c>
      <c r="Z47" s="99">
        <f ca="1">OFFSET(WN!P$1,$AH47,0)</f>
        <v>0.97699999999999998</v>
      </c>
      <c r="AA47" s="99">
        <f ca="1">OFFSET(WN!O$1,$AH47,0)</f>
        <v>1.0149999999999999</v>
      </c>
      <c r="AB47" s="101">
        <f ca="1">OFFSET(RT!I$1,$AH47,0)</f>
        <v>0.96799999999999997</v>
      </c>
      <c r="AC47" s="102">
        <f ca="1">OFFSET(CF!K$1,$AH47,0)</f>
        <v>0.5</v>
      </c>
      <c r="AD47" s="103">
        <f ca="1">OFFSET(CF!X$1,$AH47,0)</f>
        <v>4.4999998062849045E-2</v>
      </c>
      <c r="AE47" s="97">
        <f ca="1">OFFSET(WN!AR$1,$AH47,0)</f>
        <v>0.01</v>
      </c>
      <c r="AF47" s="97">
        <f ca="1">OFFSET(WN!AS$1,$AH47,0)</f>
        <v>2.2000000000000001E-3</v>
      </c>
      <c r="AG47" s="97">
        <f ca="1">OFFSET(WN!AT$1,$AH47,0)</f>
        <v>4.4999999999999998E-2</v>
      </c>
      <c r="AH47" s="19">
        <f>MATCH($A47,WN!I:I,0)-1</f>
        <v>46</v>
      </c>
      <c r="AI47" s="19">
        <f>MATCH($A47,整体套利!W:W,0)-1</f>
        <v>46</v>
      </c>
    </row>
    <row r="48" spans="1:35" ht="13.05" x14ac:dyDescent="0.25">
      <c r="A48" s="16" t="s">
        <v>1587</v>
      </c>
      <c r="B48" s="16" t="str">
        <f>WN!K48</f>
        <v>券商B</v>
      </c>
      <c r="C48" s="27">
        <f ca="1">OFFSET(RT!J$1,$AH48,0)</f>
        <v>0.55600000000000005</v>
      </c>
      <c r="D48" s="30" t="e">
        <f ca="1">VLOOKUP(OFFSET(WN!$F$1,AH48,0),A类全体!$A:$D,4,FALSE)</f>
        <v>#N/A</v>
      </c>
      <c r="E48" s="31" t="e">
        <f t="shared" ca="1" si="9"/>
        <v>#N/A</v>
      </c>
      <c r="F48" s="9" t="e">
        <f t="shared" ca="1" si="10"/>
        <v>#N/A</v>
      </c>
      <c r="G48" s="9">
        <f ca="1">OFFSET(RT!P$1,$AH48,0)</f>
        <v>-1.0700000000000001E-2</v>
      </c>
      <c r="H48" s="43">
        <f ca="1">OFFSET(RT!M$1,$AH48,0)</f>
        <v>4.8004464100000002</v>
      </c>
      <c r="I48" s="9">
        <f ca="1">OFFSET(RT!V$1,$AH48,0)</f>
        <v>-4.2000000000000006E-3</v>
      </c>
      <c r="J48" s="43">
        <f t="shared" ca="1" si="11"/>
        <v>2.7551499640287767</v>
      </c>
      <c r="K48" s="43">
        <f t="shared" ca="1" si="12"/>
        <v>3.0707072144682175</v>
      </c>
      <c r="L48" s="9">
        <f ca="1">OFFSET(整体套利!C$1,$AI48,0)</f>
        <v>4.6587836051021903E-3</v>
      </c>
      <c r="M48" s="104">
        <f t="shared" ca="1" si="13"/>
        <v>0.12410071942446044</v>
      </c>
      <c r="N48" s="104">
        <f t="shared" ca="1" si="14"/>
        <v>0.13831442187638629</v>
      </c>
      <c r="O48" s="104">
        <f t="shared" ca="1" si="15"/>
        <v>7.0706618789199788E-2</v>
      </c>
      <c r="P48" s="104">
        <f ca="1">OFFSET(整体套利!G$1,$AI48,0)</f>
        <v>0.95839918831403903</v>
      </c>
      <c r="Q48" s="104">
        <f ca="1">OFFSET(整体套利!H$1,$AI48,0)</f>
        <v>-0.16245794713102935</v>
      </c>
      <c r="R48" s="25">
        <f ca="1">OFFSET(WN!S$1,$AH48,0)</f>
        <v>63.267741630000003</v>
      </c>
      <c r="S48" s="105">
        <f t="shared" ca="1" si="16"/>
        <v>0.49886337999999997</v>
      </c>
      <c r="T48" s="105">
        <f ca="1">OFFSET(整体套利!J$1,$AI48,0)</f>
        <v>0.76593168999999994</v>
      </c>
      <c r="U48" s="97">
        <f t="shared" ca="1" si="17"/>
        <v>0.1145336023662431</v>
      </c>
      <c r="V48" s="99" t="str">
        <f ca="1">OFFSET(WN!$A$1,$AH48,0)</f>
        <v>161720</v>
      </c>
      <c r="W48" s="99" t="str">
        <f ca="1">OFFSET(WN!$B$1,$AH48,0)</f>
        <v>券商分级</v>
      </c>
      <c r="X48" s="100" t="str">
        <f ca="1">OFFSET(RT!C$1,$AH48,0)</f>
        <v>399975.SZ</v>
      </c>
      <c r="Y48" s="100" t="str">
        <f ca="1">OFFSET(RT!D$1,$AH48,0)</f>
        <v>证券公司</v>
      </c>
      <c r="Z48" s="99">
        <f ca="1">OFFSET(WN!P$1,$AH48,0)</f>
        <v>0.505</v>
      </c>
      <c r="AA48" s="99">
        <f ca="1">OFFSET(WN!O$1,$AH48,0)</f>
        <v>1.0329999999999999</v>
      </c>
      <c r="AB48" s="101">
        <f ca="1">OFFSET(RT!I$1,$AH48,0)</f>
        <v>0.98299999999999998</v>
      </c>
      <c r="AC48" s="102">
        <f ca="1">OFFSET(CF!K$1,$AH48,0)</f>
        <v>0.5</v>
      </c>
      <c r="AD48" s="103">
        <f ca="1">OFFSET(CF!X$1,$AH48,0)</f>
        <v>4.4999998062849045E-2</v>
      </c>
      <c r="AE48" s="97">
        <f ca="1">OFFSET(WN!AR$1,$AH48,0)</f>
        <v>0.01</v>
      </c>
      <c r="AF48" s="97">
        <f ca="1">OFFSET(WN!AS$1,$AH48,0)</f>
        <v>2E-3</v>
      </c>
      <c r="AG48" s="97">
        <f ca="1">OFFSET(WN!AT$1,$AH48,0)</f>
        <v>4.4999999999999998E-2</v>
      </c>
      <c r="AH48" s="19">
        <f>MATCH($A48,WN!I:I,0)-1</f>
        <v>47</v>
      </c>
      <c r="AI48" s="19">
        <f>MATCH($A48,整体套利!W:W,0)-1</f>
        <v>47</v>
      </c>
    </row>
    <row r="49" spans="1:35" ht="13.05" x14ac:dyDescent="0.25">
      <c r="A49" s="16" t="s">
        <v>1588</v>
      </c>
      <c r="B49" s="16" t="str">
        <f>WN!K49</f>
        <v>地产B端</v>
      </c>
      <c r="C49" s="27">
        <f ca="1">OFFSET(RT!J$1,$AH49,0)</f>
        <v>0.52</v>
      </c>
      <c r="D49" s="30" t="e">
        <f ca="1">VLOOKUP(OFFSET(WN!$F$1,AH49,0),A类全体!$A:$D,4,FALSE)</f>
        <v>#N/A</v>
      </c>
      <c r="E49" s="31" t="e">
        <f t="shared" ca="1" si="9"/>
        <v>#N/A</v>
      </c>
      <c r="F49" s="9" t="e">
        <f t="shared" ca="1" si="10"/>
        <v>#N/A</v>
      </c>
      <c r="G49" s="9">
        <f ca="1">OFFSET(RT!P$1,$AH49,0)</f>
        <v>-1.7000000000000001E-2</v>
      </c>
      <c r="H49" s="43">
        <f ca="1">OFFSET(RT!M$1,$AH49,0)</f>
        <v>2.4819999999999998E-3</v>
      </c>
      <c r="I49" s="9">
        <f ca="1">OFFSET(RT!V$1,$AH49,0)</f>
        <v>-2.0000000000000001E-4</v>
      </c>
      <c r="J49" s="43">
        <f t="shared" ca="1" si="11"/>
        <v>3.0494205000000001</v>
      </c>
      <c r="K49" s="43">
        <f t="shared" ca="1" si="12"/>
        <v>2.8690112257554592</v>
      </c>
      <c r="L49" s="9">
        <f ca="1">OFFSET(整体套利!C$1,$AI49,0)</f>
        <v>4.5595888943994023E-2</v>
      </c>
      <c r="M49" s="104">
        <f t="shared" ca="1" si="13"/>
        <v>0.13269230769230769</v>
      </c>
      <c r="N49" s="104">
        <f t="shared" ca="1" si="14"/>
        <v>0.12484198894203939</v>
      </c>
      <c r="O49" s="104">
        <f t="shared" ca="1" si="15"/>
        <v>6.4746257633466475E-2</v>
      </c>
      <c r="P49" s="104">
        <f ca="1">OFFSET(整体套利!G$1,$AI49,0)</f>
        <v>0.89191053488056804</v>
      </c>
      <c r="Q49" s="104">
        <f ca="1">OFFSET(整体套利!H$1,$AI49,0)</f>
        <v>-0.19089292791607715</v>
      </c>
      <c r="R49" s="25">
        <f ca="1">OFFSET(WN!S$1,$AH49,0)</f>
        <v>0.20919210999999999</v>
      </c>
      <c r="S49" s="105">
        <f t="shared" ca="1" si="16"/>
        <v>0.55269866000000012</v>
      </c>
      <c r="T49" s="105">
        <f ca="1">OFFSET(整体套利!J$1,$AI49,0)</f>
        <v>0.79284933000000002</v>
      </c>
      <c r="U49" s="97">
        <f t="shared" ca="1" si="17"/>
        <v>-5.9161822465790159E-2</v>
      </c>
      <c r="V49" s="99" t="str">
        <f ca="1">OFFSET(WN!$A$1,$AH49,0)</f>
        <v>161721</v>
      </c>
      <c r="W49" s="99" t="str">
        <f ca="1">OFFSET(WN!$B$1,$AH49,0)</f>
        <v>地产分级</v>
      </c>
      <c r="X49" s="100" t="str">
        <f ca="1">OFFSET(RT!C$1,$AH49,0)</f>
        <v>399983.SZ</v>
      </c>
      <c r="Y49" s="100" t="str">
        <f ca="1">OFFSET(RT!D$1,$AH49,0)</f>
        <v>地产等权</v>
      </c>
      <c r="Z49" s="99">
        <f ca="1">OFFSET(WN!P$1,$AH49,0)</f>
        <v>0.55300000000000005</v>
      </c>
      <c r="AA49" s="99">
        <f ca="1">OFFSET(WN!O$1,$AH49,0)</f>
        <v>1.0329999999999999</v>
      </c>
      <c r="AB49" s="101">
        <f ca="1">OFFSET(RT!I$1,$AH49,0)</f>
        <v>1.1380000000000001</v>
      </c>
      <c r="AC49" s="102">
        <f ca="1">OFFSET(CF!K$1,$AH49,0)</f>
        <v>0.5</v>
      </c>
      <c r="AD49" s="103">
        <f ca="1">OFFSET(CF!X$1,$AH49,0)</f>
        <v>4.4999998062849045E-2</v>
      </c>
      <c r="AE49" s="97">
        <f ca="1">OFFSET(WN!AR$1,$AH49,0)</f>
        <v>0.01</v>
      </c>
      <c r="AF49" s="97">
        <f ca="1">OFFSET(WN!AS$1,$AH49,0)</f>
        <v>2E-3</v>
      </c>
      <c r="AG49" s="97">
        <f ca="1">OFFSET(WN!AT$1,$AH49,0)</f>
        <v>4.4999999999999998E-2</v>
      </c>
      <c r="AH49" s="19">
        <f>MATCH($A49,WN!I:I,0)-1</f>
        <v>48</v>
      </c>
      <c r="AI49" s="19">
        <f>MATCH($A49,整体套利!W:W,0)-1</f>
        <v>48</v>
      </c>
    </row>
    <row r="50" spans="1:35" ht="13.05" x14ac:dyDescent="0.25">
      <c r="A50" s="16" t="s">
        <v>1589</v>
      </c>
      <c r="B50" s="16" t="str">
        <f>WN!K50</f>
        <v>传媒B</v>
      </c>
      <c r="C50" s="27">
        <f ca="1">OFFSET(RT!J$1,$AH50,0)</f>
        <v>0.84599999999999997</v>
      </c>
      <c r="D50" s="30" t="e">
        <f ca="1">VLOOKUP(OFFSET(WN!$F$1,AH50,0),A类全体!$A:$D,4,FALSE)</f>
        <v>#N/A</v>
      </c>
      <c r="E50" s="31" t="e">
        <f t="shared" ca="1" si="9"/>
        <v>#N/A</v>
      </c>
      <c r="F50" s="9" t="e">
        <f t="shared" ca="1" si="10"/>
        <v>#N/A</v>
      </c>
      <c r="G50" s="9">
        <f ca="1">OFFSET(RT!P$1,$AH50,0)</f>
        <v>-2.3099999999999999E-2</v>
      </c>
      <c r="H50" s="43">
        <f ca="1">OFFSET(RT!M$1,$AH50,0)</f>
        <v>1.2753199999999999E-3</v>
      </c>
      <c r="I50" s="9">
        <f ca="1">OFFSET(RT!V$1,$AH50,0)</f>
        <v>3.0000000000000003E-4</v>
      </c>
      <c r="J50" s="43">
        <f t="shared" ca="1" si="11"/>
        <v>2.2133965957446811</v>
      </c>
      <c r="K50" s="43">
        <f t="shared" ca="1" si="12"/>
        <v>2.2357714351540219</v>
      </c>
      <c r="L50" s="9">
        <f ca="1">OFFSET(整体套利!C$1,$AI50,0)</f>
        <v>-1.2033707145600259E-2</v>
      </c>
      <c r="M50" s="104">
        <f t="shared" ca="1" si="13"/>
        <v>8.2033096926713955E-2</v>
      </c>
      <c r="N50" s="104">
        <f t="shared" ca="1" si="14"/>
        <v>8.2862355168781765E-2</v>
      </c>
      <c r="O50" s="104">
        <f t="shared" ca="1" si="15"/>
        <v>6.7606170327492082E-2</v>
      </c>
      <c r="P50" s="104">
        <f ca="1">OFFSET(整体套利!G$1,$AI50,0)</f>
        <v>0.60210750192605356</v>
      </c>
      <c r="Q50" s="104">
        <f ca="1">OFFSET(整体套利!H$1,$AI50,0)</f>
        <v>-0.31376395334167384</v>
      </c>
      <c r="R50" s="25">
        <f ca="1">OFFSET(WN!S$1,$AH50,0)</f>
        <v>0.63651303999999997</v>
      </c>
      <c r="S50" s="105">
        <f t="shared" ca="1" si="16"/>
        <v>0.83753352000000025</v>
      </c>
      <c r="T50" s="105">
        <f ca="1">OFFSET(整体套利!J$1,$AI50,0)</f>
        <v>0.93626676000000009</v>
      </c>
      <c r="U50" s="97">
        <f t="shared" ca="1" si="17"/>
        <v>1.0108825256330833E-2</v>
      </c>
      <c r="V50" s="99" t="str">
        <f ca="1">OFFSET(WN!$A$1,$AH50,0)</f>
        <v>160629</v>
      </c>
      <c r="W50" s="99" t="str">
        <f ca="1">OFFSET(WN!$B$1,$AH50,0)</f>
        <v>传媒分级</v>
      </c>
      <c r="X50" s="100" t="str">
        <f ca="1">OFFSET(RT!C$1,$AH50,0)</f>
        <v>399971.SZ</v>
      </c>
      <c r="Y50" s="100" t="str">
        <f ca="1">OFFSET(RT!D$1,$AH50,0)</f>
        <v>中证传媒</v>
      </c>
      <c r="Z50" s="99">
        <f ca="1">OFFSET(WN!P$1,$AH50,0)</f>
        <v>0.83699999999999997</v>
      </c>
      <c r="AA50" s="99">
        <f ca="1">OFFSET(WN!O$1,$AH50,0)</f>
        <v>1.0349999999999999</v>
      </c>
      <c r="AB50" s="101">
        <f ca="1">OFFSET(RT!I$1,$AH50,0)</f>
        <v>1.004</v>
      </c>
      <c r="AC50" s="102">
        <f ca="1">OFFSET(CF!K$1,$AH50,0)</f>
        <v>0.5</v>
      </c>
      <c r="AD50" s="103">
        <f ca="1">OFFSET(CF!X$1,$AH50,0)</f>
        <v>4.4999998062849045E-2</v>
      </c>
      <c r="AE50" s="97">
        <f ca="1">OFFSET(WN!AR$1,$AH50,0)</f>
        <v>0.01</v>
      </c>
      <c r="AF50" s="97">
        <f ca="1">OFFSET(WN!AS$1,$AH50,0)</f>
        <v>2.2000000000000001E-3</v>
      </c>
      <c r="AG50" s="97">
        <f ca="1">OFFSET(WN!AT$1,$AH50,0)</f>
        <v>4.4999999999999998E-2</v>
      </c>
      <c r="AH50" s="19">
        <f>MATCH($A50,WN!I:I,0)-1</f>
        <v>49</v>
      </c>
      <c r="AI50" s="19">
        <f>MATCH($A50,整体套利!W:W,0)-1</f>
        <v>49</v>
      </c>
    </row>
    <row r="51" spans="1:35" ht="13.05" x14ac:dyDescent="0.25">
      <c r="A51" s="16" t="s">
        <v>1590</v>
      </c>
      <c r="B51" s="16" t="str">
        <f>WN!K51</f>
        <v>TMT中证B</v>
      </c>
      <c r="C51" s="27">
        <f ca="1">OFFSET(RT!J$1,$AH51,0)</f>
        <v>0.64900000000000002</v>
      </c>
      <c r="D51" s="30" t="e">
        <f ca="1">VLOOKUP(OFFSET(WN!$F$1,AH51,0),A类全体!$A:$D,4,FALSE)</f>
        <v>#N/A</v>
      </c>
      <c r="E51" s="31" t="e">
        <f t="shared" ca="1" si="9"/>
        <v>#N/A</v>
      </c>
      <c r="F51" s="9" t="e">
        <f t="shared" ca="1" si="10"/>
        <v>#N/A</v>
      </c>
      <c r="G51" s="9">
        <f ca="1">OFFSET(RT!P$1,$AH51,0)</f>
        <v>-1.2199999999999999E-2</v>
      </c>
      <c r="H51" s="43">
        <f ca="1">OFFSET(RT!M$1,$AH51,0)</f>
        <v>1.9960470000000001E-2</v>
      </c>
      <c r="I51" s="9">
        <f ca="1">OFFSET(RT!V$1,$AH51,0)</f>
        <v>-1.8000000000000002E-3</v>
      </c>
      <c r="J51" s="43">
        <f t="shared" ca="1" si="11"/>
        <v>2.5441782126348227</v>
      </c>
      <c r="K51" s="43">
        <f t="shared" ca="1" si="12"/>
        <v>2.6710568711609972</v>
      </c>
      <c r="L51" s="9">
        <f ca="1">OFFSET(整体套利!C$1,$AI51,0)</f>
        <v>-4.9490069372919443E-3</v>
      </c>
      <c r="M51" s="104">
        <f t="shared" ca="1" si="13"/>
        <v>0.10693374422187982</v>
      </c>
      <c r="N51" s="104">
        <f t="shared" ca="1" si="14"/>
        <v>0.1122665506859373</v>
      </c>
      <c r="O51" s="104">
        <f t="shared" ca="1" si="15"/>
        <v>6.9249613384597217E-2</v>
      </c>
      <c r="P51" s="104">
        <f ca="1">OFFSET(整体套利!G$1,$AI51,0)</f>
        <v>0.81689164892764699</v>
      </c>
      <c r="Q51" s="104">
        <f ca="1">OFFSET(整体套利!H$1,$AI51,0)</f>
        <v>-0.22297600480860968</v>
      </c>
      <c r="R51" s="25">
        <f ca="1">OFFSET(WN!S$1,$AH51,0)</f>
        <v>1.03577276</v>
      </c>
      <c r="S51" s="105">
        <f t="shared" ca="1" si="16"/>
        <v>0.61817166000000001</v>
      </c>
      <c r="T51" s="105">
        <f ca="1">OFFSET(整体套利!J$1,$AI51,0)</f>
        <v>0.82558582999999996</v>
      </c>
      <c r="U51" s="97">
        <f t="shared" ca="1" si="17"/>
        <v>4.9870193014024622E-2</v>
      </c>
      <c r="V51" s="99" t="str">
        <f ca="1">OFFSET(WN!$A$1,$AH51,0)</f>
        <v>165522</v>
      </c>
      <c r="W51" s="99" t="str">
        <f ca="1">OFFSET(WN!$B$1,$AH51,0)</f>
        <v>信诚TMT</v>
      </c>
      <c r="X51" s="100" t="str">
        <f ca="1">OFFSET(RT!C$1,$AH51,0)</f>
        <v>000998.SH</v>
      </c>
      <c r="Y51" s="100" t="str">
        <f ca="1">OFFSET(RT!D$1,$AH51,0)</f>
        <v>中证TMT</v>
      </c>
      <c r="Z51" s="99">
        <f ca="1">OFFSET(WN!P$1,$AH51,0)</f>
        <v>0.621</v>
      </c>
      <c r="AA51" s="99">
        <f ca="1">OFFSET(WN!O$1,$AH51,0)</f>
        <v>1.0329999999999999</v>
      </c>
      <c r="AB51" s="101">
        <f ca="1">OFFSET(RT!I$1,$AH51,0)</f>
        <v>0.99399999999999999</v>
      </c>
      <c r="AC51" s="102">
        <f ca="1">OFFSET(CF!K$1,$AH51,0)</f>
        <v>0.5</v>
      </c>
      <c r="AD51" s="103">
        <f ca="1">OFFSET(CF!X$1,$AH51,0)</f>
        <v>4.4999998062849045E-2</v>
      </c>
      <c r="AE51" s="97">
        <f ca="1">OFFSET(WN!AR$1,$AH51,0)</f>
        <v>0.01</v>
      </c>
      <c r="AF51" s="97">
        <f ca="1">OFFSET(WN!AS$1,$AH51,0)</f>
        <v>2.2000000000000001E-3</v>
      </c>
      <c r="AG51" s="97">
        <f ca="1">OFFSET(WN!AT$1,$AH51,0)</f>
        <v>4.4999999999999998E-2</v>
      </c>
      <c r="AH51" s="19">
        <f>MATCH($A51,WN!I:I,0)-1</f>
        <v>50</v>
      </c>
      <c r="AI51" s="19">
        <f>MATCH($A51,整体套利!W:W,0)-1</f>
        <v>50</v>
      </c>
    </row>
    <row r="52" spans="1:35" ht="13.05" x14ac:dyDescent="0.25">
      <c r="A52" s="16" t="s">
        <v>1591</v>
      </c>
      <c r="B52" s="16" t="str">
        <f>WN!K52</f>
        <v>国企改B</v>
      </c>
      <c r="C52" s="27">
        <f ca="1">OFFSET(RT!J$1,$AH52,0)</f>
        <v>0.91</v>
      </c>
      <c r="D52" s="30" t="e">
        <f ca="1">VLOOKUP(OFFSET(WN!$F$1,AH52,0),A类全体!$A:$D,4,FALSE)</f>
        <v>#N/A</v>
      </c>
      <c r="E52" s="31" t="e">
        <f t="shared" ca="1" si="9"/>
        <v>#N/A</v>
      </c>
      <c r="F52" s="9" t="e">
        <f t="shared" ca="1" si="10"/>
        <v>#N/A</v>
      </c>
      <c r="G52" s="9">
        <f ca="1">OFFSET(RT!P$1,$AH52,0)</f>
        <v>-2.2000000000000001E-3</v>
      </c>
      <c r="H52" s="43">
        <f ca="1">OFFSET(RT!M$1,$AH52,0)</f>
        <v>0.14121842000000001</v>
      </c>
      <c r="I52" s="9">
        <f ca="1">OFFSET(RT!V$1,$AH52,0)</f>
        <v>-1.7000000000000001E-3</v>
      </c>
      <c r="J52" s="43">
        <f t="shared" ca="1" si="11"/>
        <v>2.0889286153846154</v>
      </c>
      <c r="K52" s="43">
        <f t="shared" ca="1" si="12"/>
        <v>2.1901949504763683</v>
      </c>
      <c r="L52" s="9">
        <f ca="1">OFFSET(整体套利!C$1,$AI52,0)</f>
        <v>-1.0126859079092609E-3</v>
      </c>
      <c r="M52" s="104">
        <f t="shared" ca="1" si="13"/>
        <v>7.6263736263736268E-2</v>
      </c>
      <c r="N52" s="104">
        <f t="shared" ca="1" si="14"/>
        <v>7.9960822423097738E-2</v>
      </c>
      <c r="O52" s="104">
        <f t="shared" ca="1" si="15"/>
        <v>7.0035569996293567E-2</v>
      </c>
      <c r="P52" s="104">
        <f ca="1">OFFSET(整体套利!G$1,$AI52,0)</f>
        <v>0.57817901120393467</v>
      </c>
      <c r="Q52" s="104">
        <f ca="1">OFFSET(整体套利!H$1,$AI52,0)</f>
        <v>-0.32506544287511729</v>
      </c>
      <c r="R52" s="25">
        <f ca="1">OFFSET(WN!S$1,$AH52,0)</f>
        <v>15.505343509999999</v>
      </c>
      <c r="S52" s="105">
        <f t="shared" ca="1" si="16"/>
        <v>0.86792504000000004</v>
      </c>
      <c r="T52" s="105">
        <f ca="1">OFFSET(整体套利!J$1,$AI52,0)</f>
        <v>0.95046251999999998</v>
      </c>
      <c r="U52" s="97">
        <f t="shared" ca="1" si="17"/>
        <v>4.8477642723615766E-2</v>
      </c>
      <c r="V52" s="99" t="str">
        <f ca="1">OFFSET(WN!$A$1,$AH52,0)</f>
        <v>161026</v>
      </c>
      <c r="W52" s="99" t="str">
        <f ca="1">OFFSET(WN!$B$1,$AH52,0)</f>
        <v>国企改革</v>
      </c>
      <c r="X52" s="100" t="str">
        <f ca="1">OFFSET(RT!C$1,$AH52,0)</f>
        <v>399974.SZ</v>
      </c>
      <c r="Y52" s="100" t="str">
        <f ca="1">OFFSET(RT!D$1,$AH52,0)</f>
        <v>国企改革</v>
      </c>
      <c r="Z52" s="99">
        <f ca="1">OFFSET(WN!P$1,$AH52,0)</f>
        <v>0.871</v>
      </c>
      <c r="AA52" s="99">
        <f ca="1">OFFSET(WN!O$1,$AH52,0)</f>
        <v>1.0329999999999999</v>
      </c>
      <c r="AB52" s="101">
        <f ca="1">OFFSET(RT!I$1,$AH52,0)</f>
        <v>0.98899999999999999</v>
      </c>
      <c r="AC52" s="102">
        <f ca="1">OFFSET(CF!K$1,$AH52,0)</f>
        <v>0.5</v>
      </c>
      <c r="AD52" s="103">
        <f ca="1">OFFSET(CF!X$1,$AH52,0)</f>
        <v>4.4999998062849045E-2</v>
      </c>
      <c r="AE52" s="97">
        <f ca="1">OFFSET(WN!AR$1,$AH52,0)</f>
        <v>0.01</v>
      </c>
      <c r="AF52" s="97">
        <f ca="1">OFFSET(WN!AS$1,$AH52,0)</f>
        <v>2.2000000000000001E-3</v>
      </c>
      <c r="AG52" s="97">
        <f ca="1">OFFSET(WN!AT$1,$AH52,0)</f>
        <v>4.4999999999999998E-2</v>
      </c>
      <c r="AH52" s="19">
        <f>MATCH($A52,WN!I:I,0)-1</f>
        <v>51</v>
      </c>
      <c r="AI52" s="19">
        <f>MATCH($A52,整体套利!W:W,0)-1</f>
        <v>51</v>
      </c>
    </row>
    <row r="53" spans="1:35" ht="13.05" x14ac:dyDescent="0.25">
      <c r="A53" s="16" t="s">
        <v>1592</v>
      </c>
      <c r="B53" s="16" t="str">
        <f>WN!K53</f>
        <v>成长B级</v>
      </c>
      <c r="C53" s="27">
        <f ca="1">OFFSET(RT!J$1,$AH53,0)</f>
        <v>0.47700000000000004</v>
      </c>
      <c r="D53" s="30" t="e">
        <f ca="1">VLOOKUP(OFFSET(WN!$F$1,AH53,0),A类全体!$A:$D,4,FALSE)</f>
        <v>#N/A</v>
      </c>
      <c r="E53" s="31" t="e">
        <f t="shared" ca="1" si="9"/>
        <v>#N/A</v>
      </c>
      <c r="F53" s="9" t="e">
        <f t="shared" ca="1" si="10"/>
        <v>#N/A</v>
      </c>
      <c r="G53" s="9">
        <f ca="1">OFFSET(RT!P$1,$AH53,0)</f>
        <v>6.3E-3</v>
      </c>
      <c r="H53" s="43">
        <f ca="1">OFFSET(RT!M$1,$AH53,0)</f>
        <v>0.108088</v>
      </c>
      <c r="I53" s="9">
        <f ca="1">OFFSET(RT!V$1,$AH53,0)</f>
        <v>2.5000000000000001E-3</v>
      </c>
      <c r="J53" s="43">
        <f t="shared" ca="1" si="11"/>
        <v>3.1899481132075471</v>
      </c>
      <c r="K53" s="43">
        <f t="shared" ca="1" si="12"/>
        <v>3.1205678158715475</v>
      </c>
      <c r="L53" s="9">
        <f ca="1">OFFSET(整体套利!C$1,$AI53,0)</f>
        <v>-9.5985801836580009E-3</v>
      </c>
      <c r="M53" s="104">
        <f t="shared" ca="1" si="13"/>
        <v>0.15597484276729559</v>
      </c>
      <c r="N53" s="104">
        <f t="shared" ca="1" si="14"/>
        <v>0.1525824424572951</v>
      </c>
      <c r="O53" s="104">
        <f t="shared" ca="1" si="15"/>
        <v>7.122307685127946E-2</v>
      </c>
      <c r="P53" s="104">
        <f ca="1">OFFSET(整体套利!G$1,$AI53,0)</f>
        <v>1.628802706878147</v>
      </c>
      <c r="Q53" s="104">
        <f ca="1">OFFSET(整体套利!H$1,$AI53,0)</f>
        <v>-0.15615433109211474</v>
      </c>
      <c r="R53" s="25">
        <f ca="1">OFFSET(WN!S$1,$AH53,0)</f>
        <v>3.0855564599999998</v>
      </c>
      <c r="S53" s="105">
        <f t="shared" ca="1" si="16"/>
        <v>0.4876052500000001</v>
      </c>
      <c r="T53" s="105">
        <f ca="1">OFFSET(整体套利!J$1,$AI53,0)</f>
        <v>0.76080262500000007</v>
      </c>
      <c r="U53" s="97">
        <f t="shared" ca="1" si="17"/>
        <v>-2.1749663277825793E-2</v>
      </c>
      <c r="V53" s="99" t="str">
        <f ca="1">OFFSET(WN!$A$1,$AH53,0)</f>
        <v>161223</v>
      </c>
      <c r="W53" s="99" t="str">
        <f ca="1">OFFSET(WN!$B$1,$AH53,0)</f>
        <v>国投成长</v>
      </c>
      <c r="X53" s="100" t="str">
        <f ca="1">OFFSET(RT!C$1,$AH53,0)</f>
        <v>000958.SH</v>
      </c>
      <c r="Y53" s="100" t="str">
        <f ca="1">OFFSET(RT!D$1,$AH53,0)</f>
        <v>创业成长</v>
      </c>
      <c r="Z53" s="99">
        <f ca="1">OFFSET(WN!P$1,$AH53,0)</f>
        <v>0.48399999999999999</v>
      </c>
      <c r="AA53" s="99">
        <f ca="1">OFFSET(WN!O$1,$AH53,0)</f>
        <v>1.034</v>
      </c>
      <c r="AB53" s="101">
        <f ca="1">OFFSET(RT!I$1,$AH53,0)</f>
        <v>1.03</v>
      </c>
      <c r="AC53" s="102">
        <f ca="1">OFFSET(CF!K$1,$AH53,0)</f>
        <v>0.5</v>
      </c>
      <c r="AD53" s="103">
        <f ca="1">OFFSET(CF!X$1,$AH53,0)</f>
        <v>5.000000074505806E-2</v>
      </c>
      <c r="AE53" s="97">
        <f ca="1">OFFSET(WN!AR$1,$AH53,0)</f>
        <v>0.01</v>
      </c>
      <c r="AF53" s="97">
        <f ca="1">OFFSET(WN!AS$1,$AH53,0)</f>
        <v>2.2000000000000001E-3</v>
      </c>
      <c r="AG53" s="97">
        <f ca="1">OFFSET(WN!AT$1,$AH53,0)</f>
        <v>0.05</v>
      </c>
      <c r="AH53" s="19">
        <f>MATCH($A53,WN!I:I,0)-1</f>
        <v>52</v>
      </c>
      <c r="AI53" s="19">
        <f>MATCH($A53,整体套利!W:W,0)-1</f>
        <v>52</v>
      </c>
    </row>
    <row r="54" spans="1:35" ht="13.05" x14ac:dyDescent="0.25">
      <c r="A54" s="16" t="s">
        <v>1593</v>
      </c>
      <c r="B54" s="16" t="str">
        <f>WN!K54</f>
        <v>新能源B</v>
      </c>
      <c r="C54" s="27">
        <f ca="1">OFFSET(RT!J$1,$AH54,0)</f>
        <v>0.69800000000000006</v>
      </c>
      <c r="D54" s="30" t="e">
        <f ca="1">VLOOKUP(OFFSET(WN!$F$1,AH54,0),A类全体!$A:$D,4,FALSE)</f>
        <v>#N/A</v>
      </c>
      <c r="E54" s="31" t="e">
        <f t="shared" ca="1" si="9"/>
        <v>#N/A</v>
      </c>
      <c r="F54" s="9" t="e">
        <f t="shared" ca="1" si="10"/>
        <v>#N/A</v>
      </c>
      <c r="G54" s="9">
        <f ca="1">OFFSET(RT!P$1,$AH54,0)</f>
        <v>1.1600000000000001E-2</v>
      </c>
      <c r="H54" s="43">
        <f ca="1">OFFSET(RT!M$1,$AH54,0)</f>
        <v>1.9586010000000001E-2</v>
      </c>
      <c r="I54" s="9">
        <f ca="1">OFFSET(RT!V$1,$AH54,0)</f>
        <v>7.000000000000001E-3</v>
      </c>
      <c r="J54" s="43">
        <f t="shared" ca="1" si="11"/>
        <v>2.4776858166189109</v>
      </c>
      <c r="K54" s="43">
        <f t="shared" ca="1" si="12"/>
        <v>2.4726388702028967</v>
      </c>
      <c r="L54" s="9">
        <f ca="1">OFFSET(整体套利!C$1,$AI54,0)</f>
        <v>-1.0075431442606253E-2</v>
      </c>
      <c r="M54" s="104">
        <f t="shared" ca="1" si="13"/>
        <v>9.9426934097421205E-2</v>
      </c>
      <c r="N54" s="104">
        <f t="shared" ca="1" si="14"/>
        <v>9.9224405429204895E-2</v>
      </c>
      <c r="O54" s="104">
        <f t="shared" ca="1" si="15"/>
        <v>6.7285571113431752E-2</v>
      </c>
      <c r="P54" s="104">
        <f ca="1">OFFSET(整体套利!G$1,$AI54,0)</f>
        <v>0.73468090284590004</v>
      </c>
      <c r="Q54" s="104">
        <f ca="1">OFFSET(整体套利!H$1,$AI54,0)</f>
        <v>-0.25986948145241595</v>
      </c>
      <c r="R54" s="25">
        <f ca="1">OFFSET(WN!S$1,$AH54,0)</f>
        <v>1.26249257</v>
      </c>
      <c r="S54" s="105">
        <f t="shared" ca="1" si="16"/>
        <v>0.69942470000000001</v>
      </c>
      <c r="T54" s="105">
        <f ca="1">OFFSET(整体套利!J$1,$AI54,0)</f>
        <v>0.86471235000000002</v>
      </c>
      <c r="U54" s="97">
        <f t="shared" ca="1" si="17"/>
        <v>-2.0369598042504489E-3</v>
      </c>
      <c r="V54" s="99" t="str">
        <f ca="1">OFFSET(WN!$A$1,$AH54,0)</f>
        <v>164905</v>
      </c>
      <c r="W54" s="99" t="str">
        <f ca="1">OFFSET(WN!$B$1,$AH54,0)</f>
        <v>交银新能</v>
      </c>
      <c r="X54" s="100" t="str">
        <f ca="1">OFFSET(RT!C$1,$AH54,0)</f>
        <v>399412.SZ</v>
      </c>
      <c r="Y54" s="100" t="str">
        <f ca="1">OFFSET(RT!D$1,$AH54,0)</f>
        <v>国证新能</v>
      </c>
      <c r="Z54" s="99">
        <f ca="1">OFFSET(WN!P$1,$AH54,0)</f>
        <v>0.68799999999999994</v>
      </c>
      <c r="AA54" s="99">
        <f ca="1">OFFSET(WN!O$1,$AH54,0)</f>
        <v>1.03</v>
      </c>
      <c r="AB54" s="101">
        <f ca="1">OFFSET(RT!I$1,$AH54,0)</f>
        <v>1.014</v>
      </c>
      <c r="AC54" s="102">
        <f ca="1">OFFSET(CF!K$1,$AH54,0)</f>
        <v>0.5</v>
      </c>
      <c r="AD54" s="103">
        <f ca="1">OFFSET(CF!X$1,$AH54,0)</f>
        <v>4.4999998062849045E-2</v>
      </c>
      <c r="AE54" s="97">
        <f ca="1">OFFSET(WN!AR$1,$AH54,0)</f>
        <v>0.01</v>
      </c>
      <c r="AF54" s="97">
        <f ca="1">OFFSET(WN!AS$1,$AH54,0)</f>
        <v>2.2000000000000001E-3</v>
      </c>
      <c r="AG54" s="97">
        <f ca="1">OFFSET(WN!AT$1,$AH54,0)</f>
        <v>4.4999999999999998E-2</v>
      </c>
      <c r="AH54" s="19">
        <f>MATCH($A54,WN!I:I,0)-1</f>
        <v>53</v>
      </c>
      <c r="AI54" s="19">
        <f>MATCH($A54,整体套利!W:W,0)-1</f>
        <v>53</v>
      </c>
    </row>
    <row r="55" spans="1:35" ht="13.05" x14ac:dyDescent="0.25">
      <c r="A55" s="16" t="s">
        <v>1594</v>
      </c>
      <c r="B55" s="16" t="str">
        <f>WN!K55</f>
        <v>证券B级</v>
      </c>
      <c r="C55" s="27">
        <f ca="1">OFFSET(RT!J$1,$AH55,0)</f>
        <v>0.98299999999999998</v>
      </c>
      <c r="D55" s="30" t="str">
        <f ca="1">VLOOKUP(OFFSET(WN!$F$1,AH55,0),A类全体!$A:$D,4,FALSE)</f>
        <v>-</v>
      </c>
      <c r="E55" s="31" t="str">
        <f t="shared" ca="1" si="9"/>
        <v>-</v>
      </c>
      <c r="F55" s="9" t="str">
        <f t="shared" ca="1" si="10"/>
        <v>-</v>
      </c>
      <c r="G55" s="9">
        <f ca="1">OFFSET(RT!P$1,$AH55,0)</f>
        <v>-1.0100000000000003E-2</v>
      </c>
      <c r="H55" s="43">
        <f ca="1">OFFSET(RT!M$1,$AH55,0)</f>
        <v>0.22553202999999999</v>
      </c>
      <c r="I55" s="9">
        <f ca="1">OFFSET(RT!V$1,$AH55,0)</f>
        <v>-4.2000000000000006E-3</v>
      </c>
      <c r="J55" s="43">
        <f t="shared" ca="1" si="11"/>
        <v>2.1500846592065104</v>
      </c>
      <c r="K55" s="43">
        <f t="shared" ca="1" si="12"/>
        <v>1.9761267630378045</v>
      </c>
      <c r="L55" s="9">
        <f ca="1">OFFSET(整体套利!C$1,$AI55,0)</f>
        <v>-2.1448539143377188E-3</v>
      </c>
      <c r="M55" s="104">
        <f t="shared" ca="1" si="13"/>
        <v>8.5859613428280773E-2</v>
      </c>
      <c r="N55" s="104">
        <f t="shared" ca="1" si="14"/>
        <v>7.8912929885431721E-2</v>
      </c>
      <c r="O55" s="104">
        <f t="shared" ca="1" si="15"/>
        <v>7.4655037558294862E-2</v>
      </c>
      <c r="P55" s="104">
        <f ca="1">OFFSET(整体套利!G$1,$AI55,0)</f>
        <v>0.41942410538501029</v>
      </c>
      <c r="Q55" s="104">
        <f ca="1">OFFSET(整体套利!H$1,$AI55,0)</f>
        <v>-0.38822821057906054</v>
      </c>
      <c r="R55" s="25">
        <f ca="1">OFFSET(WN!S$1,$AH55,0)</f>
        <v>11.24785922</v>
      </c>
      <c r="S55" s="105">
        <f t="shared" ca="1" si="16"/>
        <v>1.0695332199999998</v>
      </c>
      <c r="T55" s="105">
        <f ca="1">OFFSET(整体套利!J$1,$AI55,0)</f>
        <v>1.0567666099999999</v>
      </c>
      <c r="U55" s="97">
        <f t="shared" ca="1" si="17"/>
        <v>-8.090746353815903E-2</v>
      </c>
      <c r="V55" s="99" t="str">
        <f ca="1">OFFSET(WN!$A$1,$AH55,0)</f>
        <v>161027</v>
      </c>
      <c r="W55" s="99" t="str">
        <f ca="1">OFFSET(WN!$B$1,$AH55,0)</f>
        <v>富国证券</v>
      </c>
      <c r="X55" s="100" t="str">
        <f ca="1">OFFSET(RT!C$1,$AH55,0)</f>
        <v>399975.SZ</v>
      </c>
      <c r="Y55" s="100" t="str">
        <f ca="1">OFFSET(RT!D$1,$AH55,0)</f>
        <v>证券公司</v>
      </c>
      <c r="Z55" s="99">
        <f ca="1">OFFSET(WN!P$1,$AH55,0)</f>
        <v>1.0780000000000001</v>
      </c>
      <c r="AA55" s="99">
        <f ca="1">OFFSET(WN!O$1,$AH55,0)</f>
        <v>1.044</v>
      </c>
      <c r="AB55" s="101">
        <f ca="1">OFFSET(RT!I$1,$AH55,0)</f>
        <v>1.1260000000000001</v>
      </c>
      <c r="AC55" s="102">
        <f ca="1">OFFSET(CF!K$1,$AH55,0)</f>
        <v>0.5</v>
      </c>
      <c r="AD55" s="103">
        <f ca="1">OFFSET(CF!X$1,$AH55,0)</f>
        <v>5.9999998658895493E-2</v>
      </c>
      <c r="AE55" s="97">
        <f ca="1">OFFSET(WN!AR$1,$AH55,0)</f>
        <v>0.01</v>
      </c>
      <c r="AF55" s="97">
        <f ca="1">OFFSET(WN!AS$1,$AH55,0)</f>
        <v>2.2000000000000001E-3</v>
      </c>
      <c r="AG55" s="97">
        <f ca="1">OFFSET(WN!AT$1,$AH55,0)</f>
        <v>0.06</v>
      </c>
      <c r="AH55" s="19">
        <f>MATCH($A55,WN!I:I,0)-1</f>
        <v>54</v>
      </c>
      <c r="AI55" s="19">
        <f>MATCH($A55,整体套利!W:W,0)-1</f>
        <v>54</v>
      </c>
    </row>
    <row r="56" spans="1:35" ht="13.05" x14ac:dyDescent="0.25">
      <c r="A56" s="16" t="s">
        <v>1595</v>
      </c>
      <c r="B56" s="16" t="str">
        <f>WN!K56</f>
        <v>TMTB</v>
      </c>
      <c r="C56" s="27">
        <f ca="1">OFFSET(RT!J$1,$AH56,0)</f>
        <v>1.28</v>
      </c>
      <c r="D56" s="30" t="e">
        <f ca="1">VLOOKUP(OFFSET(WN!$F$1,AH56,0),A类全体!$A:$D,4,FALSE)</f>
        <v>#N/A</v>
      </c>
      <c r="E56" s="31" t="e">
        <f t="shared" ca="1" si="9"/>
        <v>#N/A</v>
      </c>
      <c r="F56" s="9" t="e">
        <f t="shared" ca="1" si="10"/>
        <v>#N/A</v>
      </c>
      <c r="G56" s="9">
        <f ca="1">OFFSET(RT!P$1,$AH56,0)</f>
        <v>0</v>
      </c>
      <c r="H56" s="43">
        <f ca="1">OFFSET(RT!M$1,$AH56,0)</f>
        <v>2.0504E-4</v>
      </c>
      <c r="I56" s="9">
        <f ca="1">OFFSET(RT!V$1,$AH56,0)</f>
        <v>-1.2000000000000001E-3</v>
      </c>
      <c r="J56" s="43">
        <f t="shared" ca="1" si="11"/>
        <v>1.8622496124999999</v>
      </c>
      <c r="K56" s="43">
        <f t="shared" ca="1" si="12"/>
        <v>1.7616699513615572</v>
      </c>
      <c r="L56" s="9">
        <f ca="1">OFFSET(整体套利!C$1,$AI56,0)</f>
        <v>-2.2519597919905543E-2</v>
      </c>
      <c r="M56" s="104">
        <f t="shared" ca="1" si="13"/>
        <v>5.3906250000000003E-2</v>
      </c>
      <c r="N56" s="104">
        <f t="shared" ca="1" si="14"/>
        <v>5.0994786186636387E-2</v>
      </c>
      <c r="O56" s="104">
        <f t="shared" ca="1" si="15"/>
        <v>6.2518149290557101E-2</v>
      </c>
      <c r="P56" s="104">
        <f ca="1">OFFSET(整体套利!G$1,$AI56,0)</f>
        <v>0.25855845761385554</v>
      </c>
      <c r="Q56" s="104">
        <f ca="1">OFFSET(整体套利!H$1,$AI56,0)</f>
        <v>-0.46280529834181938</v>
      </c>
      <c r="R56" s="25">
        <f ca="1">OFFSET(WN!S$1,$AH56,0)</f>
        <v>0.13698711</v>
      </c>
      <c r="S56" s="105">
        <f t="shared" ca="1" si="16"/>
        <v>1.3530795039999999</v>
      </c>
      <c r="T56" s="105">
        <f ca="1">OFFSET(整体套利!J$1,$AI56,0)</f>
        <v>1.1918397519999999</v>
      </c>
      <c r="U56" s="97">
        <f t="shared" ca="1" si="17"/>
        <v>-5.4009763494281549E-2</v>
      </c>
      <c r="V56" s="99" t="str">
        <f ca="1">OFFSET(WN!$A$1,$AH56,0)</f>
        <v>160224</v>
      </c>
      <c r="W56" s="99" t="str">
        <f ca="1">OFFSET(WN!$B$1,$AH56,0)</f>
        <v>国泰TMT</v>
      </c>
      <c r="X56" s="100" t="str">
        <f ca="1">OFFSET(RT!C$1,$AH56,0)</f>
        <v>399610.SZ</v>
      </c>
      <c r="Y56" s="100" t="str">
        <f ca="1">OFFSET(RT!D$1,$AH56,0)</f>
        <v>TMT50</v>
      </c>
      <c r="Z56" s="99">
        <f ca="1">OFFSET(WN!P$1,$AH56,0)</f>
        <v>1.3557999999999999</v>
      </c>
      <c r="AA56" s="99">
        <f ca="1">OFFSET(WN!O$1,$AH56,0)</f>
        <v>1.0306</v>
      </c>
      <c r="AB56" s="101">
        <f ca="1">OFFSET(RT!I$1,$AH56,0)</f>
        <v>1.05</v>
      </c>
      <c r="AC56" s="102">
        <f ca="1">OFFSET(CF!K$1,$AH56,0)</f>
        <v>0.5</v>
      </c>
      <c r="AD56" s="103">
        <f ca="1">OFFSET(CF!X$1,$AH56,0)</f>
        <v>4.4999998062849045E-2</v>
      </c>
      <c r="AE56" s="97">
        <f ca="1">OFFSET(WN!AR$1,$AH56,0)</f>
        <v>0.01</v>
      </c>
      <c r="AF56" s="97">
        <f ca="1">OFFSET(WN!AS$1,$AH56,0)</f>
        <v>2E-3</v>
      </c>
      <c r="AG56" s="97">
        <f ca="1">OFFSET(WN!AT$1,$AH56,0)</f>
        <v>4.4999999999999998E-2</v>
      </c>
      <c r="AH56" s="19">
        <f>MATCH($A56,WN!I:I,0)-1</f>
        <v>55</v>
      </c>
      <c r="AI56" s="19">
        <f>MATCH($A56,整体套利!W:W,0)-1</f>
        <v>55</v>
      </c>
    </row>
    <row r="57" spans="1:35" ht="13.05" x14ac:dyDescent="0.25">
      <c r="A57" s="16" t="s">
        <v>1596</v>
      </c>
      <c r="B57" s="16" t="str">
        <f>WN!K57</f>
        <v>新能车B</v>
      </c>
      <c r="C57" s="27">
        <f ca="1">OFFSET(RT!J$1,$AH57,0)</f>
        <v>0.878</v>
      </c>
      <c r="D57" s="30" t="e">
        <f ca="1">VLOOKUP(OFFSET(WN!$F$1,AH57,0),A类全体!$A:$D,4,FALSE)</f>
        <v>#N/A</v>
      </c>
      <c r="E57" s="31" t="e">
        <f t="shared" ca="1" si="9"/>
        <v>#N/A</v>
      </c>
      <c r="F57" s="9" t="e">
        <f t="shared" ca="1" si="10"/>
        <v>#N/A</v>
      </c>
      <c r="G57" s="9">
        <f ca="1">OFFSET(RT!P$1,$AH57,0)</f>
        <v>1.5000000000000003E-2</v>
      </c>
      <c r="H57" s="43">
        <f ca="1">OFFSET(RT!M$1,$AH57,0)</f>
        <v>0.18498052000000001</v>
      </c>
      <c r="I57" s="9">
        <f ca="1">OFFSET(RT!V$1,$AH57,0)</f>
        <v>6.9000000000000008E-3</v>
      </c>
      <c r="J57" s="43">
        <f t="shared" ca="1" si="11"/>
        <v>2.1942440432801824</v>
      </c>
      <c r="K57" s="43">
        <f t="shared" ca="1" si="12"/>
        <v>2.1633309069948718</v>
      </c>
      <c r="L57" s="9">
        <f ca="1">OFFSET(整体套利!C$1,$AI57,0)</f>
        <v>-1.2222011153669277E-2</v>
      </c>
      <c r="M57" s="104">
        <f t="shared" ca="1" si="13"/>
        <v>8.4738041002277914E-2</v>
      </c>
      <c r="N57" s="104">
        <f t="shared" ca="1" si="14"/>
        <v>8.3544227297701223E-2</v>
      </c>
      <c r="O57" s="104">
        <f t="shared" ca="1" si="15"/>
        <v>7.0955380919909231E-2</v>
      </c>
      <c r="P57" s="104">
        <f ca="1">OFFSET(整体套利!G$1,$AI57,0)</f>
        <v>0.55719073386179296</v>
      </c>
      <c r="Q57" s="104">
        <f ca="1">OFFSET(整体套利!H$1,$AI57,0)</f>
        <v>-0.33248423875124467</v>
      </c>
      <c r="R57" s="25">
        <f ca="1">OFFSET(WN!S$1,$AH57,0)</f>
        <v>4.3074835699999996</v>
      </c>
      <c r="S57" s="105">
        <f t="shared" ca="1" si="16"/>
        <v>0.89054626999999997</v>
      </c>
      <c r="T57" s="105">
        <f ca="1">OFFSET(整体套利!J$1,$AI57,0)</f>
        <v>0.963273135</v>
      </c>
      <c r="U57" s="97">
        <f t="shared" ca="1" si="17"/>
        <v>-1.4088285384654897E-2</v>
      </c>
      <c r="V57" s="99" t="str">
        <f ca="1">OFFSET(WN!$A$1,$AH57,0)</f>
        <v>161028</v>
      </c>
      <c r="W57" s="99" t="str">
        <f ca="1">OFFSET(WN!$B$1,$AH57,0)</f>
        <v>新能源车</v>
      </c>
      <c r="X57" s="100" t="str">
        <f ca="1">OFFSET(RT!C$1,$AH57,0)</f>
        <v>399976.SZ</v>
      </c>
      <c r="Y57" s="100" t="str">
        <f ca="1">OFFSET(RT!D$1,$AH57,0)</f>
        <v>CS新能车</v>
      </c>
      <c r="Z57" s="99">
        <f ca="1">OFFSET(WN!P$1,$AH57,0)</f>
        <v>0.878</v>
      </c>
      <c r="AA57" s="99">
        <f ca="1">OFFSET(WN!O$1,$AH57,0)</f>
        <v>1.036</v>
      </c>
      <c r="AB57" s="101">
        <f ca="1">OFFSET(RT!I$1,$AH57,0)</f>
        <v>1.0249999999999999</v>
      </c>
      <c r="AC57" s="102">
        <f ca="1">OFFSET(CF!K$1,$AH57,0)</f>
        <v>0.5</v>
      </c>
      <c r="AD57" s="103">
        <f ca="1">OFFSET(CF!X$1,$AH57,0)</f>
        <v>5.000000074505806E-2</v>
      </c>
      <c r="AE57" s="97">
        <f ca="1">OFFSET(WN!AR$1,$AH57,0)</f>
        <v>0.01</v>
      </c>
      <c r="AF57" s="97">
        <f ca="1">OFFSET(WN!AS$1,$AH57,0)</f>
        <v>2.2000000000000001E-3</v>
      </c>
      <c r="AG57" s="97">
        <f ca="1">OFFSET(WN!AT$1,$AH57,0)</f>
        <v>0.05</v>
      </c>
      <c r="AH57" s="19">
        <f>MATCH($A57,WN!I:I,0)-1</f>
        <v>56</v>
      </c>
      <c r="AI57" s="19">
        <f>MATCH($A57,整体套利!W:W,0)-1</f>
        <v>56</v>
      </c>
    </row>
    <row r="58" spans="1:35" ht="13.05" x14ac:dyDescent="0.25">
      <c r="A58" s="16" t="s">
        <v>1597</v>
      </c>
      <c r="B58" s="16" t="str">
        <f>WN!K58</f>
        <v>有色B</v>
      </c>
      <c r="C58" s="27">
        <f ca="1">OFFSET(RT!J$1,$AH58,0)</f>
        <v>1.5629999999999999</v>
      </c>
      <c r="D58" s="30" t="e">
        <f ca="1">VLOOKUP(OFFSET(WN!$F$1,AH58,0),A类全体!$A:$D,4,FALSE)</f>
        <v>#N/A</v>
      </c>
      <c r="E58" s="31" t="e">
        <f t="shared" ca="1" si="9"/>
        <v>#N/A</v>
      </c>
      <c r="F58" s="9" t="e">
        <f t="shared" ca="1" si="10"/>
        <v>#N/A</v>
      </c>
      <c r="G58" s="9">
        <f ca="1">OFFSET(RT!P$1,$AH58,0)</f>
        <v>3.2000000000000002E-3</v>
      </c>
      <c r="H58" s="43">
        <f ca="1">OFFSET(RT!M$1,$AH58,0)</f>
        <v>0.18331889000000001</v>
      </c>
      <c r="I58" s="9">
        <f ca="1">OFFSET(RT!V$1,$AH58,0)</f>
        <v>9.1000000000000004E-3</v>
      </c>
      <c r="J58" s="43">
        <f t="shared" ca="1" si="11"/>
        <v>1.737089322456814</v>
      </c>
      <c r="K58" s="43">
        <f t="shared" ca="1" si="12"/>
        <v>1.618357377901281</v>
      </c>
      <c r="L58" s="9">
        <f ca="1">OFFSET(整体套利!C$1,$AI58,0)</f>
        <v>-1.5495217998954702E-2</v>
      </c>
      <c r="M58" s="104">
        <f t="shared" ca="1" si="13"/>
        <v>5.0799744081893798E-2</v>
      </c>
      <c r="N58" s="104">
        <f t="shared" ca="1" si="14"/>
        <v>4.732752632095788E-2</v>
      </c>
      <c r="O58" s="104">
        <f t="shared" ca="1" si="15"/>
        <v>6.8919386747554129E-2</v>
      </c>
      <c r="P58" s="104">
        <f ca="1">OFFSET(整体套利!G$1,$AI58,0)</f>
        <v>0.10494363860947842</v>
      </c>
      <c r="Q58" s="104">
        <f ca="1">OFFSET(整体套利!H$1,$AI58,0)</f>
        <v>-0.52590551612729319</v>
      </c>
      <c r="R58" s="25">
        <f ca="1">OFFSET(WN!S$1,$AH58,0)</f>
        <v>2.1460959599999998</v>
      </c>
      <c r="S58" s="105">
        <f t="shared" ca="1" si="16"/>
        <v>1.6776706110000001</v>
      </c>
      <c r="T58" s="105">
        <f ca="1">OFFSET(整体套利!J$1,$AI58,0)</f>
        <v>1.3575353055000001</v>
      </c>
      <c r="U58" s="97">
        <f t="shared" ca="1" si="17"/>
        <v>-6.8351087661748466E-2</v>
      </c>
      <c r="V58" s="99" t="str">
        <f ca="1">OFFSET(WN!$A$1,$AH58,0)</f>
        <v>160221</v>
      </c>
      <c r="W58" s="99" t="str">
        <f ca="1">OFFSET(WN!$B$1,$AH58,0)</f>
        <v>国泰有色</v>
      </c>
      <c r="X58" s="100" t="str">
        <f ca="1">OFFSET(RT!C$1,$AH58,0)</f>
        <v>399395.SZ</v>
      </c>
      <c r="Y58" s="100" t="str">
        <f ca="1">OFFSET(RT!D$1,$AH58,0)</f>
        <v>国证有色</v>
      </c>
      <c r="Z58" s="99">
        <f ca="1">OFFSET(WN!P$1,$AH58,0)</f>
        <v>1.6544000000000001</v>
      </c>
      <c r="AA58" s="99">
        <f ca="1">OFFSET(WN!O$1,$AH58,0)</f>
        <v>1.0374000000000001</v>
      </c>
      <c r="AB58" s="101">
        <f ca="1">OFFSET(RT!I$1,$AH58,0)</f>
        <v>1.1100000000000001</v>
      </c>
      <c r="AC58" s="102">
        <f ca="1">OFFSET(CF!K$1,$AH58,0)</f>
        <v>0.5</v>
      </c>
      <c r="AD58" s="103">
        <f ca="1">OFFSET(CF!X$1,$AH58,0)</f>
        <v>5.4999999701976776E-2</v>
      </c>
      <c r="AE58" s="97">
        <f ca="1">OFFSET(WN!AR$1,$AH58,0)</f>
        <v>0.01</v>
      </c>
      <c r="AF58" s="97">
        <f ca="1">OFFSET(WN!AS$1,$AH58,0)</f>
        <v>2.2000000000000001E-3</v>
      </c>
      <c r="AG58" s="97">
        <f ca="1">OFFSET(WN!AT$1,$AH58,0)</f>
        <v>5.5E-2</v>
      </c>
      <c r="AH58" s="19">
        <f>MATCH($A58,WN!I:I,0)-1</f>
        <v>57</v>
      </c>
      <c r="AI58" s="19">
        <f>MATCH($A58,整体套利!W:W,0)-1</f>
        <v>57</v>
      </c>
    </row>
    <row r="59" spans="1:35" ht="13.05" x14ac:dyDescent="0.25">
      <c r="A59" s="16" t="s">
        <v>1598</v>
      </c>
      <c r="B59" s="16" t="str">
        <f>WN!K59</f>
        <v>中航军B</v>
      </c>
      <c r="C59" s="27">
        <f ca="1">OFFSET(RT!J$1,$AH59,0)</f>
        <v>0.47300000000000003</v>
      </c>
      <c r="D59" s="30" t="str">
        <f ca="1">VLOOKUP(OFFSET(WN!$F$1,AH59,0),A类全体!$A:$D,4,FALSE)</f>
        <v>-</v>
      </c>
      <c r="E59" s="31" t="str">
        <f t="shared" ca="1" si="9"/>
        <v>-</v>
      </c>
      <c r="F59" s="9" t="str">
        <f t="shared" ca="1" si="10"/>
        <v>-</v>
      </c>
      <c r="G59" s="9">
        <f ca="1">OFFSET(RT!P$1,$AH59,0)</f>
        <v>-1.46E-2</v>
      </c>
      <c r="H59" s="43">
        <f ca="1">OFFSET(RT!M$1,$AH59,0)</f>
        <v>1.0529744999999999</v>
      </c>
      <c r="I59" s="9">
        <f ca="1">OFFSET(RT!V$1,$AH59,0)</f>
        <v>-5.1999999999999998E-3</v>
      </c>
      <c r="J59" s="43">
        <f t="shared" ca="1" si="11"/>
        <v>3.3365013953488374</v>
      </c>
      <c r="K59" s="43">
        <f t="shared" ca="1" si="12"/>
        <v>2.9599930348036985</v>
      </c>
      <c r="L59" s="9">
        <f ca="1">OFFSET(整体套利!C$1,$AI59,0)</f>
        <v>6.2318192349397616E-3</v>
      </c>
      <c r="M59" s="104">
        <f t="shared" ca="1" si="13"/>
        <v>0.18816067653276958</v>
      </c>
      <c r="N59" s="104">
        <f t="shared" ca="1" si="14"/>
        <v>0.16692763645696573</v>
      </c>
      <c r="O59" s="104">
        <f t="shared" ca="1" si="15"/>
        <v>8.053094978129785E-2</v>
      </c>
      <c r="P59" s="104">
        <f ca="1">OFFSET(整体套利!G$1,$AI59,0)</f>
        <v>0.90094172399547823</v>
      </c>
      <c r="Q59" s="104">
        <f ca="1">OFFSET(整体套利!H$1,$AI59,0)</f>
        <v>-0.1794268224752853</v>
      </c>
      <c r="R59" s="25">
        <f ca="1">OFFSET(WN!S$1,$AH59,0)</f>
        <v>30.641590220000001</v>
      </c>
      <c r="S59" s="105">
        <f t="shared" ca="1" si="16"/>
        <v>0.53316516000000025</v>
      </c>
      <c r="T59" s="105">
        <f ca="1">OFFSET(整体套利!J$1,$AI59,0)</f>
        <v>0.78908258000000009</v>
      </c>
      <c r="U59" s="97">
        <f t="shared" ca="1" si="17"/>
        <v>-0.11284525793095745</v>
      </c>
      <c r="V59" s="99" t="str">
        <f ca="1">OFFSET(WN!$A$1,$AH59,0)</f>
        <v>164402</v>
      </c>
      <c r="W59" s="99" t="str">
        <f ca="1">OFFSET(WN!$B$1,$AH59,0)</f>
        <v>中航军工</v>
      </c>
      <c r="X59" s="100" t="str">
        <f ca="1">OFFSET(RT!C$1,$AH59,0)</f>
        <v>399959.SZ</v>
      </c>
      <c r="Y59" s="100" t="str">
        <f ca="1">OFFSET(RT!D$1,$AH59,0)</f>
        <v>军工指数</v>
      </c>
      <c r="Z59" s="99">
        <f ca="1">OFFSET(WN!P$1,$AH59,0)</f>
        <v>0.54100000000000004</v>
      </c>
      <c r="AA59" s="99">
        <f ca="1">OFFSET(WN!O$1,$AH59,0)</f>
        <v>1.0449999999999999</v>
      </c>
      <c r="AB59" s="101">
        <f ca="1">OFFSET(RT!I$1,$AH59,0)</f>
        <v>1.115</v>
      </c>
      <c r="AC59" s="102">
        <f ca="1">OFFSET(CF!K$1,$AH59,0)</f>
        <v>0.5</v>
      </c>
      <c r="AD59" s="103">
        <f ca="1">OFFSET(CF!X$1,$AH59,0)</f>
        <v>6.4999997615814209E-2</v>
      </c>
      <c r="AE59" s="97">
        <f ca="1">OFFSET(WN!AR$1,$AH59,0)</f>
        <v>0.01</v>
      </c>
      <c r="AF59" s="97">
        <f ca="1">OFFSET(WN!AS$1,$AH59,0)</f>
        <v>2E-3</v>
      </c>
      <c r="AG59" s="97">
        <f ca="1">OFFSET(WN!AT$1,$AH59,0)</f>
        <v>6.5000000000000002E-2</v>
      </c>
      <c r="AH59" s="19">
        <f>MATCH($A59,WN!I:I,0)-1</f>
        <v>58</v>
      </c>
      <c r="AI59" s="19">
        <f>MATCH($A59,整体套利!W:W,0)-1</f>
        <v>58</v>
      </c>
    </row>
    <row r="60" spans="1:35" ht="13.05" x14ac:dyDescent="0.25">
      <c r="A60" s="16" t="s">
        <v>1599</v>
      </c>
      <c r="B60" s="16" t="str">
        <f>WN!K60</f>
        <v>上证50B</v>
      </c>
      <c r="C60" s="27">
        <f ca="1">OFFSET(RT!J$1,$AH60,0)</f>
        <v>1.647</v>
      </c>
      <c r="D60" s="30" t="e">
        <f ca="1">VLOOKUP(OFFSET(WN!$F$1,AH60,0),A类全体!$A:$D,4,FALSE)</f>
        <v>#N/A</v>
      </c>
      <c r="E60" s="31" t="e">
        <f t="shared" ca="1" si="9"/>
        <v>#N/A</v>
      </c>
      <c r="F60" s="9" t="e">
        <f t="shared" ca="1" si="10"/>
        <v>#N/A</v>
      </c>
      <c r="G60" s="9">
        <f ca="1">OFFSET(RT!P$1,$AH60,0)</f>
        <v>-4.2000000000000006E-3</v>
      </c>
      <c r="H60" s="43">
        <f ca="1">OFFSET(RT!M$1,$AH60,0)</f>
        <v>2.5870699999999999E-3</v>
      </c>
      <c r="I60" s="9">
        <f ca="1">OFFSET(RT!V$1,$AH60,0)</f>
        <v>-1.9E-3</v>
      </c>
      <c r="J60" s="43">
        <f t="shared" ca="1" si="11"/>
        <v>1.6242638737097754</v>
      </c>
      <c r="K60" s="43">
        <f t="shared" ca="1" si="12"/>
        <v>1.6144004457043444</v>
      </c>
      <c r="L60" s="9">
        <f ca="1">OFFSET(整体套利!C$1,$AI60,0)</f>
        <v>-2.3036356743325603E-3</v>
      </c>
      <c r="M60" s="104">
        <f t="shared" ca="1" si="13"/>
        <v>4.1894353369763208E-2</v>
      </c>
      <c r="N60" s="104">
        <f t="shared" ca="1" si="14"/>
        <v>4.1639947700225687E-2</v>
      </c>
      <c r="O60" s="104">
        <f t="shared" ca="1" si="15"/>
        <v>6.7110007697226096E-2</v>
      </c>
      <c r="P60" s="104">
        <f ca="1">OFFSET(整体套利!G$1,$AI60,0)</f>
        <v>0.12142716110041296</v>
      </c>
      <c r="Q60" s="104">
        <f ca="1">OFFSET(整体套利!H$1,$AI60,0)</f>
        <v>-0.52601011990822544</v>
      </c>
      <c r="R60" s="25">
        <f ca="1">OFFSET(WN!S$1,$AH60,0)</f>
        <v>0.72835000000000005</v>
      </c>
      <c r="S60" s="105">
        <f t="shared" ca="1" si="16"/>
        <v>1.6570626000000002</v>
      </c>
      <c r="T60" s="105">
        <f ca="1">OFFSET(整体套利!J$1,$AI60,0)</f>
        <v>1.3375813000000001</v>
      </c>
      <c r="U60" s="97">
        <f t="shared" ca="1" si="17"/>
        <v>-6.072552720699953E-3</v>
      </c>
      <c r="V60" s="99" t="str">
        <f ca="1">OFFSET(WN!$A$1,$AH60,0)</f>
        <v>502048</v>
      </c>
      <c r="W60" s="99" t="str">
        <f ca="1">OFFSET(WN!$B$1,$AH60,0)</f>
        <v>50分级</v>
      </c>
      <c r="X60" s="100" t="str">
        <f ca="1">OFFSET(RT!C$1,$AH60,0)</f>
        <v>000016.SH</v>
      </c>
      <c r="Y60" s="100" t="str">
        <f ca="1">OFFSET(RT!D$1,$AH60,0)</f>
        <v>上证50</v>
      </c>
      <c r="Z60" s="99">
        <f ca="1">OFFSET(WN!P$1,$AH60,0)</f>
        <v>1.6618999999999999</v>
      </c>
      <c r="AA60" s="99">
        <f ca="1">OFFSET(WN!O$1,$AH60,0)</f>
        <v>1.0181</v>
      </c>
      <c r="AB60" s="101">
        <f ca="1">OFFSET(RT!I$1,$AH60,0)</f>
        <v>1.022</v>
      </c>
      <c r="AC60" s="102">
        <f ca="1">OFFSET(CF!K$1,$AH60,0)</f>
        <v>0.5</v>
      </c>
      <c r="AD60" s="103">
        <f ca="1">OFFSET(CF!X$1,$AH60,0)</f>
        <v>4.4999998062849045E-2</v>
      </c>
      <c r="AE60" s="97">
        <f ca="1">OFFSET(WN!AR$1,$AH60,0)</f>
        <v>0.01</v>
      </c>
      <c r="AF60" s="97">
        <f ca="1">OFFSET(WN!AS$1,$AH60,0)</f>
        <v>2E-3</v>
      </c>
      <c r="AG60" s="97">
        <f ca="1">OFFSET(WN!AT$1,$AH60,0)</f>
        <v>4.4999999999999998E-2</v>
      </c>
      <c r="AH60" s="19">
        <f>MATCH($A60,WN!I:I,0)-1</f>
        <v>59</v>
      </c>
      <c r="AI60" s="19">
        <f>MATCH($A60,整体套利!W:W,0)-1</f>
        <v>59</v>
      </c>
    </row>
    <row r="61" spans="1:35" ht="13.05" x14ac:dyDescent="0.25">
      <c r="A61" s="16" t="s">
        <v>1600</v>
      </c>
      <c r="B61" s="16" t="str">
        <f>WN!K61</f>
        <v>500等权B</v>
      </c>
      <c r="C61" s="27">
        <f ca="1">OFFSET(RT!J$1,$AH61,0)</f>
        <v>0.94200000000000006</v>
      </c>
      <c r="D61" s="30" t="e">
        <f ca="1">VLOOKUP(OFFSET(WN!$F$1,AH61,0),A类全体!$A:$D,4,FALSE)</f>
        <v>#N/A</v>
      </c>
      <c r="E61" s="31" t="e">
        <f t="shared" ca="1" si="9"/>
        <v>#N/A</v>
      </c>
      <c r="F61" s="9" t="e">
        <f t="shared" ca="1" si="10"/>
        <v>#N/A</v>
      </c>
      <c r="G61" s="9">
        <f ca="1">OFFSET(RT!P$1,$AH61,0)</f>
        <v>-3.0899999999999997E-2</v>
      </c>
      <c r="H61" s="43">
        <f ca="1">OFFSET(RT!M$1,$AH61,0)</f>
        <v>1.17E-4</v>
      </c>
      <c r="I61" s="9">
        <f ca="1">OFFSET(RT!V$1,$AH61,0)</f>
        <v>2.9000000000000002E-3</v>
      </c>
      <c r="J61" s="43">
        <f t="shared" ca="1" si="11"/>
        <v>2.2520472165605097</v>
      </c>
      <c r="K61" s="43">
        <f t="shared" ca="1" si="12"/>
        <v>1.9510465520981228</v>
      </c>
      <c r="L61" s="9">
        <f ca="1">OFFSET(整体套利!C$1,$AI61,0)</f>
        <v>-8.6868250290359494E-3</v>
      </c>
      <c r="M61" s="104">
        <f t="shared" ca="1" si="13"/>
        <v>7.8556263269639076E-2</v>
      </c>
      <c r="N61" s="104">
        <f t="shared" ca="1" si="14"/>
        <v>6.8056711009826035E-2</v>
      </c>
      <c r="O61" s="104">
        <f t="shared" ca="1" si="15"/>
        <v>6.2742253032150377E-2</v>
      </c>
      <c r="P61" s="104">
        <f ca="1">OFFSET(整体套利!G$1,$AI61,0)</f>
        <v>0.41414147642077581</v>
      </c>
      <c r="Q61" s="104">
        <f ca="1">OFFSET(整体套利!H$1,$AI61,0)</f>
        <v>-0.39474744809190787</v>
      </c>
      <c r="R61" s="25">
        <f ca="1">OFFSET(WN!S$1,$AH61,0)</f>
        <v>1.4907E-2</v>
      </c>
      <c r="S61" s="105">
        <f t="shared" ca="1" si="16"/>
        <v>1.0873284780000003</v>
      </c>
      <c r="T61" s="105">
        <f ca="1">OFFSET(整体套利!J$1,$AI61,0)</f>
        <v>1.0607142390000002</v>
      </c>
      <c r="U61" s="97">
        <f t="shared" ca="1" si="17"/>
        <v>-0.13365646255059294</v>
      </c>
      <c r="V61" s="99" t="str">
        <f ca="1">OFFSET(WN!$A$1,$AH61,0)</f>
        <v>502000</v>
      </c>
      <c r="W61" s="99" t="str">
        <f ca="1">OFFSET(WN!$B$1,$AH61,0)</f>
        <v>500等权</v>
      </c>
      <c r="X61" s="100" t="str">
        <f ca="1">OFFSET(RT!C$1,$AH61,0)</f>
        <v>000982.SH</v>
      </c>
      <c r="Y61" s="100" t="str">
        <f ca="1">OFFSET(RT!D$1,$AH61,0)</f>
        <v>500等权</v>
      </c>
      <c r="Z61" s="99">
        <f ca="1">OFFSET(WN!P$1,$AH61,0)</f>
        <v>1.0814999999999999</v>
      </c>
      <c r="AA61" s="99">
        <f ca="1">OFFSET(WN!O$1,$AH61,0)</f>
        <v>1.0341</v>
      </c>
      <c r="AB61" s="101">
        <f ca="1">OFFSET(RT!I$1,$AH61,0)</f>
        <v>1.161</v>
      </c>
      <c r="AC61" s="102">
        <f ca="1">OFFSET(CF!K$1,$AH61,0)</f>
        <v>0.5</v>
      </c>
      <c r="AD61" s="103">
        <f ca="1">OFFSET(CF!X$1,$AH61,0)</f>
        <v>5.000000074505806E-2</v>
      </c>
      <c r="AE61" s="97">
        <f ca="1">OFFSET(WN!AR$1,$AH61,0)</f>
        <v>0.01</v>
      </c>
      <c r="AF61" s="97">
        <f ca="1">OFFSET(WN!AS$1,$AH61,0)</f>
        <v>2E-3</v>
      </c>
      <c r="AG61" s="97">
        <f ca="1">OFFSET(WN!AT$1,$AH61,0)</f>
        <v>0.05</v>
      </c>
      <c r="AH61" s="19">
        <f>MATCH($A61,WN!I:I,0)-1</f>
        <v>60</v>
      </c>
      <c r="AI61" s="19">
        <f>MATCH($A61,整体套利!W:W,0)-1</f>
        <v>60</v>
      </c>
    </row>
    <row r="62" spans="1:35" ht="13.05" x14ac:dyDescent="0.25">
      <c r="A62" s="16" t="s">
        <v>1601</v>
      </c>
      <c r="B62" s="16" t="str">
        <f>WN!K62</f>
        <v>银行B</v>
      </c>
      <c r="C62" s="27">
        <f ca="1">OFFSET(RT!J$1,$AH62,0)</f>
        <v>0.95600000000000007</v>
      </c>
      <c r="D62" s="30" t="e">
        <f ca="1">VLOOKUP(OFFSET(WN!$F$1,AH62,0),A类全体!$A:$D,4,FALSE)</f>
        <v>#N/A</v>
      </c>
      <c r="E62" s="31" t="e">
        <f t="shared" ca="1" si="9"/>
        <v>#N/A</v>
      </c>
      <c r="F62" s="9" t="e">
        <f t="shared" ca="1" si="10"/>
        <v>#N/A</v>
      </c>
      <c r="G62" s="9">
        <f ca="1">OFFSET(RT!P$1,$AH62,0)</f>
        <v>-3.1000000000000003E-3</v>
      </c>
      <c r="H62" s="43">
        <f ca="1">OFFSET(RT!M$1,$AH62,0)</f>
        <v>0.38516181999999999</v>
      </c>
      <c r="I62" s="9">
        <f ca="1">OFFSET(RT!V$1,$AH62,0)</f>
        <v>1E-4</v>
      </c>
      <c r="J62" s="43">
        <f t="shared" ca="1" si="11"/>
        <v>2.0378504811715477</v>
      </c>
      <c r="K62" s="43">
        <f t="shared" ca="1" si="12"/>
        <v>2.1404274203314215</v>
      </c>
      <c r="L62" s="9">
        <f ca="1">OFFSET(整体套利!C$1,$AI62,0)</f>
        <v>-1.6348857536151451E-3</v>
      </c>
      <c r="M62" s="104">
        <f t="shared" ca="1" si="13"/>
        <v>7.2594142259414227E-2</v>
      </c>
      <c r="N62" s="104">
        <f t="shared" ca="1" si="14"/>
        <v>7.6248230222543983E-2</v>
      </c>
      <c r="O62" s="104">
        <f t="shared" ca="1" si="15"/>
        <v>6.9946628706543945E-2</v>
      </c>
      <c r="P62" s="104">
        <f ca="1">OFFSET(整体套利!G$1,$AI62,0)</f>
        <v>0.53989477775791994</v>
      </c>
      <c r="Q62" s="104">
        <f ca="1">OFFSET(整体套利!H$1,$AI62,0)</f>
        <v>-0.33887184208259968</v>
      </c>
      <c r="R62" s="25">
        <f ca="1">OFFSET(WN!S$1,$AH62,0)</f>
        <v>21.523374480000001</v>
      </c>
      <c r="S62" s="105">
        <f t="shared" ca="1" si="16"/>
        <v>0.91018505999999988</v>
      </c>
      <c r="T62" s="105">
        <f ca="1">OFFSET(整体套利!J$1,$AI62,0)</f>
        <v>0.97409252999999996</v>
      </c>
      <c r="U62" s="97">
        <f t="shared" ca="1" si="17"/>
        <v>5.0335851480577176E-2</v>
      </c>
      <c r="V62" s="99" t="str">
        <f ca="1">OFFSET(WN!$A$1,$AH62,0)</f>
        <v>160631</v>
      </c>
      <c r="W62" s="99" t="str">
        <f ca="1">OFFSET(WN!$B$1,$AH62,0)</f>
        <v>银行指基</v>
      </c>
      <c r="X62" s="100" t="str">
        <f ca="1">OFFSET(RT!C$1,$AH62,0)</f>
        <v>399986.SZ</v>
      </c>
      <c r="Y62" s="100" t="str">
        <f ca="1">OFFSET(RT!D$1,$AH62,0)</f>
        <v>中证银行</v>
      </c>
      <c r="Z62" s="99">
        <f ca="1">OFFSET(WN!P$1,$AH62,0)</f>
        <v>0.91</v>
      </c>
      <c r="AA62" s="99">
        <f ca="1">OFFSET(WN!O$1,$AH62,0)</f>
        <v>1.038</v>
      </c>
      <c r="AB62" s="101">
        <f ca="1">OFFSET(RT!I$1,$AH62,0)</f>
        <v>0.98899999999999999</v>
      </c>
      <c r="AC62" s="102">
        <f ca="1">OFFSET(CF!K$1,$AH62,0)</f>
        <v>0.5</v>
      </c>
      <c r="AD62" s="103">
        <f ca="1">OFFSET(CF!X$1,$AH62,0)</f>
        <v>4.4999998062849045E-2</v>
      </c>
      <c r="AE62" s="97">
        <f ca="1">OFFSET(WN!AR$1,$AH62,0)</f>
        <v>0.01</v>
      </c>
      <c r="AF62" s="97">
        <f ca="1">OFFSET(WN!AS$1,$AH62,0)</f>
        <v>2.2000000000000001E-3</v>
      </c>
      <c r="AG62" s="97">
        <f ca="1">OFFSET(WN!AT$1,$AH62,0)</f>
        <v>4.4999999999999998E-2</v>
      </c>
      <c r="AH62" s="19">
        <f>MATCH($A62,WN!I:I,0)-1</f>
        <v>61</v>
      </c>
      <c r="AI62" s="19">
        <f>MATCH($A62,整体套利!W:W,0)-1</f>
        <v>61</v>
      </c>
    </row>
    <row r="63" spans="1:35" ht="13.05" x14ac:dyDescent="0.25">
      <c r="A63" s="16" t="s">
        <v>1602</v>
      </c>
      <c r="B63" s="16" t="str">
        <f>WN!K63</f>
        <v>健康B</v>
      </c>
      <c r="C63" s="27">
        <f ca="1">OFFSET(RT!J$1,$AH63,0)</f>
        <v>0.82500000000000007</v>
      </c>
      <c r="D63" s="30" t="str">
        <f ca="1">VLOOKUP(OFFSET(WN!$F$1,AH63,0),A类全体!$A:$D,4,FALSE)</f>
        <v>-</v>
      </c>
      <c r="E63" s="31" t="str">
        <f t="shared" ca="1" si="9"/>
        <v>-</v>
      </c>
      <c r="F63" s="9" t="str">
        <f t="shared" ca="1" si="10"/>
        <v>-</v>
      </c>
      <c r="G63" s="9">
        <f ca="1">OFFSET(RT!P$1,$AH63,0)</f>
        <v>0</v>
      </c>
      <c r="H63" s="43">
        <f ca="1">OFFSET(RT!M$1,$AH63,0)</f>
        <v>5.51002E-3</v>
      </c>
      <c r="I63" s="9">
        <f ca="1">OFFSET(RT!V$1,$AH63,0)</f>
        <v>2.0000000000000001E-4</v>
      </c>
      <c r="J63" s="43">
        <f t="shared" ca="1" si="11"/>
        <v>2.4271277333333328</v>
      </c>
      <c r="K63" s="43">
        <f t="shared" ca="1" si="12"/>
        <v>2.0828180204800937</v>
      </c>
      <c r="L63" s="9">
        <f ca="1">OFFSET(整体套利!C$1,$AI63,0)</f>
        <v>-2.3662027691261911E-2</v>
      </c>
      <c r="M63" s="104">
        <f t="shared" ca="1" si="13"/>
        <v>0.10181818181818182</v>
      </c>
      <c r="N63" s="104">
        <f t="shared" ca="1" si="14"/>
        <v>8.7374364764964352E-2</v>
      </c>
      <c r="O63" s="104">
        <f t="shared" ca="1" si="15"/>
        <v>7.1344827404037456E-2</v>
      </c>
      <c r="P63" s="104">
        <f ca="1">OFFSET(整体套利!G$1,$AI63,0)</f>
        <v>0.4982168373024114</v>
      </c>
      <c r="Q63" s="104">
        <f ca="1">OFFSET(整体套利!H$1,$AI63,0)</f>
        <v>-0.35526735434752899</v>
      </c>
      <c r="R63" s="25">
        <f ca="1">OFFSET(WN!S$1,$AH63,0)</f>
        <v>2.3224633699999999</v>
      </c>
      <c r="S63" s="105">
        <f t="shared" ca="1" si="16"/>
        <v>0.96138037999999959</v>
      </c>
      <c r="T63" s="105">
        <f ca="1">OFFSET(整体套利!J$1,$AI63,0)</f>
        <v>1.0011901899999998</v>
      </c>
      <c r="U63" s="97">
        <f t="shared" ca="1" si="17"/>
        <v>-0.14185891748695723</v>
      </c>
      <c r="V63" s="99" t="str">
        <f ca="1">OFFSET(WN!$A$1,$AH63,0)</f>
        <v>164401</v>
      </c>
      <c r="W63" s="99" t="str">
        <f ca="1">OFFSET(WN!$B$1,$AH63,0)</f>
        <v>健康分级</v>
      </c>
      <c r="X63" s="100" t="str">
        <f ca="1">OFFSET(RT!C$1,$AH63,0)</f>
        <v>H30344.CSI</v>
      </c>
      <c r="Y63" s="100" t="str">
        <f ca="1">OFFSET(RT!D$1,$AH63,0)</f>
        <v>健康产业</v>
      </c>
      <c r="Z63" s="99">
        <f ca="1">OFFSET(WN!P$1,$AH63,0)</f>
        <v>0.96099999999999997</v>
      </c>
      <c r="AA63" s="99">
        <f ca="1">OFFSET(WN!O$1,$AH63,0)</f>
        <v>1.0409999999999999</v>
      </c>
      <c r="AB63" s="101">
        <f ca="1">OFFSET(RT!I$1,$AH63,0)</f>
        <v>1.1300000000000001</v>
      </c>
      <c r="AC63" s="102">
        <f ca="1">OFFSET(CF!K$1,$AH63,0)</f>
        <v>0.5</v>
      </c>
      <c r="AD63" s="103">
        <f ca="1">OFFSET(CF!X$1,$AH63,0)</f>
        <v>6.0000002384185791E-2</v>
      </c>
      <c r="AE63" s="97">
        <f ca="1">OFFSET(WN!AR$1,$AH63,0)</f>
        <v>0.01</v>
      </c>
      <c r="AF63" s="97">
        <f ca="1">OFFSET(WN!AS$1,$AH63,0)</f>
        <v>2E-3</v>
      </c>
      <c r="AG63" s="97">
        <f ca="1">OFFSET(WN!AT$1,$AH63,0)</f>
        <v>0.06</v>
      </c>
      <c r="AH63" s="19">
        <f>MATCH($A63,WN!I:I,0)-1</f>
        <v>62</v>
      </c>
      <c r="AI63" s="19">
        <f>MATCH($A63,整体套利!W:W,0)-1</f>
        <v>62</v>
      </c>
    </row>
    <row r="64" spans="1:35" ht="13.05" x14ac:dyDescent="0.25">
      <c r="A64" s="16" t="s">
        <v>1603</v>
      </c>
      <c r="B64" s="16" t="str">
        <f>WN!K64</f>
        <v>酒B</v>
      </c>
      <c r="C64" s="27">
        <f ca="1">OFFSET(RT!J$1,$AH64,0)</f>
        <v>1.2310000000000001</v>
      </c>
      <c r="D64" s="30" t="e">
        <f ca="1">VLOOKUP(OFFSET(WN!$F$1,AH64,0),A类全体!$A:$D,4,FALSE)</f>
        <v>#N/A</v>
      </c>
      <c r="E64" s="31" t="e">
        <f t="shared" ca="1" si="9"/>
        <v>#N/A</v>
      </c>
      <c r="F64" s="9" t="e">
        <f t="shared" ca="1" si="10"/>
        <v>#N/A</v>
      </c>
      <c r="G64" s="9">
        <f ca="1">OFFSET(RT!P$1,$AH64,0)</f>
        <v>-8.0999999999999996E-3</v>
      </c>
      <c r="H64" s="43">
        <f ca="1">OFFSET(RT!M$1,$AH64,0)</f>
        <v>1.348E-3</v>
      </c>
      <c r="I64" s="9">
        <f ca="1">OFFSET(RT!V$1,$AH64,0)</f>
        <v>-1.2800000000000001E-2</v>
      </c>
      <c r="J64" s="43">
        <f t="shared" ca="1" si="11"/>
        <v>1.7959268237205523</v>
      </c>
      <c r="K64" s="43">
        <f t="shared" ca="1" si="12"/>
        <v>1.8802622844811747</v>
      </c>
      <c r="L64" s="9">
        <f ca="1">OFFSET(整体套利!C$1,$AI64,0)</f>
        <v>1.4118997103075293E-2</v>
      </c>
      <c r="M64" s="104">
        <f t="shared" ca="1" si="13"/>
        <v>5.6376929325751418E-2</v>
      </c>
      <c r="N64" s="104">
        <f t="shared" ca="1" si="14"/>
        <v>5.9024350283085537E-2</v>
      </c>
      <c r="O64" s="104">
        <f t="shared" ca="1" si="15"/>
        <v>7.0831799664971717E-2</v>
      </c>
      <c r="P64" s="104">
        <f ca="1">OFFSET(整体套利!G$1,$AI64,0)</f>
        <v>0.35698349300143883</v>
      </c>
      <c r="Q64" s="104">
        <f ca="1">OFFSET(整体套利!H$1,$AI64,0)</f>
        <v>-0.41875873716438372</v>
      </c>
      <c r="R64" s="25">
        <f ca="1">OFFSET(WN!S$1,$AH64,0)</f>
        <v>0.23429338999999999</v>
      </c>
      <c r="S64" s="105">
        <f t="shared" ca="1" si="16"/>
        <v>1.1757859200000003</v>
      </c>
      <c r="T64" s="105">
        <f ca="1">OFFSET(整体套利!J$1,$AI64,0)</f>
        <v>1.1053929600000001</v>
      </c>
      <c r="U64" s="97">
        <f t="shared" ca="1" si="17"/>
        <v>4.6959296808044559E-2</v>
      </c>
      <c r="V64" s="99" t="str">
        <f ca="1">OFFSET(WN!$A$1,$AH64,0)</f>
        <v>160632</v>
      </c>
      <c r="W64" s="99" t="str">
        <f ca="1">OFFSET(WN!$B$1,$AH64,0)</f>
        <v>酒分级</v>
      </c>
      <c r="X64" s="100" t="str">
        <f ca="1">OFFSET(RT!C$1,$AH64,0)</f>
        <v>399987.SZ</v>
      </c>
      <c r="Y64" s="100" t="str">
        <f ca="1">OFFSET(RT!D$1,$AH64,0)</f>
        <v>中证酒</v>
      </c>
      <c r="Z64" s="99">
        <f ca="1">OFFSET(WN!P$1,$AH64,0)</f>
        <v>1.2030000000000001</v>
      </c>
      <c r="AA64" s="99">
        <f ca="1">OFFSET(WN!O$1,$AH64,0)</f>
        <v>1.0349999999999999</v>
      </c>
      <c r="AB64" s="101">
        <f ca="1">OFFSET(RT!I$1,$AH64,0)</f>
        <v>1.0110000000000001</v>
      </c>
      <c r="AC64" s="102">
        <f ca="1">OFFSET(CF!K$1,$AH64,0)</f>
        <v>0.5</v>
      </c>
      <c r="AD64" s="103">
        <f ca="1">OFFSET(CF!X$1,$AH64,0)</f>
        <v>4.4999998062849045E-2</v>
      </c>
      <c r="AE64" s="97">
        <f ca="1">OFFSET(WN!AR$1,$AH64,0)</f>
        <v>0.01</v>
      </c>
      <c r="AF64" s="97">
        <f ca="1">OFFSET(WN!AS$1,$AH64,0)</f>
        <v>2.2000000000000001E-3</v>
      </c>
      <c r="AG64" s="97">
        <f ca="1">OFFSET(WN!AT$1,$AH64,0)</f>
        <v>4.4999999999999998E-2</v>
      </c>
      <c r="AH64" s="19">
        <f>MATCH($A64,WN!I:I,0)-1</f>
        <v>63</v>
      </c>
      <c r="AI64" s="19">
        <f>MATCH($A64,整体套利!W:W,0)-1</f>
        <v>63</v>
      </c>
    </row>
    <row r="65" spans="1:35" ht="13.05" x14ac:dyDescent="0.25">
      <c r="A65" s="16" t="s">
        <v>1604</v>
      </c>
      <c r="B65" s="16" t="str">
        <f>WN!K65</f>
        <v>银行B级</v>
      </c>
      <c r="C65" s="27">
        <f ca="1">OFFSET(RT!J$1,$AH65,0)</f>
        <v>1.04</v>
      </c>
      <c r="D65" s="30" t="e">
        <f ca="1">VLOOKUP(OFFSET(WN!$F$1,AH65,0),A类全体!$A:$D,4,FALSE)</f>
        <v>#N/A</v>
      </c>
      <c r="E65" s="31" t="e">
        <f t="shared" ca="1" si="9"/>
        <v>#N/A</v>
      </c>
      <c r="F65" s="9" t="e">
        <f t="shared" ca="1" si="10"/>
        <v>#N/A</v>
      </c>
      <c r="G65" s="9">
        <f ca="1">OFFSET(RT!P$1,$AH65,0)</f>
        <v>-1.52E-2</v>
      </c>
      <c r="H65" s="43">
        <f ca="1">OFFSET(RT!M$1,$AH65,0)</f>
        <v>2.7490000000000001E-3</v>
      </c>
      <c r="I65" s="9">
        <f ca="1">OFFSET(RT!V$1,$AH65,0)</f>
        <v>1E-4</v>
      </c>
      <c r="J65" s="43">
        <f t="shared" ca="1" si="11"/>
        <v>2.0194225961538459</v>
      </c>
      <c r="K65" s="43">
        <f t="shared" ca="1" si="12"/>
        <v>1.9679539767400565</v>
      </c>
      <c r="L65" s="9">
        <f ca="1">OFFSET(整体套利!C$1,$AI65,0)</f>
        <v>-1.3427057762845807E-2</v>
      </c>
      <c r="M65" s="104">
        <f t="shared" ca="1" si="13"/>
        <v>6.6730769230769232E-2</v>
      </c>
      <c r="N65" s="104">
        <f t="shared" ca="1" si="14"/>
        <v>6.5030015475082206E-2</v>
      </c>
      <c r="O65" s="104">
        <f t="shared" ca="1" si="15"/>
        <v>6.5459378164204024E-2</v>
      </c>
      <c r="P65" s="104">
        <f ca="1">OFFSET(整体套利!G$1,$AI65,0)</f>
        <v>0.42843572717734668</v>
      </c>
      <c r="Q65" s="104">
        <f ca="1">OFFSET(整体套利!H$1,$AI65,0)</f>
        <v>-0.38910565401048813</v>
      </c>
      <c r="R65" s="25">
        <f ca="1">OFFSET(WN!S$1,$AH65,0)</f>
        <v>0.48064451000000002</v>
      </c>
      <c r="S65" s="105">
        <f t="shared" ca="1" si="16"/>
        <v>1.0671995000000001</v>
      </c>
      <c r="T65" s="105">
        <f ca="1">OFFSET(整体套利!J$1,$AI65,0)</f>
        <v>1.05009975</v>
      </c>
      <c r="U65" s="97">
        <f t="shared" ca="1" si="17"/>
        <v>-2.5486799797038939E-2</v>
      </c>
      <c r="V65" s="99" t="str">
        <f ca="1">OFFSET(WN!$A$1,$AH65,0)</f>
        <v>161029</v>
      </c>
      <c r="W65" s="99" t="str">
        <f ca="1">OFFSET(WN!$B$1,$AH65,0)</f>
        <v>银行分级</v>
      </c>
      <c r="X65" s="100" t="str">
        <f ca="1">OFFSET(RT!C$1,$AH65,0)</f>
        <v>399986.SZ</v>
      </c>
      <c r="Y65" s="100" t="str">
        <f ca="1">OFFSET(RT!D$1,$AH65,0)</f>
        <v>中证银行</v>
      </c>
      <c r="Z65" s="99">
        <f ca="1">OFFSET(WN!P$1,$AH65,0)</f>
        <v>1.0669999999999999</v>
      </c>
      <c r="AA65" s="99">
        <f ca="1">OFFSET(WN!O$1,$AH65,0)</f>
        <v>1.0329999999999999</v>
      </c>
      <c r="AB65" s="101">
        <f ca="1">OFFSET(RT!I$1,$AH65,0)</f>
        <v>1.032</v>
      </c>
      <c r="AC65" s="102">
        <f ca="1">OFFSET(CF!K$1,$AH65,0)</f>
        <v>0.5</v>
      </c>
      <c r="AD65" s="103">
        <f ca="1">OFFSET(CF!X$1,$AH65,0)</f>
        <v>4.4999998062849045E-2</v>
      </c>
      <c r="AE65" s="97">
        <f ca="1">OFFSET(WN!AR$1,$AH65,0)</f>
        <v>0.01</v>
      </c>
      <c r="AF65" s="97">
        <f ca="1">OFFSET(WN!AS$1,$AH65,0)</f>
        <v>2.2000000000000001E-3</v>
      </c>
      <c r="AG65" s="97">
        <f ca="1">OFFSET(WN!AT$1,$AH65,0)</f>
        <v>4.4999999999999998E-2</v>
      </c>
      <c r="AH65" s="19">
        <f>MATCH($A65,WN!I:I,0)-1</f>
        <v>64</v>
      </c>
      <c r="AI65" s="19">
        <f>MATCH($A65,整体套利!W:W,0)-1</f>
        <v>64</v>
      </c>
    </row>
    <row r="66" spans="1:35" ht="13.05" x14ac:dyDescent="0.25">
      <c r="A66" s="16" t="s">
        <v>1605</v>
      </c>
      <c r="B66" s="16" t="str">
        <f>WN!K66</f>
        <v>券商B级</v>
      </c>
      <c r="C66" s="27">
        <f ca="1">OFFSET(RT!J$1,$AH66,0)</f>
        <v>0.93600000000000005</v>
      </c>
      <c r="D66" s="30" t="e">
        <f ca="1">VLOOKUP(OFFSET(WN!$F$1,AH66,0),A类全体!$A:$D,4,FALSE)</f>
        <v>#N/A</v>
      </c>
      <c r="E66" s="31" t="e">
        <f t="shared" ref="E66:E97" ca="1" si="18">IF(D66="-","-",(T66-D66*AC66)/(1-AC66))</f>
        <v>#N/A</v>
      </c>
      <c r="F66" s="9" t="e">
        <f t="shared" ref="F66:F97" ca="1" si="19">IF(E66="-","-",C66/E66-1)</f>
        <v>#N/A</v>
      </c>
      <c r="G66" s="9">
        <f ca="1">OFFSET(RT!P$1,$AH66,0)</f>
        <v>-1.37E-2</v>
      </c>
      <c r="H66" s="43">
        <f ca="1">OFFSET(RT!M$1,$AH66,0)</f>
        <v>2.087495E-2</v>
      </c>
      <c r="I66" s="9">
        <f ca="1">OFFSET(RT!V$1,$AH66,0)</f>
        <v>-4.2000000000000006E-3</v>
      </c>
      <c r="J66" s="43">
        <f t="shared" ref="J66:J97" ca="1" si="20">T66/(1-AC66)/C66</f>
        <v>2.1260982692307691</v>
      </c>
      <c r="K66" s="43">
        <f t="shared" ref="K66:K97" ca="1" si="21">T66/(1-AC66)/S66</f>
        <v>2.0903040895919891</v>
      </c>
      <c r="L66" s="9">
        <f ca="1">OFFSET(整体套利!C$1,$AI66,0)</f>
        <v>-6.0441260730412782E-3</v>
      </c>
      <c r="M66" s="104">
        <f t="shared" ref="M66:M97" ca="1" si="22">(AC66*AG66+AE66+AF66)/(1-AC66)/C66</f>
        <v>7.4145299145299146E-2</v>
      </c>
      <c r="N66" s="104">
        <f t="shared" ref="N66:N97" ca="1" si="23">(AC66*AG66+AE66+AF66)/(1-AC66)/S66</f>
        <v>7.2897017165398884E-2</v>
      </c>
      <c r="O66" s="104">
        <f t="shared" ref="O66:O97" ca="1" si="24">M66/(J66-1)</f>
        <v>6.5842654385702373E-2</v>
      </c>
      <c r="P66" s="104">
        <f ca="1">OFFSET(整体套利!G$1,$AI66,0)</f>
        <v>0.50751649230580176</v>
      </c>
      <c r="Q66" s="104">
        <f ca="1">OFFSET(整体套利!H$1,$AI66,0)</f>
        <v>-0.35277291930337573</v>
      </c>
      <c r="R66" s="25">
        <f ca="1">OFFSET(WN!S$1,$AH66,0)</f>
        <v>1.6483681400000001</v>
      </c>
      <c r="S66" s="105">
        <f t="shared" ref="S66:S97" ca="1" si="25">(T66-AA66*AC66)/(1-AC66)</f>
        <v>0.95202797999999977</v>
      </c>
      <c r="T66" s="105">
        <f ca="1">OFFSET(整体套利!J$1,$AI66,0)</f>
        <v>0.9950139899999999</v>
      </c>
      <c r="U66" s="97">
        <f t="shared" ref="U66:U97" ca="1" si="26">C66/S66-1</f>
        <v>-1.6835618633813443E-2</v>
      </c>
      <c r="V66" s="99" t="str">
        <f ca="1">OFFSET(WN!$A$1,$AH66,0)</f>
        <v>160633</v>
      </c>
      <c r="W66" s="99" t="str">
        <f ca="1">OFFSET(WN!$B$1,$AH66,0)</f>
        <v>券商指基</v>
      </c>
      <c r="X66" s="100" t="str">
        <f ca="1">OFFSET(RT!C$1,$AH66,0)</f>
        <v>399975.SZ</v>
      </c>
      <c r="Y66" s="100" t="str">
        <f ca="1">OFFSET(RT!D$1,$AH66,0)</f>
        <v>证券公司</v>
      </c>
      <c r="Z66" s="99">
        <f ca="1">OFFSET(WN!P$1,$AH66,0)</f>
        <v>0.96</v>
      </c>
      <c r="AA66" s="99">
        <f ca="1">OFFSET(WN!O$1,$AH66,0)</f>
        <v>1.038</v>
      </c>
      <c r="AB66" s="101">
        <f ca="1">OFFSET(RT!I$1,$AH66,0)</f>
        <v>1.042</v>
      </c>
      <c r="AC66" s="102">
        <f ca="1">OFFSET(CF!K$1,$AH66,0)</f>
        <v>0.5</v>
      </c>
      <c r="AD66" s="103">
        <f ca="1">OFFSET(CF!X$1,$AH66,0)</f>
        <v>4.4999998062849045E-2</v>
      </c>
      <c r="AE66" s="97">
        <f ca="1">OFFSET(WN!AR$1,$AH66,0)</f>
        <v>0.01</v>
      </c>
      <c r="AF66" s="97">
        <f ca="1">OFFSET(WN!AS$1,$AH66,0)</f>
        <v>2.2000000000000001E-3</v>
      </c>
      <c r="AG66" s="97">
        <f ca="1">OFFSET(WN!AT$1,$AH66,0)</f>
        <v>4.4999999999999998E-2</v>
      </c>
      <c r="AH66" s="19">
        <f>MATCH($A66,WN!I:I,0)-1</f>
        <v>65</v>
      </c>
      <c r="AI66" s="19">
        <f>MATCH($A66,整体套利!W:W,0)-1</f>
        <v>65</v>
      </c>
    </row>
    <row r="67" spans="1:35" ht="13.05" x14ac:dyDescent="0.25">
      <c r="A67" s="16" t="s">
        <v>1606</v>
      </c>
      <c r="B67" s="16" t="str">
        <f>WN!K67</f>
        <v>一带一B</v>
      </c>
      <c r="C67" s="27">
        <f ca="1">OFFSET(RT!J$1,$AH67,0)</f>
        <v>0.61399999999999999</v>
      </c>
      <c r="D67" s="30" t="e">
        <f ca="1">VLOOKUP(OFFSET(WN!$F$1,AH67,0),A类全体!$A:$D,4,FALSE)</f>
        <v>#N/A</v>
      </c>
      <c r="E67" s="31" t="e">
        <f t="shared" ca="1" si="18"/>
        <v>#N/A</v>
      </c>
      <c r="F67" s="9" t="e">
        <f t="shared" ca="1" si="19"/>
        <v>#N/A</v>
      </c>
      <c r="G67" s="9">
        <f ca="1">OFFSET(RT!P$1,$AH67,0)</f>
        <v>-1.7600000000000001E-2</v>
      </c>
      <c r="H67" s="43">
        <f ca="1">OFFSET(RT!M$1,$AH67,0)</f>
        <v>7.2622119999999998E-2</v>
      </c>
      <c r="I67" s="9">
        <f ca="1">OFFSET(RT!V$1,$AH67,0)</f>
        <v>-6.0000000000000006E-4</v>
      </c>
      <c r="J67" s="43">
        <f t="shared" ca="1" si="20"/>
        <v>2.610888794788274</v>
      </c>
      <c r="K67" s="43">
        <f t="shared" ca="1" si="21"/>
        <v>2.8120082011526257</v>
      </c>
      <c r="L67" s="9">
        <f ca="1">OFFSET(整体套利!C$1,$AI67,0)</f>
        <v>-3.796253640136138E-3</v>
      </c>
      <c r="M67" s="104">
        <f t="shared" ca="1" si="22"/>
        <v>0.11237785016286646</v>
      </c>
      <c r="N67" s="104">
        <f t="shared" ca="1" si="23"/>
        <v>0.12103442969944937</v>
      </c>
      <c r="O67" s="104">
        <f t="shared" ca="1" si="24"/>
        <v>6.9761395402614848E-2</v>
      </c>
      <c r="P67" s="104">
        <f ca="1">OFFSET(整体套利!G$1,$AI67,0)</f>
        <v>0.87139088232911188</v>
      </c>
      <c r="Q67" s="104">
        <f ca="1">OFFSET(整体套利!H$1,$AI67,0)</f>
        <v>-0.1996684993239165</v>
      </c>
      <c r="R67" s="25">
        <f ca="1">OFFSET(WN!S$1,$AH67,0)</f>
        <v>4.9825501799999996</v>
      </c>
      <c r="S67" s="105">
        <f t="shared" ca="1" si="25"/>
        <v>0.57008572000000024</v>
      </c>
      <c r="T67" s="105">
        <f ca="1">OFFSET(整体套利!J$1,$AI67,0)</f>
        <v>0.80154286000000008</v>
      </c>
      <c r="U67" s="97">
        <f t="shared" ca="1" si="26"/>
        <v>7.7031012108143448E-2</v>
      </c>
      <c r="V67" s="99" t="str">
        <f ca="1">OFFSET(WN!$A$1,$AH67,0)</f>
        <v>167503</v>
      </c>
      <c r="W67" s="99" t="str">
        <f ca="1">OFFSET(WN!$B$1,$AH67,0)</f>
        <v>一带分级</v>
      </c>
      <c r="X67" s="100" t="str">
        <f ca="1">OFFSET(RT!C$1,$AH67,0)</f>
        <v>399991.SZ</v>
      </c>
      <c r="Y67" s="100" t="str">
        <f ca="1">OFFSET(RT!D$1,$AH67,0)</f>
        <v>一带一路</v>
      </c>
      <c r="Z67" s="99">
        <f ca="1">OFFSET(WN!P$1,$AH67,0)</f>
        <v>0.57099999999999995</v>
      </c>
      <c r="AA67" s="99">
        <f ca="1">OFFSET(WN!O$1,$AH67,0)</f>
        <v>1.0329999999999999</v>
      </c>
      <c r="AB67" s="101">
        <f ca="1">OFFSET(RT!I$1,$AH67,0)</f>
        <v>0.98299999999999998</v>
      </c>
      <c r="AC67" s="102">
        <f ca="1">OFFSET(CF!K$1,$AH67,0)</f>
        <v>0.5</v>
      </c>
      <c r="AD67" s="103">
        <f ca="1">OFFSET(CF!X$1,$AH67,0)</f>
        <v>4.4999998062849045E-2</v>
      </c>
      <c r="AE67" s="97">
        <f ca="1">OFFSET(WN!AR$1,$AH67,0)</f>
        <v>0.01</v>
      </c>
      <c r="AF67" s="97">
        <f ca="1">OFFSET(WN!AS$1,$AH67,0)</f>
        <v>2E-3</v>
      </c>
      <c r="AG67" s="97">
        <f ca="1">OFFSET(WN!AT$1,$AH67,0)</f>
        <v>4.4999999999999998E-2</v>
      </c>
      <c r="AH67" s="19">
        <f>MATCH($A67,WN!I:I,0)-1</f>
        <v>66</v>
      </c>
      <c r="AI67" s="19">
        <f>MATCH($A67,整体套利!W:W,0)-1</f>
        <v>66</v>
      </c>
    </row>
    <row r="68" spans="1:35" ht="13.05" x14ac:dyDescent="0.25">
      <c r="A68" s="16" t="s">
        <v>1607</v>
      </c>
      <c r="B68" s="16" t="str">
        <f>WN!K68</f>
        <v>带路B</v>
      </c>
      <c r="C68" s="27">
        <f ca="1">OFFSET(RT!J$1,$AH68,0)</f>
        <v>0.67700000000000005</v>
      </c>
      <c r="D68" s="30" t="e">
        <f ca="1">VLOOKUP(OFFSET(WN!$F$1,AH68,0),A类全体!$A:$D,4,FALSE)</f>
        <v>#N/A</v>
      </c>
      <c r="E68" s="31" t="e">
        <f t="shared" ca="1" si="18"/>
        <v>#N/A</v>
      </c>
      <c r="F68" s="9" t="e">
        <f t="shared" ca="1" si="19"/>
        <v>#N/A</v>
      </c>
      <c r="G68" s="9">
        <f ca="1">OFFSET(RT!P$1,$AH68,0)</f>
        <v>-7.3000000000000001E-3</v>
      </c>
      <c r="H68" s="43">
        <f ca="1">OFFSET(RT!M$1,$AH68,0)</f>
        <v>5.2499999999999997E-4</v>
      </c>
      <c r="I68" s="9">
        <f ca="1">OFFSET(RT!V$1,$AH68,0)</f>
        <v>-6.0000000000000006E-4</v>
      </c>
      <c r="J68" s="43">
        <f t="shared" ca="1" si="20"/>
        <v>2.4328812998522893</v>
      </c>
      <c r="K68" s="43">
        <f t="shared" ca="1" si="21"/>
        <v>2.5493901625085837</v>
      </c>
      <c r="L68" s="9">
        <f ca="1">OFFSET(整体套利!C$1,$AI68,0)</f>
        <v>-2.4653858524602557E-3</v>
      </c>
      <c r="M68" s="104">
        <f t="shared" ca="1" si="22"/>
        <v>0.10251107828655834</v>
      </c>
      <c r="N68" s="104">
        <f t="shared" ca="1" si="23"/>
        <v>0.10742025702107465</v>
      </c>
      <c r="O68" s="104">
        <f t="shared" ca="1" si="24"/>
        <v>7.1541919276304211E-2</v>
      </c>
      <c r="P68" s="104">
        <f ca="1">OFFSET(整体套利!G$1,$AI68,0)</f>
        <v>0.82142656265527658</v>
      </c>
      <c r="Q68" s="104">
        <f ca="1">OFFSET(整体套利!H$1,$AI68,0)</f>
        <v>-0.24046512337274972</v>
      </c>
      <c r="R68" s="25">
        <f ca="1">OFFSET(WN!S$1,$AH68,0)</f>
        <v>0.54834097999999998</v>
      </c>
      <c r="S68" s="105">
        <f t="shared" ca="1" si="25"/>
        <v>0.64606064000000019</v>
      </c>
      <c r="T68" s="105">
        <f ca="1">OFFSET(整体套利!J$1,$AI68,0)</f>
        <v>0.82353032000000004</v>
      </c>
      <c r="U68" s="97">
        <f t="shared" ca="1" si="26"/>
        <v>4.7889250767543912E-2</v>
      </c>
      <c r="V68" s="99" t="str">
        <f ca="1">OFFSET(WN!$A$1,$AH68,0)</f>
        <v>160638</v>
      </c>
      <c r="W68" s="99" t="str">
        <f ca="1">OFFSET(WN!$B$1,$AH68,0)</f>
        <v>带路分级</v>
      </c>
      <c r="X68" s="100" t="str">
        <f ca="1">OFFSET(RT!C$1,$AH68,0)</f>
        <v>399991.SZ</v>
      </c>
      <c r="Y68" s="100" t="str">
        <f ca="1">OFFSET(RT!D$1,$AH68,0)</f>
        <v>一带一路</v>
      </c>
      <c r="Z68" s="99">
        <f ca="1">OFFSET(WN!P$1,$AH68,0)</f>
        <v>0.64700000000000002</v>
      </c>
      <c r="AA68" s="99">
        <f ca="1">OFFSET(WN!O$1,$AH68,0)</f>
        <v>1.0009999999999999</v>
      </c>
      <c r="AB68" s="101">
        <f ca="1">OFFSET(RT!I$1,$AH68,0)</f>
        <v>0.96599999999999997</v>
      </c>
      <c r="AC68" s="102">
        <f ca="1">OFFSET(CF!K$1,$AH68,0)</f>
        <v>0.5</v>
      </c>
      <c r="AD68" s="103">
        <f ca="1">OFFSET(CF!X$1,$AH68,0)</f>
        <v>4.4999998062849045E-2</v>
      </c>
      <c r="AE68" s="97">
        <f ca="1">OFFSET(WN!AR$1,$AH68,0)</f>
        <v>0.01</v>
      </c>
      <c r="AF68" s="97">
        <f ca="1">OFFSET(WN!AS$1,$AH68,0)</f>
        <v>2.2000000000000001E-3</v>
      </c>
      <c r="AG68" s="97">
        <f ca="1">OFFSET(WN!AT$1,$AH68,0)</f>
        <v>4.4999999999999998E-2</v>
      </c>
      <c r="AH68" s="19">
        <f>MATCH($A68,WN!I:I,0)-1</f>
        <v>67</v>
      </c>
      <c r="AI68" s="19">
        <f>MATCH($A68,整体套利!W:W,0)-1</f>
        <v>67</v>
      </c>
    </row>
    <row r="69" spans="1:35" ht="13.05" x14ac:dyDescent="0.25">
      <c r="A69" s="16" t="s">
        <v>1608</v>
      </c>
      <c r="B69" s="16" t="str">
        <f>WN!K69</f>
        <v>证保B级</v>
      </c>
      <c r="C69" s="27">
        <f ca="1">OFFSET(RT!J$1,$AH69,0)</f>
        <v>1.42</v>
      </c>
      <c r="D69" s="30" t="e">
        <f ca="1">VLOOKUP(OFFSET(WN!$F$1,AH69,0),A类全体!$A:$D,4,FALSE)</f>
        <v>#N/A</v>
      </c>
      <c r="E69" s="31" t="e">
        <f t="shared" ca="1" si="18"/>
        <v>#N/A</v>
      </c>
      <c r="F69" s="9" t="e">
        <f t="shared" ca="1" si="19"/>
        <v>#N/A</v>
      </c>
      <c r="G69" s="9">
        <f ca="1">OFFSET(RT!P$1,$AH69,0)</f>
        <v>-2.41E-2</v>
      </c>
      <c r="H69" s="43">
        <f ca="1">OFFSET(RT!M$1,$AH69,0)</f>
        <v>4.473E-5</v>
      </c>
      <c r="I69" s="9">
        <f ca="1">OFFSET(RT!V$1,$AH69,0)</f>
        <v>-2.7999999999999995E-3</v>
      </c>
      <c r="J69" s="43">
        <f t="shared" ca="1" si="20"/>
        <v>1.7690845014084509</v>
      </c>
      <c r="K69" s="43">
        <f t="shared" ca="1" si="21"/>
        <v>1.7047367030658886</v>
      </c>
      <c r="L69" s="9">
        <f ca="1">OFFSET(整体套利!C$1,$AI69,0)</f>
        <v>1.5485055580542362E-2</v>
      </c>
      <c r="M69" s="104">
        <f t="shared" ca="1" si="22"/>
        <v>5.2394366197183108E-2</v>
      </c>
      <c r="N69" s="104">
        <f t="shared" ca="1" si="23"/>
        <v>5.0488599622630838E-2</v>
      </c>
      <c r="O69" s="104">
        <f t="shared" ca="1" si="24"/>
        <v>6.8125630020149291E-2</v>
      </c>
      <c r="P69" s="104">
        <f ca="1">OFFSET(整体套利!G$1,$AI69,0)</f>
        <v>0.19421997912255073</v>
      </c>
      <c r="Q69" s="104">
        <f ca="1">OFFSET(整体套利!H$1,$AI69,0)</f>
        <v>-0.48712232629950181</v>
      </c>
      <c r="R69" s="25">
        <f ca="1">OFFSET(WN!S$1,$AH69,0)</f>
        <v>0.18700683000000001</v>
      </c>
      <c r="S69" s="105">
        <f t="shared" ca="1" si="25"/>
        <v>1.473599992</v>
      </c>
      <c r="T69" s="105">
        <f ca="1">OFFSET(整体套利!J$1,$AI69,0)</f>
        <v>1.256049996</v>
      </c>
      <c r="U69" s="97">
        <f t="shared" ca="1" si="26"/>
        <v>-3.6373501826131971E-2</v>
      </c>
      <c r="V69" s="99" t="str">
        <f ca="1">OFFSET(WN!$A$1,$AH69,0)</f>
        <v>160516</v>
      </c>
      <c r="W69" s="99" t="str">
        <f ca="1">OFFSET(WN!$B$1,$AH69,0)</f>
        <v>博时证保</v>
      </c>
      <c r="X69" s="100" t="str">
        <f ca="1">OFFSET(RT!C$1,$AH69,0)</f>
        <v>399966.SZ</v>
      </c>
      <c r="Y69" s="100" t="str">
        <f ca="1">OFFSET(RT!D$1,$AH69,0)</f>
        <v>中证800证保</v>
      </c>
      <c r="Z69" s="99">
        <f ca="1">OFFSET(WN!P$1,$AH69,0)</f>
        <v>1.4802999999999999</v>
      </c>
      <c r="AA69" s="99">
        <f ca="1">OFFSET(WN!O$1,$AH69,0)</f>
        <v>1.0385</v>
      </c>
      <c r="AB69" s="101">
        <f ca="1">OFFSET(RT!I$1,$AH69,0)</f>
        <v>1.131</v>
      </c>
      <c r="AC69" s="102">
        <f ca="1">OFFSET(CF!K$1,$AH69,0)</f>
        <v>0.5</v>
      </c>
      <c r="AD69" s="103">
        <f ca="1">OFFSET(CF!X$1,$AH69,0)</f>
        <v>5.000000074505806E-2</v>
      </c>
      <c r="AE69" s="97">
        <f ca="1">OFFSET(WN!AR$1,$AH69,0)</f>
        <v>0.01</v>
      </c>
      <c r="AF69" s="97">
        <f ca="1">OFFSET(WN!AS$1,$AH69,0)</f>
        <v>2.2000000000000001E-3</v>
      </c>
      <c r="AG69" s="97">
        <f ca="1">OFFSET(WN!AT$1,$AH69,0)</f>
        <v>0.05</v>
      </c>
      <c r="AH69" s="19">
        <f>MATCH($A69,WN!I:I,0)-1</f>
        <v>68</v>
      </c>
      <c r="AI69" s="19">
        <f>MATCH($A69,整体套利!W:W,0)-1</f>
        <v>68</v>
      </c>
    </row>
    <row r="70" spans="1:35" ht="13.05" x14ac:dyDescent="0.25">
      <c r="A70" s="16" t="s">
        <v>1609</v>
      </c>
      <c r="B70" s="16" t="str">
        <f>WN!K70</f>
        <v>一带B</v>
      </c>
      <c r="C70" s="27">
        <f ca="1">OFFSET(RT!J$1,$AH70,0)</f>
        <v>1.3420000000000001</v>
      </c>
      <c r="D70" s="30" t="e">
        <f ca="1">VLOOKUP(OFFSET(WN!$F$1,AH70,0),A类全体!$A:$D,4,FALSE)</f>
        <v>#N/A</v>
      </c>
      <c r="E70" s="31" t="e">
        <f t="shared" ca="1" si="18"/>
        <v>#N/A</v>
      </c>
      <c r="F70" s="9" t="e">
        <f t="shared" ca="1" si="19"/>
        <v>#N/A</v>
      </c>
      <c r="G70" s="9">
        <f ca="1">OFFSET(RT!P$1,$AH70,0)</f>
        <v>3.7000000000000002E-3</v>
      </c>
      <c r="H70" s="43">
        <f ca="1">OFFSET(RT!M$1,$AH70,0)</f>
        <v>2.9039700000000001E-3</v>
      </c>
      <c r="I70" s="9">
        <f ca="1">OFFSET(RT!V$1,$AH70,0)</f>
        <v>-6.0000000000000006E-4</v>
      </c>
      <c r="J70" s="43">
        <f t="shared" ca="1" si="20"/>
        <v>1.8231033084947836</v>
      </c>
      <c r="K70" s="43">
        <f t="shared" ca="1" si="21"/>
        <v>1.7393690952135634</v>
      </c>
      <c r="L70" s="9">
        <f ca="1">OFFSET(整体套利!C$1,$AI70,0)</f>
        <v>-5.5606205340965609E-3</v>
      </c>
      <c r="M70" s="104">
        <f t="shared" ca="1" si="22"/>
        <v>5.9165424739195227E-2</v>
      </c>
      <c r="N70" s="104">
        <f t="shared" ca="1" si="23"/>
        <v>5.6447986692266285E-2</v>
      </c>
      <c r="O70" s="104">
        <f t="shared" ca="1" si="24"/>
        <v>7.188092202835579E-2</v>
      </c>
      <c r="P70" s="104">
        <f ca="1">OFFSET(整体套利!G$1,$AI70,0)</f>
        <v>0.22618912387904255</v>
      </c>
      <c r="Q70" s="104">
        <f ca="1">OFFSET(整体套利!H$1,$AI70,0)</f>
        <v>-0.47273867673201175</v>
      </c>
      <c r="R70" s="25">
        <f ca="1">OFFSET(WN!S$1,$AH70,0)</f>
        <v>0.89052348999999997</v>
      </c>
      <c r="S70" s="105">
        <f t="shared" ca="1" si="25"/>
        <v>1.4066046399999999</v>
      </c>
      <c r="T70" s="105">
        <f ca="1">OFFSET(整体套利!J$1,$AI70,0)</f>
        <v>1.2233023199999999</v>
      </c>
      <c r="U70" s="97">
        <f t="shared" ca="1" si="26"/>
        <v>-4.5929494445574814E-2</v>
      </c>
      <c r="V70" s="99" t="str">
        <f ca="1">OFFSET(WN!$A$1,$AH70,0)</f>
        <v>168201</v>
      </c>
      <c r="W70" s="99" t="str">
        <f ca="1">OFFSET(WN!$B$1,$AH70,0)</f>
        <v>一带一路</v>
      </c>
      <c r="X70" s="100" t="str">
        <f ca="1">OFFSET(RT!C$1,$AH70,0)</f>
        <v>399991.SZ</v>
      </c>
      <c r="Y70" s="100" t="str">
        <f ca="1">OFFSET(RT!D$1,$AH70,0)</f>
        <v>一带一路</v>
      </c>
      <c r="Z70" s="99">
        <f ca="1">OFFSET(WN!P$1,$AH70,0)</f>
        <v>1.4079999999999999</v>
      </c>
      <c r="AA70" s="99">
        <f ca="1">OFFSET(WN!O$1,$AH70,0)</f>
        <v>1.04</v>
      </c>
      <c r="AB70" s="101">
        <f ca="1">OFFSET(RT!I$1,$AH70,0)</f>
        <v>1.091</v>
      </c>
      <c r="AC70" s="102">
        <f ca="1">OFFSET(CF!K$1,$AH70,0)</f>
        <v>0.5</v>
      </c>
      <c r="AD70" s="103">
        <f ca="1">OFFSET(CF!X$1,$AH70,0)</f>
        <v>5.4999999701976776E-2</v>
      </c>
      <c r="AE70" s="97">
        <f ca="1">OFFSET(WN!AR$1,$AH70,0)</f>
        <v>0.01</v>
      </c>
      <c r="AF70" s="97">
        <f ca="1">OFFSET(WN!AS$1,$AH70,0)</f>
        <v>2.2000000000000001E-3</v>
      </c>
      <c r="AG70" s="97">
        <f ca="1">OFFSET(WN!AT$1,$AH70,0)</f>
        <v>5.5E-2</v>
      </c>
      <c r="AH70" s="19">
        <f>MATCH($A70,WN!I:I,0)-1</f>
        <v>69</v>
      </c>
      <c r="AI70" s="19">
        <f>MATCH($A70,整体套利!W:W,0)-1</f>
        <v>69</v>
      </c>
    </row>
    <row r="71" spans="1:35" ht="13.05" x14ac:dyDescent="0.25">
      <c r="A71" s="16" t="s">
        <v>1610</v>
      </c>
      <c r="B71" s="16" t="str">
        <f>WN!K71</f>
        <v>银行B端</v>
      </c>
      <c r="C71" s="27">
        <f ca="1">OFFSET(RT!J$1,$AH71,0)</f>
        <v>1.022</v>
      </c>
      <c r="D71" s="30" t="e">
        <f ca="1">VLOOKUP(OFFSET(WN!$F$1,AH71,0),A类全体!$A:$D,4,FALSE)</f>
        <v>#N/A</v>
      </c>
      <c r="E71" s="31" t="e">
        <f t="shared" ca="1" si="18"/>
        <v>#N/A</v>
      </c>
      <c r="F71" s="9" t="e">
        <f t="shared" ca="1" si="19"/>
        <v>#N/A</v>
      </c>
      <c r="G71" s="9">
        <f ca="1">OFFSET(RT!P$1,$AH71,0)</f>
        <v>-1.6400000000000001E-2</v>
      </c>
      <c r="H71" s="43">
        <f ca="1">OFFSET(RT!M$1,$AH71,0)</f>
        <v>2.0639999999999999E-3</v>
      </c>
      <c r="I71" s="9">
        <f ca="1">OFFSET(RT!V$1,$AH71,0)</f>
        <v>1E-4</v>
      </c>
      <c r="J71" s="43">
        <f t="shared" ca="1" si="20"/>
        <v>2.0041042661448136</v>
      </c>
      <c r="K71" s="43">
        <f t="shared" ca="1" si="21"/>
        <v>2.017538943471092</v>
      </c>
      <c r="L71" s="9">
        <f ca="1">OFFSET(整体套利!C$1,$AI71,0)</f>
        <v>-5.9538093881079668E-3</v>
      </c>
      <c r="M71" s="104">
        <f t="shared" ca="1" si="22"/>
        <v>6.751467710371821E-2</v>
      </c>
      <c r="N71" s="104">
        <f t="shared" ca="1" si="23"/>
        <v>6.7967267279288826E-2</v>
      </c>
      <c r="O71" s="104">
        <f t="shared" ca="1" si="24"/>
        <v>6.723871153633873E-2</v>
      </c>
      <c r="P71" s="104">
        <f ca="1">OFFSET(整体套利!G$1,$AI71,0)</f>
        <v>0.46470460306270911</v>
      </c>
      <c r="Q71" s="104">
        <f ca="1">OFFSET(整体套利!H$1,$AI71,0)</f>
        <v>-0.3735946647568481</v>
      </c>
      <c r="R71" s="25">
        <f ca="1">OFFSET(WN!S$1,$AH71,0)</f>
        <v>0.19890529000000001</v>
      </c>
      <c r="S71" s="105">
        <f t="shared" ca="1" si="25"/>
        <v>1.0151945599999999</v>
      </c>
      <c r="T71" s="105">
        <f ca="1">OFFSET(整体套利!J$1,$AI71,0)</f>
        <v>1.0240972799999999</v>
      </c>
      <c r="U71" s="97">
        <f t="shared" ca="1" si="26"/>
        <v>6.7035820207705932E-3</v>
      </c>
      <c r="V71" s="99" t="str">
        <f ca="1">OFFSET(WN!$A$1,$AH71,0)</f>
        <v>161723</v>
      </c>
      <c r="W71" s="99" t="str">
        <f ca="1">OFFSET(WN!$B$1,$AH71,0)</f>
        <v>银行基金</v>
      </c>
      <c r="X71" s="100" t="str">
        <f ca="1">OFFSET(RT!C$1,$AH71,0)</f>
        <v>399986.SZ</v>
      </c>
      <c r="Y71" s="100" t="str">
        <f ca="1">OFFSET(RT!D$1,$AH71,0)</f>
        <v>中证银行</v>
      </c>
      <c r="Z71" s="99">
        <f ca="1">OFFSET(WN!P$1,$AH71,0)</f>
        <v>1.0149999999999999</v>
      </c>
      <c r="AA71" s="99">
        <f ca="1">OFFSET(WN!O$1,$AH71,0)</f>
        <v>1.0329999999999999</v>
      </c>
      <c r="AB71" s="101">
        <f ca="1">OFFSET(RT!I$1,$AH71,0)</f>
        <v>1.014</v>
      </c>
      <c r="AC71" s="102">
        <f ca="1">OFFSET(CF!K$1,$AH71,0)</f>
        <v>0.5</v>
      </c>
      <c r="AD71" s="103">
        <f ca="1">OFFSET(CF!X$1,$AH71,0)</f>
        <v>4.4999998062849045E-2</v>
      </c>
      <c r="AE71" s="97">
        <f ca="1">OFFSET(WN!AR$1,$AH71,0)</f>
        <v>0.01</v>
      </c>
      <c r="AF71" s="97">
        <f ca="1">OFFSET(WN!AS$1,$AH71,0)</f>
        <v>2E-3</v>
      </c>
      <c r="AG71" s="97">
        <f ca="1">OFFSET(WN!AT$1,$AH71,0)</f>
        <v>4.4999999999999998E-2</v>
      </c>
      <c r="AH71" s="19">
        <f>MATCH($A71,WN!I:I,0)-1</f>
        <v>70</v>
      </c>
      <c r="AI71" s="19">
        <f>MATCH($A71,整体套利!W:W,0)-1</f>
        <v>70</v>
      </c>
    </row>
    <row r="72" spans="1:35" ht="13.05" x14ac:dyDescent="0.25">
      <c r="A72" s="16" t="s">
        <v>1611</v>
      </c>
      <c r="B72" s="16" t="str">
        <f>WN!K72</f>
        <v>煤炭B</v>
      </c>
      <c r="C72" s="27">
        <f ca="1">OFFSET(RT!J$1,$AH72,0)</f>
        <v>1.7070000000000001</v>
      </c>
      <c r="D72" s="30" t="e">
        <f ca="1">VLOOKUP(OFFSET(WN!$F$1,AH72,0),A类全体!$A:$D,4,FALSE)</f>
        <v>#N/A</v>
      </c>
      <c r="E72" s="31" t="e">
        <f t="shared" ca="1" si="18"/>
        <v>#N/A</v>
      </c>
      <c r="F72" s="9" t="e">
        <f t="shared" ca="1" si="19"/>
        <v>#N/A</v>
      </c>
      <c r="G72" s="9">
        <f ca="1">OFFSET(RT!P$1,$AH72,0)</f>
        <v>2.2200000000000001E-2</v>
      </c>
      <c r="H72" s="43">
        <f ca="1">OFFSET(RT!M$1,$AH72,0)</f>
        <v>9.5343000000000008E-3</v>
      </c>
      <c r="I72" s="9">
        <f ca="1">OFFSET(RT!V$1,$AH72,0)</f>
        <v>1.3900000000000001E-2</v>
      </c>
      <c r="J72" s="43">
        <f t="shared" ca="1" si="20"/>
        <v>1.6489065553602811</v>
      </c>
      <c r="K72" s="43">
        <f t="shared" ca="1" si="21"/>
        <v>1.5797887255496765</v>
      </c>
      <c r="L72" s="9">
        <f ca="1">OFFSET(整体套利!C$1,$AI72,0)</f>
        <v>-2.0138495216739161E-2</v>
      </c>
      <c r="M72" s="104">
        <f t="shared" ca="1" si="22"/>
        <v>4.065612185120094E-2</v>
      </c>
      <c r="N72" s="104">
        <f t="shared" ca="1" si="23"/>
        <v>3.8951924059194155E-2</v>
      </c>
      <c r="O72" s="104">
        <f t="shared" ca="1" si="24"/>
        <v>6.2653276523964449E-2</v>
      </c>
      <c r="P72" s="104">
        <f ca="1">OFFSET(整体套利!G$1,$AI72,0)</f>
        <v>6.5839200271857301E-2</v>
      </c>
      <c r="Q72" s="104">
        <f ca="1">OFFSET(整体套利!H$1,$AI72,0)</f>
        <v>-0.54417610201706901</v>
      </c>
      <c r="R72" s="25">
        <f ca="1">OFFSET(WN!S$1,$AH72,0)</f>
        <v>0.25176489000000002</v>
      </c>
      <c r="S72" s="105">
        <f t="shared" ca="1" si="25"/>
        <v>1.7816834899999998</v>
      </c>
      <c r="T72" s="105">
        <f ca="1">OFFSET(整体套利!J$1,$AI72,0)</f>
        <v>1.4073417449999999</v>
      </c>
      <c r="U72" s="97">
        <f t="shared" ca="1" si="26"/>
        <v>-4.1917372203970849E-2</v>
      </c>
      <c r="V72" s="99" t="str">
        <f ca="1">OFFSET(WN!$A$1,$AH72,0)</f>
        <v>161724</v>
      </c>
      <c r="W72" s="99" t="str">
        <f ca="1">OFFSET(WN!$B$1,$AH72,0)</f>
        <v>煤炭分级</v>
      </c>
      <c r="X72" s="100" t="str">
        <f ca="1">OFFSET(RT!C$1,$AH72,0)</f>
        <v>399990.SZ</v>
      </c>
      <c r="Y72" s="100" t="str">
        <f ca="1">OFFSET(RT!D$1,$AH72,0)</f>
        <v>煤炭等权</v>
      </c>
      <c r="Z72" s="99">
        <f ca="1">OFFSET(WN!P$1,$AH72,0)</f>
        <v>1.7450000000000001</v>
      </c>
      <c r="AA72" s="99">
        <f ca="1">OFFSET(WN!O$1,$AH72,0)</f>
        <v>1.0329999999999999</v>
      </c>
      <c r="AB72" s="101">
        <f ca="1">OFFSET(RT!I$1,$AH72,0)</f>
        <v>1.0509999999999999</v>
      </c>
      <c r="AC72" s="102">
        <f ca="1">OFFSET(CF!K$1,$AH72,0)</f>
        <v>0.5</v>
      </c>
      <c r="AD72" s="103">
        <f ca="1">OFFSET(CF!X$1,$AH72,0)</f>
        <v>4.4999998062849045E-2</v>
      </c>
      <c r="AE72" s="97">
        <f ca="1">OFFSET(WN!AR$1,$AH72,0)</f>
        <v>0.01</v>
      </c>
      <c r="AF72" s="97">
        <f ca="1">OFFSET(WN!AS$1,$AH72,0)</f>
        <v>2.2000000000000001E-3</v>
      </c>
      <c r="AG72" s="97">
        <f ca="1">OFFSET(WN!AT$1,$AH72,0)</f>
        <v>4.4999999999999998E-2</v>
      </c>
      <c r="AH72" s="19">
        <f>MATCH($A72,WN!I:I,0)-1</f>
        <v>71</v>
      </c>
      <c r="AI72" s="19">
        <f>MATCH($A72,整体套利!W:W,0)-1</f>
        <v>71</v>
      </c>
    </row>
    <row r="73" spans="1:35" ht="13.05" x14ac:dyDescent="0.25">
      <c r="A73" s="16" t="s">
        <v>1612</v>
      </c>
      <c r="B73" s="16" t="str">
        <f>WN!K73</f>
        <v>电子B</v>
      </c>
      <c r="C73" s="27">
        <f ca="1">OFFSET(RT!J$1,$AH73,0)</f>
        <v>1.2170000000000001</v>
      </c>
      <c r="D73" s="30" t="e">
        <f ca="1">VLOOKUP(OFFSET(WN!$F$1,AH73,0),A类全体!$A:$D,4,FALSE)</f>
        <v>#N/A</v>
      </c>
      <c r="E73" s="31" t="e">
        <f t="shared" ca="1" si="18"/>
        <v>#N/A</v>
      </c>
      <c r="F73" s="9" t="e">
        <f t="shared" ca="1" si="19"/>
        <v>#N/A</v>
      </c>
      <c r="G73" s="9">
        <f ca="1">OFFSET(RT!P$1,$AH73,0)</f>
        <v>8.3000000000000001E-3</v>
      </c>
      <c r="H73" s="43">
        <f ca="1">OFFSET(RT!M$1,$AH73,0)</f>
        <v>1.4679999999999999E-4</v>
      </c>
      <c r="I73" s="9">
        <f ca="1">OFFSET(RT!V$1,$AH73,0)</f>
        <v>1E-4</v>
      </c>
      <c r="J73" s="43">
        <f t="shared" ca="1" si="20"/>
        <v>1.8815263040262939</v>
      </c>
      <c r="K73" s="43">
        <f t="shared" ca="1" si="21"/>
        <v>1.7952066439366925</v>
      </c>
      <c r="L73" s="9">
        <f ca="1">OFFSET(整体套利!C$1,$AI73,0)</f>
        <v>5.5105914483896346E-2</v>
      </c>
      <c r="M73" s="104">
        <f t="shared" ca="1" si="22"/>
        <v>5.7025472473294987E-2</v>
      </c>
      <c r="N73" s="104">
        <f t="shared" ca="1" si="23"/>
        <v>5.4409288266988536E-2</v>
      </c>
      <c r="O73" s="104">
        <f t="shared" ca="1" si="24"/>
        <v>6.4689473488012947E-2</v>
      </c>
      <c r="P73" s="104">
        <f ca="1">OFFSET(整体套利!G$1,$AI73,0)</f>
        <v>0.31014807262073218</v>
      </c>
      <c r="Q73" s="104">
        <f ca="1">OFFSET(整体套利!H$1,$AI73,0)</f>
        <v>-0.44790360219762348</v>
      </c>
      <c r="R73" s="25">
        <f ca="1">OFFSET(WN!S$1,$AH73,0)</f>
        <v>0.19200858000000001</v>
      </c>
      <c r="S73" s="105">
        <f t="shared" ca="1" si="25"/>
        <v>1.275517512</v>
      </c>
      <c r="T73" s="105">
        <f ca="1">OFFSET(整体套利!J$1,$AI73,0)</f>
        <v>1.144908756</v>
      </c>
      <c r="U73" s="97">
        <f t="shared" ca="1" si="26"/>
        <v>-4.5877466557275981E-2</v>
      </c>
      <c r="V73" s="99" t="str">
        <f ca="1">OFFSET(WN!$A$1,$AH73,0)</f>
        <v>163116</v>
      </c>
      <c r="W73" s="99" t="str">
        <f ca="1">OFFSET(WN!$B$1,$AH73,0)</f>
        <v>申万电子</v>
      </c>
      <c r="X73" s="100" t="str">
        <f ca="1">OFFSET(RT!C$1,$AH73,0)</f>
        <v>399811.SZ</v>
      </c>
      <c r="Y73" s="100" t="str">
        <f ca="1">OFFSET(RT!D$1,$AH73,0)</f>
        <v>CSSW电子</v>
      </c>
      <c r="Z73" s="99">
        <f ca="1">OFFSET(WN!P$1,$AH73,0)</f>
        <v>1.2753000000000001</v>
      </c>
      <c r="AA73" s="99">
        <f ca="1">OFFSET(WN!O$1,$AH73,0)</f>
        <v>1.0143</v>
      </c>
      <c r="AB73" s="101">
        <f ca="1">OFFSET(RT!I$1,$AH73,0)</f>
        <v>1.1990000000000001</v>
      </c>
      <c r="AC73" s="102">
        <f ca="1">OFFSET(CF!K$1,$AH73,0)</f>
        <v>0.5</v>
      </c>
      <c r="AD73" s="103">
        <f ca="1">OFFSET(CF!X$1,$AH73,0)</f>
        <v>4.4999998062849045E-2</v>
      </c>
      <c r="AE73" s="97">
        <f ca="1">OFFSET(WN!AR$1,$AH73,0)</f>
        <v>0.01</v>
      </c>
      <c r="AF73" s="97">
        <f ca="1">OFFSET(WN!AS$1,$AH73,0)</f>
        <v>2.2000000000000001E-3</v>
      </c>
      <c r="AG73" s="97">
        <f ca="1">OFFSET(WN!AT$1,$AH73,0)</f>
        <v>4.4999999999999998E-2</v>
      </c>
      <c r="AH73" s="19">
        <f>MATCH($A73,WN!I:I,0)-1</f>
        <v>72</v>
      </c>
      <c r="AI73" s="19">
        <f>MATCH($A73,整体套利!W:W,0)-1</f>
        <v>72</v>
      </c>
    </row>
    <row r="74" spans="1:35" ht="13.05" x14ac:dyDescent="0.25">
      <c r="A74" s="16" t="s">
        <v>1613</v>
      </c>
      <c r="B74" s="16" t="str">
        <f>WN!K74</f>
        <v>传媒B级</v>
      </c>
      <c r="C74" s="27">
        <f ca="1">OFFSET(RT!J$1,$AH74,0)</f>
        <v>0.90900000000000003</v>
      </c>
      <c r="D74" s="30" t="e">
        <f ca="1">VLOOKUP(OFFSET(WN!$F$1,AH74,0),A类全体!$A:$D,4,FALSE)</f>
        <v>#N/A</v>
      </c>
      <c r="E74" s="31" t="e">
        <f t="shared" ca="1" si="18"/>
        <v>#N/A</v>
      </c>
      <c r="F74" s="9" t="e">
        <f t="shared" ca="1" si="19"/>
        <v>#N/A</v>
      </c>
      <c r="G74" s="9">
        <f ca="1">OFFSET(RT!P$1,$AH74,0)</f>
        <v>0</v>
      </c>
      <c r="H74" s="43">
        <f ca="1">OFFSET(RT!M$1,$AH74,0)</f>
        <v>4.6011400000000001E-3</v>
      </c>
      <c r="I74" s="9">
        <f ca="1">OFFSET(RT!V$1,$AH74,0)</f>
        <v>3.0000000000000003E-4</v>
      </c>
      <c r="J74" s="43">
        <f t="shared" ca="1" si="20"/>
        <v>2.1491271782178218</v>
      </c>
      <c r="K74" s="43">
        <f t="shared" ca="1" si="21"/>
        <v>2.0937171384151978</v>
      </c>
      <c r="L74" s="9">
        <f ca="1">OFFSET(整体套利!C$1,$AI74,0)</f>
        <v>-4.3800138568291791E-3</v>
      </c>
      <c r="M74" s="104">
        <f t="shared" ca="1" si="22"/>
        <v>8.690869086908691E-2</v>
      </c>
      <c r="N74" s="104">
        <f t="shared" ca="1" si="23"/>
        <v>8.4667960739638073E-2</v>
      </c>
      <c r="O74" s="104">
        <f t="shared" ca="1" si="24"/>
        <v>7.5630176116688277E-2</v>
      </c>
      <c r="P74" s="104">
        <f ca="1">OFFSET(整体套利!G$1,$AI74,0)</f>
        <v>0.53566064700746141</v>
      </c>
      <c r="Q74" s="104">
        <f ca="1">OFFSET(整体套利!H$1,$AI74,0)</f>
        <v>-0.34975009336880725</v>
      </c>
      <c r="R74" s="25">
        <f ca="1">OFFSET(WN!S$1,$AH74,0)</f>
        <v>0.69081760000000003</v>
      </c>
      <c r="S74" s="105">
        <f t="shared" ca="1" si="25"/>
        <v>0.93305660500000021</v>
      </c>
      <c r="T74" s="105">
        <f ca="1">OFFSET(整体套利!J$1,$AI74,0)</f>
        <v>0.97677830250000008</v>
      </c>
      <c r="U74" s="97">
        <f t="shared" ca="1" si="26"/>
        <v>-2.5782578324924033E-2</v>
      </c>
      <c r="V74" s="99" t="str">
        <f ca="1">OFFSET(WN!$A$1,$AH74,0)</f>
        <v>164818</v>
      </c>
      <c r="W74" s="99" t="str">
        <f ca="1">OFFSET(WN!$B$1,$AH74,0)</f>
        <v>传媒母基</v>
      </c>
      <c r="X74" s="100" t="str">
        <f ca="1">OFFSET(RT!C$1,$AH74,0)</f>
        <v>399971.SZ</v>
      </c>
      <c r="Y74" s="100" t="str">
        <f ca="1">OFFSET(RT!D$1,$AH74,0)</f>
        <v>中证传媒</v>
      </c>
      <c r="Z74" s="99">
        <f ca="1">OFFSET(WN!P$1,$AH74,0)</f>
        <v>0.9325</v>
      </c>
      <c r="AA74" s="99">
        <f ca="1">OFFSET(WN!O$1,$AH74,0)</f>
        <v>1.0205</v>
      </c>
      <c r="AB74" s="101">
        <f ca="1">OFFSET(RT!I$1,$AH74,0)</f>
        <v>1.036</v>
      </c>
      <c r="AC74" s="102">
        <f ca="1">OFFSET(CF!K$1,$AH74,0)</f>
        <v>0.5</v>
      </c>
      <c r="AD74" s="103">
        <f ca="1">OFFSET(CF!X$1,$AH74,0)</f>
        <v>5.4999999701976776E-2</v>
      </c>
      <c r="AE74" s="97">
        <f ca="1">OFFSET(WN!AR$1,$AH74,0)</f>
        <v>0.01</v>
      </c>
      <c r="AF74" s="97">
        <f ca="1">OFFSET(WN!AS$1,$AH74,0)</f>
        <v>2E-3</v>
      </c>
      <c r="AG74" s="97">
        <f ca="1">OFFSET(WN!AT$1,$AH74,0)</f>
        <v>5.5E-2</v>
      </c>
      <c r="AH74" s="19">
        <f>MATCH($A74,WN!I:I,0)-1</f>
        <v>73</v>
      </c>
      <c r="AI74" s="19">
        <f>MATCH($A74,整体套利!W:W,0)-1</f>
        <v>73</v>
      </c>
    </row>
    <row r="75" spans="1:35" ht="13.05" x14ac:dyDescent="0.25">
      <c r="A75" s="16" t="s">
        <v>1614</v>
      </c>
      <c r="B75" s="16" t="str">
        <f>WN!K75</f>
        <v>高铁B</v>
      </c>
      <c r="C75" s="27">
        <f ca="1">OFFSET(RT!J$1,$AH75,0)</f>
        <v>0.57999999999999996</v>
      </c>
      <c r="D75" s="30" t="e">
        <f ca="1">VLOOKUP(OFFSET(WN!$F$1,AH75,0),A类全体!$A:$D,4,FALSE)</f>
        <v>#N/A</v>
      </c>
      <c r="E75" s="31" t="e">
        <f t="shared" ca="1" si="18"/>
        <v>#N/A</v>
      </c>
      <c r="F75" s="9" t="e">
        <f t="shared" ca="1" si="19"/>
        <v>#N/A</v>
      </c>
      <c r="G75" s="9">
        <f ca="1">OFFSET(RT!P$1,$AH75,0)</f>
        <v>-3.4000000000000002E-3</v>
      </c>
      <c r="H75" s="43">
        <f ca="1">OFFSET(RT!M$1,$AH75,0)</f>
        <v>7.2988799999999998E-3</v>
      </c>
      <c r="I75" s="9">
        <f ca="1">OFFSET(RT!V$1,$AH75,0)</f>
        <v>-8.0000000000000004E-4</v>
      </c>
      <c r="J75" s="43">
        <f t="shared" ca="1" si="20"/>
        <v>2.6497088275862071</v>
      </c>
      <c r="K75" s="43">
        <f t="shared" ca="1" si="21"/>
        <v>2.8681259125076566</v>
      </c>
      <c r="L75" s="9">
        <f ca="1">OFFSET(整体套利!C$1,$AI75,0)</f>
        <v>-2.4928698736917942E-3</v>
      </c>
      <c r="M75" s="104">
        <f t="shared" ca="1" si="22"/>
        <v>0.11965517241379311</v>
      </c>
      <c r="N75" s="104">
        <f t="shared" ca="1" si="23"/>
        <v>0.12951841990812327</v>
      </c>
      <c r="O75" s="104">
        <f t="shared" ca="1" si="24"/>
        <v>7.2531085736425457E-2</v>
      </c>
      <c r="P75" s="104">
        <f ca="1">OFFSET(整体套利!G$1,$AI75,0)</f>
        <v>0.9520687478009946</v>
      </c>
      <c r="Q75" s="104">
        <f ca="1">OFFSET(整体套利!H$1,$AI75,0)</f>
        <v>-0.18598733216698538</v>
      </c>
      <c r="R75" s="25">
        <f ca="1">OFFSET(WN!S$1,$AH75,0)</f>
        <v>1.6095631100000001</v>
      </c>
      <c r="S75" s="105">
        <f t="shared" ca="1" si="25"/>
        <v>0.53583112000000011</v>
      </c>
      <c r="T75" s="105">
        <f ca="1">OFFSET(整体套利!J$1,$AI75,0)</f>
        <v>0.76841556</v>
      </c>
      <c r="U75" s="97">
        <f t="shared" ca="1" si="26"/>
        <v>8.243059865578517E-2</v>
      </c>
      <c r="V75" s="99" t="str">
        <f ca="1">OFFSET(WN!$A$1,$AH75,0)</f>
        <v>160639</v>
      </c>
      <c r="W75" s="99" t="str">
        <f ca="1">OFFSET(WN!$B$1,$AH75,0)</f>
        <v>高铁分级</v>
      </c>
      <c r="X75" s="100" t="str">
        <f ca="1">OFFSET(RT!C$1,$AH75,0)</f>
        <v>399807.SZ</v>
      </c>
      <c r="Y75" s="100" t="str">
        <f ca="1">OFFSET(RT!D$1,$AH75,0)</f>
        <v>高铁产业</v>
      </c>
      <c r="Z75" s="99">
        <f ca="1">OFFSET(WN!P$1,$AH75,0)</f>
        <v>0.53700000000000003</v>
      </c>
      <c r="AA75" s="99">
        <f ca="1">OFFSET(WN!O$1,$AH75,0)</f>
        <v>1.0009999999999999</v>
      </c>
      <c r="AB75" s="101">
        <f ca="1">OFFSET(RT!I$1,$AH75,0)</f>
        <v>0.95300000000000007</v>
      </c>
      <c r="AC75" s="102">
        <f ca="1">OFFSET(CF!K$1,$AH75,0)</f>
        <v>0.5</v>
      </c>
      <c r="AD75" s="103">
        <f ca="1">OFFSET(CF!X$1,$AH75,0)</f>
        <v>4.4999998062849045E-2</v>
      </c>
      <c r="AE75" s="97">
        <f ca="1">OFFSET(WN!AR$1,$AH75,0)</f>
        <v>0.01</v>
      </c>
      <c r="AF75" s="97">
        <f ca="1">OFFSET(WN!AS$1,$AH75,0)</f>
        <v>2.2000000000000001E-3</v>
      </c>
      <c r="AG75" s="97">
        <f ca="1">OFFSET(WN!AT$1,$AH75,0)</f>
        <v>4.4999999999999998E-2</v>
      </c>
      <c r="AH75" s="19">
        <f>MATCH($A75,WN!I:I,0)-1</f>
        <v>74</v>
      </c>
      <c r="AI75" s="19">
        <f>MATCH($A75,整体套利!W:W,0)-1</f>
        <v>74</v>
      </c>
    </row>
    <row r="76" spans="1:35" ht="13.05" x14ac:dyDescent="0.25">
      <c r="A76" s="16" t="s">
        <v>1615</v>
      </c>
      <c r="B76" s="16" t="str">
        <f>WN!K76</f>
        <v>新能B</v>
      </c>
      <c r="C76" s="27">
        <f ca="1">OFFSET(RT!J$1,$AH76,0)</f>
        <v>0.85</v>
      </c>
      <c r="D76" s="30" t="e">
        <f ca="1">VLOOKUP(OFFSET(WN!$F$1,AH76,0),A类全体!$A:$D,4,FALSE)</f>
        <v>#N/A</v>
      </c>
      <c r="E76" s="31" t="e">
        <f t="shared" ca="1" si="18"/>
        <v>#N/A</v>
      </c>
      <c r="F76" s="9" t="e">
        <f t="shared" ca="1" si="19"/>
        <v>#N/A</v>
      </c>
      <c r="G76" s="9">
        <f ca="1">OFFSET(RT!P$1,$AH76,0)</f>
        <v>9.4999999999999998E-3</v>
      </c>
      <c r="H76" s="43">
        <f ca="1">OFFSET(RT!M$1,$AH76,0)</f>
        <v>8.8982000000000004E-4</v>
      </c>
      <c r="I76" s="9">
        <f ca="1">OFFSET(RT!V$1,$AH76,0)</f>
        <v>4.7000000000000002E-3</v>
      </c>
      <c r="J76" s="43">
        <f t="shared" ca="1" si="20"/>
        <v>2.2381843647058823</v>
      </c>
      <c r="K76" s="43">
        <f t="shared" ca="1" si="21"/>
        <v>2.1104249254520497</v>
      </c>
      <c r="L76" s="9">
        <f ca="1">OFFSET(整体套利!C$1,$AI76,0)</f>
        <v>-1.2855330621425631E-2</v>
      </c>
      <c r="M76" s="104">
        <f t="shared" ca="1" si="22"/>
        <v>8.164705882352942E-2</v>
      </c>
      <c r="N76" s="104">
        <f t="shared" ca="1" si="23"/>
        <v>7.698650332304921E-2</v>
      </c>
      <c r="O76" s="104">
        <f t="shared" ca="1" si="24"/>
        <v>6.594095447403249E-2</v>
      </c>
      <c r="P76" s="104">
        <f ca="1">OFFSET(整体套利!G$1,$AI76,0)</f>
        <v>0.57690841753765865</v>
      </c>
      <c r="Q76" s="104">
        <f ca="1">OFFSET(整体套利!H$1,$AI76,0)</f>
        <v>-0.34242918988679638</v>
      </c>
      <c r="R76" s="25">
        <f ca="1">OFFSET(WN!S$1,$AH76,0)</f>
        <v>7.5362349999999995E-2</v>
      </c>
      <c r="S76" s="105">
        <f t="shared" ca="1" si="25"/>
        <v>0.90145670999999994</v>
      </c>
      <c r="T76" s="105">
        <f ca="1">OFFSET(整体套利!J$1,$AI76,0)</f>
        <v>0.95122835499999991</v>
      </c>
      <c r="U76" s="97">
        <f t="shared" ca="1" si="26"/>
        <v>-5.7081731634123556E-2</v>
      </c>
      <c r="V76" s="99" t="str">
        <f ca="1">OFFSET(WN!$A$1,$AH76,0)</f>
        <v>160640</v>
      </c>
      <c r="W76" s="99" t="str">
        <f ca="1">OFFSET(WN!$B$1,$AH76,0)</f>
        <v>新能源</v>
      </c>
      <c r="X76" s="100" t="str">
        <f ca="1">OFFSET(RT!C$1,$AH76,0)</f>
        <v>399808.SZ</v>
      </c>
      <c r="Y76" s="100" t="str">
        <f ca="1">OFFSET(RT!D$1,$AH76,0)</f>
        <v>中证新能</v>
      </c>
      <c r="Z76" s="99">
        <f ca="1">OFFSET(WN!P$1,$AH76,0)</f>
        <v>0.89300000000000002</v>
      </c>
      <c r="AA76" s="99">
        <f ca="1">OFFSET(WN!O$1,$AH76,0)</f>
        <v>1.0009999999999999</v>
      </c>
      <c r="AB76" s="101">
        <f ca="1">OFFSET(RT!I$1,$AH76,0)</f>
        <v>1.028</v>
      </c>
      <c r="AC76" s="102">
        <f ca="1">OFFSET(CF!K$1,$AH76,0)</f>
        <v>0.5</v>
      </c>
      <c r="AD76" s="103">
        <f ca="1">OFFSET(CF!X$1,$AH76,0)</f>
        <v>4.4999998062849045E-2</v>
      </c>
      <c r="AE76" s="97">
        <f ca="1">OFFSET(WN!AR$1,$AH76,0)</f>
        <v>0.01</v>
      </c>
      <c r="AF76" s="97">
        <f ca="1">OFFSET(WN!AS$1,$AH76,0)</f>
        <v>2.2000000000000001E-3</v>
      </c>
      <c r="AG76" s="97">
        <f ca="1">OFFSET(WN!AT$1,$AH76,0)</f>
        <v>4.4999999999999998E-2</v>
      </c>
      <c r="AH76" s="19">
        <f>MATCH($A76,WN!I:I,0)-1</f>
        <v>75</v>
      </c>
      <c r="AI76" s="19">
        <f>MATCH($A76,整体套利!W:W,0)-1</f>
        <v>75</v>
      </c>
    </row>
    <row r="77" spans="1:35" ht="13.05" x14ac:dyDescent="0.25">
      <c r="A77" s="16" t="s">
        <v>1616</v>
      </c>
      <c r="B77" s="16" t="str">
        <f>WN!K77</f>
        <v>白酒B</v>
      </c>
      <c r="C77" s="27">
        <f ca="1">OFFSET(RT!J$1,$AH77,0)</f>
        <v>1.704</v>
      </c>
      <c r="D77" s="30" t="e">
        <f ca="1">VLOOKUP(OFFSET(WN!$F$1,AH77,0),A类全体!$A:$D,4,FALSE)</f>
        <v>#N/A</v>
      </c>
      <c r="E77" s="31" t="e">
        <f t="shared" ca="1" si="18"/>
        <v>#N/A</v>
      </c>
      <c r="F77" s="9" t="e">
        <f t="shared" ca="1" si="19"/>
        <v>#N/A</v>
      </c>
      <c r="G77" s="9">
        <f ca="1">OFFSET(RT!P$1,$AH77,0)</f>
        <v>-3.2399999999999998E-2</v>
      </c>
      <c r="H77" s="43">
        <f ca="1">OFFSET(RT!M$1,$AH77,0)</f>
        <v>4.5208730000000003E-2</v>
      </c>
      <c r="I77" s="9">
        <f ca="1">OFFSET(RT!V$1,$AH77,0)</f>
        <v>-1.7500000000000002E-2</v>
      </c>
      <c r="J77" s="43">
        <f t="shared" ca="1" si="20"/>
        <v>1.5650897887323945</v>
      </c>
      <c r="K77" s="43">
        <f t="shared" ca="1" si="21"/>
        <v>1.6322246043699999</v>
      </c>
      <c r="L77" s="9">
        <f ca="1">OFFSET(整体套利!C$1,$AI77,0)</f>
        <v>1.2781444314081458E-2</v>
      </c>
      <c r="M77" s="104">
        <f t="shared" ca="1" si="22"/>
        <v>4.0727699530516435E-2</v>
      </c>
      <c r="N77" s="104">
        <f t="shared" ca="1" si="23"/>
        <v>4.2474721726309783E-2</v>
      </c>
      <c r="O77" s="104">
        <f t="shared" ca="1" si="24"/>
        <v>7.2072970247571685E-2</v>
      </c>
      <c r="P77" s="104">
        <f ca="1">OFFSET(整体套利!G$1,$AI77,0)</f>
        <v>0.12489608772389649</v>
      </c>
      <c r="Q77" s="104">
        <f ca="1">OFFSET(整体套利!H$1,$AI77,0)</f>
        <v>-0.51891943981674693</v>
      </c>
      <c r="R77" s="25">
        <f ca="1">OFFSET(WN!S$1,$AH77,0)</f>
        <v>0.54255945000000005</v>
      </c>
      <c r="S77" s="105">
        <f t="shared" ca="1" si="25"/>
        <v>1.6339130000000002</v>
      </c>
      <c r="T77" s="105">
        <f ca="1">OFFSET(整体套利!J$1,$AI77,0)</f>
        <v>1.3334565</v>
      </c>
      <c r="U77" s="97">
        <f t="shared" ca="1" si="26"/>
        <v>4.2895184749738746E-2</v>
      </c>
      <c r="V77" s="99" t="str">
        <f ca="1">OFFSET(WN!$A$1,$AH77,0)</f>
        <v>161725</v>
      </c>
      <c r="W77" s="99" t="str">
        <f ca="1">OFFSET(WN!$B$1,$AH77,0)</f>
        <v>白酒分级</v>
      </c>
      <c r="X77" s="100" t="str">
        <f ca="1">OFFSET(RT!C$1,$AH77,0)</f>
        <v>399997.SZ</v>
      </c>
      <c r="Y77" s="100" t="str">
        <f ca="1">OFFSET(RT!D$1,$AH77,0)</f>
        <v>中证白酒</v>
      </c>
      <c r="Z77" s="99">
        <f ca="1">OFFSET(WN!P$1,$AH77,0)</f>
        <v>1.679</v>
      </c>
      <c r="AA77" s="99">
        <f ca="1">OFFSET(WN!O$1,$AH77,0)</f>
        <v>1.0329999999999999</v>
      </c>
      <c r="AB77" s="101">
        <f ca="1">OFFSET(RT!I$1,$AH77,0)</f>
        <v>0.997</v>
      </c>
      <c r="AC77" s="102">
        <f ca="1">OFFSET(CF!K$1,$AH77,0)</f>
        <v>0.5</v>
      </c>
      <c r="AD77" s="103">
        <f ca="1">OFFSET(CF!X$1,$AH77,0)</f>
        <v>4.4999998062849045E-2</v>
      </c>
      <c r="AE77" s="97">
        <f ca="1">OFFSET(WN!AR$1,$AH77,0)</f>
        <v>0.01</v>
      </c>
      <c r="AF77" s="97">
        <f ca="1">OFFSET(WN!AS$1,$AH77,0)</f>
        <v>2.2000000000000001E-3</v>
      </c>
      <c r="AG77" s="97">
        <f ca="1">OFFSET(WN!AT$1,$AH77,0)</f>
        <v>4.4999999999999998E-2</v>
      </c>
      <c r="AH77" s="19">
        <f>MATCH($A77,WN!I:I,0)-1</f>
        <v>76</v>
      </c>
      <c r="AI77" s="19">
        <f>MATCH($A77,整体套利!W:W,0)-1</f>
        <v>76</v>
      </c>
    </row>
    <row r="78" spans="1:35" ht="13.05" x14ac:dyDescent="0.25">
      <c r="A78" s="16" t="s">
        <v>1617</v>
      </c>
      <c r="B78" s="16" t="str">
        <f>WN!K78</f>
        <v>生物药B</v>
      </c>
      <c r="C78" s="27">
        <f ca="1">OFFSET(RT!J$1,$AH78,0)</f>
        <v>1.034</v>
      </c>
      <c r="D78" s="30" t="e">
        <f ca="1">VLOOKUP(OFFSET(WN!$F$1,AH78,0),A类全体!$A:$D,4,FALSE)</f>
        <v>#N/A</v>
      </c>
      <c r="E78" s="31" t="e">
        <f t="shared" ca="1" si="18"/>
        <v>#N/A</v>
      </c>
      <c r="F78" s="9" t="e">
        <f t="shared" ca="1" si="19"/>
        <v>#N/A</v>
      </c>
      <c r="G78" s="9">
        <f ca="1">OFFSET(RT!P$1,$AH78,0)</f>
        <v>3.4000000000000002E-2</v>
      </c>
      <c r="H78" s="43">
        <f ca="1">OFFSET(RT!M$1,$AH78,0)</f>
        <v>3.4948499999999999E-3</v>
      </c>
      <c r="I78" s="9">
        <f ca="1">OFFSET(RT!V$1,$AH78,0)</f>
        <v>1.37E-2</v>
      </c>
      <c r="J78" s="43">
        <f t="shared" ca="1" si="20"/>
        <v>2.0201517698259184</v>
      </c>
      <c r="K78" s="43">
        <f t="shared" ca="1" si="21"/>
        <v>1.9783707792831229</v>
      </c>
      <c r="L78" s="9">
        <f ca="1">OFFSET(整体套利!C$1,$AI78,0)</f>
        <v>-1.9071345124101913E-2</v>
      </c>
      <c r="M78" s="104">
        <f t="shared" ca="1" si="22"/>
        <v>6.7117988394584147E-2</v>
      </c>
      <c r="N78" s="104">
        <f t="shared" ca="1" si="23"/>
        <v>6.5729847127055888E-2</v>
      </c>
      <c r="O78" s="104">
        <f t="shared" ca="1" si="24"/>
        <v>6.5792159931298611E-2</v>
      </c>
      <c r="P78" s="104">
        <f ca="1">OFFSET(整体套利!G$1,$AI78,0)</f>
        <v>0.43620593686075826</v>
      </c>
      <c r="Q78" s="104">
        <f ca="1">OFFSET(整体套利!H$1,$AI78,0)</f>
        <v>-0.38578259433588236</v>
      </c>
      <c r="R78" s="25">
        <f ca="1">OFFSET(WN!S$1,$AH78,0)</f>
        <v>0.12933467000000001</v>
      </c>
      <c r="S78" s="105">
        <f t="shared" ca="1" si="25"/>
        <v>1.0558369299999999</v>
      </c>
      <c r="T78" s="105">
        <f ca="1">OFFSET(整体套利!J$1,$AI78,0)</f>
        <v>1.0444184649999999</v>
      </c>
      <c r="U78" s="97">
        <f t="shared" ca="1" si="26"/>
        <v>-2.0682104764037645E-2</v>
      </c>
      <c r="V78" s="99" t="str">
        <f ca="1">OFFSET(WN!$A$1,$AH78,0)</f>
        <v>161726</v>
      </c>
      <c r="W78" s="99" t="str">
        <f ca="1">OFFSET(WN!$B$1,$AH78,0)</f>
        <v>生物医药</v>
      </c>
      <c r="X78" s="100" t="str">
        <f ca="1">OFFSET(RT!C$1,$AH78,0)</f>
        <v>399441.SZ</v>
      </c>
      <c r="Y78" s="100" t="str">
        <f ca="1">OFFSET(RT!D$1,$AH78,0)</f>
        <v>生物医药</v>
      </c>
      <c r="Z78" s="99">
        <f ca="1">OFFSET(WN!P$1,$AH78,0)</f>
        <v>1.0289999999999999</v>
      </c>
      <c r="AA78" s="99">
        <f ca="1">OFFSET(WN!O$1,$AH78,0)</f>
        <v>1.0329999999999999</v>
      </c>
      <c r="AB78" s="101">
        <f ca="1">OFFSET(RT!I$1,$AH78,0)</f>
        <v>1.0150000000000001</v>
      </c>
      <c r="AC78" s="102">
        <f ca="1">OFFSET(CF!K$1,$AH78,0)</f>
        <v>0.5</v>
      </c>
      <c r="AD78" s="103">
        <f ca="1">OFFSET(CF!X$1,$AH78,0)</f>
        <v>4.4999998062849045E-2</v>
      </c>
      <c r="AE78" s="97">
        <f ca="1">OFFSET(WN!AR$1,$AH78,0)</f>
        <v>0.01</v>
      </c>
      <c r="AF78" s="97">
        <f ca="1">OFFSET(WN!AS$1,$AH78,0)</f>
        <v>2.2000000000000001E-3</v>
      </c>
      <c r="AG78" s="97">
        <f ca="1">OFFSET(WN!AT$1,$AH78,0)</f>
        <v>4.4999999999999998E-2</v>
      </c>
      <c r="AH78" s="19">
        <f>MATCH($A78,WN!I:I,0)-1</f>
        <v>77</v>
      </c>
      <c r="AI78" s="19">
        <f>MATCH($A78,整体套利!W:W,0)-1</f>
        <v>77</v>
      </c>
    </row>
    <row r="79" spans="1:35" ht="13.05" x14ac:dyDescent="0.25">
      <c r="A79" s="16" t="s">
        <v>1618</v>
      </c>
      <c r="B79" s="16" t="str">
        <f>WN!K79</f>
        <v>国金50B</v>
      </c>
      <c r="C79" s="27">
        <f ca="1">OFFSET(RT!J$1,$AH79,0)</f>
        <v>1.71</v>
      </c>
      <c r="D79" s="30" t="e">
        <f ca="1">VLOOKUP(OFFSET(WN!$F$1,AH79,0),A类全体!$A:$D,4,FALSE)</f>
        <v>#N/A</v>
      </c>
      <c r="E79" s="31" t="e">
        <f t="shared" ca="1" si="18"/>
        <v>#N/A</v>
      </c>
      <c r="F79" s="9" t="e">
        <f t="shared" ca="1" si="19"/>
        <v>#N/A</v>
      </c>
      <c r="G79" s="9">
        <f ca="1">OFFSET(RT!P$1,$AH79,0)</f>
        <v>-3.5000000000000005E-3</v>
      </c>
      <c r="H79" s="43">
        <f ca="1">OFFSET(RT!M$1,$AH79,0)</f>
        <v>9.4229999999999997E-5</v>
      </c>
      <c r="I79" s="9">
        <f ca="1">OFFSET(RT!V$1,$AH79,0)</f>
        <v>-1.9E-3</v>
      </c>
      <c r="J79" s="43">
        <f t="shared" ca="1" si="20"/>
        <v>1.6473136198830411</v>
      </c>
      <c r="K79" s="43">
        <f t="shared" ca="1" si="21"/>
        <v>1.5826149420484377</v>
      </c>
      <c r="L79" s="9">
        <f ca="1">OFFSET(整体套利!C$1,$AI79,0)</f>
        <v>9.9732497668565401E-3</v>
      </c>
      <c r="M79" s="104">
        <f t="shared" ca="1" si="22"/>
        <v>4.2105263157894743E-2</v>
      </c>
      <c r="N79" s="104">
        <f t="shared" ca="1" si="23"/>
        <v>4.0451567818213616E-2</v>
      </c>
      <c r="O79" s="104">
        <f t="shared" ca="1" si="24"/>
        <v>6.5046156707628783E-2</v>
      </c>
      <c r="P79" s="104">
        <f ca="1">OFFSET(整体套利!G$1,$AI79,0)</f>
        <v>6.4998154411448184E-2</v>
      </c>
      <c r="Q79" s="104">
        <f ca="1">OFFSET(整体套利!H$1,$AI79,0)</f>
        <v>-0.54347079114229246</v>
      </c>
      <c r="R79" s="25">
        <f ca="1">OFFSET(WN!S$1,$AH79,0)</f>
        <v>1.9016999999999999E-2</v>
      </c>
      <c r="S79" s="105">
        <f t="shared" ca="1" si="25"/>
        <v>1.7799062900000004</v>
      </c>
      <c r="T79" s="105">
        <f ca="1">OFFSET(整体套利!J$1,$AI79,0)</f>
        <v>1.4084531450000002</v>
      </c>
      <c r="U79" s="97">
        <f t="shared" ca="1" si="26"/>
        <v>-3.9275264317426783E-2</v>
      </c>
      <c r="V79" s="99" t="str">
        <f ca="1">OFFSET(WN!$A$1,$AH79,0)</f>
        <v>502020</v>
      </c>
      <c r="W79" s="99" t="str">
        <f ca="1">OFFSET(WN!$B$1,$AH79,0)</f>
        <v>国金50</v>
      </c>
      <c r="X79" s="100" t="str">
        <f ca="1">OFFSET(RT!C$1,$AH79,0)</f>
        <v>000016.SH</v>
      </c>
      <c r="Y79" s="100" t="str">
        <f ca="1">OFFSET(RT!D$1,$AH79,0)</f>
        <v>上证50</v>
      </c>
      <c r="Z79" s="99">
        <f ca="1">OFFSET(WN!P$1,$AH79,0)</f>
        <v>1.786</v>
      </c>
      <c r="AA79" s="99">
        <f ca="1">OFFSET(WN!O$1,$AH79,0)</f>
        <v>1.0369999999999999</v>
      </c>
      <c r="AB79" s="101">
        <f ca="1">OFFSET(RT!I$1,$AH79,0)</f>
        <v>1.135</v>
      </c>
      <c r="AC79" s="102">
        <f ca="1">OFFSET(CF!K$1,$AH79,0)</f>
        <v>0.5</v>
      </c>
      <c r="AD79" s="103">
        <f ca="1">OFFSET(CF!X$1,$AH79,0)</f>
        <v>5.000000074505806E-2</v>
      </c>
      <c r="AE79" s="97">
        <f ca="1">OFFSET(WN!AR$1,$AH79,0)</f>
        <v>0.01</v>
      </c>
      <c r="AF79" s="97">
        <f ca="1">OFFSET(WN!AS$1,$AH79,0)</f>
        <v>1E-3</v>
      </c>
      <c r="AG79" s="97">
        <f ca="1">OFFSET(WN!AT$1,$AH79,0)</f>
        <v>0.05</v>
      </c>
      <c r="AH79" s="19">
        <f>MATCH($A79,WN!I:I,0)-1</f>
        <v>78</v>
      </c>
      <c r="AI79" s="19">
        <f>MATCH($A79,整体套利!W:W,0)-1</f>
        <v>78</v>
      </c>
    </row>
    <row r="80" spans="1:35" ht="13.05" x14ac:dyDescent="0.25">
      <c r="A80" s="16" t="s">
        <v>1619</v>
      </c>
      <c r="B80" s="16" t="str">
        <f>WN!K80</f>
        <v>医疗B</v>
      </c>
      <c r="C80" s="27">
        <f ca="1">OFFSET(RT!J$1,$AH80,0)</f>
        <v>0.8</v>
      </c>
      <c r="D80" s="30" t="e">
        <f ca="1">VLOOKUP(OFFSET(WN!$F$1,AH80,0),A类全体!$A:$D,4,FALSE)</f>
        <v>#N/A</v>
      </c>
      <c r="E80" s="31" t="e">
        <f t="shared" ca="1" si="18"/>
        <v>#N/A</v>
      </c>
      <c r="F80" s="9" t="e">
        <f t="shared" ca="1" si="19"/>
        <v>#N/A</v>
      </c>
      <c r="G80" s="9">
        <f ca="1">OFFSET(RT!P$1,$AH80,0)</f>
        <v>1.14E-2</v>
      </c>
      <c r="H80" s="43">
        <f ca="1">OFFSET(RT!M$1,$AH80,0)</f>
        <v>1.2929589999999999E-2</v>
      </c>
      <c r="I80" s="9">
        <f ca="1">OFFSET(RT!V$1,$AH80,0)</f>
        <v>8.0000000000000002E-3</v>
      </c>
      <c r="J80" s="43">
        <f t="shared" ca="1" si="20"/>
        <v>2.3303269000000002</v>
      </c>
      <c r="K80" s="43">
        <f t="shared" ca="1" si="21"/>
        <v>2.2622843983784122</v>
      </c>
      <c r="L80" s="9">
        <f ca="1">OFFSET(整体套利!C$1,$AI80,0)</f>
        <v>-1.03319838946202E-2</v>
      </c>
      <c r="M80" s="104">
        <f t="shared" ca="1" si="22"/>
        <v>9.9249999999999991E-2</v>
      </c>
      <c r="N80" s="104">
        <f t="shared" ca="1" si="23"/>
        <v>9.6352029639728831E-2</v>
      </c>
      <c r="O80" s="104">
        <f t="shared" ca="1" si="24"/>
        <v>7.4605722849023032E-2</v>
      </c>
      <c r="P80" s="104">
        <f ca="1">OFFSET(整体套利!G$1,$AI80,0)</f>
        <v>0.60921628635021108</v>
      </c>
      <c r="Q80" s="104">
        <f ca="1">OFFSET(整体套利!H$1,$AI80,0)</f>
        <v>-0.30798335632653084</v>
      </c>
      <c r="R80" s="25">
        <f ca="1">OFFSET(WN!S$1,$AH80,0)</f>
        <v>1.11995573</v>
      </c>
      <c r="S80" s="105">
        <f t="shared" ca="1" si="25"/>
        <v>0.8240615200000001</v>
      </c>
      <c r="T80" s="105">
        <f ca="1">OFFSET(整体套利!J$1,$AI80,0)</f>
        <v>0.93213076000000006</v>
      </c>
      <c r="U80" s="97">
        <f t="shared" ca="1" si="26"/>
        <v>-2.9198693806258613E-2</v>
      </c>
      <c r="V80" s="99" t="str">
        <f ca="1">OFFSET(WN!$A$1,$AH80,0)</f>
        <v>162412</v>
      </c>
      <c r="W80" s="99" t="str">
        <f ca="1">OFFSET(WN!$B$1,$AH80,0)</f>
        <v>医疗分级</v>
      </c>
      <c r="X80" s="100" t="str">
        <f ca="1">OFFSET(RT!C$1,$AH80,0)</f>
        <v>399989.SZ</v>
      </c>
      <c r="Y80" s="100" t="str">
        <f ca="1">OFFSET(RT!D$1,$AH80,0)</f>
        <v>中证医疗</v>
      </c>
      <c r="Z80" s="99">
        <f ca="1">OFFSET(WN!P$1,$AH80,0)</f>
        <v>0.81</v>
      </c>
      <c r="AA80" s="99">
        <f ca="1">OFFSET(WN!O$1,$AH80,0)</f>
        <v>1.0402</v>
      </c>
      <c r="AB80" s="101">
        <f ca="1">OFFSET(RT!I$1,$AH80,0)</f>
        <v>1.0449999999999999</v>
      </c>
      <c r="AC80" s="102">
        <f ca="1">OFFSET(CF!K$1,$AH80,0)</f>
        <v>0.5</v>
      </c>
      <c r="AD80" s="103">
        <f ca="1">OFFSET(CF!X$1,$AH80,0)</f>
        <v>5.4999999701976776E-2</v>
      </c>
      <c r="AE80" s="97">
        <f ca="1">OFFSET(WN!AR$1,$AH80,0)</f>
        <v>0.01</v>
      </c>
      <c r="AF80" s="97">
        <f ca="1">OFFSET(WN!AS$1,$AH80,0)</f>
        <v>2.2000000000000001E-3</v>
      </c>
      <c r="AG80" s="97">
        <f ca="1">OFFSET(WN!AT$1,$AH80,0)</f>
        <v>5.5E-2</v>
      </c>
      <c r="AH80" s="19">
        <f>MATCH($A80,WN!I:I,0)-1</f>
        <v>79</v>
      </c>
      <c r="AI80" s="19">
        <f>MATCH($A80,整体套利!W:W,0)-1</f>
        <v>79</v>
      </c>
    </row>
    <row r="81" spans="1:35" ht="13.05" x14ac:dyDescent="0.25">
      <c r="A81" s="16" t="s">
        <v>1620</v>
      </c>
      <c r="B81" s="16" t="str">
        <f>WN!K81</f>
        <v>传媒业B</v>
      </c>
      <c r="C81" s="27">
        <f ca="1">OFFSET(RT!J$1,$AH81,0)</f>
        <v>1.2390000000000001</v>
      </c>
      <c r="D81" s="30" t="e">
        <f ca="1">VLOOKUP(OFFSET(WN!$F$1,AH81,0),A类全体!$A:$D,4,FALSE)</f>
        <v>#N/A</v>
      </c>
      <c r="E81" s="31" t="e">
        <f t="shared" ca="1" si="18"/>
        <v>#N/A</v>
      </c>
      <c r="F81" s="9" t="e">
        <f t="shared" ca="1" si="19"/>
        <v>#N/A</v>
      </c>
      <c r="G81" s="9">
        <f ca="1">OFFSET(RT!P$1,$AH81,0)</f>
        <v>1.5600000000000001E-2</v>
      </c>
      <c r="H81" s="43">
        <f ca="1">OFFSET(RT!M$1,$AH81,0)</f>
        <v>8.5539999999999998E-5</v>
      </c>
      <c r="I81" s="9">
        <f ca="1">OFFSET(RT!V$1,$AH81,0)</f>
        <v>2.0000000000000001E-4</v>
      </c>
      <c r="J81" s="43">
        <f t="shared" ca="1" si="20"/>
        <v>1.7619166214689261</v>
      </c>
      <c r="K81" s="43">
        <f t="shared" ca="1" si="21"/>
        <v>1.855335230073202</v>
      </c>
      <c r="L81" s="9">
        <f ca="1">OFFSET(整体套利!C$1,$AI81,0)</f>
        <v>6.4064186276155954E-3</v>
      </c>
      <c r="M81" s="104">
        <f t="shared" ca="1" si="22"/>
        <v>5.6012913640032282E-2</v>
      </c>
      <c r="N81" s="104">
        <f t="shared" ca="1" si="23"/>
        <v>5.8982775205763338E-2</v>
      </c>
      <c r="O81" s="104">
        <f t="shared" ca="1" si="24"/>
        <v>7.3515804829199019E-2</v>
      </c>
      <c r="P81" s="104">
        <f ca="1">OFFSET(整体套利!G$1,$AI81,0)</f>
        <v>0.37424636134858758</v>
      </c>
      <c r="Q81" s="104">
        <f ca="1">OFFSET(整体套利!H$1,$AI81,0)</f>
        <v>-0.42451143207925646</v>
      </c>
      <c r="R81" s="25">
        <f ca="1">OFFSET(WN!S$1,$AH81,0)</f>
        <v>4.0914300000000001E-2</v>
      </c>
      <c r="S81" s="105">
        <f t="shared" ca="1" si="25"/>
        <v>1.1766146939999997</v>
      </c>
      <c r="T81" s="105">
        <f ca="1">OFFSET(整体套利!J$1,$AI81,0)</f>
        <v>1.0915073469999999</v>
      </c>
      <c r="U81" s="97">
        <f t="shared" ca="1" si="26"/>
        <v>5.3021015561106388E-2</v>
      </c>
      <c r="V81" s="99" t="str">
        <f ca="1">OFFSET(WN!$A$1,$AH81,0)</f>
        <v>163117</v>
      </c>
      <c r="W81" s="99" t="str">
        <f ca="1">OFFSET(WN!$B$1,$AH81,0)</f>
        <v>申万传媒</v>
      </c>
      <c r="X81" s="100" t="str">
        <f ca="1">OFFSET(RT!C$1,$AH81,0)</f>
        <v>399810.SZ</v>
      </c>
      <c r="Y81" s="100" t="str">
        <f ca="1">OFFSET(RT!D$1,$AH81,0)</f>
        <v>CSSW传媒</v>
      </c>
      <c r="Z81" s="99">
        <f ca="1">OFFSET(WN!P$1,$AH81,0)</f>
        <v>1.1761999999999999</v>
      </c>
      <c r="AA81" s="99">
        <f ca="1">OFFSET(WN!O$1,$AH81,0)</f>
        <v>1.0064</v>
      </c>
      <c r="AB81" s="101">
        <f ca="1">OFFSET(RT!I$1,$AH81,0)</f>
        <v>0.95800000000000007</v>
      </c>
      <c r="AC81" s="102">
        <f ca="1">OFFSET(CF!K$1,$AH81,0)</f>
        <v>0.5</v>
      </c>
      <c r="AD81" s="103">
        <f ca="1">OFFSET(CF!X$1,$AH81,0)</f>
        <v>4.4999998062849045E-2</v>
      </c>
      <c r="AE81" s="97">
        <f ca="1">OFFSET(WN!AR$1,$AH81,0)</f>
        <v>0.01</v>
      </c>
      <c r="AF81" s="97">
        <f ca="1">OFFSET(WN!AS$1,$AH81,0)</f>
        <v>2.2000000000000001E-3</v>
      </c>
      <c r="AG81" s="97">
        <f ca="1">OFFSET(WN!AT$1,$AH81,0)</f>
        <v>4.4999999999999998E-2</v>
      </c>
      <c r="AH81" s="19">
        <f>MATCH($A81,WN!I:I,0)-1</f>
        <v>80</v>
      </c>
      <c r="AI81" s="19">
        <f>MATCH($A81,整体套利!W:W,0)-1</f>
        <v>80</v>
      </c>
    </row>
    <row r="82" spans="1:35" ht="13.05" x14ac:dyDescent="0.25">
      <c r="A82" s="16" t="s">
        <v>1621</v>
      </c>
      <c r="B82" s="16" t="str">
        <f>WN!K82</f>
        <v>一带一B</v>
      </c>
      <c r="C82" s="27">
        <f ca="1">OFFSET(RT!J$1,$AH82,0)</f>
        <v>0.754</v>
      </c>
      <c r="D82" s="30" t="e">
        <f ca="1">VLOOKUP(OFFSET(WN!$F$1,AH82,0),A类全体!$A:$D,4,FALSE)</f>
        <v>#N/A</v>
      </c>
      <c r="E82" s="31" t="e">
        <f t="shared" ca="1" si="18"/>
        <v>#N/A</v>
      </c>
      <c r="F82" s="9" t="e">
        <f t="shared" ca="1" si="19"/>
        <v>#N/A</v>
      </c>
      <c r="G82" s="9">
        <f ca="1">OFFSET(RT!P$1,$AH82,0)</f>
        <v>-9.1999999999999998E-3</v>
      </c>
      <c r="H82" s="43">
        <f ca="1">OFFSET(RT!M$1,$AH82,0)</f>
        <v>1.299838E-2</v>
      </c>
      <c r="I82" s="9">
        <f ca="1">OFFSET(RT!V$1,$AH82,0)</f>
        <v>0</v>
      </c>
      <c r="J82" s="43">
        <f t="shared" ca="1" si="20"/>
        <v>2.3554376657824934</v>
      </c>
      <c r="K82" s="43">
        <f t="shared" ca="1" si="21"/>
        <v>2.4097693351424692</v>
      </c>
      <c r="L82" s="9">
        <f ca="1">OFFSET(整体套利!C$1,$AI82,0)</f>
        <v>-6.7567567567567988E-3</v>
      </c>
      <c r="M82" s="104">
        <f t="shared" ca="1" si="22"/>
        <v>9.8673740053050407E-2</v>
      </c>
      <c r="N82" s="104">
        <f t="shared" ca="1" si="23"/>
        <v>0.10094979647218452</v>
      </c>
      <c r="O82" s="104">
        <f t="shared" ca="1" si="24"/>
        <v>7.2798434442270063E-2</v>
      </c>
      <c r="P82" s="104">
        <f ca="1">OFFSET(整体套利!G$1,$AI82,0)</f>
        <v>0.68918918918918926</v>
      </c>
      <c r="Q82" s="104">
        <f ca="1">OFFSET(整体套利!H$1,$AI82,0)</f>
        <v>-0.27477477477477474</v>
      </c>
      <c r="R82" s="25">
        <f ca="1">OFFSET(WN!S$1,$AH82,0)</f>
        <v>1.3522529999999999</v>
      </c>
      <c r="S82" s="105">
        <f t="shared" ca="1" si="25"/>
        <v>0.7370000000000001</v>
      </c>
      <c r="T82" s="105">
        <f ca="1">OFFSET(整体套利!J$1,$AI82,0)</f>
        <v>0.88800000000000001</v>
      </c>
      <c r="U82" s="97">
        <f t="shared" ca="1" si="26"/>
        <v>2.3066485753052701E-2</v>
      </c>
      <c r="V82" s="99" t="str">
        <f ca="1">OFFSET(WN!$A$1,$AH82,0)</f>
        <v>502013</v>
      </c>
      <c r="W82" s="99" t="str">
        <f ca="1">OFFSET(WN!$B$1,$AH82,0)</f>
        <v>一带一路</v>
      </c>
      <c r="X82" s="100" t="str">
        <f ca="1">OFFSET(RT!C$1,$AH82,0)</f>
        <v>930620.CSI</v>
      </c>
      <c r="Y82" s="100" t="str">
        <f ca="1">OFFSET(RT!D$1,$AH82,0)</f>
        <v>CSSW丝路</v>
      </c>
      <c r="Z82" s="99">
        <f ca="1">OFFSET(WN!P$1,$AH82,0)</f>
        <v>0.73699999999999999</v>
      </c>
      <c r="AA82" s="99">
        <f ca="1">OFFSET(WN!O$1,$AH82,0)</f>
        <v>1.0389999999999999</v>
      </c>
      <c r="AB82" s="101">
        <f ca="1">OFFSET(RT!I$1,$AH82,0)</f>
        <v>1.01</v>
      </c>
      <c r="AC82" s="102">
        <f ca="1">OFFSET(CF!K$1,$AH82,0)</f>
        <v>0.5</v>
      </c>
      <c r="AD82" s="103">
        <f ca="1">OFFSET(CF!X$1,$AH82,0)</f>
        <v>5.000000074505806E-2</v>
      </c>
      <c r="AE82" s="97">
        <f ca="1">OFFSET(WN!AR$1,$AH82,0)</f>
        <v>0.01</v>
      </c>
      <c r="AF82" s="97">
        <f ca="1">OFFSET(WN!AS$1,$AH82,0)</f>
        <v>2.2000000000000001E-3</v>
      </c>
      <c r="AG82" s="97">
        <f ca="1">OFFSET(WN!AT$1,$AH82,0)</f>
        <v>0.05</v>
      </c>
      <c r="AH82" s="19">
        <f>MATCH($A82,WN!I:I,0)-1</f>
        <v>81</v>
      </c>
      <c r="AI82" s="19">
        <f>MATCH($A82,整体套利!W:W,0)-1</f>
        <v>81</v>
      </c>
    </row>
    <row r="83" spans="1:35" ht="13.05" x14ac:dyDescent="0.25">
      <c r="A83" s="16" t="s">
        <v>1622</v>
      </c>
      <c r="B83" s="16" t="str">
        <f>WN!K83</f>
        <v>银行业B</v>
      </c>
      <c r="C83" s="27">
        <f ca="1">OFFSET(RT!J$1,$AH83,0)</f>
        <v>0.95300000000000007</v>
      </c>
      <c r="D83" s="30" t="e">
        <f ca="1">VLOOKUP(OFFSET(WN!$F$1,AH83,0),A类全体!$A:$D,4,FALSE)</f>
        <v>#N/A</v>
      </c>
      <c r="E83" s="31" t="e">
        <f t="shared" ca="1" si="18"/>
        <v>#N/A</v>
      </c>
      <c r="F83" s="9" t="e">
        <f t="shared" ca="1" si="19"/>
        <v>#N/A</v>
      </c>
      <c r="G83" s="9">
        <f ca="1">OFFSET(RT!P$1,$AH83,0)</f>
        <v>-1.55E-2</v>
      </c>
      <c r="H83" s="43">
        <f ca="1">OFFSET(RT!M$1,$AH83,0)</f>
        <v>2.8299999999999999E-4</v>
      </c>
      <c r="I83" s="9">
        <f ca="1">OFFSET(RT!V$1,$AH83,0)</f>
        <v>1E-4</v>
      </c>
      <c r="J83" s="43">
        <f t="shared" ca="1" si="20"/>
        <v>1.9997702329485831</v>
      </c>
      <c r="K83" s="43">
        <f t="shared" ca="1" si="21"/>
        <v>2.1325069725772137</v>
      </c>
      <c r="L83" s="9">
        <f ca="1">OFFSET(整体套利!C$1,$AI83,0)</f>
        <v>4.8373700048454094E-3</v>
      </c>
      <c r="M83" s="104">
        <f t="shared" ca="1" si="22"/>
        <v>7.2822665267576067E-2</v>
      </c>
      <c r="N83" s="104">
        <f t="shared" ca="1" si="23"/>
        <v>7.7656342156761815E-2</v>
      </c>
      <c r="O83" s="104">
        <f t="shared" ca="1" si="24"/>
        <v>7.2839401362053996E-2</v>
      </c>
      <c r="P83" s="104">
        <f ca="1">OFFSET(整体套利!G$1,$AI83,0)</f>
        <v>0.57415775979871331</v>
      </c>
      <c r="Q83" s="104">
        <f ca="1">OFFSET(整体套利!H$1,$AI83,0)</f>
        <v>-0.33780430237800785</v>
      </c>
      <c r="R83" s="25">
        <f ca="1">OFFSET(WN!S$1,$AH83,0)</f>
        <v>1.0568789599999999</v>
      </c>
      <c r="S83" s="105">
        <f t="shared" ca="1" si="25"/>
        <v>0.89368103199999993</v>
      </c>
      <c r="T83" s="105">
        <f ca="1">OFFSET(整体套利!J$1,$AI83,0)</f>
        <v>0.95289051599999997</v>
      </c>
      <c r="U83" s="97">
        <f t="shared" ca="1" si="26"/>
        <v>6.6375995322680348E-2</v>
      </c>
      <c r="V83" s="99" t="str">
        <f ca="1">OFFSET(WN!$A$1,$AH83,0)</f>
        <v>161121</v>
      </c>
      <c r="W83" s="99" t="str">
        <f ca="1">OFFSET(WN!$B$1,$AH83,0)</f>
        <v>银行业</v>
      </c>
      <c r="X83" s="100" t="str">
        <f ca="1">OFFSET(RT!C$1,$AH83,0)</f>
        <v>399986.SZ</v>
      </c>
      <c r="Y83" s="100" t="str">
        <f ca="1">OFFSET(RT!D$1,$AH83,0)</f>
        <v>中证银行</v>
      </c>
      <c r="Z83" s="99">
        <f ca="1">OFFSET(WN!P$1,$AH83,0)</f>
        <v>0.89349999999999996</v>
      </c>
      <c r="AA83" s="99">
        <f ca="1">OFFSET(WN!O$1,$AH83,0)</f>
        <v>1.0121</v>
      </c>
      <c r="AB83" s="101">
        <f ca="1">OFFSET(RT!I$1,$AH83,0)</f>
        <v>0.96199999999999997</v>
      </c>
      <c r="AC83" s="102">
        <f ca="1">OFFSET(CF!K$1,$AH83,0)</f>
        <v>0.5</v>
      </c>
      <c r="AD83" s="103">
        <f ca="1">OFFSET(CF!X$1,$AH83,0)</f>
        <v>4.4999998062849045E-2</v>
      </c>
      <c r="AE83" s="97">
        <f ca="1">OFFSET(WN!AR$1,$AH83,0)</f>
        <v>0.01</v>
      </c>
      <c r="AF83" s="97">
        <f ca="1">OFFSET(WN!AS$1,$AH83,0)</f>
        <v>2.2000000000000001E-3</v>
      </c>
      <c r="AG83" s="97">
        <f ca="1">OFFSET(WN!AT$1,$AH83,0)</f>
        <v>4.4999999999999998E-2</v>
      </c>
      <c r="AH83" s="19">
        <f>MATCH($A83,WN!I:I,0)-1</f>
        <v>82</v>
      </c>
      <c r="AI83" s="19">
        <f>MATCH($A83,整体套利!W:W,0)-1</f>
        <v>82</v>
      </c>
    </row>
    <row r="84" spans="1:35" ht="13.05" x14ac:dyDescent="0.25">
      <c r="A84" s="16" t="s">
        <v>1623</v>
      </c>
      <c r="B84" s="16" t="str">
        <f>WN!K84</f>
        <v>生物B</v>
      </c>
      <c r="C84" s="27">
        <f ca="1">OFFSET(RT!J$1,$AH84,0)</f>
        <v>1.0880000000000001</v>
      </c>
      <c r="D84" s="30" t="e">
        <f ca="1">VLOOKUP(OFFSET(WN!$F$1,AH84,0),A类全体!$A:$D,4,FALSE)</f>
        <v>#N/A</v>
      </c>
      <c r="E84" s="31" t="e">
        <f t="shared" ca="1" si="18"/>
        <v>#N/A</v>
      </c>
      <c r="F84" s="9" t="e">
        <f t="shared" ca="1" si="19"/>
        <v>#N/A</v>
      </c>
      <c r="G84" s="9">
        <f ca="1">OFFSET(RT!P$1,$AH84,0)</f>
        <v>3.8200000000000005E-2</v>
      </c>
      <c r="H84" s="43">
        <f ca="1">OFFSET(RT!M$1,$AH84,0)</f>
        <v>9.6696E-4</v>
      </c>
      <c r="I84" s="9">
        <f ca="1">OFFSET(RT!V$1,$AH84,0)</f>
        <v>1.3300000000000001E-2</v>
      </c>
      <c r="J84" s="43">
        <f t="shared" ca="1" si="20"/>
        <v>1.9362921452205879</v>
      </c>
      <c r="K84" s="43">
        <f t="shared" ca="1" si="21"/>
        <v>1.924641951384108</v>
      </c>
      <c r="L84" s="9">
        <f ca="1">OFFSET(整体套利!C$1,$AI84,0)</f>
        <v>-1.456593727144273E-2</v>
      </c>
      <c r="M84" s="104">
        <f t="shared" ca="1" si="22"/>
        <v>6.3786764705882348E-2</v>
      </c>
      <c r="N84" s="104">
        <f t="shared" ca="1" si="23"/>
        <v>6.3402975423433552E-2</v>
      </c>
      <c r="O84" s="104">
        <f t="shared" ca="1" si="24"/>
        <v>6.812698902953454E-2</v>
      </c>
      <c r="P84" s="104">
        <f ca="1">OFFSET(整体套利!G$1,$AI84,0)</f>
        <v>0.4240376629025393</v>
      </c>
      <c r="Q84" s="104">
        <f ca="1">OFFSET(整体套利!H$1,$AI84,0)</f>
        <v>-0.40095482313899844</v>
      </c>
      <c r="R84" s="25">
        <f ca="1">OFFSET(WN!S$1,$AH84,0)</f>
        <v>8.9151330000000001E-2</v>
      </c>
      <c r="S84" s="105">
        <f t="shared" ca="1" si="25"/>
        <v>1.0945858539999997</v>
      </c>
      <c r="T84" s="105">
        <f ca="1">OFFSET(整体套利!J$1,$AI84,0)</f>
        <v>1.0533429269999999</v>
      </c>
      <c r="U84" s="97">
        <f t="shared" ca="1" si="26"/>
        <v>-6.0167541686498849E-3</v>
      </c>
      <c r="V84" s="99" t="str">
        <f ca="1">OFFSET(WN!$A$1,$AH84,0)</f>
        <v>161122</v>
      </c>
      <c r="W84" s="99" t="str">
        <f ca="1">OFFSET(WN!$B$1,$AH84,0)</f>
        <v>生物分级</v>
      </c>
      <c r="X84" s="100" t="str">
        <f ca="1">OFFSET(RT!C$1,$AH84,0)</f>
        <v>399993.SZ</v>
      </c>
      <c r="Y84" s="100" t="str">
        <f ca="1">OFFSET(RT!D$1,$AH84,0)</f>
        <v>CSWD生科</v>
      </c>
      <c r="Z84" s="99">
        <f ca="1">OFFSET(WN!P$1,$AH84,0)</f>
        <v>1.0683</v>
      </c>
      <c r="AA84" s="99">
        <f ca="1">OFFSET(WN!O$1,$AH84,0)</f>
        <v>1.0121</v>
      </c>
      <c r="AB84" s="101">
        <f ca="1">OFFSET(RT!I$1,$AH84,0)</f>
        <v>0.98799999999999999</v>
      </c>
      <c r="AC84" s="102">
        <f ca="1">OFFSET(CF!K$1,$AH84,0)</f>
        <v>0.5</v>
      </c>
      <c r="AD84" s="103">
        <f ca="1">OFFSET(CF!X$1,$AH84,0)</f>
        <v>4.4999998062849045E-2</v>
      </c>
      <c r="AE84" s="97">
        <f ca="1">OFFSET(WN!AR$1,$AH84,0)</f>
        <v>0.01</v>
      </c>
      <c r="AF84" s="97">
        <f ca="1">OFFSET(WN!AS$1,$AH84,0)</f>
        <v>2.2000000000000001E-3</v>
      </c>
      <c r="AG84" s="97">
        <f ca="1">OFFSET(WN!AT$1,$AH84,0)</f>
        <v>4.4999999999999998E-2</v>
      </c>
      <c r="AH84" s="19">
        <f>MATCH($A84,WN!I:I,0)-1</f>
        <v>83</v>
      </c>
      <c r="AI84" s="19">
        <f>MATCH($A84,整体套利!W:W,0)-1</f>
        <v>83</v>
      </c>
    </row>
    <row r="85" spans="1:35" ht="13.05" x14ac:dyDescent="0.25">
      <c r="A85" s="16" t="s">
        <v>1624</v>
      </c>
      <c r="B85" s="16" t="str">
        <f>WN!K85</f>
        <v>重组B</v>
      </c>
      <c r="C85" s="27">
        <f ca="1">OFFSET(RT!J$1,$AH85,0)</f>
        <v>0.74099999999999999</v>
      </c>
      <c r="D85" s="30" t="e">
        <f ca="1">VLOOKUP(OFFSET(WN!$F$1,AH85,0),A类全体!$A:$D,4,FALSE)</f>
        <v>#N/A</v>
      </c>
      <c r="E85" s="31" t="e">
        <f t="shared" ca="1" si="18"/>
        <v>#N/A</v>
      </c>
      <c r="F85" s="9" t="e">
        <f t="shared" ca="1" si="19"/>
        <v>#N/A</v>
      </c>
      <c r="G85" s="9">
        <f ca="1">OFFSET(RT!P$1,$AH85,0)</f>
        <v>-1.2E-2</v>
      </c>
      <c r="H85" s="43">
        <f ca="1">OFFSET(RT!M$1,$AH85,0)</f>
        <v>2.9289000000000002E-4</v>
      </c>
      <c r="I85" s="9">
        <f ca="1">OFFSET(RT!V$1,$AH85,0)</f>
        <v>2.1000000000000003E-3</v>
      </c>
      <c r="J85" s="43">
        <f t="shared" ca="1" si="20"/>
        <v>2.328793237516869</v>
      </c>
      <c r="K85" s="43">
        <f t="shared" ca="1" si="21"/>
        <v>2.4184292022947154</v>
      </c>
      <c r="L85" s="9">
        <f ca="1">OFFSET(整体套利!C$1,$AI85,0)</f>
        <v>-1.2537865254021896E-2</v>
      </c>
      <c r="M85" s="104">
        <f t="shared" ca="1" si="22"/>
        <v>9.3657219973009451E-2</v>
      </c>
      <c r="N85" s="104">
        <f t="shared" ca="1" si="23"/>
        <v>9.7262115047182338E-2</v>
      </c>
      <c r="O85" s="104">
        <f t="shared" ca="1" si="24"/>
        <v>7.0482914368248717E-2</v>
      </c>
      <c r="P85" s="104">
        <f ca="1">OFFSET(整体套利!G$1,$AI85,0)</f>
        <v>0.73848967384855291</v>
      </c>
      <c r="Q85" s="104">
        <f ca="1">OFFSET(整体套利!H$1,$AI85,0)</f>
        <v>-0.26867534386770875</v>
      </c>
      <c r="R85" s="25">
        <f ca="1">OFFSET(WN!S$1,$AH85,0)</f>
        <v>0.63387969</v>
      </c>
      <c r="S85" s="105">
        <f t="shared" ca="1" si="25"/>
        <v>0.71353578899999981</v>
      </c>
      <c r="T85" s="105">
        <f ca="1">OFFSET(整体套利!J$1,$AI85,0)</f>
        <v>0.8628178944999999</v>
      </c>
      <c r="U85" s="97">
        <f t="shared" ca="1" si="26"/>
        <v>3.8490306195419377E-2</v>
      </c>
      <c r="V85" s="99" t="str">
        <f ca="1">OFFSET(WN!$A$1,$AH85,0)</f>
        <v>161123</v>
      </c>
      <c r="W85" s="99" t="str">
        <f ca="1">OFFSET(WN!$B$1,$AH85,0)</f>
        <v>重组分级</v>
      </c>
      <c r="X85" s="100" t="str">
        <f ca="1">OFFSET(RT!C$1,$AH85,0)</f>
        <v>399992.SZ</v>
      </c>
      <c r="Y85" s="100" t="str">
        <f ca="1">OFFSET(RT!D$1,$AH85,0)</f>
        <v>CSWD并购</v>
      </c>
      <c r="Z85" s="99">
        <f ca="1">OFFSET(WN!P$1,$AH85,0)</f>
        <v>0.71009999999999995</v>
      </c>
      <c r="AA85" s="99">
        <f ca="1">OFFSET(WN!O$1,$AH85,0)</f>
        <v>1.0121</v>
      </c>
      <c r="AB85" s="101">
        <f ca="1">OFFSET(RT!I$1,$AH85,0)</f>
        <v>0.96299999999999997</v>
      </c>
      <c r="AC85" s="102">
        <f ca="1">OFFSET(CF!K$1,$AH85,0)</f>
        <v>0.5</v>
      </c>
      <c r="AD85" s="103">
        <f ca="1">OFFSET(CF!X$1,$AH85,0)</f>
        <v>4.4999998062849045E-2</v>
      </c>
      <c r="AE85" s="97">
        <f ca="1">OFFSET(WN!AR$1,$AH85,0)</f>
        <v>0.01</v>
      </c>
      <c r="AF85" s="97">
        <f ca="1">OFFSET(WN!AS$1,$AH85,0)</f>
        <v>2.2000000000000001E-3</v>
      </c>
      <c r="AG85" s="97">
        <f ca="1">OFFSET(WN!AT$1,$AH85,0)</f>
        <v>4.4999999999999998E-2</v>
      </c>
      <c r="AH85" s="19">
        <f>MATCH($A85,WN!I:I,0)-1</f>
        <v>84</v>
      </c>
      <c r="AI85" s="19">
        <f>MATCH($A85,整体套利!W:W,0)-1</f>
        <v>84</v>
      </c>
    </row>
    <row r="86" spans="1:35" ht="13.05" x14ac:dyDescent="0.25">
      <c r="A86" s="16" t="s">
        <v>1625</v>
      </c>
      <c r="B86" s="16" t="str">
        <f>WN!K86</f>
        <v>创业B</v>
      </c>
      <c r="C86" s="27">
        <f ca="1">OFFSET(RT!J$1,$AH86,0)</f>
        <v>0.69900000000000007</v>
      </c>
      <c r="D86" s="30" t="e">
        <f ca="1">VLOOKUP(OFFSET(WN!$F$1,AH86,0),A类全体!$A:$D,4,FALSE)</f>
        <v>#N/A</v>
      </c>
      <c r="E86" s="31" t="e">
        <f t="shared" ca="1" si="18"/>
        <v>#N/A</v>
      </c>
      <c r="F86" s="9" t="e">
        <f t="shared" ca="1" si="19"/>
        <v>#N/A</v>
      </c>
      <c r="G86" s="9">
        <f ca="1">OFFSET(RT!P$1,$AH86,0)</f>
        <v>-8.5000000000000006E-3</v>
      </c>
      <c r="H86" s="43">
        <f ca="1">OFFSET(RT!M$1,$AH86,0)</f>
        <v>9.7048040000000002E-2</v>
      </c>
      <c r="I86" s="9">
        <f ca="1">OFFSET(RT!V$1,$AH86,0)</f>
        <v>-2.7000000000000001E-3</v>
      </c>
      <c r="J86" s="43">
        <f t="shared" ca="1" si="20"/>
        <v>2.491447081545064</v>
      </c>
      <c r="K86" s="43">
        <f t="shared" ca="1" si="21"/>
        <v>2.4649235520090533</v>
      </c>
      <c r="L86" s="9">
        <f ca="1">OFFSET(整体套利!C$1,$AI86,0)</f>
        <v>-8.9126145791905698E-3</v>
      </c>
      <c r="M86" s="104">
        <f t="shared" ca="1" si="22"/>
        <v>9.9284692417739628E-2</v>
      </c>
      <c r="N86" s="104">
        <f t="shared" ca="1" si="23"/>
        <v>9.8227724163698862E-2</v>
      </c>
      <c r="O86" s="104">
        <f t="shared" ca="1" si="24"/>
        <v>6.6569369873241288E-2</v>
      </c>
      <c r="P86" s="104">
        <f ca="1">OFFSET(整体套利!G$1,$AI86,0)</f>
        <v>0.72263160849503394</v>
      </c>
      <c r="Q86" s="104">
        <f ca="1">OFFSET(整体套利!H$1,$AI86,0)</f>
        <v>-0.2621394610279606</v>
      </c>
      <c r="R86" s="25">
        <f ca="1">OFFSET(WN!S$1,$AH86,0)</f>
        <v>2.85589015</v>
      </c>
      <c r="S86" s="105">
        <f t="shared" ca="1" si="25"/>
        <v>0.70652150999999996</v>
      </c>
      <c r="T86" s="105">
        <f ca="1">OFFSET(整体套利!J$1,$AI86,0)</f>
        <v>0.87076075499999994</v>
      </c>
      <c r="U86" s="97">
        <f t="shared" ca="1" si="26"/>
        <v>-1.064583299098687E-2</v>
      </c>
      <c r="V86" s="99" t="str">
        <f ca="1">OFFSET(WN!$A$1,$AH86,0)</f>
        <v>160637</v>
      </c>
      <c r="W86" s="99" t="str">
        <f ca="1">OFFSET(WN!$B$1,$AH86,0)</f>
        <v>创业指基</v>
      </c>
      <c r="X86" s="100" t="str">
        <f ca="1">OFFSET(RT!C$1,$AH86,0)</f>
        <v>399006.SZ</v>
      </c>
      <c r="Y86" s="100" t="str">
        <f ca="1">OFFSET(RT!D$1,$AH86,0)</f>
        <v>创业板指</v>
      </c>
      <c r="Z86" s="99">
        <f ca="1">OFFSET(WN!P$1,$AH86,0)</f>
        <v>0.71099999999999997</v>
      </c>
      <c r="AA86" s="99">
        <f ca="1">OFFSET(WN!O$1,$AH86,0)</f>
        <v>1.0349999999999999</v>
      </c>
      <c r="AB86" s="101">
        <f ca="1">OFFSET(RT!I$1,$AH86,0)</f>
        <v>1.0269999999999999</v>
      </c>
      <c r="AC86" s="102">
        <f ca="1">OFFSET(CF!K$1,$AH86,0)</f>
        <v>0.5</v>
      </c>
      <c r="AD86" s="103">
        <f ca="1">OFFSET(CF!X$1,$AH86,0)</f>
        <v>4.4999998062849045E-2</v>
      </c>
      <c r="AE86" s="97">
        <f ca="1">OFFSET(WN!AR$1,$AH86,0)</f>
        <v>0.01</v>
      </c>
      <c r="AF86" s="97">
        <f ca="1">OFFSET(WN!AS$1,$AH86,0)</f>
        <v>2.2000000000000001E-3</v>
      </c>
      <c r="AG86" s="97">
        <f ca="1">OFFSET(WN!AT$1,$AH86,0)</f>
        <v>4.4999999999999998E-2</v>
      </c>
      <c r="AH86" s="19">
        <f>MATCH($A86,WN!I:I,0)-1</f>
        <v>85</v>
      </c>
      <c r="AI86" s="19">
        <f>MATCH($A86,整体套利!W:W,0)-1</f>
        <v>85</v>
      </c>
    </row>
    <row r="87" spans="1:35" ht="13.05" x14ac:dyDescent="0.25">
      <c r="A87" s="16" t="s">
        <v>1626</v>
      </c>
      <c r="B87" s="16" t="str">
        <f>WN!K87</f>
        <v>改革B</v>
      </c>
      <c r="C87" s="27">
        <f ca="1">OFFSET(RT!J$1,$AH87,0)</f>
        <v>0.996</v>
      </c>
      <c r="D87" s="30" t="e">
        <f ca="1">VLOOKUP(OFFSET(WN!$F$1,AH87,0),A类全体!$A:$D,4,FALSE)</f>
        <v>#N/A</v>
      </c>
      <c r="E87" s="31" t="e">
        <f t="shared" ca="1" si="18"/>
        <v>#N/A</v>
      </c>
      <c r="F87" s="9" t="e">
        <f t="shared" ca="1" si="19"/>
        <v>#N/A</v>
      </c>
      <c r="G87" s="9">
        <f ca="1">OFFSET(RT!P$1,$AH87,0)</f>
        <v>-5.0000000000000001E-3</v>
      </c>
      <c r="H87" s="43">
        <f ca="1">OFFSET(RT!M$1,$AH87,0)</f>
        <v>4.1806500000000002E-3</v>
      </c>
      <c r="I87" s="9">
        <f ca="1">OFFSET(RT!V$1,$AH87,0)</f>
        <v>-1.7000000000000001E-3</v>
      </c>
      <c r="J87" s="43">
        <f t="shared" ca="1" si="20"/>
        <v>2.0188226807228911</v>
      </c>
      <c r="K87" s="43">
        <f t="shared" ca="1" si="21"/>
        <v>2.0681437776860481</v>
      </c>
      <c r="L87" s="9">
        <f ca="1">OFFSET(整体套利!C$1,$AI87,0)</f>
        <v>-2.3610076649157596E-3</v>
      </c>
      <c r="M87" s="104">
        <f t="shared" ca="1" si="22"/>
        <v>7.4297188755020088E-2</v>
      </c>
      <c r="N87" s="104">
        <f t="shared" ca="1" si="23"/>
        <v>7.6112315405650027E-2</v>
      </c>
      <c r="O87" s="104">
        <f t="shared" ca="1" si="24"/>
        <v>7.2924553173770709E-2</v>
      </c>
      <c r="P87" s="104">
        <f ca="1">OFFSET(整体套利!G$1,$AI87,0)</f>
        <v>0.49198254087998605</v>
      </c>
      <c r="Q87" s="104">
        <f ca="1">OFFSET(整体套利!H$1,$AI87,0)</f>
        <v>-0.35924323144340864</v>
      </c>
      <c r="R87" s="25">
        <f ca="1">OFFSET(WN!S$1,$AH87,0)</f>
        <v>0.51541261999999999</v>
      </c>
      <c r="S87" s="105">
        <f t="shared" ca="1" si="25"/>
        <v>0.97224738999999971</v>
      </c>
      <c r="T87" s="105">
        <f ca="1">OFFSET(整体套利!J$1,$AI87,0)</f>
        <v>1.0053736949999998</v>
      </c>
      <c r="U87" s="97">
        <f t="shared" ca="1" si="26"/>
        <v>2.4430623567938126E-2</v>
      </c>
      <c r="V87" s="99" t="str">
        <f ca="1">OFFSET(WN!$A$1,$AH87,0)</f>
        <v>160136</v>
      </c>
      <c r="W87" s="99" t="str">
        <f ca="1">OFFSET(WN!$B$1,$AH87,0)</f>
        <v>改革基金</v>
      </c>
      <c r="X87" s="100" t="str">
        <f ca="1">OFFSET(RT!C$1,$AH87,0)</f>
        <v>399974.SZ</v>
      </c>
      <c r="Y87" s="100" t="str">
        <f ca="1">OFFSET(RT!D$1,$AH87,0)</f>
        <v>国企改革</v>
      </c>
      <c r="Z87" s="99">
        <f ca="1">OFFSET(WN!P$1,$AH87,0)</f>
        <v>0.97550000000000003</v>
      </c>
      <c r="AA87" s="99">
        <f ca="1">OFFSET(WN!O$1,$AH87,0)</f>
        <v>1.0385</v>
      </c>
      <c r="AB87" s="101">
        <f ca="1">OFFSET(RT!I$1,$AH87,0)</f>
        <v>1.01</v>
      </c>
      <c r="AC87" s="102">
        <f ca="1">OFFSET(CF!K$1,$AH87,0)</f>
        <v>0.5</v>
      </c>
      <c r="AD87" s="103">
        <f ca="1">OFFSET(CF!X$1,$AH87,0)</f>
        <v>5.000000074505806E-2</v>
      </c>
      <c r="AE87" s="97">
        <f ca="1">OFFSET(WN!AR$1,$AH87,0)</f>
        <v>0.01</v>
      </c>
      <c r="AF87" s="97">
        <f ca="1">OFFSET(WN!AS$1,$AH87,0)</f>
        <v>2E-3</v>
      </c>
      <c r="AG87" s="97">
        <f ca="1">OFFSET(WN!AT$1,$AH87,0)</f>
        <v>0.05</v>
      </c>
      <c r="AH87" s="19">
        <f>MATCH($A87,WN!I:I,0)-1</f>
        <v>86</v>
      </c>
      <c r="AI87" s="19">
        <f>MATCH($A87,整体套利!W:W,0)-1</f>
        <v>86</v>
      </c>
    </row>
    <row r="88" spans="1:35" ht="13.05" x14ac:dyDescent="0.25">
      <c r="A88" s="16" t="s">
        <v>1627</v>
      </c>
      <c r="B88" s="16" t="str">
        <f>WN!K88</f>
        <v>1000B</v>
      </c>
      <c r="C88" s="27">
        <f ca="1">OFFSET(RT!J$1,$AH88,0)</f>
        <v>0.47700000000000004</v>
      </c>
      <c r="D88" s="30" t="e">
        <f ca="1">VLOOKUP(OFFSET(WN!$F$1,AH88,0),A类全体!$A:$D,4,FALSE)</f>
        <v>#N/A</v>
      </c>
      <c r="E88" s="31" t="e">
        <f t="shared" ca="1" si="18"/>
        <v>#N/A</v>
      </c>
      <c r="F88" s="9" t="e">
        <f t="shared" ca="1" si="19"/>
        <v>#N/A</v>
      </c>
      <c r="G88" s="9">
        <f ca="1">OFFSET(RT!P$1,$AH88,0)</f>
        <v>-2.1000000000000003E-3</v>
      </c>
      <c r="H88" s="43">
        <f ca="1">OFFSET(RT!M$1,$AH88,0)</f>
        <v>1.7552100000000001E-3</v>
      </c>
      <c r="I88" s="9">
        <f ca="1">OFFSET(RT!V$1,$AH88,0)</f>
        <v>2E-3</v>
      </c>
      <c r="J88" s="43">
        <f t="shared" ca="1" si="20"/>
        <v>3.2493486373165612</v>
      </c>
      <c r="K88" s="43">
        <f t="shared" ca="1" si="21"/>
        <v>3.0406509759008187</v>
      </c>
      <c r="L88" s="9">
        <f ca="1">OFFSET(整体套利!C$1,$AI88,0)</f>
        <v>-1.3509754865883905E-2</v>
      </c>
      <c r="M88" s="104">
        <f t="shared" ca="1" si="22"/>
        <v>0.16645702306079663</v>
      </c>
      <c r="N88" s="104">
        <f t="shared" ca="1" si="23"/>
        <v>0.15576589837197174</v>
      </c>
      <c r="O88" s="104">
        <f t="shared" ca="1" si="24"/>
        <v>7.4002322405377463E-2</v>
      </c>
      <c r="P88" s="104">
        <f ca="1">OFFSET(整体套利!G$1,$AI88,0)</f>
        <v>0.93555966998191487</v>
      </c>
      <c r="Q88" s="104">
        <f ca="1">OFFSET(整体套利!H$1,$AI88,0)</f>
        <v>-0.1676448232521105</v>
      </c>
      <c r="R88" s="25">
        <f ca="1">OFFSET(WN!S$1,$AH88,0)</f>
        <v>7.726777E-2</v>
      </c>
      <c r="S88" s="105">
        <f t="shared" ca="1" si="25"/>
        <v>0.5097392999999999</v>
      </c>
      <c r="T88" s="105">
        <f ca="1">OFFSET(整体套利!J$1,$AI88,0)</f>
        <v>0.77496964999999995</v>
      </c>
      <c r="U88" s="97">
        <f t="shared" ca="1" si="26"/>
        <v>-6.4227537488280473E-2</v>
      </c>
      <c r="V88" s="99" t="str">
        <f ca="1">OFFSET(WN!$A$1,$AH88,0)</f>
        <v>162413</v>
      </c>
      <c r="W88" s="99" t="str">
        <f ca="1">OFFSET(WN!$B$1,$AH88,0)</f>
        <v>1000分级</v>
      </c>
      <c r="X88" s="100" t="str">
        <f ca="1">OFFSET(RT!C$1,$AH88,0)</f>
        <v>000852.SH</v>
      </c>
      <c r="Y88" s="100" t="str">
        <f ca="1">OFFSET(RT!D$1,$AH88,0)</f>
        <v>中证1000</v>
      </c>
      <c r="Z88" s="99">
        <f ca="1">OFFSET(WN!P$1,$AH88,0)</f>
        <v>0.50680000000000003</v>
      </c>
      <c r="AA88" s="99">
        <f ca="1">OFFSET(WN!O$1,$AH88,0)</f>
        <v>1.0402</v>
      </c>
      <c r="AB88" s="101">
        <f ca="1">OFFSET(RT!I$1,$AH88,0)</f>
        <v>1.052</v>
      </c>
      <c r="AC88" s="102">
        <f ca="1">OFFSET(CF!K$1,$AH88,0)</f>
        <v>0.5</v>
      </c>
      <c r="AD88" s="103">
        <f ca="1">OFFSET(CF!X$1,$AH88,0)</f>
        <v>5.4999999701976776E-2</v>
      </c>
      <c r="AE88" s="97">
        <f ca="1">OFFSET(WN!AR$1,$AH88,0)</f>
        <v>0.01</v>
      </c>
      <c r="AF88" s="97">
        <f ca="1">OFFSET(WN!AS$1,$AH88,0)</f>
        <v>2.2000000000000001E-3</v>
      </c>
      <c r="AG88" s="97">
        <f ca="1">OFFSET(WN!AT$1,$AH88,0)</f>
        <v>5.5E-2</v>
      </c>
      <c r="AH88" s="19">
        <f>MATCH($A88,WN!I:I,0)-1</f>
        <v>87</v>
      </c>
      <c r="AI88" s="19">
        <f>MATCH($A88,整体套利!W:W,0)-1</f>
        <v>87</v>
      </c>
    </row>
    <row r="89" spans="1:35" ht="13.05" x14ac:dyDescent="0.25">
      <c r="A89" s="16" t="s">
        <v>1628</v>
      </c>
      <c r="B89" s="16" t="str">
        <f>WN!K89</f>
        <v>银行B类</v>
      </c>
      <c r="C89" s="27">
        <f ca="1">OFFSET(RT!J$1,$AH89,0)</f>
        <v>1</v>
      </c>
      <c r="D89" s="30" t="e">
        <f ca="1">VLOOKUP(OFFSET(WN!$F$1,AH89,0),A类全体!$A:$D,4,FALSE)</f>
        <v>#N/A</v>
      </c>
      <c r="E89" s="31" t="e">
        <f t="shared" ca="1" si="18"/>
        <v>#N/A</v>
      </c>
      <c r="F89" s="9" t="e">
        <f t="shared" ca="1" si="19"/>
        <v>#N/A</v>
      </c>
      <c r="G89" s="9">
        <f ca="1">OFFSET(RT!P$1,$AH89,0)</f>
        <v>3.5200000000000002E-2</v>
      </c>
      <c r="H89" s="43">
        <f ca="1">OFFSET(RT!M$1,$AH89,0)</f>
        <v>5.4019999999999997E-3</v>
      </c>
      <c r="I89" s="9">
        <f ca="1">OFFSET(RT!V$1,$AH89,0)</f>
        <v>1E-4</v>
      </c>
      <c r="J89" s="43">
        <f t="shared" ca="1" si="20"/>
        <v>2.0285926979999997</v>
      </c>
      <c r="K89" s="43">
        <f t="shared" ca="1" si="21"/>
        <v>2.0488916867054807</v>
      </c>
      <c r="L89" s="9">
        <f ca="1">OFFSET(整体套利!C$1,$AI89,0)</f>
        <v>-4.2357926302659665E-3</v>
      </c>
      <c r="M89" s="104">
        <f t="shared" ca="1" si="22"/>
        <v>7.4400000000000008E-2</v>
      </c>
      <c r="N89" s="104">
        <f t="shared" ca="1" si="23"/>
        <v>7.5144479047556847E-2</v>
      </c>
      <c r="O89" s="104">
        <f t="shared" ca="1" si="24"/>
        <v>7.2331837611392447E-2</v>
      </c>
      <c r="P89" s="104">
        <f ca="1">OFFSET(整体套利!G$1,$AI89,0)</f>
        <v>0.47885773371742668</v>
      </c>
      <c r="Q89" s="104">
        <f ca="1">OFFSET(整体套利!H$1,$AI89,0)</f>
        <v>-0.36487989862615577</v>
      </c>
      <c r="R89" s="25">
        <f ca="1">OFFSET(WN!S$1,$AH89,0)</f>
        <v>0.16952378000000001</v>
      </c>
      <c r="S89" s="105">
        <f t="shared" ca="1" si="25"/>
        <v>0.99009269799999977</v>
      </c>
      <c r="T89" s="105">
        <f ca="1">OFFSET(整体套利!J$1,$AI89,0)</f>
        <v>1.0142963489999999</v>
      </c>
      <c r="U89" s="97">
        <f t="shared" ca="1" si="26"/>
        <v>1.0006438811247742E-2</v>
      </c>
      <c r="V89" s="99" t="str">
        <f ca="1">OFFSET(WN!$A$1,$AH89,0)</f>
        <v>160517</v>
      </c>
      <c r="W89" s="99" t="str">
        <f ca="1">OFFSET(WN!$B$1,$AH89,0)</f>
        <v>博时银行</v>
      </c>
      <c r="X89" s="100" t="str">
        <f ca="1">OFFSET(RT!C$1,$AH89,0)</f>
        <v>399986.SZ</v>
      </c>
      <c r="Y89" s="100" t="str">
        <f ca="1">OFFSET(RT!D$1,$AH89,0)</f>
        <v>中证银行</v>
      </c>
      <c r="Z89" s="99">
        <f ca="1">OFFSET(WN!P$1,$AH89,0)</f>
        <v>0.9899</v>
      </c>
      <c r="AA89" s="99">
        <f ca="1">OFFSET(WN!O$1,$AH89,0)</f>
        <v>1.0385</v>
      </c>
      <c r="AB89" s="101">
        <f ca="1">OFFSET(RT!I$1,$AH89,0)</f>
        <v>1.02</v>
      </c>
      <c r="AC89" s="102">
        <f ca="1">OFFSET(CF!K$1,$AH89,0)</f>
        <v>0.5</v>
      </c>
      <c r="AD89" s="103">
        <f ca="1">OFFSET(CF!X$1,$AH89,0)</f>
        <v>5.000000074505806E-2</v>
      </c>
      <c r="AE89" s="97">
        <f ca="1">OFFSET(WN!AR$1,$AH89,0)</f>
        <v>0.01</v>
      </c>
      <c r="AF89" s="97">
        <f ca="1">OFFSET(WN!AS$1,$AH89,0)</f>
        <v>2.2000000000000001E-3</v>
      </c>
      <c r="AG89" s="97">
        <f ca="1">OFFSET(WN!AT$1,$AH89,0)</f>
        <v>0.05</v>
      </c>
      <c r="AH89" s="19">
        <f>MATCH($A89,WN!I:I,0)-1</f>
        <v>88</v>
      </c>
      <c r="AI89" s="19">
        <f>MATCH($A89,整体套利!W:W,0)-1</f>
        <v>88</v>
      </c>
    </row>
    <row r="90" spans="1:35" ht="13.05" x14ac:dyDescent="0.25">
      <c r="A90" s="16" t="s">
        <v>1629</v>
      </c>
      <c r="B90" s="16" t="str">
        <f>WN!K90</f>
        <v>银行B份</v>
      </c>
      <c r="C90" s="27">
        <f ca="1">OFFSET(RT!J$1,$AH90,0)</f>
        <v>0.78</v>
      </c>
      <c r="D90" s="30" t="e">
        <f ca="1">VLOOKUP(OFFSET(WN!$F$1,AH90,0),A类全体!$A:$D,4,FALSE)</f>
        <v>#N/A</v>
      </c>
      <c r="E90" s="31" t="e">
        <f t="shared" ca="1" si="18"/>
        <v>#N/A</v>
      </c>
      <c r="F90" s="9" t="e">
        <f t="shared" ca="1" si="19"/>
        <v>#N/A</v>
      </c>
      <c r="G90" s="9">
        <f ca="1">OFFSET(RT!P$1,$AH90,0)</f>
        <v>-1.2999999999999999E-3</v>
      </c>
      <c r="H90" s="43">
        <f ca="1">OFFSET(RT!M$1,$AH90,0)</f>
        <v>1.0920000000000001E-3</v>
      </c>
      <c r="I90" s="9">
        <f ca="1">OFFSET(RT!V$1,$AH90,0)</f>
        <v>1E-4</v>
      </c>
      <c r="J90" s="43">
        <f t="shared" ca="1" si="20"/>
        <v>2.3591984615384614</v>
      </c>
      <c r="K90" s="43">
        <f t="shared" ca="1" si="21"/>
        <v>2.2997160120513667</v>
      </c>
      <c r="L90" s="9">
        <f ca="1">OFFSET(整体套利!C$1,$AI90,0)</f>
        <v>-4.9858306939102315E-3</v>
      </c>
      <c r="M90" s="104">
        <f t="shared" ca="1" si="22"/>
        <v>0.10179487179487179</v>
      </c>
      <c r="N90" s="104">
        <f t="shared" ca="1" si="23"/>
        <v>9.9228318612383196E-2</v>
      </c>
      <c r="O90" s="104">
        <f t="shared" ca="1" si="24"/>
        <v>7.4893310046607417E-2</v>
      </c>
      <c r="P90" s="104">
        <f ca="1">OFFSET(整体套利!G$1,$AI90,0)</f>
        <v>0.63027990601762407</v>
      </c>
      <c r="Q90" s="104">
        <f ca="1">OFFSET(整体套利!H$1,$AI90,0)</f>
        <v>-0.29897964041242164</v>
      </c>
      <c r="R90" s="25">
        <f ca="1">OFFSET(WN!S$1,$AH90,0)</f>
        <v>1.0768231100000001</v>
      </c>
      <c r="S90" s="105">
        <f t="shared" ca="1" si="25"/>
        <v>0.80017479999999996</v>
      </c>
      <c r="T90" s="105">
        <f ca="1">OFFSET(整体套利!J$1,$AI90,0)</f>
        <v>0.9200874</v>
      </c>
      <c r="U90" s="97">
        <f t="shared" ca="1" si="26"/>
        <v>-2.521299096147489E-2</v>
      </c>
      <c r="V90" s="99" t="str">
        <f ca="1">OFFSET(WN!$A$1,$AH90,0)</f>
        <v>168205</v>
      </c>
      <c r="W90" s="99" t="str">
        <f ca="1">OFFSET(WN!$B$1,$AH90,0)</f>
        <v>银行母基</v>
      </c>
      <c r="X90" s="100" t="str">
        <f ca="1">OFFSET(RT!C$1,$AH90,0)</f>
        <v>399986.SZ</v>
      </c>
      <c r="Y90" s="100" t="str">
        <f ca="1">OFFSET(RT!D$1,$AH90,0)</f>
        <v>中证银行</v>
      </c>
      <c r="Z90" s="99">
        <f ca="1">OFFSET(WN!P$1,$AH90,0)</f>
        <v>0.80100000000000005</v>
      </c>
      <c r="AA90" s="99">
        <f ca="1">OFFSET(WN!O$1,$AH90,0)</f>
        <v>1.04</v>
      </c>
      <c r="AB90" s="101">
        <f ca="1">OFFSET(RT!I$1,$AH90,0)</f>
        <v>1.0509999999999999</v>
      </c>
      <c r="AC90" s="102">
        <f ca="1">OFFSET(CF!K$1,$AH90,0)</f>
        <v>0.5</v>
      </c>
      <c r="AD90" s="103">
        <f ca="1">OFFSET(CF!X$1,$AH90,0)</f>
        <v>5.4999999701976776E-2</v>
      </c>
      <c r="AE90" s="97">
        <f ca="1">OFFSET(WN!AR$1,$AH90,0)</f>
        <v>0.01</v>
      </c>
      <c r="AF90" s="97">
        <f ca="1">OFFSET(WN!AS$1,$AH90,0)</f>
        <v>2.2000000000000001E-3</v>
      </c>
      <c r="AG90" s="97">
        <f ca="1">OFFSET(WN!AT$1,$AH90,0)</f>
        <v>5.5E-2</v>
      </c>
      <c r="AH90" s="19">
        <f>MATCH($A90,WN!I:I,0)-1</f>
        <v>89</v>
      </c>
      <c r="AI90" s="19">
        <f>MATCH($A90,整体套利!W:W,0)-1</f>
        <v>89</v>
      </c>
    </row>
    <row r="91" spans="1:35" ht="13.05" x14ac:dyDescent="0.25">
      <c r="A91" s="16" t="s">
        <v>1630</v>
      </c>
      <c r="B91" s="16" t="str">
        <f>WN!K91</f>
        <v>银行股B</v>
      </c>
      <c r="C91" s="27">
        <f ca="1">OFFSET(RT!J$1,$AH91,0)</f>
        <v>0.72799999999999998</v>
      </c>
      <c r="D91" s="30" t="e">
        <f ca="1">VLOOKUP(OFFSET(WN!$F$1,AH91,0),A类全体!$A:$D,4,FALSE)</f>
        <v>#N/A</v>
      </c>
      <c r="E91" s="31" t="e">
        <f t="shared" ca="1" si="18"/>
        <v>#N/A</v>
      </c>
      <c r="F91" s="9" t="e">
        <f t="shared" ca="1" si="19"/>
        <v>#N/A</v>
      </c>
      <c r="G91" s="9">
        <f ca="1">OFFSET(RT!P$1,$AH91,0)</f>
        <v>0</v>
      </c>
      <c r="H91" s="43">
        <f ca="1">OFFSET(RT!M$1,$AH91,0)</f>
        <v>4.7785319999999999E-2</v>
      </c>
      <c r="I91" s="9">
        <f ca="1">OFFSET(RT!V$1,$AH91,0)</f>
        <v>1E-4</v>
      </c>
      <c r="J91" s="43">
        <f t="shared" ca="1" si="20"/>
        <v>2.454628771978022</v>
      </c>
      <c r="K91" s="43">
        <f t="shared" ca="1" si="21"/>
        <v>2.392932701909432</v>
      </c>
      <c r="L91" s="9">
        <f ca="1">OFFSET(整体套利!C$1,$AI91,0)</f>
        <v>-4.4599221771043362E-3</v>
      </c>
      <c r="M91" s="104">
        <f t="shared" ca="1" si="22"/>
        <v>0.10906593406593407</v>
      </c>
      <c r="N91" s="104">
        <f t="shared" ca="1" si="23"/>
        <v>0.10632460731744751</v>
      </c>
      <c r="O91" s="104">
        <f t="shared" ca="1" si="24"/>
        <v>7.4978534844752781E-2</v>
      </c>
      <c r="P91" s="104">
        <f ca="1">OFFSET(整体套利!G$1,$AI91,0)</f>
        <v>0.67881969278734533</v>
      </c>
      <c r="Q91" s="104">
        <f ca="1">OFFSET(整体套利!H$1,$AI91,0)</f>
        <v>-0.27805157144501524</v>
      </c>
      <c r="R91" s="25">
        <f ca="1">OFFSET(WN!S$1,$AH91,0)</f>
        <v>5.0243451500000003</v>
      </c>
      <c r="S91" s="105">
        <f t="shared" ca="1" si="25"/>
        <v>0.74676974599999979</v>
      </c>
      <c r="T91" s="105">
        <f ca="1">OFFSET(整体套利!J$1,$AI91,0)</f>
        <v>0.8934848729999999</v>
      </c>
      <c r="U91" s="97">
        <f t="shared" ca="1" si="26"/>
        <v>-2.5134582782093351E-2</v>
      </c>
      <c r="V91" s="99" t="str">
        <f ca="1">OFFSET(WN!$A$1,$AH91,0)</f>
        <v>160418</v>
      </c>
      <c r="W91" s="99" t="str">
        <f ca="1">OFFSET(WN!$B$1,$AH91,0)</f>
        <v>银行股基</v>
      </c>
      <c r="X91" s="100" t="str">
        <f ca="1">OFFSET(RT!C$1,$AH91,0)</f>
        <v>399986.SZ</v>
      </c>
      <c r="Y91" s="100" t="str">
        <f ca="1">OFFSET(RT!D$1,$AH91,0)</f>
        <v>中证银行</v>
      </c>
      <c r="Z91" s="99">
        <f ca="1">OFFSET(WN!P$1,$AH91,0)</f>
        <v>0.74660000000000004</v>
      </c>
      <c r="AA91" s="99">
        <f ca="1">OFFSET(WN!O$1,$AH91,0)</f>
        <v>1.0402</v>
      </c>
      <c r="AB91" s="101">
        <f ca="1">OFFSET(RT!I$1,$AH91,0)</f>
        <v>1.0509999999999999</v>
      </c>
      <c r="AC91" s="102">
        <f ca="1">OFFSET(CF!K$1,$AH91,0)</f>
        <v>0.5</v>
      </c>
      <c r="AD91" s="103">
        <f ca="1">OFFSET(CF!X$1,$AH91,0)</f>
        <v>5.4999999701976776E-2</v>
      </c>
      <c r="AE91" s="97">
        <f ca="1">OFFSET(WN!AR$1,$AH91,0)</f>
        <v>0.01</v>
      </c>
      <c r="AF91" s="97">
        <f ca="1">OFFSET(WN!AS$1,$AH91,0)</f>
        <v>2.2000000000000001E-3</v>
      </c>
      <c r="AG91" s="97">
        <f ca="1">OFFSET(WN!AT$1,$AH91,0)</f>
        <v>5.5E-2</v>
      </c>
      <c r="AH91" s="19">
        <f>MATCH($A91,WN!I:I,0)-1</f>
        <v>90</v>
      </c>
      <c r="AI91" s="19">
        <f>MATCH($A91,整体套利!W:W,0)-1</f>
        <v>90</v>
      </c>
    </row>
    <row r="92" spans="1:35" ht="13.05" x14ac:dyDescent="0.25">
      <c r="A92" s="16" t="s">
        <v>1631</v>
      </c>
      <c r="B92" s="16" t="str">
        <f>WN!K92</f>
        <v>证券股B</v>
      </c>
      <c r="C92" s="27">
        <f ca="1">OFFSET(RT!J$1,$AH92,0)</f>
        <v>1.18</v>
      </c>
      <c r="D92" s="30" t="e">
        <f ca="1">VLOOKUP(OFFSET(WN!$F$1,AH92,0),A类全体!$A:$D,4,FALSE)</f>
        <v>#N/A</v>
      </c>
      <c r="E92" s="31" t="e">
        <f t="shared" ca="1" si="18"/>
        <v>#N/A</v>
      </c>
      <c r="F92" s="9" t="e">
        <f t="shared" ca="1" si="19"/>
        <v>#N/A</v>
      </c>
      <c r="G92" s="9">
        <f ca="1">OFFSET(RT!P$1,$AH92,0)</f>
        <v>1.6400000000000001E-2</v>
      </c>
      <c r="H92" s="43">
        <f ca="1">OFFSET(RT!M$1,$AH92,0)</f>
        <v>8.7999999999999998E-5</v>
      </c>
      <c r="I92" s="9">
        <f ca="1">OFFSET(RT!V$1,$AH92,0)</f>
        <v>-4.2000000000000006E-3</v>
      </c>
      <c r="J92" s="43">
        <f t="shared" ca="1" si="20"/>
        <v>1.8679407881355934</v>
      </c>
      <c r="K92" s="43">
        <f t="shared" ca="1" si="21"/>
        <v>1.8936655444929673</v>
      </c>
      <c r="L92" s="9">
        <f ca="1">OFFSET(整体套利!C$1,$AI92,0)</f>
        <v>2.3060774351388202E-2</v>
      </c>
      <c r="M92" s="104">
        <f t="shared" ca="1" si="22"/>
        <v>6.7288135593220347E-2</v>
      </c>
      <c r="N92" s="104">
        <f t="shared" ca="1" si="23"/>
        <v>6.821480891438339E-2</v>
      </c>
      <c r="O92" s="104">
        <f t="shared" ca="1" si="24"/>
        <v>7.7526182100233668E-2</v>
      </c>
      <c r="P92" s="104">
        <f ca="1">OFFSET(整体套利!G$1,$AI92,0)</f>
        <v>0.36105646255173585</v>
      </c>
      <c r="Q92" s="104">
        <f ca="1">OFFSET(整体套利!H$1,$AI92,0)</f>
        <v>-0.41470035255400184</v>
      </c>
      <c r="R92" s="25">
        <f ca="1">OFFSET(WN!S$1,$AH92,0)</f>
        <v>0.31763236</v>
      </c>
      <c r="S92" s="105">
        <f t="shared" ca="1" si="25"/>
        <v>1.16397013</v>
      </c>
      <c r="T92" s="105">
        <f ca="1">OFFSET(整体套利!J$1,$AI92,0)</f>
        <v>1.102085065</v>
      </c>
      <c r="U92" s="97">
        <f t="shared" ca="1" si="26"/>
        <v>1.3771719382523973E-2</v>
      </c>
      <c r="V92" s="99" t="str">
        <f ca="1">OFFSET(WN!$A$1,$AH92,0)</f>
        <v>160419</v>
      </c>
      <c r="W92" s="99" t="str">
        <f ca="1">OFFSET(WN!$B$1,$AH92,0)</f>
        <v>证券股基</v>
      </c>
      <c r="X92" s="100" t="str">
        <f ca="1">OFFSET(RT!C$1,$AH92,0)</f>
        <v>399975.SZ</v>
      </c>
      <c r="Y92" s="100" t="str">
        <f ca="1">OFFSET(RT!D$1,$AH92,0)</f>
        <v>证券公司</v>
      </c>
      <c r="Z92" s="99">
        <f ca="1">OFFSET(WN!P$1,$AH92,0)</f>
        <v>1.1728000000000001</v>
      </c>
      <c r="AA92" s="99">
        <f ca="1">OFFSET(WN!O$1,$AH92,0)</f>
        <v>1.0402</v>
      </c>
      <c r="AB92" s="101">
        <f ca="1">OFFSET(RT!I$1,$AH92,0)</f>
        <v>1.075</v>
      </c>
      <c r="AC92" s="102">
        <f ca="1">OFFSET(CF!K$1,$AH92,0)</f>
        <v>0.5</v>
      </c>
      <c r="AD92" s="103">
        <f ca="1">OFFSET(CF!X$1,$AH92,0)</f>
        <v>5.4999999701976776E-2</v>
      </c>
      <c r="AE92" s="97">
        <f ca="1">OFFSET(WN!AR$1,$AH92,0)</f>
        <v>0.01</v>
      </c>
      <c r="AF92" s="97">
        <f ca="1">OFFSET(WN!AS$1,$AH92,0)</f>
        <v>2.2000000000000001E-3</v>
      </c>
      <c r="AG92" s="97">
        <f ca="1">OFFSET(WN!AT$1,$AH92,0)</f>
        <v>5.5E-2</v>
      </c>
      <c r="AH92" s="19">
        <f>MATCH($A92,WN!I:I,0)-1</f>
        <v>91</v>
      </c>
      <c r="AI92" s="19">
        <f>MATCH($A92,整体套利!W:W,0)-1</f>
        <v>91</v>
      </c>
    </row>
    <row r="93" spans="1:35" ht="13.05" x14ac:dyDescent="0.25">
      <c r="A93" s="16" t="s">
        <v>1632</v>
      </c>
      <c r="B93" s="16" t="str">
        <f>WN!K93</f>
        <v>高铁B级</v>
      </c>
      <c r="C93" s="27">
        <f ca="1">OFFSET(RT!J$1,$AH93,0)</f>
        <v>1.04</v>
      </c>
      <c r="D93" s="30" t="e">
        <f ca="1">VLOOKUP(OFFSET(WN!$F$1,AH93,0),A类全体!$A:$D,4,FALSE)</f>
        <v>#N/A</v>
      </c>
      <c r="E93" s="31" t="e">
        <f t="shared" ca="1" si="18"/>
        <v>#N/A</v>
      </c>
      <c r="F93" s="9" t="e">
        <f t="shared" ca="1" si="19"/>
        <v>#N/A</v>
      </c>
      <c r="G93" s="9">
        <f ca="1">OFFSET(RT!P$1,$AH93,0)</f>
        <v>-1.23E-2</v>
      </c>
      <c r="H93" s="43">
        <f ca="1">OFFSET(RT!M$1,$AH93,0)</f>
        <v>2.9164000000000002E-4</v>
      </c>
      <c r="I93" s="9">
        <f ca="1">OFFSET(RT!V$1,$AH93,0)</f>
        <v>-8.0000000000000004E-4</v>
      </c>
      <c r="J93" s="43">
        <f t="shared" ca="1" si="20"/>
        <v>2.0369123076923077</v>
      </c>
      <c r="K93" s="43">
        <f t="shared" ca="1" si="21"/>
        <v>1.9686003608624121</v>
      </c>
      <c r="L93" s="9">
        <f ca="1">OFFSET(整体套利!C$1,$AI93,0)</f>
        <v>-1.6705526388734571E-2</v>
      </c>
      <c r="M93" s="104">
        <f t="shared" ca="1" si="22"/>
        <v>7.5961538461538455E-2</v>
      </c>
      <c r="N93" s="104">
        <f t="shared" ca="1" si="23"/>
        <v>7.3414015646292394E-2</v>
      </c>
      <c r="O93" s="104">
        <f t="shared" ca="1" si="24"/>
        <v>7.325743739178299E-2</v>
      </c>
      <c r="P93" s="104">
        <f ca="1">OFFSET(整体套利!G$1,$AI93,0)</f>
        <v>0.4161706293009102</v>
      </c>
      <c r="Q93" s="104">
        <f ca="1">OFFSET(整体套利!H$1,$AI93,0)</f>
        <v>-0.39000810427245458</v>
      </c>
      <c r="R93" s="25">
        <f ca="1">OFFSET(WN!S$1,$AH93,0)</f>
        <v>4.6852379999999999E-2</v>
      </c>
      <c r="S93" s="105">
        <f t="shared" ca="1" si="25"/>
        <v>1.0760888</v>
      </c>
      <c r="T93" s="105">
        <f ca="1">OFFSET(整体套利!J$1,$AI93,0)</f>
        <v>1.0591944</v>
      </c>
      <c r="U93" s="97">
        <f t="shared" ca="1" si="26"/>
        <v>-3.3537009213365998E-2</v>
      </c>
      <c r="V93" s="99" t="str">
        <f ca="1">OFFSET(WN!$A$1,$AH93,0)</f>
        <v>160135</v>
      </c>
      <c r="W93" s="99" t="str">
        <f ca="1">OFFSET(WN!$B$1,$AH93,0)</f>
        <v>高铁基金</v>
      </c>
      <c r="X93" s="100" t="str">
        <f ca="1">OFFSET(RT!C$1,$AH93,0)</f>
        <v>399807.SZ</v>
      </c>
      <c r="Y93" s="100" t="str">
        <f ca="1">OFFSET(RT!D$1,$AH93,0)</f>
        <v>高铁产业</v>
      </c>
      <c r="Z93" s="99">
        <f ca="1">OFFSET(WN!P$1,$AH93,0)</f>
        <v>1.0777000000000001</v>
      </c>
      <c r="AA93" s="99">
        <f ca="1">OFFSET(WN!O$1,$AH93,0)</f>
        <v>1.0423</v>
      </c>
      <c r="AB93" s="101">
        <f ca="1">OFFSET(RT!I$1,$AH93,0)</f>
        <v>1.0429999999999999</v>
      </c>
      <c r="AC93" s="102">
        <f ca="1">OFFSET(CF!K$1,$AH93,0)</f>
        <v>0.5</v>
      </c>
      <c r="AD93" s="103">
        <f ca="1">OFFSET(CF!X$1,$AH93,0)</f>
        <v>5.4999999701976776E-2</v>
      </c>
      <c r="AE93" s="97">
        <f ca="1">OFFSET(WN!AR$1,$AH93,0)</f>
        <v>0.01</v>
      </c>
      <c r="AF93" s="97">
        <f ca="1">OFFSET(WN!AS$1,$AH93,0)</f>
        <v>2E-3</v>
      </c>
      <c r="AG93" s="97">
        <f ca="1">OFFSET(WN!AT$1,$AH93,0)</f>
        <v>5.5E-2</v>
      </c>
      <c r="AH93" s="19">
        <f>MATCH($A93,WN!I:I,0)-1</f>
        <v>92</v>
      </c>
      <c r="AI93" s="19">
        <f>MATCH($A93,整体套利!W:W,0)-1</f>
        <v>92</v>
      </c>
    </row>
    <row r="94" spans="1:35" ht="13.05" x14ac:dyDescent="0.25">
      <c r="A94" s="16" t="s">
        <v>1633</v>
      </c>
      <c r="B94" s="16" t="str">
        <f>WN!K94</f>
        <v>环保B级</v>
      </c>
      <c r="C94" s="27">
        <f ca="1">OFFSET(RT!J$1,$AH94,0)</f>
        <v>1.19</v>
      </c>
      <c r="D94" s="30" t="e">
        <f ca="1">VLOOKUP(OFFSET(WN!$F$1,AH94,0),A类全体!$A:$D,4,FALSE)</f>
        <v>#N/A</v>
      </c>
      <c r="E94" s="31" t="e">
        <f t="shared" ca="1" si="18"/>
        <v>#N/A</v>
      </c>
      <c r="F94" s="9" t="e">
        <f t="shared" ca="1" si="19"/>
        <v>#N/A</v>
      </c>
      <c r="G94" s="9">
        <f ca="1">OFFSET(RT!P$1,$AH94,0)</f>
        <v>0</v>
      </c>
      <c r="H94" s="43">
        <f ca="1">OFFSET(RT!M$1,$AH94,0)</f>
        <v>0</v>
      </c>
      <c r="I94" s="9">
        <f ca="1">OFFSET(RT!V$1,$AH94,0)</f>
        <v>-4.0000000000000002E-4</v>
      </c>
      <c r="J94" s="43">
        <f t="shared" ca="1" si="20"/>
        <v>1.9538790924369749</v>
      </c>
      <c r="K94" s="43">
        <f t="shared" ca="1" si="21"/>
        <v>1.8064540439443801</v>
      </c>
      <c r="L94" s="9">
        <f ca="1">OFFSET(整体套利!C$1,$AI94,0)</f>
        <v>-2.7145362529248707E-2</v>
      </c>
      <c r="M94" s="104">
        <f t="shared" ca="1" si="22"/>
        <v>5.8319327731092441E-2</v>
      </c>
      <c r="N94" s="104">
        <f t="shared" ca="1" si="23"/>
        <v>5.3918989065260096E-2</v>
      </c>
      <c r="O94" s="104">
        <f t="shared" ca="1" si="24"/>
        <v>6.1139119405686879E-2</v>
      </c>
      <c r="P94" s="104">
        <f ca="1">OFFSET(整体套利!G$1,$AI94,0)</f>
        <v>0.29025813988163307</v>
      </c>
      <c r="Q94" s="104">
        <f ca="1">OFFSET(整体套利!H$1,$AI94,0)</f>
        <v>-0.44604917194415217</v>
      </c>
      <c r="R94" s="25">
        <f ca="1">OFFSET(WN!S$1,$AH94,0)</f>
        <v>4.6535420000000001E-2</v>
      </c>
      <c r="S94" s="105">
        <f t="shared" ca="1" si="25"/>
        <v>1.2871161200000001</v>
      </c>
      <c r="T94" s="105">
        <f ca="1">OFFSET(整体套利!J$1,$AI94,0)</f>
        <v>1.1625580600000001</v>
      </c>
      <c r="U94" s="97">
        <f t="shared" ca="1" si="26"/>
        <v>-7.5452492973205998E-2</v>
      </c>
      <c r="V94" s="99" t="str">
        <f ca="1">OFFSET(WN!$A$1,$AH94,0)</f>
        <v>160634</v>
      </c>
      <c r="W94" s="99" t="str">
        <f ca="1">OFFSET(WN!$B$1,$AH94,0)</f>
        <v>环保分级</v>
      </c>
      <c r="X94" s="100" t="str">
        <f ca="1">OFFSET(RT!C$1,$AH94,0)</f>
        <v>000827.SH</v>
      </c>
      <c r="Y94" s="100" t="str">
        <f ca="1">OFFSET(RT!D$1,$AH94,0)</f>
        <v>中证环保</v>
      </c>
      <c r="Z94" s="99">
        <f ca="1">OFFSET(WN!P$1,$AH94,0)</f>
        <v>1.288</v>
      </c>
      <c r="AA94" s="99">
        <f ca="1">OFFSET(WN!O$1,$AH94,0)</f>
        <v>1.038</v>
      </c>
      <c r="AB94" s="101">
        <f ca="1">OFFSET(RT!I$1,$AH94,0)</f>
        <v>1.0720000000000001</v>
      </c>
      <c r="AC94" s="102">
        <f ca="1">OFFSET(CF!K$1,$AH94,0)</f>
        <v>0.5</v>
      </c>
      <c r="AD94" s="103">
        <f ca="1">OFFSET(CF!X$1,$AH94,0)</f>
        <v>4.4999998062849045E-2</v>
      </c>
      <c r="AE94" s="97">
        <f ca="1">OFFSET(WN!AR$1,$AH94,0)</f>
        <v>0.01</v>
      </c>
      <c r="AF94" s="97">
        <f ca="1">OFFSET(WN!AS$1,$AH94,0)</f>
        <v>2.2000000000000001E-3</v>
      </c>
      <c r="AG94" s="97">
        <f ca="1">OFFSET(WN!AT$1,$AH94,0)</f>
        <v>4.4999999999999998E-2</v>
      </c>
      <c r="AH94" s="19">
        <f>MATCH($A94,WN!I:I,0)-1</f>
        <v>93</v>
      </c>
      <c r="AI94" s="19">
        <f>MATCH($A94,整体套利!W:W,0)-1</f>
        <v>93</v>
      </c>
    </row>
    <row r="95" spans="1:35" ht="13.05" x14ac:dyDescent="0.25">
      <c r="A95" s="16" t="s">
        <v>1634</v>
      </c>
      <c r="B95" s="16" t="str">
        <f>WN!K95</f>
        <v>互联B</v>
      </c>
      <c r="C95" s="27">
        <f ca="1">OFFSET(RT!J$1,$AH95,0)</f>
        <v>1.032</v>
      </c>
      <c r="D95" s="30" t="e">
        <f ca="1">VLOOKUP(OFFSET(WN!$F$1,AH95,0),A类全体!$A:$D,4,FALSE)</f>
        <v>#N/A</v>
      </c>
      <c r="E95" s="31" t="e">
        <f t="shared" ca="1" si="18"/>
        <v>#N/A</v>
      </c>
      <c r="F95" s="9" t="e">
        <f t="shared" ca="1" si="19"/>
        <v>#N/A</v>
      </c>
      <c r="G95" s="9">
        <f ca="1">OFFSET(RT!P$1,$AH95,0)</f>
        <v>-1E-3</v>
      </c>
      <c r="H95" s="43">
        <f ca="1">OFFSET(RT!M$1,$AH95,0)</f>
        <v>1.9100000000000001E-4</v>
      </c>
      <c r="I95" s="9">
        <f ca="1">OFFSET(RT!V$1,$AH95,0)</f>
        <v>-1.5E-3</v>
      </c>
      <c r="J95" s="43">
        <f t="shared" ca="1" si="20"/>
        <v>2.1132633720930234</v>
      </c>
      <c r="K95" s="43">
        <f t="shared" ca="1" si="21"/>
        <v>1.9082256368472914</v>
      </c>
      <c r="L95" s="9">
        <f ca="1">OFFSET(整体套利!C$1,$AI95,0)</f>
        <v>9.2220241683225179E-3</v>
      </c>
      <c r="M95" s="104">
        <f t="shared" ca="1" si="22"/>
        <v>6.7248062015503873E-2</v>
      </c>
      <c r="N95" s="104">
        <f t="shared" ca="1" si="23"/>
        <v>6.0723371095570355E-2</v>
      </c>
      <c r="O95" s="104">
        <f t="shared" ca="1" si="24"/>
        <v>6.0406246806694257E-2</v>
      </c>
      <c r="P95" s="104">
        <f ca="1">OFFSET(整体套利!G$1,$AI95,0)</f>
        <v>0.37558658450929916</v>
      </c>
      <c r="Q95" s="104">
        <f ca="1">OFFSET(整体套利!H$1,$AI95,0)</f>
        <v>-0.4094148263840075</v>
      </c>
      <c r="R95" s="25">
        <f ca="1">OFFSET(WN!S$1,$AH95,0)</f>
        <v>7.7093120000000001E-2</v>
      </c>
      <c r="S95" s="105">
        <f t="shared" ca="1" si="25"/>
        <v>1.1428878000000002</v>
      </c>
      <c r="T95" s="105">
        <f ca="1">OFFSET(整体套利!J$1,$AI95,0)</f>
        <v>1.0904439000000001</v>
      </c>
      <c r="U95" s="97">
        <f t="shared" ca="1" si="26"/>
        <v>-9.7024222325236331E-2</v>
      </c>
      <c r="V95" s="99" t="str">
        <f ca="1">OFFSET(WN!$A$1,$AH95,0)</f>
        <v>160636</v>
      </c>
      <c r="W95" s="99" t="str">
        <f ca="1">OFFSET(WN!$B$1,$AH95,0)</f>
        <v>互联网</v>
      </c>
      <c r="X95" s="100" t="str">
        <f ca="1">OFFSET(RT!C$1,$AH95,0)</f>
        <v>399970.SZ</v>
      </c>
      <c r="Y95" s="100" t="str">
        <f ca="1">OFFSET(RT!D$1,$AH95,0)</f>
        <v>中证移动互联</v>
      </c>
      <c r="Z95" s="99">
        <f ca="1">OFFSET(WN!P$1,$AH95,0)</f>
        <v>1.1459999999999999</v>
      </c>
      <c r="AA95" s="99">
        <f ca="1">OFFSET(WN!O$1,$AH95,0)</f>
        <v>1.038</v>
      </c>
      <c r="AB95" s="101">
        <f ca="1">OFFSET(RT!I$1,$AH95,0)</f>
        <v>1.169</v>
      </c>
      <c r="AC95" s="102">
        <f ca="1">OFFSET(CF!K$1,$AH95,0)</f>
        <v>0.5</v>
      </c>
      <c r="AD95" s="103">
        <f ca="1">OFFSET(CF!X$1,$AH95,0)</f>
        <v>4.4999998062849045E-2</v>
      </c>
      <c r="AE95" s="97">
        <f ca="1">OFFSET(WN!AR$1,$AH95,0)</f>
        <v>0.01</v>
      </c>
      <c r="AF95" s="97">
        <f ca="1">OFFSET(WN!AS$1,$AH95,0)</f>
        <v>2.2000000000000001E-3</v>
      </c>
      <c r="AG95" s="97">
        <f ca="1">OFFSET(WN!AT$1,$AH95,0)</f>
        <v>4.4999999999999998E-2</v>
      </c>
      <c r="AH95" s="19">
        <f>MATCH($A95,WN!I:I,0)-1</f>
        <v>94</v>
      </c>
      <c r="AI95" s="19">
        <f>MATCH($A95,整体套利!W:W,0)-1</f>
        <v>94</v>
      </c>
    </row>
    <row r="96" spans="1:35" ht="13.05" x14ac:dyDescent="0.25">
      <c r="A96" s="16" t="s">
        <v>1635</v>
      </c>
      <c r="B96" s="16" t="str">
        <f>WN!K96</f>
        <v>金融地B</v>
      </c>
      <c r="C96" s="27">
        <f ca="1">OFFSET(RT!J$1,$AH96,0)</f>
        <v>0.624</v>
      </c>
      <c r="D96" s="30" t="e">
        <f ca="1">VLOOKUP(OFFSET(WN!$F$1,AH96,0),A类全体!$A:$D,4,FALSE)</f>
        <v>#N/A</v>
      </c>
      <c r="E96" s="31" t="e">
        <f t="shared" ca="1" si="18"/>
        <v>#N/A</v>
      </c>
      <c r="F96" s="9" t="e">
        <f t="shared" ca="1" si="19"/>
        <v>#N/A</v>
      </c>
      <c r="G96" s="9">
        <f ca="1">OFFSET(RT!P$1,$AH96,0)</f>
        <v>0</v>
      </c>
      <c r="H96" s="43">
        <f ca="1">OFFSET(RT!M$1,$AH96,0)</f>
        <v>4.9799999999999996E-4</v>
      </c>
      <c r="I96" s="9">
        <f ca="1">OFFSET(RT!V$1,$AH96,0)</f>
        <v>-9.0000000000000008E-4</v>
      </c>
      <c r="J96" s="43">
        <f t="shared" ca="1" si="20"/>
        <v>2.6771962179487176</v>
      </c>
      <c r="K96" s="43">
        <f t="shared" ca="1" si="21"/>
        <v>2.6451054929043227</v>
      </c>
      <c r="L96" s="9">
        <f ca="1">OFFSET(整体套利!C$1,$AI96,0)</f>
        <v>-3.334453828837014E-3</v>
      </c>
      <c r="M96" s="104">
        <f t="shared" ca="1" si="22"/>
        <v>0.11923076923076924</v>
      </c>
      <c r="N96" s="104">
        <f t="shared" ca="1" si="23"/>
        <v>0.11780158678737404</v>
      </c>
      <c r="O96" s="104">
        <f t="shared" ca="1" si="24"/>
        <v>7.108933823890537E-2</v>
      </c>
      <c r="P96" s="104">
        <f ca="1">OFFSET(整体套利!G$1,$AI96,0)</f>
        <v>0.79579377688497832</v>
      </c>
      <c r="Q96" s="104">
        <f ca="1">OFFSET(整体套利!H$1,$AI96,0)</f>
        <v>-0.22900587179071596</v>
      </c>
      <c r="R96" s="25">
        <f ca="1">OFFSET(WN!S$1,$AH96,0)</f>
        <v>0.20269387</v>
      </c>
      <c r="S96" s="105">
        <f t="shared" ca="1" si="25"/>
        <v>0.63157043999999996</v>
      </c>
      <c r="T96" s="105">
        <f ca="1">OFFSET(整体套利!J$1,$AI96,0)</f>
        <v>0.83528521999999994</v>
      </c>
      <c r="U96" s="97">
        <f t="shared" ca="1" si="26"/>
        <v>-1.1986691460733945E-2</v>
      </c>
      <c r="V96" s="99" t="str">
        <f ca="1">OFFSET(WN!$A$1,$AH96,0)</f>
        <v>160814</v>
      </c>
      <c r="W96" s="99" t="str">
        <f ca="1">OFFSET(WN!$B$1,$AH96,0)</f>
        <v>金融地产</v>
      </c>
      <c r="X96" s="100" t="str">
        <f ca="1">OFFSET(RT!C$1,$AH96,0)</f>
        <v>000934.SH</v>
      </c>
      <c r="Y96" s="100" t="str">
        <f ca="1">OFFSET(RT!D$1,$AH96,0)</f>
        <v>中证金融</v>
      </c>
      <c r="Z96" s="99">
        <f ca="1">OFFSET(WN!P$1,$AH96,0)</f>
        <v>0.63300000000000001</v>
      </c>
      <c r="AA96" s="99">
        <f ca="1">OFFSET(WN!O$1,$AH96,0)</f>
        <v>1.0389999999999999</v>
      </c>
      <c r="AB96" s="101">
        <f ca="1">OFFSET(RT!I$1,$AH96,0)</f>
        <v>1.0409999999999999</v>
      </c>
      <c r="AC96" s="102">
        <f ca="1">OFFSET(CF!K$1,$AH96,0)</f>
        <v>0.5</v>
      </c>
      <c r="AD96" s="103">
        <f ca="1">OFFSET(CF!X$1,$AH96,0)</f>
        <v>5.000000074505806E-2</v>
      </c>
      <c r="AE96" s="97">
        <f ca="1">OFFSET(WN!AR$1,$AH96,0)</f>
        <v>0.01</v>
      </c>
      <c r="AF96" s="97">
        <f ca="1">OFFSET(WN!AS$1,$AH96,0)</f>
        <v>2.2000000000000001E-3</v>
      </c>
      <c r="AG96" s="97">
        <f ca="1">OFFSET(WN!AT$1,$AH96,0)</f>
        <v>0.05</v>
      </c>
      <c r="AH96" s="19">
        <f>MATCH($A96,WN!I:I,0)-1</f>
        <v>95</v>
      </c>
      <c r="AI96" s="19">
        <f>MATCH($A96,整体套利!W:W,0)-1</f>
        <v>95</v>
      </c>
    </row>
    <row r="97" spans="1:35" ht="13.05" x14ac:dyDescent="0.25">
      <c r="A97" s="16" t="s">
        <v>1636</v>
      </c>
      <c r="B97" s="16" t="str">
        <f>WN!K97</f>
        <v>国企改B</v>
      </c>
      <c r="C97" s="27">
        <f ca="1">OFFSET(RT!J$1,$AH97,0)</f>
        <v>1.075</v>
      </c>
      <c r="D97" s="30" t="e">
        <f ca="1">VLOOKUP(OFFSET(WN!$F$1,AH97,0),A类全体!$A:$D,4,FALSE)</f>
        <v>#N/A</v>
      </c>
      <c r="E97" s="31" t="e">
        <f t="shared" ca="1" si="18"/>
        <v>#N/A</v>
      </c>
      <c r="F97" s="9" t="e">
        <f t="shared" ca="1" si="19"/>
        <v>#N/A</v>
      </c>
      <c r="G97" s="9">
        <f ca="1">OFFSET(RT!P$1,$AH97,0)</f>
        <v>-9.1999999999999998E-3</v>
      </c>
      <c r="H97" s="43">
        <f ca="1">OFFSET(RT!M$1,$AH97,0)</f>
        <v>2.93042E-3</v>
      </c>
      <c r="I97" s="9">
        <f ca="1">OFFSET(RT!V$1,$AH97,0)</f>
        <v>-1.7000000000000001E-3</v>
      </c>
      <c r="J97" s="43">
        <f t="shared" ca="1" si="20"/>
        <v>1.9462470753488372</v>
      </c>
      <c r="K97" s="43">
        <f t="shared" ca="1" si="21"/>
        <v>1.9343430275912643</v>
      </c>
      <c r="L97" s="9">
        <f ca="1">OFFSET(整体套利!C$1,$AI97,0)</f>
        <v>-1.5369381581794572E-3</v>
      </c>
      <c r="M97" s="104">
        <f t="shared" ca="1" si="22"/>
        <v>6.4558139534883721E-2</v>
      </c>
      <c r="N97" s="104">
        <f t="shared" ca="1" si="23"/>
        <v>6.4163275395639957E-2</v>
      </c>
      <c r="O97" s="104">
        <f t="shared" ca="1" si="24"/>
        <v>6.8225457406126344E-2</v>
      </c>
      <c r="P97" s="104">
        <f ca="1">OFFSET(整体套利!G$1,$AI97,0)</f>
        <v>0.43388663739849775</v>
      </c>
      <c r="Q97" s="104">
        <f ca="1">OFFSET(整体套利!H$1,$AI97,0)</f>
        <v>-0.39752863118639792</v>
      </c>
      <c r="R97" s="25">
        <f ca="1">OFFSET(WN!S$1,$AH97,0)</f>
        <v>0.66071800000000003</v>
      </c>
      <c r="S97" s="105">
        <f t="shared" ca="1" si="25"/>
        <v>1.081615606</v>
      </c>
      <c r="T97" s="105">
        <f ca="1">OFFSET(整体套利!J$1,$AI97,0)</f>
        <v>1.0461078029999999</v>
      </c>
      <c r="U97" s="97">
        <f t="shared" ca="1" si="26"/>
        <v>-6.1164113787759433E-3</v>
      </c>
      <c r="V97" s="99" t="str">
        <f ca="1">OFFSET(WN!$A$1,$AH97,0)</f>
        <v>502006</v>
      </c>
      <c r="W97" s="99" t="str">
        <f ca="1">OFFSET(WN!$B$1,$AH97,0)</f>
        <v>国企改革</v>
      </c>
      <c r="X97" s="100" t="str">
        <f ca="1">OFFSET(RT!C$1,$AH97,0)</f>
        <v>399974.SZ</v>
      </c>
      <c r="Y97" s="100" t="str">
        <f ca="1">OFFSET(RT!D$1,$AH97,0)</f>
        <v>国企改革</v>
      </c>
      <c r="Z97" s="99">
        <f ca="1">OFFSET(WN!P$1,$AH97,0)</f>
        <v>1.085</v>
      </c>
      <c r="AA97" s="99">
        <f ca="1">OFFSET(WN!O$1,$AH97,0)</f>
        <v>1.0105999999999999</v>
      </c>
      <c r="AB97" s="101">
        <f ca="1">OFFSET(RT!I$1,$AH97,0)</f>
        <v>1.014</v>
      </c>
      <c r="AC97" s="102">
        <f ca="1">OFFSET(CF!K$1,$AH97,0)</f>
        <v>0.5</v>
      </c>
      <c r="AD97" s="103">
        <f ca="1">OFFSET(CF!X$1,$AH97,0)</f>
        <v>4.4999998062849045E-2</v>
      </c>
      <c r="AE97" s="97">
        <f ca="1">OFFSET(WN!AR$1,$AH97,0)</f>
        <v>0.01</v>
      </c>
      <c r="AF97" s="97">
        <f ca="1">OFFSET(WN!AS$1,$AH97,0)</f>
        <v>2.2000000000000001E-3</v>
      </c>
      <c r="AG97" s="97">
        <f ca="1">OFFSET(WN!AT$1,$AH97,0)</f>
        <v>4.4999999999999998E-2</v>
      </c>
      <c r="AH97" s="19">
        <f>MATCH($A97,WN!I:I,0)-1</f>
        <v>96</v>
      </c>
      <c r="AI97" s="19">
        <f>MATCH($A97,整体套利!W:W,0)-1</f>
        <v>96</v>
      </c>
    </row>
    <row r="98" spans="1:35" ht="13.05" x14ac:dyDescent="0.25">
      <c r="A98" s="16" t="s">
        <v>1637</v>
      </c>
      <c r="B98" s="16" t="str">
        <f>WN!K98</f>
        <v>工业4B</v>
      </c>
      <c r="C98" s="27">
        <f ca="1">OFFSET(RT!J$1,$AH98,0)</f>
        <v>0.85</v>
      </c>
      <c r="D98" s="30" t="e">
        <f ca="1">VLOOKUP(OFFSET(WN!$F$1,AH98,0),A类全体!$A:$D,4,FALSE)</f>
        <v>#N/A</v>
      </c>
      <c r="E98" s="31" t="e">
        <f t="shared" ref="E98:E128" ca="1" si="27">IF(D98="-","-",(T98-D98*AC98)/(1-AC98))</f>
        <v>#N/A</v>
      </c>
      <c r="F98" s="9" t="e">
        <f t="shared" ref="F98:F128" ca="1" si="28">IF(E98="-","-",C98/E98-1)</f>
        <v>#N/A</v>
      </c>
      <c r="G98" s="9">
        <f ca="1">OFFSET(RT!P$1,$AH98,0)</f>
        <v>-2.75E-2</v>
      </c>
      <c r="H98" s="43">
        <f ca="1">OFFSET(RT!M$1,$AH98,0)</f>
        <v>1.02556E-3</v>
      </c>
      <c r="I98" s="9">
        <f ca="1">OFFSET(RT!V$1,$AH98,0)</f>
        <v>-4.0000000000000001E-3</v>
      </c>
      <c r="J98" s="43">
        <f t="shared" ref="J98:J128" ca="1" si="29">T98/(1-AC98)/C98</f>
        <v>2.2197679999999997</v>
      </c>
      <c r="K98" s="43">
        <f t="shared" ref="K98:K128" ca="1" si="30">T98/(1-AC98)/S98</f>
        <v>2.2124725669287204</v>
      </c>
      <c r="L98" s="9">
        <f ca="1">OFFSET(整体套利!C$1,$AI98,0)</f>
        <v>-3.6054642276341919E-3</v>
      </c>
      <c r="M98" s="104">
        <f t="shared" ref="M98:M128" ca="1" si="31">(AC98*AG98+AE98+AF98)/(1-AC98)/C98</f>
        <v>8.164705882352942E-2</v>
      </c>
      <c r="N98" s="104">
        <f t="shared" ref="N98:N128" ca="1" si="32">(AC98*AG98+AE98+AF98)/(1-AC98)/S98</f>
        <v>8.1378719675873498E-2</v>
      </c>
      <c r="O98" s="104">
        <f t="shared" ref="O98:O128" ca="1" si="33">M98/(J98-1)</f>
        <v>6.6936547625064305E-2</v>
      </c>
      <c r="P98" s="104">
        <f ca="1">OFFSET(整体套利!G$1,$AI98,0)</f>
        <v>0.58999128048781779</v>
      </c>
      <c r="Q98" s="104">
        <f ca="1">OFFSET(整体套利!H$1,$AI98,0)</f>
        <v>-0.31948373195121393</v>
      </c>
      <c r="R98" s="25">
        <f ca="1">OFFSET(WN!S$1,$AH98,0)</f>
        <v>0.38209000999999998</v>
      </c>
      <c r="S98" s="105">
        <f t="shared" ref="S98:S128" ca="1" si="34">(T98-AA98*AC98)/(1-AC98)</f>
        <v>0.85280279999999986</v>
      </c>
      <c r="T98" s="105">
        <f ca="1">OFFSET(整体套利!J$1,$AI98,0)</f>
        <v>0.94340139999999995</v>
      </c>
      <c r="U98" s="97">
        <f t="shared" ref="U98:U128" ca="1" si="35">C98/S98-1</f>
        <v>-3.2865745750364495E-3</v>
      </c>
      <c r="V98" s="99" t="str">
        <f ca="1">OFFSET(WN!$A$1,$AH98,0)</f>
        <v>161031</v>
      </c>
      <c r="W98" s="99" t="str">
        <f ca="1">OFFSET(WN!$B$1,$AH98,0)</f>
        <v>工业4</v>
      </c>
      <c r="X98" s="100" t="str">
        <f ca="1">OFFSET(RT!C$1,$AH98,0)</f>
        <v>399803.SZ</v>
      </c>
      <c r="Y98" s="100" t="str">
        <f ca="1">OFFSET(RT!D$1,$AH98,0)</f>
        <v>工业4.0</v>
      </c>
      <c r="Z98" s="99">
        <f ca="1">OFFSET(WN!P$1,$AH98,0)</f>
        <v>0.86</v>
      </c>
      <c r="AA98" s="99">
        <f ca="1">OFFSET(WN!O$1,$AH98,0)</f>
        <v>1.034</v>
      </c>
      <c r="AB98" s="101">
        <f ca="1">OFFSET(RT!I$1,$AH98,0)</f>
        <v>1.03</v>
      </c>
      <c r="AC98" s="102">
        <f ca="1">OFFSET(CF!K$1,$AH98,0)</f>
        <v>0.5</v>
      </c>
      <c r="AD98" s="103">
        <f ca="1">OFFSET(CF!X$1,$AH98,0)</f>
        <v>4.4999998062849045E-2</v>
      </c>
      <c r="AE98" s="97">
        <f ca="1">OFFSET(WN!AR$1,$AH98,0)</f>
        <v>0.01</v>
      </c>
      <c r="AF98" s="97">
        <f ca="1">OFFSET(WN!AS$1,$AH98,0)</f>
        <v>2.2000000000000001E-3</v>
      </c>
      <c r="AG98" s="97">
        <f ca="1">OFFSET(WN!AT$1,$AH98,0)</f>
        <v>4.4999999999999998E-2</v>
      </c>
      <c r="AH98" s="19">
        <f>MATCH($A98,WN!I:I,0)-1</f>
        <v>97</v>
      </c>
      <c r="AI98" s="19">
        <f>MATCH($A98,整体套利!W:W,0)-1</f>
        <v>97</v>
      </c>
    </row>
    <row r="99" spans="1:35" ht="13.05" x14ac:dyDescent="0.25">
      <c r="A99" s="16" t="s">
        <v>1638</v>
      </c>
      <c r="B99" s="16" t="str">
        <f>WN!K99</f>
        <v>钢铁B</v>
      </c>
      <c r="C99" s="27">
        <f ca="1">OFFSET(RT!J$1,$AH99,0)</f>
        <v>0.97</v>
      </c>
      <c r="D99" s="30" t="e">
        <f ca="1">VLOOKUP(OFFSET(WN!$F$1,AH99,0),A类全体!$A:$D,4,FALSE)</f>
        <v>#N/A</v>
      </c>
      <c r="E99" s="31" t="e">
        <f t="shared" ca="1" si="27"/>
        <v>#N/A</v>
      </c>
      <c r="F99" s="9" t="e">
        <f t="shared" ca="1" si="28"/>
        <v>#N/A</v>
      </c>
      <c r="G99" s="9">
        <f ca="1">OFFSET(RT!P$1,$AH99,0)</f>
        <v>-1.32E-2</v>
      </c>
      <c r="H99" s="43">
        <f ca="1">OFFSET(RT!M$1,$AH99,0)</f>
        <v>9.4282550000000007E-2</v>
      </c>
      <c r="I99" s="9">
        <f ca="1">OFFSET(RT!V$1,$AH99,0)</f>
        <v>-7.2000000000000007E-3</v>
      </c>
      <c r="J99" s="43">
        <f t="shared" ca="1" si="29"/>
        <v>2.0661823505154637</v>
      </c>
      <c r="K99" s="43">
        <f t="shared" ca="1" si="30"/>
        <v>2.0786178855919966</v>
      </c>
      <c r="L99" s="9">
        <f ca="1">OFFSET(整体套利!C$1,$AI99,0)</f>
        <v>5.889201863242155E-3</v>
      </c>
      <c r="M99" s="104">
        <f t="shared" ca="1" si="31"/>
        <v>8.185567010309279E-2</v>
      </c>
      <c r="N99" s="104">
        <f t="shared" ca="1" si="32"/>
        <v>8.234832703461975E-2</v>
      </c>
      <c r="O99" s="104">
        <f t="shared" ca="1" si="33"/>
        <v>7.6774549929023203E-2</v>
      </c>
      <c r="P99" s="104">
        <f ca="1">OFFSET(整体套利!G$1,$AI99,0)</f>
        <v>0.4968589313441103</v>
      </c>
      <c r="Q99" s="104">
        <f ca="1">OFFSET(整体套利!H$1,$AI99,0)</f>
        <v>-0.35635065952203249</v>
      </c>
      <c r="R99" s="25">
        <f ca="1">OFFSET(WN!S$1,$AH99,0)</f>
        <v>1.2894947699999999</v>
      </c>
      <c r="S99" s="105">
        <f t="shared" ca="1" si="34"/>
        <v>0.96419687999999981</v>
      </c>
      <c r="T99" s="105">
        <f ca="1">OFFSET(整体套利!J$1,$AI99,0)</f>
        <v>1.0020984399999999</v>
      </c>
      <c r="U99" s="97">
        <f t="shared" ca="1" si="35"/>
        <v>6.0186048309969209E-3</v>
      </c>
      <c r="V99" s="99" t="str">
        <f ca="1">OFFSET(WN!$A$1,$AH99,0)</f>
        <v>168203</v>
      </c>
      <c r="W99" s="99" t="str">
        <f ca="1">OFFSET(WN!$B$1,$AH99,0)</f>
        <v>钢铁母基</v>
      </c>
      <c r="X99" s="100" t="str">
        <f ca="1">OFFSET(RT!C$1,$AH99,0)</f>
        <v>399440.SZ</v>
      </c>
      <c r="Y99" s="100" t="str">
        <f ca="1">OFFSET(RT!D$1,$AH99,0)</f>
        <v>国证钢铁</v>
      </c>
      <c r="Z99" s="99">
        <f ca="1">OFFSET(WN!P$1,$AH99,0)</f>
        <v>0.97799999999999998</v>
      </c>
      <c r="AA99" s="99">
        <f ca="1">OFFSET(WN!O$1,$AH99,0)</f>
        <v>1.04</v>
      </c>
      <c r="AB99" s="101">
        <f ca="1">OFFSET(RT!I$1,$AH99,0)</f>
        <v>1.046</v>
      </c>
      <c r="AC99" s="102">
        <f ca="1">OFFSET(CF!K$1,$AH99,0)</f>
        <v>0.5</v>
      </c>
      <c r="AD99" s="103">
        <f ca="1">OFFSET(CF!X$1,$AH99,0)</f>
        <v>5.4999999701976776E-2</v>
      </c>
      <c r="AE99" s="97">
        <f ca="1">OFFSET(WN!AR$1,$AH99,0)</f>
        <v>0.01</v>
      </c>
      <c r="AF99" s="97">
        <f ca="1">OFFSET(WN!AS$1,$AH99,0)</f>
        <v>2.2000000000000001E-3</v>
      </c>
      <c r="AG99" s="97">
        <f ca="1">OFFSET(WN!AT$1,$AH99,0)</f>
        <v>5.5E-2</v>
      </c>
      <c r="AH99" s="19">
        <f>MATCH($A99,WN!I:I,0)-1</f>
        <v>98</v>
      </c>
      <c r="AI99" s="19">
        <f>MATCH($A99,整体套利!W:W,0)-1</f>
        <v>98</v>
      </c>
    </row>
    <row r="100" spans="1:35" ht="13.05" x14ac:dyDescent="0.25">
      <c r="A100" s="16" t="s">
        <v>1639</v>
      </c>
      <c r="B100" s="16" t="str">
        <f>WN!K100</f>
        <v>煤炭B基</v>
      </c>
      <c r="C100" s="27">
        <f ca="1">OFFSET(RT!J$1,$AH100,0)</f>
        <v>1.59</v>
      </c>
      <c r="D100" s="30" t="str">
        <f ca="1">VLOOKUP(OFFSET(WN!$F$1,AH100,0),A类全体!$A:$D,4,FALSE)</f>
        <v>-</v>
      </c>
      <c r="E100" s="31" t="str">
        <f t="shared" ca="1" si="27"/>
        <v>-</v>
      </c>
      <c r="F100" s="9" t="str">
        <f t="shared" ca="1" si="28"/>
        <v>-</v>
      </c>
      <c r="G100" s="9">
        <f ca="1">OFFSET(RT!P$1,$AH100,0)</f>
        <v>6.3E-3</v>
      </c>
      <c r="H100" s="43">
        <f ca="1">OFFSET(RT!M$1,$AH100,0)</f>
        <v>2.2076970000000001E-2</v>
      </c>
      <c r="I100" s="9">
        <f ca="1">OFFSET(RT!V$1,$AH100,0)</f>
        <v>1.0500000000000001E-2</v>
      </c>
      <c r="J100" s="43">
        <f t="shared" ca="1" si="29"/>
        <v>1.7671386477987421</v>
      </c>
      <c r="K100" s="43">
        <f t="shared" ca="1" si="30"/>
        <v>1.5966755115760873</v>
      </c>
      <c r="L100" s="9">
        <f ca="1">OFFSET(整体套利!C$1,$AI100,0)</f>
        <v>-1.2723710036241842E-2</v>
      </c>
      <c r="M100" s="104">
        <f t="shared" ca="1" si="31"/>
        <v>5.4968553459119496E-2</v>
      </c>
      <c r="N100" s="104">
        <f t="shared" ca="1" si="32"/>
        <v>4.9666133058809563E-2</v>
      </c>
      <c r="O100" s="104">
        <f t="shared" ca="1" si="33"/>
        <v>7.1654001029472877E-2</v>
      </c>
      <c r="P100" s="104">
        <f ca="1">OFFSET(整体套利!G$1,$AI100,0)</f>
        <v>6.7710479412860236E-2</v>
      </c>
      <c r="Q100" s="104">
        <f ca="1">OFFSET(整体套利!H$1,$AI100,0)</f>
        <v>-0.53768136241423159</v>
      </c>
      <c r="R100" s="25">
        <f ca="1">OFFSET(WN!S$1,$AH100,0)</f>
        <v>0.42074728</v>
      </c>
      <c r="S100" s="105">
        <f t="shared" ca="1" si="34"/>
        <v>1.7597504500000001</v>
      </c>
      <c r="T100" s="105">
        <f ca="1">OFFSET(整体套利!J$1,$AI100,0)</f>
        <v>1.4048752250000001</v>
      </c>
      <c r="U100" s="97">
        <f t="shared" ca="1" si="35"/>
        <v>-9.64627967562105E-2</v>
      </c>
      <c r="V100" s="99" t="str">
        <f ca="1">OFFSET(WN!$A$1,$AH100,0)</f>
        <v>161032</v>
      </c>
      <c r="W100" s="99" t="str">
        <f ca="1">OFFSET(WN!$B$1,$AH100,0)</f>
        <v>煤炭基金</v>
      </c>
      <c r="X100" s="100" t="str">
        <f ca="1">OFFSET(RT!C$1,$AH100,0)</f>
        <v>399998.SZ</v>
      </c>
      <c r="Y100" s="100" t="str">
        <f ca="1">OFFSET(RT!D$1,$AH100,0)</f>
        <v>中证煤炭</v>
      </c>
      <c r="Z100" s="99">
        <f ca="1">OFFSET(WN!P$1,$AH100,0)</f>
        <v>1.732</v>
      </c>
      <c r="AA100" s="99">
        <f ca="1">OFFSET(WN!O$1,$AH100,0)</f>
        <v>1.05</v>
      </c>
      <c r="AB100" s="101">
        <f ca="1">OFFSET(RT!I$1,$AH100,0)</f>
        <v>1.1839999999999999</v>
      </c>
      <c r="AC100" s="102">
        <f ca="1">OFFSET(CF!K$1,$AH100,0)</f>
        <v>0.5</v>
      </c>
      <c r="AD100" s="103">
        <f ca="1">OFFSET(CF!X$1,$AH100,0)</f>
        <v>6.4999997615814209E-2</v>
      </c>
      <c r="AE100" s="97">
        <f ca="1">OFFSET(WN!AR$1,$AH100,0)</f>
        <v>0.01</v>
      </c>
      <c r="AF100" s="97">
        <f ca="1">OFFSET(WN!AS$1,$AH100,0)</f>
        <v>1.1999999999999999E-3</v>
      </c>
      <c r="AG100" s="97">
        <f ca="1">OFFSET(WN!AT$1,$AH100,0)</f>
        <v>6.5000000000000002E-2</v>
      </c>
      <c r="AH100" s="19">
        <f>MATCH($A100,WN!I:I,0)-1</f>
        <v>99</v>
      </c>
      <c r="AI100" s="19">
        <f>MATCH($A100,整体套利!W:W,0)-1</f>
        <v>99</v>
      </c>
    </row>
    <row r="101" spans="1:35" ht="13.05" x14ac:dyDescent="0.25">
      <c r="A101" s="16" t="s">
        <v>1640</v>
      </c>
      <c r="B101" s="16" t="str">
        <f>WN!K101</f>
        <v>煤炭B级</v>
      </c>
      <c r="C101" s="27">
        <f ca="1">OFFSET(RT!J$1,$AH101,0)</f>
        <v>0.75700000000000001</v>
      </c>
      <c r="D101" s="30" t="e">
        <f ca="1">VLOOKUP(OFFSET(WN!$F$1,AH101,0),A类全体!$A:$D,4,FALSE)</f>
        <v>#N/A</v>
      </c>
      <c r="E101" s="31" t="e">
        <f t="shared" ca="1" si="27"/>
        <v>#N/A</v>
      </c>
      <c r="F101" s="9" t="e">
        <f t="shared" ca="1" si="28"/>
        <v>#N/A</v>
      </c>
      <c r="G101" s="9">
        <f ca="1">OFFSET(RT!P$1,$AH101,0)</f>
        <v>1.4700000000000001E-2</v>
      </c>
      <c r="H101" s="43">
        <f ca="1">OFFSET(RT!M$1,$AH101,0)</f>
        <v>0.38336469000000001</v>
      </c>
      <c r="I101" s="9">
        <f ca="1">OFFSET(RT!V$1,$AH101,0)</f>
        <v>1.0500000000000001E-2</v>
      </c>
      <c r="J101" s="43">
        <f t="shared" ca="1" si="29"/>
        <v>2.417535931307794</v>
      </c>
      <c r="K101" s="43">
        <f t="shared" ca="1" si="30"/>
        <v>2.3163312279206001</v>
      </c>
      <c r="L101" s="9">
        <f ca="1">OFFSET(整体套利!C$1,$AI101,0)</f>
        <v>-1.370146256871374E-2</v>
      </c>
      <c r="M101" s="104">
        <f t="shared" ca="1" si="31"/>
        <v>0.10488771466314399</v>
      </c>
      <c r="N101" s="104">
        <f t="shared" ca="1" si="32"/>
        <v>0.10049682643932274</v>
      </c>
      <c r="O101" s="104">
        <f t="shared" ca="1" si="33"/>
        <v>7.3992984831344921E-2</v>
      </c>
      <c r="P101" s="104">
        <f ca="1">OFFSET(整体套利!G$1,$AI101,0)</f>
        <v>0.63927734753122367</v>
      </c>
      <c r="Q101" s="104">
        <f ca="1">OFFSET(整体套利!H$1,$AI101,0)</f>
        <v>-0.29511074056157383</v>
      </c>
      <c r="R101" s="25">
        <f ca="1">OFFSET(WN!S$1,$AH101,0)</f>
        <v>3.6417016599999998</v>
      </c>
      <c r="S101" s="105">
        <f t="shared" ca="1" si="34"/>
        <v>0.79007470000000013</v>
      </c>
      <c r="T101" s="105">
        <f ca="1">OFFSET(整体套利!J$1,$AI101,0)</f>
        <v>0.91503735000000008</v>
      </c>
      <c r="U101" s="97">
        <f t="shared" ca="1" si="35"/>
        <v>-4.1862750446255426E-2</v>
      </c>
      <c r="V101" s="99" t="str">
        <f ca="1">OFFSET(WN!$A$1,$AH101,0)</f>
        <v>168204</v>
      </c>
      <c r="W101" s="99" t="str">
        <f ca="1">OFFSET(WN!$B$1,$AH101,0)</f>
        <v>煤炭母基</v>
      </c>
      <c r="X101" s="100" t="str">
        <f ca="1">OFFSET(RT!C$1,$AH101,0)</f>
        <v>399998.SZ</v>
      </c>
      <c r="Y101" s="100" t="str">
        <f ca="1">OFFSET(RT!D$1,$AH101,0)</f>
        <v>中证煤炭</v>
      </c>
      <c r="Z101" s="99">
        <f ca="1">OFFSET(WN!P$1,$AH101,0)</f>
        <v>0.77100000000000002</v>
      </c>
      <c r="AA101" s="99">
        <f ca="1">OFFSET(WN!O$1,$AH101,0)</f>
        <v>1.04</v>
      </c>
      <c r="AB101" s="101">
        <f ca="1">OFFSET(RT!I$1,$AH101,0)</f>
        <v>1.048</v>
      </c>
      <c r="AC101" s="102">
        <f ca="1">OFFSET(CF!K$1,$AH101,0)</f>
        <v>0.5</v>
      </c>
      <c r="AD101" s="103">
        <f ca="1">OFFSET(CF!X$1,$AH101,0)</f>
        <v>5.4999999701976776E-2</v>
      </c>
      <c r="AE101" s="97">
        <f ca="1">OFFSET(WN!AR$1,$AH101,0)</f>
        <v>0.01</v>
      </c>
      <c r="AF101" s="97">
        <f ca="1">OFFSET(WN!AS$1,$AH101,0)</f>
        <v>2.2000000000000001E-3</v>
      </c>
      <c r="AG101" s="97">
        <f ca="1">OFFSET(WN!AT$1,$AH101,0)</f>
        <v>5.5E-2</v>
      </c>
      <c r="AH101" s="19">
        <f>MATCH($A101,WN!I:I,0)-1</f>
        <v>100</v>
      </c>
      <c r="AI101" s="19">
        <f>MATCH($A101,整体套利!W:W,0)-1</f>
        <v>100</v>
      </c>
    </row>
    <row r="102" spans="1:35" ht="13.05" x14ac:dyDescent="0.25">
      <c r="A102" s="16" t="s">
        <v>1641</v>
      </c>
      <c r="B102" s="16" t="str">
        <f>WN!K102</f>
        <v>网金B</v>
      </c>
      <c r="C102" s="27">
        <f ca="1">OFFSET(RT!J$1,$AH102,0)</f>
        <v>1.04</v>
      </c>
      <c r="D102" s="30" t="e">
        <f ca="1">VLOOKUP(OFFSET(WN!$F$1,AH102,0),A类全体!$A:$D,4,FALSE)</f>
        <v>#N/A</v>
      </c>
      <c r="E102" s="31" t="e">
        <f t="shared" ca="1" si="27"/>
        <v>#N/A</v>
      </c>
      <c r="F102" s="9" t="e">
        <f t="shared" ca="1" si="28"/>
        <v>#N/A</v>
      </c>
      <c r="G102" s="9">
        <f ca="1">OFFSET(RT!P$1,$AH102,0)</f>
        <v>-2.35E-2</v>
      </c>
      <c r="H102" s="43">
        <f ca="1">OFFSET(RT!M$1,$AH102,0)</f>
        <v>5.0600000000000005E-4</v>
      </c>
      <c r="I102" s="9">
        <f ca="1">OFFSET(RT!V$1,$AH102,0)</f>
        <v>1E-4</v>
      </c>
      <c r="J102" s="43">
        <f t="shared" ca="1" si="29"/>
        <v>2.0267309826923077</v>
      </c>
      <c r="K102" s="43">
        <f t="shared" ca="1" si="30"/>
        <v>1.9743347543065612</v>
      </c>
      <c r="L102" s="9">
        <f ca="1">OFFSET(整体套利!C$1,$AI102,0)</f>
        <v>-1.2714782795956947E-2</v>
      </c>
      <c r="M102" s="104">
        <f t="shared" ca="1" si="31"/>
        <v>7.6346153846153841E-2</v>
      </c>
      <c r="N102" s="104">
        <f t="shared" ca="1" si="32"/>
        <v>7.4372408663661752E-2</v>
      </c>
      <c r="O102" s="104">
        <f t="shared" ca="1" si="33"/>
        <v>7.4358478640586007E-2</v>
      </c>
      <c r="P102" s="104">
        <f ca="1">OFFSET(整体套利!G$1,$AI102,0)</f>
        <v>0.42328479174057154</v>
      </c>
      <c r="Q102" s="104">
        <f ca="1">OFFSET(整体套利!H$1,$AI102,0)</f>
        <v>-0.38794009672516294</v>
      </c>
      <c r="R102" s="25">
        <f ca="1">OFFSET(WN!S$1,$AH102,0)</f>
        <v>2.887E-2</v>
      </c>
      <c r="S102" s="105">
        <f t="shared" ca="1" si="34"/>
        <v>1.0676002219999998</v>
      </c>
      <c r="T102" s="105">
        <f ca="1">OFFSET(整体套利!J$1,$AI102,0)</f>
        <v>1.0539001109999999</v>
      </c>
      <c r="U102" s="97">
        <f t="shared" ca="1" si="35"/>
        <v>-2.5852581735412716E-2</v>
      </c>
      <c r="V102" s="99" t="str">
        <f ca="1">OFFSET(WN!$A$1,$AH102,0)</f>
        <v>502036</v>
      </c>
      <c r="W102" s="99" t="str">
        <f ca="1">OFFSET(WN!$B$1,$AH102,0)</f>
        <v>互联金融</v>
      </c>
      <c r="X102" s="100" t="str">
        <f ca="1">OFFSET(RT!C$1,$AH102,0)</f>
        <v>399805.SZ</v>
      </c>
      <c r="Y102" s="100" t="str">
        <f ca="1">OFFSET(RT!D$1,$AH102,0)</f>
        <v>互联金融</v>
      </c>
      <c r="Z102" s="99">
        <f ca="1">OFFSET(WN!P$1,$AH102,0)</f>
        <v>1.0673999999999999</v>
      </c>
      <c r="AA102" s="99">
        <f ca="1">OFFSET(WN!O$1,$AH102,0)</f>
        <v>1.0402</v>
      </c>
      <c r="AB102" s="101">
        <f ca="1">OFFSET(RT!I$1,$AH102,0)</f>
        <v>1.0409999999999999</v>
      </c>
      <c r="AC102" s="102">
        <f ca="1">OFFSET(CF!K$1,$AH102,0)</f>
        <v>0.5</v>
      </c>
      <c r="AD102" s="103">
        <f ca="1">OFFSET(CF!X$1,$AH102,0)</f>
        <v>5.4999999701976776E-2</v>
      </c>
      <c r="AE102" s="97">
        <f ca="1">OFFSET(WN!AR$1,$AH102,0)</f>
        <v>0.01</v>
      </c>
      <c r="AF102" s="97">
        <f ca="1">OFFSET(WN!AS$1,$AH102,0)</f>
        <v>2.2000000000000001E-3</v>
      </c>
      <c r="AG102" s="97">
        <f ca="1">OFFSET(WN!AT$1,$AH102,0)</f>
        <v>5.5E-2</v>
      </c>
      <c r="AH102" s="19">
        <f>MATCH($A102,WN!I:I,0)-1</f>
        <v>101</v>
      </c>
      <c r="AI102" s="19">
        <f>MATCH($A102,整体套利!W:W,0)-1</f>
        <v>101</v>
      </c>
    </row>
    <row r="103" spans="1:35" ht="13.05" x14ac:dyDescent="0.25">
      <c r="A103" s="16" t="s">
        <v>1642</v>
      </c>
      <c r="B103" s="16" t="str">
        <f>WN!K103</f>
        <v>体育B</v>
      </c>
      <c r="C103" s="27">
        <f ca="1">OFFSET(RT!J$1,$AH103,0)</f>
        <v>1.1000000000000001</v>
      </c>
      <c r="D103" s="30" t="e">
        <f ca="1">VLOOKUP(OFFSET(WN!$F$1,AH103,0),A类全体!$A:$D,4,FALSE)</f>
        <v>#N/A</v>
      </c>
      <c r="E103" s="31" t="e">
        <f t="shared" ca="1" si="27"/>
        <v>#N/A</v>
      </c>
      <c r="F103" s="9" t="e">
        <f t="shared" ca="1" si="28"/>
        <v>#N/A</v>
      </c>
      <c r="G103" s="9">
        <f ca="1">OFFSET(RT!P$1,$AH103,0)</f>
        <v>-1.26E-2</v>
      </c>
      <c r="H103" s="43">
        <f ca="1">OFFSET(RT!M$1,$AH103,0)</f>
        <v>8.4285999999999996E-4</v>
      </c>
      <c r="I103" s="9">
        <f ca="1">OFFSET(RT!V$1,$AH103,0)</f>
        <v>3.4000000000000002E-3</v>
      </c>
      <c r="J103" s="43">
        <f t="shared" ca="1" si="29"/>
        <v>1.9061369999999997</v>
      </c>
      <c r="K103" s="43">
        <f t="shared" ca="1" si="30"/>
        <v>1.9347168126396597</v>
      </c>
      <c r="L103" s="9">
        <f ca="1">OFFSET(整体套利!C$1,$AI103,0)</f>
        <v>-1.4188954366391671E-2</v>
      </c>
      <c r="M103" s="104">
        <f t="shared" ca="1" si="31"/>
        <v>6.3090909090909086E-2</v>
      </c>
      <c r="N103" s="104">
        <f t="shared" ca="1" si="32"/>
        <v>6.4036867519439669E-2</v>
      </c>
      <c r="O103" s="104">
        <f t="shared" ca="1" si="33"/>
        <v>6.9626236530358113E-2</v>
      </c>
      <c r="P103" s="104">
        <f ca="1">OFFSET(整体套利!G$1,$AI103,0)</f>
        <v>0.43078526216779145</v>
      </c>
      <c r="Q103" s="104">
        <f ca="1">OFFSET(整体套利!H$1,$AI103,0)</f>
        <v>-0.3976394046273598</v>
      </c>
      <c r="R103" s="25">
        <f ca="1">OFFSET(WN!S$1,$AH103,0)</f>
        <v>0.18010112</v>
      </c>
      <c r="S103" s="105">
        <f t="shared" ca="1" si="34"/>
        <v>1.0837507</v>
      </c>
      <c r="T103" s="105">
        <f ca="1">OFFSET(整体套利!J$1,$AI103,0)</f>
        <v>1.0483753499999999</v>
      </c>
      <c r="U103" s="97">
        <f t="shared" ca="1" si="35"/>
        <v>1.4993577397458768E-2</v>
      </c>
      <c r="V103" s="99" t="str">
        <f ca="1">OFFSET(WN!$A$1,$AH103,0)</f>
        <v>161030</v>
      </c>
      <c r="W103" s="99" t="str">
        <f ca="1">OFFSET(WN!$B$1,$AH103,0)</f>
        <v>体育分级</v>
      </c>
      <c r="X103" s="100" t="str">
        <f ca="1">OFFSET(RT!C$1,$AH103,0)</f>
        <v>399804.SZ</v>
      </c>
      <c r="Y103" s="100" t="str">
        <f ca="1">OFFSET(RT!D$1,$AH103,0)</f>
        <v>中证体育</v>
      </c>
      <c r="Z103" s="99">
        <f ca="1">OFFSET(WN!P$1,$AH103,0)</f>
        <v>1.077</v>
      </c>
      <c r="AA103" s="99">
        <f ca="1">OFFSET(WN!O$1,$AH103,0)</f>
        <v>1.0129999999999999</v>
      </c>
      <c r="AB103" s="101">
        <f ca="1">OFFSET(RT!I$1,$AH103,0)</f>
        <v>0.96699999999999997</v>
      </c>
      <c r="AC103" s="102">
        <f ca="1">OFFSET(CF!K$1,$AH103,0)</f>
        <v>0.5</v>
      </c>
      <c r="AD103" s="103">
        <f ca="1">OFFSET(CF!X$1,$AH103,0)</f>
        <v>4.4999998062849045E-2</v>
      </c>
      <c r="AE103" s="97">
        <f ca="1">OFFSET(WN!AR$1,$AH103,0)</f>
        <v>0.01</v>
      </c>
      <c r="AF103" s="97">
        <f ca="1">OFFSET(WN!AS$1,$AH103,0)</f>
        <v>2.2000000000000001E-3</v>
      </c>
      <c r="AG103" s="97">
        <f ca="1">OFFSET(WN!AT$1,$AH103,0)</f>
        <v>4.4999999999999998E-2</v>
      </c>
      <c r="AH103" s="19">
        <f>MATCH($A103,WN!I:I,0)-1</f>
        <v>102</v>
      </c>
      <c r="AI103" s="19">
        <f>MATCH($A103,整体套利!W:W,0)-1</f>
        <v>102</v>
      </c>
    </row>
    <row r="104" spans="1:35" ht="13.05" x14ac:dyDescent="0.25">
      <c r="A104" s="16" t="s">
        <v>1643</v>
      </c>
      <c r="B104" s="16" t="str">
        <f>WN!K104</f>
        <v>SW医药B</v>
      </c>
      <c r="C104" s="27">
        <f ca="1">OFFSET(RT!J$1,$AH104,0)</f>
        <v>0.79100000000000004</v>
      </c>
      <c r="D104" s="30" t="e">
        <f ca="1">VLOOKUP(OFFSET(WN!$F$1,AH104,0),A类全体!$A:$D,4,FALSE)</f>
        <v>#N/A</v>
      </c>
      <c r="E104" s="31" t="e">
        <f t="shared" ca="1" si="27"/>
        <v>#N/A</v>
      </c>
      <c r="F104" s="9" t="e">
        <f t="shared" ca="1" si="28"/>
        <v>#N/A</v>
      </c>
      <c r="G104" s="9">
        <f ca="1">OFFSET(RT!P$1,$AH104,0)</f>
        <v>8.8999999999999999E-3</v>
      </c>
      <c r="H104" s="43">
        <f ca="1">OFFSET(RT!M$1,$AH104,0)</f>
        <v>3.9353499999999998E-3</v>
      </c>
      <c r="I104" s="9">
        <f ca="1">OFFSET(RT!V$1,$AH104,0)</f>
        <v>4.4000000000000003E-3</v>
      </c>
      <c r="J104" s="43">
        <f t="shared" ca="1" si="29"/>
        <v>2.2391563640960812</v>
      </c>
      <c r="K104" s="43">
        <f t="shared" ca="1" si="30"/>
        <v>2.3265942956124772</v>
      </c>
      <c r="L104" s="9">
        <f ca="1">OFFSET(整体套利!C$1,$AI104,0)</f>
        <v>-1.0260255346169367E-2</v>
      </c>
      <c r="M104" s="104">
        <f t="shared" ca="1" si="31"/>
        <v>8.7737041719342601E-2</v>
      </c>
      <c r="N104" s="104">
        <f t="shared" ca="1" si="32"/>
        <v>9.1163129137049118E-2</v>
      </c>
      <c r="O104" s="104">
        <f t="shared" ca="1" si="33"/>
        <v>7.0803850314196254E-2</v>
      </c>
      <c r="P104" s="104">
        <f ca="1">OFFSET(整体套利!G$1,$AI104,0)</f>
        <v>0.69379305987535189</v>
      </c>
      <c r="Q104" s="104">
        <f ca="1">OFFSET(整体套利!H$1,$AI104,0)</f>
        <v>-0.28877629415833972</v>
      </c>
      <c r="R104" s="25">
        <f ca="1">OFFSET(WN!S$1,$AH104,0)</f>
        <v>0.61942547000000003</v>
      </c>
      <c r="S104" s="105">
        <f t="shared" ca="1" si="34"/>
        <v>0.76127268400000014</v>
      </c>
      <c r="T104" s="105">
        <f ca="1">OFFSET(整体套利!J$1,$AI104,0)</f>
        <v>0.88558634200000008</v>
      </c>
      <c r="U104" s="97">
        <f t="shared" ca="1" si="35"/>
        <v>3.9049497801237232E-2</v>
      </c>
      <c r="V104" s="99" t="str">
        <f ca="1">OFFSET(WN!$A$1,$AH104,0)</f>
        <v>163118</v>
      </c>
      <c r="W104" s="99" t="str">
        <f ca="1">OFFSET(WN!$B$1,$AH104,0)</f>
        <v>医药生物</v>
      </c>
      <c r="X104" s="100" t="str">
        <f ca="1">OFFSET(RT!C$1,$AH104,0)</f>
        <v>000808.SH</v>
      </c>
      <c r="Y104" s="100" t="str">
        <f ca="1">OFFSET(RT!D$1,$AH104,0)</f>
        <v>医药生物</v>
      </c>
      <c r="Z104" s="99">
        <f ca="1">OFFSET(WN!P$1,$AH104,0)</f>
        <v>0.75390000000000001</v>
      </c>
      <c r="AA104" s="99">
        <f ca="1">OFFSET(WN!O$1,$AH104,0)</f>
        <v>1.0099</v>
      </c>
      <c r="AB104" s="101">
        <f ca="1">OFFSET(RT!I$1,$AH104,0)</f>
        <v>0.96199999999999997</v>
      </c>
      <c r="AC104" s="102">
        <f ca="1">OFFSET(CF!K$1,$AH104,0)</f>
        <v>0.5</v>
      </c>
      <c r="AD104" s="103">
        <f ca="1">OFFSET(CF!X$1,$AH104,0)</f>
        <v>4.4999998062849045E-2</v>
      </c>
      <c r="AE104" s="97">
        <f ca="1">OFFSET(WN!AR$1,$AH104,0)</f>
        <v>0.01</v>
      </c>
      <c r="AF104" s="97">
        <f ca="1">OFFSET(WN!AS$1,$AH104,0)</f>
        <v>2.2000000000000001E-3</v>
      </c>
      <c r="AG104" s="97">
        <f ca="1">OFFSET(WN!AT$1,$AH104,0)</f>
        <v>4.4999999999999998E-2</v>
      </c>
      <c r="AH104" s="19">
        <f>MATCH($A104,WN!I:I,0)-1</f>
        <v>103</v>
      </c>
      <c r="AI104" s="19">
        <f>MATCH($A104,整体套利!W:W,0)-1</f>
        <v>103</v>
      </c>
    </row>
    <row r="105" spans="1:35" ht="13.05" x14ac:dyDescent="0.25">
      <c r="A105" s="16" t="s">
        <v>1644</v>
      </c>
      <c r="B105" s="16" t="str">
        <f>WN!K105</f>
        <v>E金融B</v>
      </c>
      <c r="C105" s="27">
        <f ca="1">OFFSET(RT!J$1,$AH105,0)</f>
        <v>1.01</v>
      </c>
      <c r="D105" s="30" t="e">
        <f ca="1">VLOOKUP(OFFSET(WN!$F$1,AH105,0),A类全体!$A:$D,4,FALSE)</f>
        <v>#N/A</v>
      </c>
      <c r="E105" s="31" t="e">
        <f t="shared" ca="1" si="27"/>
        <v>#N/A</v>
      </c>
      <c r="F105" s="9" t="e">
        <f t="shared" ca="1" si="28"/>
        <v>#N/A</v>
      </c>
      <c r="G105" s="9">
        <f ca="1">OFFSET(RT!P$1,$AH105,0)</f>
        <v>-8.8000000000000005E-3</v>
      </c>
      <c r="H105" s="43">
        <f ca="1">OFFSET(RT!M$1,$AH105,0)</f>
        <v>8.0000000000000004E-4</v>
      </c>
      <c r="I105" s="9">
        <f ca="1">OFFSET(RT!V$1,$AH105,0)</f>
        <v>1E-4</v>
      </c>
      <c r="J105" s="43">
        <f t="shared" ca="1" si="29"/>
        <v>2.0378173366336627</v>
      </c>
      <c r="K105" s="43">
        <f t="shared" ca="1" si="30"/>
        <v>2.0154764585676648</v>
      </c>
      <c r="L105" s="9">
        <f ca="1">OFFSET(整体套利!C$1,$AI105,0)</f>
        <v>-3.4960284215173054E-3</v>
      </c>
      <c r="M105" s="104">
        <f t="shared" ca="1" si="31"/>
        <v>7.8613861386138614E-2</v>
      </c>
      <c r="N105" s="104">
        <f t="shared" ca="1" si="32"/>
        <v>7.7752006567283108E-2</v>
      </c>
      <c r="O105" s="104">
        <f t="shared" ca="1" si="33"/>
        <v>7.5749227355495968E-2</v>
      </c>
      <c r="P105" s="104">
        <f ca="1">OFFSET(整体套利!G$1,$AI105,0)</f>
        <v>0.45758747671157862</v>
      </c>
      <c r="Q105" s="104">
        <f ca="1">OFFSET(整体套利!H$1,$AI105,0)</f>
        <v>-0.3746949724907328</v>
      </c>
      <c r="R105" s="25">
        <f ca="1">OFFSET(WN!S$1,$AH105,0)</f>
        <v>2.7954070000000001E-2</v>
      </c>
      <c r="S105" s="105">
        <f t="shared" ca="1" si="34"/>
        <v>1.0211955099999996</v>
      </c>
      <c r="T105" s="105">
        <f ca="1">OFFSET(整体套利!J$1,$AI105,0)</f>
        <v>1.0290977549999998</v>
      </c>
      <c r="U105" s="97">
        <f t="shared" ca="1" si="35"/>
        <v>-1.0963140642872182E-2</v>
      </c>
      <c r="V105" s="99" t="str">
        <f ca="1">OFFSET(WN!$A$1,$AH105,0)</f>
        <v>164907</v>
      </c>
      <c r="W105" s="99" t="str">
        <f ca="1">OFFSET(WN!$B$1,$AH105,0)</f>
        <v>E金融</v>
      </c>
      <c r="X105" s="100" t="str">
        <f ca="1">OFFSET(RT!C$1,$AH105,0)</f>
        <v>399805.SZ</v>
      </c>
      <c r="Y105" s="100" t="str">
        <f ca="1">OFFSET(RT!D$1,$AH105,0)</f>
        <v>互联金融</v>
      </c>
      <c r="Z105" s="99">
        <f ca="1">OFFSET(WN!P$1,$AH105,0)</f>
        <v>1.0209999999999999</v>
      </c>
      <c r="AA105" s="99">
        <f ca="1">OFFSET(WN!O$1,$AH105,0)</f>
        <v>1.0369999999999999</v>
      </c>
      <c r="AB105" s="101">
        <f ca="1">OFFSET(RT!I$1,$AH105,0)</f>
        <v>1.0409999999999999</v>
      </c>
      <c r="AC105" s="102">
        <f ca="1">OFFSET(CF!K$1,$AH105,0)</f>
        <v>0.5</v>
      </c>
      <c r="AD105" s="103">
        <f ca="1">OFFSET(CF!X$1,$AH105,0)</f>
        <v>5.4999999701976776E-2</v>
      </c>
      <c r="AE105" s="97">
        <f ca="1">OFFSET(WN!AR$1,$AH105,0)</f>
        <v>0.01</v>
      </c>
      <c r="AF105" s="97">
        <f ca="1">OFFSET(WN!AS$1,$AH105,0)</f>
        <v>2.2000000000000001E-3</v>
      </c>
      <c r="AG105" s="97">
        <f ca="1">OFFSET(WN!AT$1,$AH105,0)</f>
        <v>5.5E-2</v>
      </c>
      <c r="AH105" s="19">
        <f>MATCH($A105,WN!I:I,0)-1</f>
        <v>104</v>
      </c>
      <c r="AI105" s="19">
        <f>MATCH($A105,整体套利!W:W,0)-1</f>
        <v>104</v>
      </c>
    </row>
    <row r="106" spans="1:35" ht="13.05" x14ac:dyDescent="0.25">
      <c r="A106" s="16" t="s">
        <v>1645</v>
      </c>
      <c r="B106" s="16" t="str">
        <f>WN!K106</f>
        <v>养老B</v>
      </c>
      <c r="C106" s="27">
        <f ca="1">OFFSET(RT!J$1,$AH106,0)</f>
        <v>0.54300000000000004</v>
      </c>
      <c r="D106" s="30" t="e">
        <f ca="1">VLOOKUP(OFFSET(WN!$F$1,AH106,0),A类全体!$A:$D,4,FALSE)</f>
        <v>#N/A</v>
      </c>
      <c r="E106" s="31" t="e">
        <f t="shared" ca="1" si="27"/>
        <v>#N/A</v>
      </c>
      <c r="F106" s="9" t="e">
        <f t="shared" ca="1" si="28"/>
        <v>#N/A</v>
      </c>
      <c r="G106" s="9">
        <f ca="1">OFFSET(RT!P$1,$AH106,0)</f>
        <v>5.5999999999999991E-3</v>
      </c>
      <c r="H106" s="43">
        <f ca="1">OFFSET(RT!M$1,$AH106,0)</f>
        <v>3.3300000000000002E-4</v>
      </c>
      <c r="I106" s="9">
        <f ca="1">OFFSET(RT!V$1,$AH106,0)</f>
        <v>2.3E-3</v>
      </c>
      <c r="J106" s="43">
        <f t="shared" ca="1" si="29"/>
        <v>2.9198097053407004</v>
      </c>
      <c r="K106" s="43">
        <f t="shared" ca="1" si="30"/>
        <v>2.8698298999630127</v>
      </c>
      <c r="L106" s="9">
        <f ca="1">OFFSET(整体套利!C$1,$AI106,0)</f>
        <v>-2.1802361839383666E-3</v>
      </c>
      <c r="M106" s="104">
        <f t="shared" ca="1" si="31"/>
        <v>0.1270718232044199</v>
      </c>
      <c r="N106" s="104">
        <f t="shared" ca="1" si="32"/>
        <v>0.12489667289201152</v>
      </c>
      <c r="O106" s="104">
        <f t="shared" ca="1" si="33"/>
        <v>6.6189801442778418E-2</v>
      </c>
      <c r="P106" s="104">
        <f ca="1">OFFSET(整体套利!G$1,$AI106,0)</f>
        <v>0.89219929927192476</v>
      </c>
      <c r="Q106" s="104">
        <f ca="1">OFFSET(整体套利!H$1,$AI106,0)</f>
        <v>-0.1907694330113735</v>
      </c>
      <c r="R106" s="25">
        <f ca="1">OFFSET(WN!S$1,$AH106,0)</f>
        <v>0.19909297000000001</v>
      </c>
      <c r="S106" s="105">
        <f t="shared" ca="1" si="34"/>
        <v>0.55245667000000043</v>
      </c>
      <c r="T106" s="105">
        <f ca="1">OFFSET(整体套利!J$1,$AI106,0)</f>
        <v>0.79272833500000017</v>
      </c>
      <c r="U106" s="97">
        <f t="shared" ca="1" si="35"/>
        <v>-1.7117487241126716E-2</v>
      </c>
      <c r="V106" s="99" t="str">
        <f ca="1">OFFSET(WN!$A$1,$AH106,0)</f>
        <v>168001</v>
      </c>
      <c r="W106" s="99" t="str">
        <f ca="1">OFFSET(WN!$B$1,$AH106,0)</f>
        <v>国寿养老</v>
      </c>
      <c r="X106" s="100" t="str">
        <f ca="1">OFFSET(RT!C$1,$AH106,0)</f>
        <v>399812.SZ</v>
      </c>
      <c r="Y106" s="100" t="str">
        <f ca="1">OFFSET(RT!D$1,$AH106,0)</f>
        <v>养老产业</v>
      </c>
      <c r="Z106" s="99">
        <f ca="1">OFFSET(WN!P$1,$AH106,0)</f>
        <v>0.54900000000000004</v>
      </c>
      <c r="AA106" s="99">
        <f ca="1">OFFSET(WN!O$1,$AH106,0)</f>
        <v>1.0329999999999999</v>
      </c>
      <c r="AB106" s="101">
        <f ca="1">OFFSET(RT!I$1,$AH106,0)</f>
        <v>1.0389999999999999</v>
      </c>
      <c r="AC106" s="102">
        <f ca="1">OFFSET(CF!K$1,$AH106,0)</f>
        <v>0.5</v>
      </c>
      <c r="AD106" s="103">
        <f ca="1">OFFSET(CF!X$1,$AH106,0)</f>
        <v>4.4999998062849045E-2</v>
      </c>
      <c r="AE106" s="97">
        <f ca="1">OFFSET(WN!AR$1,$AH106,0)</f>
        <v>0.01</v>
      </c>
      <c r="AF106" s="97">
        <f ca="1">OFFSET(WN!AS$1,$AH106,0)</f>
        <v>2E-3</v>
      </c>
      <c r="AG106" s="97">
        <f ca="1">OFFSET(WN!AT$1,$AH106,0)</f>
        <v>4.4999999999999998E-2</v>
      </c>
      <c r="AH106" s="19">
        <f>MATCH($A106,WN!I:I,0)-1</f>
        <v>105</v>
      </c>
      <c r="AI106" s="19">
        <f>MATCH($A106,整体套利!W:W,0)-1</f>
        <v>105</v>
      </c>
    </row>
    <row r="107" spans="1:35" ht="13.05" x14ac:dyDescent="0.25">
      <c r="A107" s="16" t="s">
        <v>1646</v>
      </c>
      <c r="B107" s="16" t="str">
        <f>WN!K107</f>
        <v>互联B级</v>
      </c>
      <c r="C107" s="27">
        <f ca="1">OFFSET(RT!J$1,$AH107,0)</f>
        <v>0.54200000000000004</v>
      </c>
      <c r="D107" s="30" t="e">
        <f ca="1">VLOOKUP(OFFSET(WN!$F$1,AH107,0),A类全体!$A:$D,4,FALSE)</f>
        <v>#N/A</v>
      </c>
      <c r="E107" s="31" t="e">
        <f t="shared" ca="1" si="27"/>
        <v>#N/A</v>
      </c>
      <c r="F107" s="9" t="e">
        <f t="shared" ca="1" si="28"/>
        <v>#N/A</v>
      </c>
      <c r="G107" s="9">
        <f ca="1">OFFSET(RT!P$1,$AH107,0)</f>
        <v>7.4000000000000003E-3</v>
      </c>
      <c r="H107" s="43">
        <f ca="1">OFFSET(RT!M$1,$AH107,0)</f>
        <v>6.7100000000000005E-4</v>
      </c>
      <c r="I107" s="9">
        <f ca="1">OFFSET(RT!V$1,$AH107,0)</f>
        <v>-1.2999999999999999E-3</v>
      </c>
      <c r="J107" s="43">
        <f t="shared" ca="1" si="29"/>
        <v>2.9951893560885607</v>
      </c>
      <c r="K107" s="43">
        <f t="shared" ca="1" si="30"/>
        <v>2.7936899289297648</v>
      </c>
      <c r="L107" s="9">
        <f ca="1">OFFSET(整体套利!C$1,$AI107,0)</f>
        <v>2.2221173923759885E-3</v>
      </c>
      <c r="M107" s="104">
        <f t="shared" ca="1" si="31"/>
        <v>0.14649446494464943</v>
      </c>
      <c r="N107" s="104">
        <f t="shared" ca="1" si="32"/>
        <v>0.13663914454286033</v>
      </c>
      <c r="O107" s="104">
        <f t="shared" ca="1" si="33"/>
        <v>7.3423840447827127E-2</v>
      </c>
      <c r="P107" s="104">
        <f ca="1">OFFSET(整体套利!G$1,$AI107,0)</f>
        <v>0.84798177761347748</v>
      </c>
      <c r="Q107" s="104">
        <f ca="1">OFFSET(整体套利!H$1,$AI107,0)</f>
        <v>-0.20401264898928817</v>
      </c>
      <c r="R107" s="25">
        <f ca="1">OFFSET(WN!S$1,$AH107,0)</f>
        <v>0.19652991</v>
      </c>
      <c r="S107" s="105">
        <f t="shared" ca="1" si="34"/>
        <v>0.58109263099999997</v>
      </c>
      <c r="T107" s="105">
        <f ca="1">OFFSET(整体套利!J$1,$AI107,0)</f>
        <v>0.81169631549999999</v>
      </c>
      <c r="U107" s="97">
        <f t="shared" ca="1" si="35"/>
        <v>-6.7274353372414275E-2</v>
      </c>
      <c r="V107" s="99" t="str">
        <f ca="1">OFFSET(WN!$A$1,$AH107,0)</f>
        <v>160137</v>
      </c>
      <c r="W107" s="99" t="str">
        <f ca="1">OFFSET(WN!$B$1,$AH107,0)</f>
        <v>互联基金</v>
      </c>
      <c r="X107" s="100" t="str">
        <f ca="1">OFFSET(RT!C$1,$AH107,0)</f>
        <v>H30535.CSI</v>
      </c>
      <c r="Y107" s="100" t="str">
        <f ca="1">OFFSET(RT!D$1,$AH107,0)</f>
        <v>互联网</v>
      </c>
      <c r="Z107" s="99">
        <f ca="1">OFFSET(WN!P$1,$AH107,0)</f>
        <v>0.58309999999999995</v>
      </c>
      <c r="AA107" s="99">
        <f ca="1">OFFSET(WN!O$1,$AH107,0)</f>
        <v>1.0423</v>
      </c>
      <c r="AB107" s="101">
        <f ca="1">OFFSET(RT!I$1,$AH107,0)</f>
        <v>1.085</v>
      </c>
      <c r="AC107" s="102">
        <f ca="1">OFFSET(CF!K$1,$AH107,0)</f>
        <v>0.5</v>
      </c>
      <c r="AD107" s="103">
        <f ca="1">OFFSET(CF!X$1,$AH107,0)</f>
        <v>5.4999999701976776E-2</v>
      </c>
      <c r="AE107" s="97">
        <f ca="1">OFFSET(WN!AR$1,$AH107,0)</f>
        <v>0.01</v>
      </c>
      <c r="AF107" s="97">
        <f ca="1">OFFSET(WN!AS$1,$AH107,0)</f>
        <v>2.2000000000000001E-3</v>
      </c>
      <c r="AG107" s="97">
        <f ca="1">OFFSET(WN!AT$1,$AH107,0)</f>
        <v>5.5E-2</v>
      </c>
      <c r="AH107" s="19">
        <f>MATCH($A107,WN!I:I,0)-1</f>
        <v>106</v>
      </c>
      <c r="AI107" s="19">
        <f>MATCH($A107,整体套利!W:W,0)-1</f>
        <v>106</v>
      </c>
    </row>
    <row r="108" spans="1:35" ht="13.05" x14ac:dyDescent="0.25">
      <c r="A108" s="16" t="s">
        <v>1647</v>
      </c>
      <c r="B108" s="16" t="str">
        <f>WN!K108</f>
        <v>军工股B</v>
      </c>
      <c r="C108" s="27">
        <f ca="1">OFFSET(RT!J$1,$AH108,0)</f>
        <v>0.375</v>
      </c>
      <c r="D108" s="30" t="e">
        <f ca="1">VLOOKUP(OFFSET(WN!$F$1,AH108,0),A类全体!$A:$D,4,FALSE)</f>
        <v>#N/A</v>
      </c>
      <c r="E108" s="31" t="e">
        <f t="shared" ca="1" si="27"/>
        <v>#N/A</v>
      </c>
      <c r="F108" s="9" t="e">
        <f t="shared" ca="1" si="28"/>
        <v>#N/A</v>
      </c>
      <c r="G108" s="9">
        <f ca="1">OFFSET(RT!P$1,$AH108,0)</f>
        <v>-1.5700000000000002E-2</v>
      </c>
      <c r="H108" s="43">
        <f ca="1">OFFSET(RT!M$1,$AH108,0)</f>
        <v>7.4529250000000005E-2</v>
      </c>
      <c r="I108" s="9">
        <f ca="1">OFFSET(RT!V$1,$AH108,0)</f>
        <v>-4.5000000000000005E-3</v>
      </c>
      <c r="J108" s="43">
        <f t="shared" ca="1" si="29"/>
        <v>3.722683866666666</v>
      </c>
      <c r="K108" s="43">
        <f t="shared" ca="1" si="30"/>
        <v>3.9212953866425755</v>
      </c>
      <c r="L108" s="9">
        <f ca="1">OFFSET(整体套利!C$1,$AI108,0)</f>
        <v>5.0096831572663536E-3</v>
      </c>
      <c r="M108" s="104">
        <f t="shared" ca="1" si="31"/>
        <v>0.21173333333333333</v>
      </c>
      <c r="N108" s="104">
        <f t="shared" ca="1" si="32"/>
        <v>0.22302966701867355</v>
      </c>
      <c r="O108" s="104">
        <f t="shared" ca="1" si="33"/>
        <v>7.776640392428473E-2</v>
      </c>
      <c r="P108" s="104">
        <f ca="1">OFFSET(整体套利!G$1,$AI108,0)</f>
        <v>1.1489872056106907</v>
      </c>
      <c r="Q108" s="104">
        <f ca="1">OFFSET(整体套利!H$1,$AI108,0)</f>
        <v>-7.593550158740292E-2</v>
      </c>
      <c r="R108" s="25">
        <f ca="1">OFFSET(WN!S$1,$AH108,0)</f>
        <v>1.5859463499999999</v>
      </c>
      <c r="S108" s="105">
        <f t="shared" ca="1" si="34"/>
        <v>0.35600644999999975</v>
      </c>
      <c r="T108" s="105">
        <f ca="1">OFFSET(整体套利!J$1,$AI108,0)</f>
        <v>0.69800322499999989</v>
      </c>
      <c r="U108" s="97">
        <f t="shared" ca="1" si="35"/>
        <v>5.3351701914390315E-2</v>
      </c>
      <c r="V108" s="99" t="str">
        <f ca="1">OFFSET(WN!$A$1,$AH108,0)</f>
        <v>161628</v>
      </c>
      <c r="W108" s="99" t="str">
        <f ca="1">OFFSET(WN!$B$1,$AH108,0)</f>
        <v>融通军工</v>
      </c>
      <c r="X108" s="100" t="str">
        <f ca="1">OFFSET(RT!C$1,$AH108,0)</f>
        <v>399967.SZ</v>
      </c>
      <c r="Y108" s="100" t="str">
        <f ca="1">OFFSET(RT!D$1,$AH108,0)</f>
        <v>中证军工</v>
      </c>
      <c r="Z108" s="99">
        <f ca="1">OFFSET(WN!P$1,$AH108,0)</f>
        <v>0.36199999999999999</v>
      </c>
      <c r="AA108" s="99">
        <f ca="1">OFFSET(WN!O$1,$AH108,0)</f>
        <v>1.04</v>
      </c>
      <c r="AB108" s="101">
        <f ca="1">OFFSET(RT!I$1,$AH108,0)</f>
        <v>1.028</v>
      </c>
      <c r="AC108" s="102">
        <f ca="1">OFFSET(CF!K$1,$AH108,0)</f>
        <v>0.5</v>
      </c>
      <c r="AD108" s="103">
        <f ca="1">OFFSET(CF!X$1,$AH108,0)</f>
        <v>5.4999999701976776E-2</v>
      </c>
      <c r="AE108" s="97">
        <f ca="1">OFFSET(WN!AR$1,$AH108,0)</f>
        <v>0.01</v>
      </c>
      <c r="AF108" s="97">
        <f ca="1">OFFSET(WN!AS$1,$AH108,0)</f>
        <v>2.2000000000000001E-3</v>
      </c>
      <c r="AG108" s="97">
        <f ca="1">OFFSET(WN!AT$1,$AH108,0)</f>
        <v>5.5E-2</v>
      </c>
      <c r="AH108" s="19">
        <f>MATCH($A108,WN!I:I,0)-1</f>
        <v>107</v>
      </c>
      <c r="AI108" s="19">
        <f>MATCH($A108,整体套利!W:W,0)-1</f>
        <v>107</v>
      </c>
    </row>
    <row r="109" spans="1:35" ht="13.05" x14ac:dyDescent="0.25">
      <c r="A109" s="16" t="s">
        <v>1648</v>
      </c>
      <c r="B109" s="16" t="str">
        <f>WN!K109</f>
        <v>信息安B</v>
      </c>
      <c r="C109" s="27">
        <f ca="1">OFFSET(RT!J$1,$AH109,0)</f>
        <v>0.71899999999999997</v>
      </c>
      <c r="D109" s="30" t="e">
        <f ca="1">VLOOKUP(OFFSET(WN!$F$1,AH109,0),A类全体!$A:$D,4,FALSE)</f>
        <v>#N/A</v>
      </c>
      <c r="E109" s="31" t="e">
        <f t="shared" ca="1" si="27"/>
        <v>#N/A</v>
      </c>
      <c r="F109" s="9" t="e">
        <f t="shared" ca="1" si="28"/>
        <v>#N/A</v>
      </c>
      <c r="G109" s="9">
        <f ca="1">OFFSET(RT!P$1,$AH109,0)</f>
        <v>8.1200000000000008E-2</v>
      </c>
      <c r="H109" s="43">
        <f ca="1">OFFSET(RT!M$1,$AH109,0)</f>
        <v>2.4863000000000001E-4</v>
      </c>
      <c r="I109" s="9">
        <f ca="1">OFFSET(RT!V$1,$AH109,0)</f>
        <v>-3.2000000000000002E-3</v>
      </c>
      <c r="J109" s="43">
        <f t="shared" ca="1" si="29"/>
        <v>2.3821658970792767</v>
      </c>
      <c r="K109" s="43">
        <f t="shared" ca="1" si="30"/>
        <v>2.5233273570971622</v>
      </c>
      <c r="L109" s="9">
        <f ca="1">OFFSET(整体套利!C$1,$AI109,0)</f>
        <v>3.6912399958971776E-2</v>
      </c>
      <c r="M109" s="104">
        <f t="shared" ca="1" si="31"/>
        <v>9.6522948539638401E-2</v>
      </c>
      <c r="N109" s="104">
        <f t="shared" ca="1" si="32"/>
        <v>0.10224266787479985</v>
      </c>
      <c r="O109" s="104">
        <f t="shared" ca="1" si="33"/>
        <v>6.9834560918921401E-2</v>
      </c>
      <c r="P109" s="104">
        <f ca="1">OFFSET(整体套利!G$1,$AI109,0)</f>
        <v>0.75154121614691216</v>
      </c>
      <c r="Q109" s="104">
        <f ca="1">OFFSET(整体套利!H$1,$AI109,0)</f>
        <v>-0.25034035948912159</v>
      </c>
      <c r="R109" s="25">
        <f ca="1">OFFSET(WN!S$1,$AH109,0)</f>
        <v>7.6571020000000004E-2</v>
      </c>
      <c r="S109" s="105">
        <f t="shared" ca="1" si="34"/>
        <v>0.67877727999999982</v>
      </c>
      <c r="T109" s="105">
        <f ca="1">OFFSET(整体套利!J$1,$AI109,0)</f>
        <v>0.85638863999999992</v>
      </c>
      <c r="U109" s="97">
        <f t="shared" ca="1" si="35"/>
        <v>5.925761097955462E-2</v>
      </c>
      <c r="V109" s="99" t="str">
        <f ca="1">OFFSET(WN!$A$1,$AH109,0)</f>
        <v>165523</v>
      </c>
      <c r="W109" s="99" t="str">
        <f ca="1">OFFSET(WN!$B$1,$AH109,0)</f>
        <v>信息安全</v>
      </c>
      <c r="X109" s="100" t="str">
        <f ca="1">OFFSET(RT!C$1,$AH109,0)</f>
        <v>399994.SZ</v>
      </c>
      <c r="Y109" s="100" t="str">
        <f ca="1">OFFSET(RT!D$1,$AH109,0)</f>
        <v>信息安全</v>
      </c>
      <c r="Z109" s="99">
        <f ca="1">OFFSET(WN!P$1,$AH109,0)</f>
        <v>0.68400000000000005</v>
      </c>
      <c r="AA109" s="99">
        <f ca="1">OFFSET(WN!O$1,$AH109,0)</f>
        <v>1.034</v>
      </c>
      <c r="AB109" s="101">
        <f ca="1">OFFSET(RT!I$1,$AH109,0)</f>
        <v>1.0569999999999999</v>
      </c>
      <c r="AC109" s="102">
        <f ca="1">OFFSET(CF!K$1,$AH109,0)</f>
        <v>0.5</v>
      </c>
      <c r="AD109" s="103">
        <f ca="1">OFFSET(CF!X$1,$AH109,0)</f>
        <v>4.4999998062849045E-2</v>
      </c>
      <c r="AE109" s="97">
        <f ca="1">OFFSET(WN!AR$1,$AH109,0)</f>
        <v>0.01</v>
      </c>
      <c r="AF109" s="97">
        <f ca="1">OFFSET(WN!AS$1,$AH109,0)</f>
        <v>2.2000000000000001E-3</v>
      </c>
      <c r="AG109" s="97">
        <f ca="1">OFFSET(WN!AT$1,$AH109,0)</f>
        <v>4.4999999999999998E-2</v>
      </c>
      <c r="AH109" s="19">
        <f>MATCH($A109,WN!I:I,0)-1</f>
        <v>108</v>
      </c>
      <c r="AI109" s="19">
        <f>MATCH($A109,整体套利!W:W,0)-1</f>
        <v>108</v>
      </c>
    </row>
    <row r="110" spans="1:35" ht="13.05" x14ac:dyDescent="0.25">
      <c r="A110" s="16" t="s">
        <v>1649</v>
      </c>
      <c r="B110" s="16" t="str">
        <f>WN!K110</f>
        <v>智能B</v>
      </c>
      <c r="C110" s="27">
        <f ca="1">OFFSET(RT!J$1,$AH110,0)</f>
        <v>0.85599999999999998</v>
      </c>
      <c r="D110" s="30" t="e">
        <f ca="1">VLOOKUP(OFFSET(WN!$F$1,AH110,0),A类全体!$A:$D,4,FALSE)</f>
        <v>#N/A</v>
      </c>
      <c r="E110" s="31" t="e">
        <f t="shared" ca="1" si="27"/>
        <v>#N/A</v>
      </c>
      <c r="F110" s="9" t="e">
        <f t="shared" ca="1" si="28"/>
        <v>#N/A</v>
      </c>
      <c r="G110" s="9">
        <f ca="1">OFFSET(RT!P$1,$AH110,0)</f>
        <v>2.2700000000000001E-2</v>
      </c>
      <c r="H110" s="43">
        <f ca="1">OFFSET(RT!M$1,$AH110,0)</f>
        <v>4.0299999999999998E-4</v>
      </c>
      <c r="I110" s="9">
        <f ca="1">OFFSET(RT!V$1,$AH110,0)</f>
        <v>-1.2999999999999999E-3</v>
      </c>
      <c r="J110" s="43">
        <f t="shared" ca="1" si="29"/>
        <v>2.1655465420560751</v>
      </c>
      <c r="K110" s="43">
        <f t="shared" ca="1" si="30"/>
        <v>2.2614250462701442</v>
      </c>
      <c r="L110" s="9">
        <f ca="1">OFFSET(整体套利!C$1,$AI110,0)</f>
        <v>-7.3948222606645686E-3</v>
      </c>
      <c r="M110" s="104">
        <f t="shared" ca="1" si="31"/>
        <v>8.1074766355140188E-2</v>
      </c>
      <c r="N110" s="104">
        <f t="shared" ca="1" si="32"/>
        <v>8.4664311616197294E-2</v>
      </c>
      <c r="O110" s="104">
        <f t="shared" ca="1" si="33"/>
        <v>6.9559441369128644E-2</v>
      </c>
      <c r="P110" s="104">
        <f ca="1">OFFSET(整体套利!G$1,$AI110,0)</f>
        <v>0.61837800718369929</v>
      </c>
      <c r="Q110" s="104">
        <f ca="1">OFFSET(整体套利!H$1,$AI110,0)</f>
        <v>-0.30733421292537666</v>
      </c>
      <c r="R110" s="25">
        <f ca="1">OFFSET(WN!S$1,$AH110,0)</f>
        <v>8.5796609999999995E-2</v>
      </c>
      <c r="S110" s="105">
        <f t="shared" ca="1" si="34"/>
        <v>0.81970784000000019</v>
      </c>
      <c r="T110" s="105">
        <f ca="1">OFFSET(整体套利!J$1,$AI110,0)</f>
        <v>0.92685392000000011</v>
      </c>
      <c r="U110" s="97">
        <f t="shared" ca="1" si="35"/>
        <v>4.427450638998387E-2</v>
      </c>
      <c r="V110" s="99" t="str">
        <f ca="1">OFFSET(WN!$A$1,$AH110,0)</f>
        <v>165524</v>
      </c>
      <c r="W110" s="99" t="str">
        <f ca="1">OFFSET(WN!$B$1,$AH110,0)</f>
        <v>智能家居</v>
      </c>
      <c r="X110" s="100" t="str">
        <f ca="1">OFFSET(RT!C$1,$AH110,0)</f>
        <v>399996.SZ</v>
      </c>
      <c r="Y110" s="100" t="str">
        <f ca="1">OFFSET(RT!D$1,$AH110,0)</f>
        <v>中证智能家居</v>
      </c>
      <c r="Z110" s="99">
        <f ca="1">OFFSET(WN!P$1,$AH110,0)</f>
        <v>0.82199999999999995</v>
      </c>
      <c r="AA110" s="99">
        <f ca="1">OFFSET(WN!O$1,$AH110,0)</f>
        <v>1.034</v>
      </c>
      <c r="AB110" s="101">
        <f ca="1">OFFSET(RT!I$1,$AH110,0)</f>
        <v>0.98399999999999999</v>
      </c>
      <c r="AC110" s="102">
        <f ca="1">OFFSET(CF!K$1,$AH110,0)</f>
        <v>0.5</v>
      </c>
      <c r="AD110" s="103">
        <f ca="1">OFFSET(CF!X$1,$AH110,0)</f>
        <v>4.4999998062849045E-2</v>
      </c>
      <c r="AE110" s="97">
        <f ca="1">OFFSET(WN!AR$1,$AH110,0)</f>
        <v>0.01</v>
      </c>
      <c r="AF110" s="97">
        <f ca="1">OFFSET(WN!AS$1,$AH110,0)</f>
        <v>2.2000000000000001E-3</v>
      </c>
      <c r="AG110" s="97">
        <f ca="1">OFFSET(WN!AT$1,$AH110,0)</f>
        <v>4.4999999999999998E-2</v>
      </c>
      <c r="AH110" s="19">
        <f>MATCH($A110,WN!I:I,0)-1</f>
        <v>109</v>
      </c>
      <c r="AI110" s="19">
        <f>MATCH($A110,整体套利!W:W,0)-1</f>
        <v>109</v>
      </c>
    </row>
    <row r="111" spans="1:35" ht="13.05" x14ac:dyDescent="0.25">
      <c r="A111" s="16" t="s">
        <v>1650</v>
      </c>
      <c r="B111" s="16" t="str">
        <f>WN!K111</f>
        <v>军工B</v>
      </c>
      <c r="C111" s="27">
        <f ca="1">OFFSET(RT!J$1,$AH111,0)</f>
        <v>0.93800000000000006</v>
      </c>
      <c r="D111" s="30" t="e">
        <f ca="1">VLOOKUP(OFFSET(WN!$F$1,AH111,0),A类全体!$A:$D,4,FALSE)</f>
        <v>#N/A</v>
      </c>
      <c r="E111" s="31" t="e">
        <f t="shared" ca="1" si="27"/>
        <v>#N/A</v>
      </c>
      <c r="F111" s="9" t="e">
        <f t="shared" ca="1" si="28"/>
        <v>#N/A</v>
      </c>
      <c r="G111" s="9">
        <f ca="1">OFFSET(RT!P$1,$AH111,0)</f>
        <v>-1.1600000000000001E-2</v>
      </c>
      <c r="H111" s="43">
        <f ca="1">OFFSET(RT!M$1,$AH111,0)</f>
        <v>7.6715899999999998E-3</v>
      </c>
      <c r="I111" s="9">
        <f ca="1">OFFSET(RT!V$1,$AH111,0)</f>
        <v>-4.5000000000000005E-3</v>
      </c>
      <c r="J111" s="43">
        <f t="shared" ca="1" si="29"/>
        <v>2.0326377718550104</v>
      </c>
      <c r="K111" s="43">
        <f t="shared" ca="1" si="30"/>
        <v>2.1212550562311416</v>
      </c>
      <c r="L111" s="9">
        <f ca="1">OFFSET(整体套利!C$1,$AI111,0)</f>
        <v>7.2682243644006661E-4</v>
      </c>
      <c r="M111" s="104">
        <f t="shared" ca="1" si="31"/>
        <v>7.3987206823027715E-2</v>
      </c>
      <c r="N111" s="104">
        <f t="shared" ca="1" si="32"/>
        <v>7.7212840744633082E-2</v>
      </c>
      <c r="O111" s="104">
        <f t="shared" ca="1" si="33"/>
        <v>7.1648751226791305E-2</v>
      </c>
      <c r="P111" s="104">
        <f ca="1">OFFSET(整体套利!G$1,$AI111,0)</f>
        <v>0.57346984659817624</v>
      </c>
      <c r="Q111" s="104">
        <f ca="1">OFFSET(整体套利!H$1,$AI111,0)</f>
        <v>-0.34040144030604447</v>
      </c>
      <c r="R111" s="25">
        <f ca="1">OFFSET(WN!S$1,$AH111,0)</f>
        <v>1.3994979999999999</v>
      </c>
      <c r="S111" s="105">
        <f t="shared" ca="1" si="34"/>
        <v>0.89881422999999994</v>
      </c>
      <c r="T111" s="105">
        <f ca="1">OFFSET(整体套利!J$1,$AI111,0)</f>
        <v>0.95330711499999998</v>
      </c>
      <c r="U111" s="97">
        <f t="shared" ca="1" si="35"/>
        <v>4.3597184704118552E-2</v>
      </c>
      <c r="V111" s="99" t="str">
        <f ca="1">OFFSET(WN!$A$1,$AH111,0)</f>
        <v>502003</v>
      </c>
      <c r="W111" s="99" t="str">
        <f ca="1">OFFSET(WN!$B$1,$AH111,0)</f>
        <v>军工分级</v>
      </c>
      <c r="X111" s="100" t="str">
        <f ca="1">OFFSET(RT!C$1,$AH111,0)</f>
        <v>399967.SZ</v>
      </c>
      <c r="Y111" s="100" t="str">
        <f ca="1">OFFSET(RT!D$1,$AH111,0)</f>
        <v>中证军工</v>
      </c>
      <c r="Z111" s="99">
        <f ca="1">OFFSET(WN!P$1,$AH111,0)</f>
        <v>0.90700000000000003</v>
      </c>
      <c r="AA111" s="99">
        <f ca="1">OFFSET(WN!O$1,$AH111,0)</f>
        <v>1.0078</v>
      </c>
      <c r="AB111" s="101">
        <f ca="1">OFFSET(RT!I$1,$AH111,0)</f>
        <v>0.97</v>
      </c>
      <c r="AC111" s="102">
        <f ca="1">OFFSET(CF!K$1,$AH111,0)</f>
        <v>0.5</v>
      </c>
      <c r="AD111" s="103">
        <f ca="1">OFFSET(CF!X$1,$AH111,0)</f>
        <v>4.4999998062849045E-2</v>
      </c>
      <c r="AE111" s="97">
        <f ca="1">OFFSET(WN!AR$1,$AH111,0)</f>
        <v>0.01</v>
      </c>
      <c r="AF111" s="97">
        <f ca="1">OFFSET(WN!AS$1,$AH111,0)</f>
        <v>2.2000000000000001E-3</v>
      </c>
      <c r="AG111" s="97">
        <f ca="1">OFFSET(WN!AT$1,$AH111,0)</f>
        <v>4.4999999999999998E-2</v>
      </c>
      <c r="AH111" s="19">
        <f>MATCH($A111,WN!I:I,0)-1</f>
        <v>110</v>
      </c>
      <c r="AI111" s="19">
        <f>MATCH($A111,整体套利!W:W,0)-1</f>
        <v>110</v>
      </c>
    </row>
    <row r="112" spans="1:35" ht="13.05" x14ac:dyDescent="0.25">
      <c r="A112" s="16" t="s">
        <v>1651</v>
      </c>
      <c r="B112" s="16" t="str">
        <f>WN!K112</f>
        <v>证券B</v>
      </c>
      <c r="C112" s="27">
        <f ca="1">OFFSET(RT!J$1,$AH112,0)</f>
        <v>1.42</v>
      </c>
      <c r="D112" s="30" t="e">
        <f ca="1">VLOOKUP(OFFSET(WN!$F$1,AH112,0),A类全体!$A:$D,4,FALSE)</f>
        <v>#N/A</v>
      </c>
      <c r="E112" s="31" t="e">
        <f t="shared" ca="1" si="27"/>
        <v>#N/A</v>
      </c>
      <c r="F112" s="9" t="e">
        <f t="shared" ca="1" si="28"/>
        <v>#N/A</v>
      </c>
      <c r="G112" s="9">
        <f ca="1">OFFSET(RT!P$1,$AH112,0)</f>
        <v>-8.4000000000000012E-3</v>
      </c>
      <c r="H112" s="43">
        <f ca="1">OFFSET(RT!M$1,$AH112,0)</f>
        <v>2.50615E-3</v>
      </c>
      <c r="I112" s="9">
        <f ca="1">OFFSET(RT!V$1,$AH112,0)</f>
        <v>-4.2000000000000006E-3</v>
      </c>
      <c r="J112" s="43">
        <f t="shared" ca="1" si="29"/>
        <v>1.6991088901408451</v>
      </c>
      <c r="K112" s="43">
        <f t="shared" ca="1" si="30"/>
        <v>1.7173287516615434</v>
      </c>
      <c r="L112" s="9">
        <f ca="1">OFFSET(整体套利!C$1,$AI112,0)</f>
        <v>-1.1334126732372996E-3</v>
      </c>
      <c r="M112" s="104">
        <f t="shared" ca="1" si="31"/>
        <v>4.8873239436619725E-2</v>
      </c>
      <c r="N112" s="104">
        <f t="shared" ca="1" si="32"/>
        <v>4.9397316298185279E-2</v>
      </c>
      <c r="O112" s="104">
        <f t="shared" ca="1" si="33"/>
        <v>6.9907907231409314E-2</v>
      </c>
      <c r="P112" s="104">
        <f ca="1">OFFSET(整体套利!G$1,$AI112,0)</f>
        <v>0.24340239086319015</v>
      </c>
      <c r="Q112" s="104">
        <f ca="1">OFFSET(整体套利!H$1,$AI112,0)</f>
        <v>-0.47876571775015075</v>
      </c>
      <c r="R112" s="25">
        <f ca="1">OFFSET(WN!S$1,$AH112,0)</f>
        <v>0.47389100000000001</v>
      </c>
      <c r="S112" s="105">
        <f t="shared" ca="1" si="34"/>
        <v>1.404934624</v>
      </c>
      <c r="T112" s="105">
        <f ca="1">OFFSET(整体套利!J$1,$AI112,0)</f>
        <v>1.206367312</v>
      </c>
      <c r="U112" s="97">
        <f t="shared" ca="1" si="35"/>
        <v>1.0723186504655313E-2</v>
      </c>
      <c r="V112" s="99" t="str">
        <f ca="1">OFFSET(WN!$A$1,$AH112,0)</f>
        <v>502010</v>
      </c>
      <c r="W112" s="99" t="str">
        <f ca="1">OFFSET(WN!$B$1,$AH112,0)</f>
        <v>证券分级</v>
      </c>
      <c r="X112" s="100" t="str">
        <f ca="1">OFFSET(RT!C$1,$AH112,0)</f>
        <v>399975.SZ</v>
      </c>
      <c r="Y112" s="100" t="str">
        <f ca="1">OFFSET(RT!D$1,$AH112,0)</f>
        <v>证券公司</v>
      </c>
      <c r="Z112" s="99">
        <f ca="1">OFFSET(WN!P$1,$AH112,0)</f>
        <v>1.4146000000000001</v>
      </c>
      <c r="AA112" s="99">
        <f ca="1">OFFSET(WN!O$1,$AH112,0)</f>
        <v>1.0078</v>
      </c>
      <c r="AB112" s="101">
        <f ca="1">OFFSET(RT!I$1,$AH112,0)</f>
        <v>0.99</v>
      </c>
      <c r="AC112" s="102">
        <f ca="1">OFFSET(CF!K$1,$AH112,0)</f>
        <v>0.5</v>
      </c>
      <c r="AD112" s="103">
        <f ca="1">OFFSET(CF!X$1,$AH112,0)</f>
        <v>4.4999998062849045E-2</v>
      </c>
      <c r="AE112" s="97">
        <f ca="1">OFFSET(WN!AR$1,$AH112,0)</f>
        <v>0.01</v>
      </c>
      <c r="AF112" s="97">
        <f ca="1">OFFSET(WN!AS$1,$AH112,0)</f>
        <v>2.2000000000000001E-3</v>
      </c>
      <c r="AG112" s="97">
        <f ca="1">OFFSET(WN!AT$1,$AH112,0)</f>
        <v>4.4999999999999998E-2</v>
      </c>
      <c r="AH112" s="19">
        <f>MATCH($A112,WN!I:I,0)-1</f>
        <v>111</v>
      </c>
      <c r="AI112" s="19">
        <f>MATCH($A112,整体套利!W:W,0)-1</f>
        <v>111</v>
      </c>
    </row>
    <row r="113" spans="1:35" ht="13.05" x14ac:dyDescent="0.25">
      <c r="A113" s="16" t="s">
        <v>1652</v>
      </c>
      <c r="B113" s="16" t="str">
        <f>WN!K113</f>
        <v>创业股B</v>
      </c>
      <c r="C113" s="27">
        <f ca="1">OFFSET(RT!J$1,$AH113,0)</f>
        <v>0.93200000000000005</v>
      </c>
      <c r="D113" s="30" t="e">
        <f ca="1">VLOOKUP(OFFSET(WN!$F$1,AH113,0),A类全体!$A:$D,4,FALSE)</f>
        <v>#N/A</v>
      </c>
      <c r="E113" s="31" t="e">
        <f t="shared" ca="1" si="27"/>
        <v>#N/A</v>
      </c>
      <c r="F113" s="9" t="e">
        <f t="shared" ca="1" si="28"/>
        <v>#N/A</v>
      </c>
      <c r="G113" s="9">
        <f ca="1">OFFSET(RT!P$1,$AH113,0)</f>
        <v>-9.6000000000000009E-3</v>
      </c>
      <c r="H113" s="43">
        <f ca="1">OFFSET(RT!M$1,$AH113,0)</f>
        <v>1.952249E-2</v>
      </c>
      <c r="I113" s="9">
        <f ca="1">OFFSET(RT!V$1,$AH113,0)</f>
        <v>-4.8999999999999998E-3</v>
      </c>
      <c r="J113" s="43">
        <f t="shared" ca="1" si="29"/>
        <v>2.1128653948497855</v>
      </c>
      <c r="K113" s="43">
        <f t="shared" ca="1" si="30"/>
        <v>2.0704553863361492</v>
      </c>
      <c r="L113" s="9">
        <f ca="1">OFFSET(整体套利!C$1,$AI113,0)</f>
        <v>-6.045875048553695E-4</v>
      </c>
      <c r="M113" s="104">
        <f t="shared" ca="1" si="31"/>
        <v>8.5193133047210295E-2</v>
      </c>
      <c r="N113" s="104">
        <f t="shared" ca="1" si="32"/>
        <v>8.3483113323927174E-2</v>
      </c>
      <c r="O113" s="104">
        <f t="shared" ca="1" si="33"/>
        <v>7.655295370084686E-2</v>
      </c>
      <c r="P113" s="104">
        <f ca="1">OFFSET(整体套利!G$1,$AI113,0)</f>
        <v>0.52346861660845212</v>
      </c>
      <c r="Q113" s="104">
        <f ca="1">OFFSET(整体套利!H$1,$AI113,0)</f>
        <v>-0.35613138033404779</v>
      </c>
      <c r="R113" s="25">
        <f ca="1">OFFSET(WN!S$1,$AH113,0)</f>
        <v>1.02638615</v>
      </c>
      <c r="S113" s="105">
        <f t="shared" ca="1" si="34"/>
        <v>0.95109054800000004</v>
      </c>
      <c r="T113" s="105">
        <f ca="1">OFFSET(整体套利!J$1,$AI113,0)</f>
        <v>0.98459527400000002</v>
      </c>
      <c r="U113" s="97">
        <f t="shared" ca="1" si="35"/>
        <v>-2.0072271814859821E-2</v>
      </c>
      <c r="V113" s="99" t="str">
        <f ca="1">OFFSET(WN!$A$1,$AH113,0)</f>
        <v>160420</v>
      </c>
      <c r="W113" s="99" t="str">
        <f ca="1">OFFSET(WN!$B$1,$AH113,0)</f>
        <v>创业50</v>
      </c>
      <c r="X113" s="100" t="str">
        <f ca="1">OFFSET(RT!C$1,$AH113,0)</f>
        <v>399673.SZ</v>
      </c>
      <c r="Y113" s="100" t="str">
        <f ca="1">OFFSET(RT!D$1,$AH113,0)</f>
        <v>创业板50</v>
      </c>
      <c r="Z113" s="99">
        <f ca="1">OFFSET(WN!P$1,$AH113,0)</f>
        <v>0.96030000000000004</v>
      </c>
      <c r="AA113" s="99">
        <f ca="1">OFFSET(WN!O$1,$AH113,0)</f>
        <v>1.0181</v>
      </c>
      <c r="AB113" s="101">
        <f ca="1">OFFSET(RT!I$1,$AH113,0)</f>
        <v>1.036</v>
      </c>
      <c r="AC113" s="102">
        <f ca="1">OFFSET(CF!K$1,$AH113,0)</f>
        <v>0.5</v>
      </c>
      <c r="AD113" s="103">
        <f ca="1">OFFSET(CF!X$1,$AH113,0)</f>
        <v>5.4999999701976776E-2</v>
      </c>
      <c r="AE113" s="97">
        <f ca="1">OFFSET(WN!AR$1,$AH113,0)</f>
        <v>0.01</v>
      </c>
      <c r="AF113" s="97">
        <f ca="1">OFFSET(WN!AS$1,$AH113,0)</f>
        <v>2.2000000000000001E-3</v>
      </c>
      <c r="AG113" s="97">
        <f ca="1">OFFSET(WN!AT$1,$AH113,0)</f>
        <v>5.5E-2</v>
      </c>
      <c r="AH113" s="19">
        <f>MATCH($A113,WN!I:I,0)-1</f>
        <v>112</v>
      </c>
      <c r="AI113" s="19">
        <f>MATCH($A113,整体套利!W:W,0)-1</f>
        <v>112</v>
      </c>
    </row>
    <row r="114" spans="1:35" ht="13.05" x14ac:dyDescent="0.25">
      <c r="A114" s="16" t="s">
        <v>1653</v>
      </c>
      <c r="B114" s="16" t="str">
        <f>WN!K114</f>
        <v>证券B基</v>
      </c>
      <c r="C114" s="27">
        <f ca="1">OFFSET(RT!J$1,$AH114,0)</f>
        <v>1.155</v>
      </c>
      <c r="D114" s="30" t="e">
        <f ca="1">VLOOKUP(OFFSET(WN!$F$1,AH114,0),A类全体!$A:$D,4,FALSE)</f>
        <v>#N/A</v>
      </c>
      <c r="E114" s="31" t="e">
        <f t="shared" ca="1" si="27"/>
        <v>#N/A</v>
      </c>
      <c r="F114" s="9" t="e">
        <f t="shared" ca="1" si="28"/>
        <v>#N/A</v>
      </c>
      <c r="G114" s="9">
        <f ca="1">OFFSET(RT!P$1,$AH114,0)</f>
        <v>-2.12E-2</v>
      </c>
      <c r="H114" s="43">
        <f ca="1">OFFSET(RT!M$1,$AH114,0)</f>
        <v>9.7739999999999996E-5</v>
      </c>
      <c r="I114" s="9">
        <f ca="1">OFFSET(RT!V$1,$AH114,0)</f>
        <v>-4.2000000000000006E-3</v>
      </c>
      <c r="J114" s="43">
        <f t="shared" ca="1" si="29"/>
        <v>1.9264816796536794</v>
      </c>
      <c r="K114" s="43">
        <f t="shared" ca="1" si="30"/>
        <v>1.8775731901525421</v>
      </c>
      <c r="L114" s="9">
        <f ca="1">OFFSET(整体套利!C$1,$AI114,0)</f>
        <v>-4.8822375135326723E-4</v>
      </c>
      <c r="M114" s="104">
        <f t="shared" ca="1" si="31"/>
        <v>6.8744588744588747E-2</v>
      </c>
      <c r="N114" s="104">
        <f t="shared" ca="1" si="32"/>
        <v>6.6999337786646004E-2</v>
      </c>
      <c r="O114" s="104">
        <f t="shared" ca="1" si="33"/>
        <v>7.4199620191395046E-2</v>
      </c>
      <c r="P114" s="104">
        <f ca="1">OFFSET(整体套利!G$1,$AI114,0)</f>
        <v>0.34826228810518889</v>
      </c>
      <c r="Q114" s="104">
        <f ca="1">OFFSET(整体套利!H$1,$AI114,0)</f>
        <v>-0.42024721611476878</v>
      </c>
      <c r="R114" s="25">
        <f ca="1">OFFSET(WN!S$1,$AH114,0)</f>
        <v>0.20775677000000001</v>
      </c>
      <c r="S114" s="105">
        <f t="shared" ca="1" si="34"/>
        <v>1.1850863399999998</v>
      </c>
      <c r="T114" s="105">
        <f ca="1">OFFSET(整体套利!J$1,$AI114,0)</f>
        <v>1.1125431699999999</v>
      </c>
      <c r="U114" s="97">
        <f t="shared" ca="1" si="35"/>
        <v>-2.5387466705590223E-2</v>
      </c>
      <c r="V114" s="99" t="str">
        <f ca="1">OFFSET(WN!$A$1,$AH114,0)</f>
        <v>161629</v>
      </c>
      <c r="W114" s="99" t="str">
        <f ca="1">OFFSET(WN!$B$1,$AH114,0)</f>
        <v>融通证券</v>
      </c>
      <c r="X114" s="100" t="str">
        <f ca="1">OFFSET(RT!C$1,$AH114,0)</f>
        <v>399975.SZ</v>
      </c>
      <c r="Y114" s="100" t="str">
        <f ca="1">OFFSET(RT!D$1,$AH114,0)</f>
        <v>证券公司</v>
      </c>
      <c r="Z114" s="99">
        <f ca="1">OFFSET(WN!P$1,$AH114,0)</f>
        <v>1.194</v>
      </c>
      <c r="AA114" s="99">
        <f ca="1">OFFSET(WN!O$1,$AH114,0)</f>
        <v>1.04</v>
      </c>
      <c r="AB114" s="101">
        <f ca="1">OFFSET(RT!I$1,$AH114,0)</f>
        <v>1.069</v>
      </c>
      <c r="AC114" s="102">
        <f ca="1">OFFSET(CF!K$1,$AH114,0)</f>
        <v>0.5</v>
      </c>
      <c r="AD114" s="103">
        <f ca="1">OFFSET(CF!X$1,$AH114,0)</f>
        <v>5.4999999701976776E-2</v>
      </c>
      <c r="AE114" s="97">
        <f ca="1">OFFSET(WN!AR$1,$AH114,0)</f>
        <v>0.01</v>
      </c>
      <c r="AF114" s="97">
        <f ca="1">OFFSET(WN!AS$1,$AH114,0)</f>
        <v>2.2000000000000001E-3</v>
      </c>
      <c r="AG114" s="97">
        <f ca="1">OFFSET(WN!AT$1,$AH114,0)</f>
        <v>5.5E-2</v>
      </c>
      <c r="AH114" s="19">
        <f>MATCH($A114,WN!I:I,0)-1</f>
        <v>113</v>
      </c>
      <c r="AI114" s="19">
        <f>MATCH($A114,整体套利!W:W,0)-1</f>
        <v>113</v>
      </c>
    </row>
    <row r="115" spans="1:35" ht="13.05" x14ac:dyDescent="0.25">
      <c r="A115" s="16" t="s">
        <v>1654</v>
      </c>
      <c r="B115" s="16" t="str">
        <f>WN!K115</f>
        <v>环保B端</v>
      </c>
      <c r="C115" s="27">
        <f ca="1">OFFSET(RT!J$1,$AH115,0)</f>
        <v>0.47500000000000003</v>
      </c>
      <c r="D115" s="30" t="e">
        <f ca="1">VLOOKUP(OFFSET(WN!$F$1,AH115,0),A类全体!$A:$D,4,FALSE)</f>
        <v>#N/A</v>
      </c>
      <c r="E115" s="31" t="e">
        <f t="shared" ca="1" si="27"/>
        <v>#N/A</v>
      </c>
      <c r="F115" s="9" t="e">
        <f t="shared" ca="1" si="28"/>
        <v>#N/A</v>
      </c>
      <c r="G115" s="9">
        <f ca="1">OFFSET(RT!P$1,$AH115,0)</f>
        <v>0</v>
      </c>
      <c r="H115" s="43">
        <f ca="1">OFFSET(RT!M$1,$AH115,0)</f>
        <v>1.12E-4</v>
      </c>
      <c r="I115" s="9">
        <f ca="1">OFFSET(RT!V$1,$AH115,0)</f>
        <v>-4.0000000000000002E-4</v>
      </c>
      <c r="J115" s="43">
        <f t="shared" ca="1" si="29"/>
        <v>3.197521322105263</v>
      </c>
      <c r="K115" s="43">
        <f t="shared" ca="1" si="30"/>
        <v>3.154863397904097</v>
      </c>
      <c r="L115" s="9">
        <f ca="1">OFFSET(整体套利!C$1,$AI115,0)</f>
        <v>-2.5168363504259883E-3</v>
      </c>
      <c r="M115" s="104">
        <f t="shared" ca="1" si="31"/>
        <v>0.16631578947368419</v>
      </c>
      <c r="N115" s="104">
        <f t="shared" ca="1" si="32"/>
        <v>0.16409698133258496</v>
      </c>
      <c r="O115" s="104">
        <f t="shared" ca="1" si="33"/>
        <v>7.5683356425570794E-2</v>
      </c>
      <c r="P115" s="104">
        <f ca="1">OFFSET(整体套利!G$1,$AI115,0)</f>
        <v>0.97521418544470073</v>
      </c>
      <c r="Q115" s="104">
        <f ca="1">OFFSET(整体套利!H$1,$AI115,0)</f>
        <v>-0.15250143349852707</v>
      </c>
      <c r="R115" s="25">
        <f ca="1">OFFSET(WN!S$1,$AH115,0)</f>
        <v>0.24282248000000001</v>
      </c>
      <c r="S115" s="105">
        <f t="shared" ca="1" si="34"/>
        <v>0.48142262800000002</v>
      </c>
      <c r="T115" s="105">
        <f ca="1">OFFSET(整体套利!J$1,$AI115,0)</f>
        <v>0.75941131400000006</v>
      </c>
      <c r="U115" s="97">
        <f t="shared" ca="1" si="35"/>
        <v>-1.3340935025596634E-2</v>
      </c>
      <c r="V115" s="99" t="str">
        <f ca="1">OFFSET(WN!$A$1,$AH115,0)</f>
        <v>164819</v>
      </c>
      <c r="W115" s="99" t="str">
        <f ca="1">OFFSET(WN!$B$1,$AH115,0)</f>
        <v>环保母基</v>
      </c>
      <c r="X115" s="100" t="str">
        <f ca="1">OFFSET(RT!C$1,$AH115,0)</f>
        <v>000827.SH</v>
      </c>
      <c r="Y115" s="100" t="str">
        <f ca="1">OFFSET(RT!D$1,$AH115,0)</f>
        <v>中证环保</v>
      </c>
      <c r="Z115" s="99">
        <f ca="1">OFFSET(WN!P$1,$AH115,0)</f>
        <v>0.48209999999999997</v>
      </c>
      <c r="AA115" s="99">
        <f ca="1">OFFSET(WN!O$1,$AH115,0)</f>
        <v>1.0374000000000001</v>
      </c>
      <c r="AB115" s="101">
        <f ca="1">OFFSET(RT!I$1,$AH115,0)</f>
        <v>1.04</v>
      </c>
      <c r="AC115" s="102">
        <f ca="1">OFFSET(CF!K$1,$AH115,0)</f>
        <v>0.5</v>
      </c>
      <c r="AD115" s="103">
        <f ca="1">OFFSET(CF!X$1,$AH115,0)</f>
        <v>5.4999999701976776E-2</v>
      </c>
      <c r="AE115" s="97">
        <f ca="1">OFFSET(WN!AR$1,$AH115,0)</f>
        <v>0.01</v>
      </c>
      <c r="AF115" s="97">
        <f ca="1">OFFSET(WN!AS$1,$AH115,0)</f>
        <v>2E-3</v>
      </c>
      <c r="AG115" s="97">
        <f ca="1">OFFSET(WN!AT$1,$AH115,0)</f>
        <v>5.5E-2</v>
      </c>
      <c r="AH115" s="19">
        <f>MATCH($A115,WN!I:I,0)-1</f>
        <v>114</v>
      </c>
      <c r="AI115" s="19">
        <f>MATCH($A115,整体套利!W:W,0)-1</f>
        <v>114</v>
      </c>
    </row>
    <row r="116" spans="1:35" ht="13.05" x14ac:dyDescent="0.25">
      <c r="A116" s="16" t="s">
        <v>1655</v>
      </c>
      <c r="B116" s="16" t="str">
        <f>WN!K116</f>
        <v>医疗B</v>
      </c>
      <c r="C116" s="27">
        <f ca="1">OFFSET(RT!J$1,$AH116,0)</f>
        <v>0.93400000000000005</v>
      </c>
      <c r="D116" s="30" t="e">
        <f ca="1">VLOOKUP(OFFSET(WN!$F$1,AH116,0),A类全体!$A:$D,4,FALSE)</f>
        <v>#N/A</v>
      </c>
      <c r="E116" s="31" t="e">
        <f t="shared" ca="1" si="27"/>
        <v>#N/A</v>
      </c>
      <c r="F116" s="9" t="e">
        <f t="shared" ca="1" si="28"/>
        <v>#N/A</v>
      </c>
      <c r="G116" s="9">
        <f ca="1">OFFSET(RT!P$1,$AH116,0)</f>
        <v>0</v>
      </c>
      <c r="H116" s="43">
        <f ca="1">OFFSET(RT!M$1,$AH116,0)</f>
        <v>4.5600000000000003E-4</v>
      </c>
      <c r="I116" s="9">
        <f ca="1">OFFSET(RT!V$1,$AH116,0)</f>
        <v>8.0000000000000002E-3</v>
      </c>
      <c r="J116" s="43">
        <f t="shared" ca="1" si="29"/>
        <v>2.1465979443254821</v>
      </c>
      <c r="K116" s="43">
        <f t="shared" ca="1" si="30"/>
        <v>2.0782375466154783</v>
      </c>
      <c r="L116" s="9">
        <f ca="1">OFFSET(整体套利!C$1,$AI116,0)</f>
        <v>-9.9367831917374083E-3</v>
      </c>
      <c r="M116" s="104">
        <f t="shared" ca="1" si="31"/>
        <v>8.4582441113490364E-2</v>
      </c>
      <c r="N116" s="104">
        <f t="shared" ca="1" si="32"/>
        <v>8.1888835015019007E-2</v>
      </c>
      <c r="O116" s="104">
        <f t="shared" ca="1" si="33"/>
        <v>7.3768177879691144E-2</v>
      </c>
      <c r="P116" s="104">
        <f ca="1">OFFSET(整体套利!G$1,$AI116,0)</f>
        <v>0.49631720424422565</v>
      </c>
      <c r="Q116" s="104">
        <f ca="1">OFFSET(整体套利!H$1,$AI116,0)</f>
        <v>-0.35653372493484148</v>
      </c>
      <c r="R116" s="25">
        <f ca="1">OFFSET(WN!S$1,$AH116,0)</f>
        <v>9.6327999999999997E-2</v>
      </c>
      <c r="S116" s="105">
        <f t="shared" ca="1" si="34"/>
        <v>0.96472248000000027</v>
      </c>
      <c r="T116" s="105">
        <f ca="1">OFFSET(整体套利!J$1,$AI116,0)</f>
        <v>1.0024612400000001</v>
      </c>
      <c r="U116" s="97">
        <f t="shared" ca="1" si="35"/>
        <v>-3.1845925265471364E-2</v>
      </c>
      <c r="V116" s="99" t="str">
        <f ca="1">OFFSET(WN!$A$1,$AH116,0)</f>
        <v>502056</v>
      </c>
      <c r="W116" s="99" t="str">
        <f ca="1">OFFSET(WN!$B$1,$AH116,0)</f>
        <v>医疗分级</v>
      </c>
      <c r="X116" s="100" t="str">
        <f ca="1">OFFSET(RT!C$1,$AH116,0)</f>
        <v>399989.SZ</v>
      </c>
      <c r="Y116" s="100" t="str">
        <f ca="1">OFFSET(RT!D$1,$AH116,0)</f>
        <v>中证医疗</v>
      </c>
      <c r="Z116" s="99">
        <f ca="1">OFFSET(WN!P$1,$AH116,0)</f>
        <v>0.9496</v>
      </c>
      <c r="AA116" s="99">
        <f ca="1">OFFSET(WN!O$1,$AH116,0)</f>
        <v>1.0402</v>
      </c>
      <c r="AB116" s="101">
        <f ca="1">OFFSET(RT!I$1,$AH116,0)</f>
        <v>1.0509999999999999</v>
      </c>
      <c r="AC116" s="102">
        <f ca="1">OFFSET(CF!K$1,$AH116,0)</f>
        <v>0.5</v>
      </c>
      <c r="AD116" s="103">
        <f ca="1">OFFSET(CF!X$1,$AH116,0)</f>
        <v>5.4999999701976776E-2</v>
      </c>
      <c r="AE116" s="97">
        <f ca="1">OFFSET(WN!AR$1,$AH116,0)</f>
        <v>0.01</v>
      </c>
      <c r="AF116" s="97">
        <f ca="1">OFFSET(WN!AS$1,$AH116,0)</f>
        <v>2E-3</v>
      </c>
      <c r="AG116" s="97">
        <f ca="1">OFFSET(WN!AT$1,$AH116,0)</f>
        <v>5.5E-2</v>
      </c>
      <c r="AH116" s="19">
        <f>MATCH($A116,WN!I:I,0)-1</f>
        <v>115</v>
      </c>
      <c r="AI116" s="19">
        <f>MATCH($A116,整体套利!W:W,0)-1</f>
        <v>115</v>
      </c>
    </row>
    <row r="117" spans="1:35" ht="13.05" x14ac:dyDescent="0.25">
      <c r="A117" s="16" t="s">
        <v>1656</v>
      </c>
      <c r="B117" s="16" t="str">
        <f>WN!K117</f>
        <v>新能B级</v>
      </c>
      <c r="C117" s="27">
        <f ca="1">OFFSET(RT!J$1,$AH117,0)</f>
        <v>1.268</v>
      </c>
      <c r="D117" s="30" t="e">
        <f ca="1">VLOOKUP(OFFSET(WN!$F$1,AH117,0),A类全体!$A:$D,4,FALSE)</f>
        <v>#N/A</v>
      </c>
      <c r="E117" s="31" t="e">
        <f t="shared" ca="1" si="27"/>
        <v>#N/A</v>
      </c>
      <c r="F117" s="9" t="e">
        <f t="shared" ca="1" si="28"/>
        <v>#N/A</v>
      </c>
      <c r="G117" s="9">
        <f ca="1">OFFSET(RT!P$1,$AH117,0)</f>
        <v>-8.0000000000000004E-4</v>
      </c>
      <c r="H117" s="43">
        <f ca="1">OFFSET(RT!M$1,$AH117,0)</f>
        <v>1.8898400000000001E-3</v>
      </c>
      <c r="I117" s="9">
        <f ca="1">OFFSET(RT!V$1,$AH117,0)</f>
        <v>4.7000000000000002E-3</v>
      </c>
      <c r="J117" s="43">
        <f t="shared" ca="1" si="29"/>
        <v>1.971539820189274</v>
      </c>
      <c r="K117" s="43">
        <f t="shared" ca="1" si="30"/>
        <v>1.709327274587136</v>
      </c>
      <c r="L117" s="9">
        <f ca="1">OFFSET(整体套利!C$1,$AI117,0)</f>
        <v>-3.8766353746433224E-2</v>
      </c>
      <c r="M117" s="104">
        <f t="shared" ca="1" si="31"/>
        <v>6.2302839116719244E-2</v>
      </c>
      <c r="N117" s="104">
        <f t="shared" ca="1" si="32"/>
        <v>5.4016632631948849E-2</v>
      </c>
      <c r="O117" s="104">
        <f t="shared" ca="1" si="33"/>
        <v>6.4127931580386988E-2</v>
      </c>
      <c r="P117" s="104">
        <f ca="1">OFFSET(整体套利!G$1,$AI117,0)</f>
        <v>0.20004200531032046</v>
      </c>
      <c r="Q117" s="104">
        <f ca="1">OFFSET(整体套利!H$1,$AI117,0)</f>
        <v>-0.48510197692151857</v>
      </c>
      <c r="R117" s="25">
        <f ca="1">OFFSET(WN!S$1,$AH117,0)</f>
        <v>5.1786569999999997E-2</v>
      </c>
      <c r="S117" s="105">
        <f t="shared" ca="1" si="34"/>
        <v>1.4625124919999994</v>
      </c>
      <c r="T117" s="105">
        <f ca="1">OFFSET(整体套利!J$1,$AI117,0)</f>
        <v>1.2499562459999998</v>
      </c>
      <c r="U117" s="97">
        <f t="shared" ca="1" si="35"/>
        <v>-0.13299885851504889</v>
      </c>
      <c r="V117" s="99" t="str">
        <f ca="1">OFFSET(WN!$A$1,$AH117,0)</f>
        <v>164821</v>
      </c>
      <c r="W117" s="99" t="str">
        <f ca="1">OFFSET(WN!$B$1,$AH117,0)</f>
        <v>新能母基</v>
      </c>
      <c r="X117" s="100" t="str">
        <f ca="1">OFFSET(RT!C$1,$AH117,0)</f>
        <v>399808.SZ</v>
      </c>
      <c r="Y117" s="100" t="str">
        <f ca="1">OFFSET(RT!D$1,$AH117,0)</f>
        <v>中证新能</v>
      </c>
      <c r="Z117" s="99">
        <f ca="1">OFFSET(WN!P$1,$AH117,0)</f>
        <v>1.4515</v>
      </c>
      <c r="AA117" s="99">
        <f ca="1">OFFSET(WN!O$1,$AH117,0)</f>
        <v>1.0374000000000001</v>
      </c>
      <c r="AB117" s="101">
        <f ca="1">OFFSET(RT!I$1,$AH117,0)</f>
        <v>1.135</v>
      </c>
      <c r="AC117" s="102">
        <f ca="1">OFFSET(CF!K$1,$AH117,0)</f>
        <v>0.5</v>
      </c>
      <c r="AD117" s="103">
        <f ca="1">OFFSET(CF!X$1,$AH117,0)</f>
        <v>5.4999999701976776E-2</v>
      </c>
      <c r="AE117" s="97">
        <f ca="1">OFFSET(WN!AR$1,$AH117,0)</f>
        <v>0.01</v>
      </c>
      <c r="AF117" s="97">
        <f ca="1">OFFSET(WN!AS$1,$AH117,0)</f>
        <v>2E-3</v>
      </c>
      <c r="AG117" s="97">
        <f ca="1">OFFSET(WN!AT$1,$AH117,0)</f>
        <v>5.5E-2</v>
      </c>
      <c r="AH117" s="19">
        <f>MATCH($A117,WN!I:I,0)-1</f>
        <v>116</v>
      </c>
      <c r="AI117" s="19">
        <f>MATCH($A117,整体套利!W:W,0)-1</f>
        <v>116</v>
      </c>
    </row>
    <row r="118" spans="1:35" ht="13.05" x14ac:dyDescent="0.25">
      <c r="A118" s="16" t="s">
        <v>1657</v>
      </c>
      <c r="B118" s="16" t="str">
        <f>WN!K118</f>
        <v>高铁B端</v>
      </c>
      <c r="C118" s="27">
        <f ca="1">OFFSET(RT!J$1,$AH118,0)</f>
        <v>1.006</v>
      </c>
      <c r="D118" s="30" t="e">
        <f ca="1">VLOOKUP(OFFSET(WN!$F$1,AH118,0),A类全体!$A:$D,4,FALSE)</f>
        <v>#N/A</v>
      </c>
      <c r="E118" s="31" t="e">
        <f t="shared" ca="1" si="27"/>
        <v>#N/A</v>
      </c>
      <c r="F118" s="9" t="e">
        <f t="shared" ca="1" si="28"/>
        <v>#N/A</v>
      </c>
      <c r="G118" s="9">
        <f ca="1">OFFSET(RT!P$1,$AH118,0)</f>
        <v>0</v>
      </c>
      <c r="H118" s="43">
        <f ca="1">OFFSET(RT!M$1,$AH118,0)</f>
        <v>0</v>
      </c>
      <c r="I118" s="9">
        <f ca="1">OFFSET(RT!V$1,$AH118,0)</f>
        <v>-8.0000000000000004E-4</v>
      </c>
      <c r="J118" s="43">
        <f t="shared" ca="1" si="29"/>
        <v>2.0159617335984095</v>
      </c>
      <c r="K118" s="43">
        <f t="shared" ca="1" si="30"/>
        <v>2.0471833058461346</v>
      </c>
      <c r="L118" s="9">
        <f ca="1">OFFSET(整体套利!C$1,$AI118,0)</f>
        <v>8.3540510890760533E-3</v>
      </c>
      <c r="M118" s="104">
        <f t="shared" ca="1" si="31"/>
        <v>7.8528827037773363E-2</v>
      </c>
      <c r="N118" s="104">
        <f t="shared" ca="1" si="32"/>
        <v>7.9745017507079838E-2</v>
      </c>
      <c r="O118" s="104">
        <f t="shared" ca="1" si="33"/>
        <v>7.7295063820596935E-2</v>
      </c>
      <c r="P118" s="104">
        <f ca="1">OFFSET(整体套利!G$1,$AI118,0)</f>
        <v>0.47924799670769103</v>
      </c>
      <c r="Q118" s="104">
        <f ca="1">OFFSET(整体套利!H$1,$AI118,0)</f>
        <v>-0.36530399287928672</v>
      </c>
      <c r="R118" s="25">
        <f ca="1">OFFSET(WN!S$1,$AH118,0)</f>
        <v>0.11837794</v>
      </c>
      <c r="S118" s="105">
        <f t="shared" ca="1" si="34"/>
        <v>0.99065750399999986</v>
      </c>
      <c r="T118" s="105">
        <f ca="1">OFFSET(整体套利!J$1,$AI118,0)</f>
        <v>1.014028752</v>
      </c>
      <c r="U118" s="97">
        <f t="shared" ca="1" si="35"/>
        <v>1.5487184963573597E-2</v>
      </c>
      <c r="V118" s="99" t="str">
        <f ca="1">OFFSET(WN!$A$1,$AH118,0)</f>
        <v>164820</v>
      </c>
      <c r="W118" s="99" t="str">
        <f ca="1">OFFSET(WN!$B$1,$AH118,0)</f>
        <v>高铁母基</v>
      </c>
      <c r="X118" s="100" t="str">
        <f ca="1">OFFSET(RT!C$1,$AH118,0)</f>
        <v>399807.SZ</v>
      </c>
      <c r="Y118" s="100" t="str">
        <f ca="1">OFFSET(RT!D$1,$AH118,0)</f>
        <v>高铁产业</v>
      </c>
      <c r="Z118" s="99">
        <f ca="1">OFFSET(WN!P$1,$AH118,0)</f>
        <v>0.99219999999999997</v>
      </c>
      <c r="AA118" s="99">
        <f ca="1">OFFSET(WN!O$1,$AH118,0)</f>
        <v>1.0374000000000001</v>
      </c>
      <c r="AB118" s="101">
        <f ca="1">OFFSET(RT!I$1,$AH118,0)</f>
        <v>1.0389999999999999</v>
      </c>
      <c r="AC118" s="102">
        <f ca="1">OFFSET(CF!K$1,$AH118,0)</f>
        <v>0.5</v>
      </c>
      <c r="AD118" s="103">
        <f ca="1">OFFSET(CF!X$1,$AH118,0)</f>
        <v>5.4999999701976776E-2</v>
      </c>
      <c r="AE118" s="97">
        <f ca="1">OFFSET(WN!AR$1,$AH118,0)</f>
        <v>0.01</v>
      </c>
      <c r="AF118" s="97">
        <f ca="1">OFFSET(WN!AS$1,$AH118,0)</f>
        <v>2E-3</v>
      </c>
      <c r="AG118" s="97">
        <f ca="1">OFFSET(WN!AT$1,$AH118,0)</f>
        <v>5.5E-2</v>
      </c>
      <c r="AH118" s="19">
        <f>MATCH($A118,WN!I:I,0)-1</f>
        <v>117</v>
      </c>
      <c r="AI118" s="19">
        <f>MATCH($A118,整体套利!W:W,0)-1</f>
        <v>117</v>
      </c>
    </row>
    <row r="119" spans="1:35" ht="13.05" x14ac:dyDescent="0.25">
      <c r="A119" s="16" t="s">
        <v>1658</v>
      </c>
      <c r="B119" s="16" t="str">
        <f>WN!K119</f>
        <v>高铁B</v>
      </c>
      <c r="C119" s="27">
        <f ca="1">OFFSET(RT!J$1,$AH119,0)</f>
        <v>0.98399999999999999</v>
      </c>
      <c r="D119" s="30" t="e">
        <f ca="1">VLOOKUP(OFFSET(WN!$F$1,AH119,0),A类全体!$A:$D,4,FALSE)</f>
        <v>#N/A</v>
      </c>
      <c r="E119" s="31" t="e">
        <f t="shared" ca="1" si="27"/>
        <v>#N/A</v>
      </c>
      <c r="F119" s="9" t="e">
        <f t="shared" ca="1" si="28"/>
        <v>#N/A</v>
      </c>
      <c r="G119" s="9">
        <f ca="1">OFFSET(RT!P$1,$AH119,0)</f>
        <v>-3.0000000000000001E-3</v>
      </c>
      <c r="H119" s="43">
        <f ca="1">OFFSET(RT!M$1,$AH119,0)</f>
        <v>8.5000000000000001E-7</v>
      </c>
      <c r="I119" s="9">
        <f ca="1">OFFSET(RT!V$1,$AH119,0)</f>
        <v>-8.0000000000000004E-4</v>
      </c>
      <c r="J119" s="43">
        <f t="shared" ca="1" si="29"/>
        <v>2.0431614634146342</v>
      </c>
      <c r="K119" s="43">
        <f t="shared" ca="1" si="30"/>
        <v>1.9995316821109723</v>
      </c>
      <c r="L119" s="9">
        <f ca="1">OFFSET(整体套利!C$1,$AI119,0)</f>
        <v>-1.465869528038144E-2</v>
      </c>
      <c r="M119" s="104">
        <f t="shared" ca="1" si="31"/>
        <v>7.5203252032520332E-2</v>
      </c>
      <c r="N119" s="104">
        <f t="shared" ca="1" si="32"/>
        <v>7.3597357687773104E-2</v>
      </c>
      <c r="O119" s="104">
        <f t="shared" ca="1" si="33"/>
        <v>7.2091670053026732E-2</v>
      </c>
      <c r="P119" s="104">
        <f ca="1">OFFSET(整体套利!G$1,$AI119,0)</f>
        <v>0.49218774061527304</v>
      </c>
      <c r="Q119" s="104">
        <f ca="1">OFFSET(整体套利!H$1,$AI119,0)</f>
        <v>-0.37576812850927754</v>
      </c>
      <c r="R119" s="25">
        <f ca="1">OFFSET(WN!S$1,$AH119,0)</f>
        <v>2.7983999999999998E-2</v>
      </c>
      <c r="S119" s="105">
        <f t="shared" ca="1" si="34"/>
        <v>1.0054708800000003</v>
      </c>
      <c r="T119" s="105">
        <f ca="1">OFFSET(整体套利!J$1,$AI119,0)</f>
        <v>1.0052354400000001</v>
      </c>
      <c r="U119" s="97">
        <f t="shared" ca="1" si="35"/>
        <v>-2.1354054530152378E-2</v>
      </c>
      <c r="V119" s="99" t="str">
        <f ca="1">OFFSET(WN!$A$1,$AH119,0)</f>
        <v>502030</v>
      </c>
      <c r="W119" s="99" t="str">
        <f ca="1">OFFSET(WN!$B$1,$AH119,0)</f>
        <v>高铁分级</v>
      </c>
      <c r="X119" s="100" t="str">
        <f ca="1">OFFSET(RT!C$1,$AH119,0)</f>
        <v>399807.SZ</v>
      </c>
      <c r="Y119" s="100" t="str">
        <f ca="1">OFFSET(RT!D$1,$AH119,0)</f>
        <v>高铁产业</v>
      </c>
      <c r="Z119" s="99">
        <f ca="1">OFFSET(WN!P$1,$AH119,0)</f>
        <v>1.0069999999999999</v>
      </c>
      <c r="AA119" s="99">
        <f ca="1">OFFSET(WN!O$1,$AH119,0)</f>
        <v>1.0049999999999999</v>
      </c>
      <c r="AB119" s="101">
        <f ca="1">OFFSET(RT!I$1,$AH119,0)</f>
        <v>0.997</v>
      </c>
      <c r="AC119" s="102">
        <f ca="1">OFFSET(CF!K$1,$AH119,0)</f>
        <v>0.5</v>
      </c>
      <c r="AD119" s="103">
        <f ca="1">OFFSET(CF!X$1,$AH119,0)</f>
        <v>5.000000074505806E-2</v>
      </c>
      <c r="AE119" s="97">
        <f ca="1">OFFSET(WN!AR$1,$AH119,0)</f>
        <v>0.01</v>
      </c>
      <c r="AF119" s="97">
        <f ca="1">OFFSET(WN!AS$1,$AH119,0)</f>
        <v>2E-3</v>
      </c>
      <c r="AG119" s="97">
        <f ca="1">OFFSET(WN!AT$1,$AH119,0)</f>
        <v>0.05</v>
      </c>
      <c r="AH119" s="19">
        <f>MATCH($A119,WN!I:I,0)-1</f>
        <v>118</v>
      </c>
      <c r="AI119" s="19">
        <f>MATCH($A119,整体套利!W:W,0)-1</f>
        <v>118</v>
      </c>
    </row>
    <row r="120" spans="1:35" ht="13.05" x14ac:dyDescent="0.25">
      <c r="A120" s="16" t="s">
        <v>1659</v>
      </c>
      <c r="B120" s="16" t="str">
        <f>WN!K120</f>
        <v>网金融B</v>
      </c>
      <c r="C120" s="27">
        <f ca="1">OFFSET(RT!J$1,$AH120,0)</f>
        <v>0.48399999999999999</v>
      </c>
      <c r="D120" s="30" t="str">
        <f ca="1">VLOOKUP(OFFSET(WN!$F$1,AH120,0),A类全体!$A:$D,4,FALSE)</f>
        <v>-</v>
      </c>
      <c r="E120" s="31" t="str">
        <f t="shared" ca="1" si="27"/>
        <v>-</v>
      </c>
      <c r="F120" s="9" t="str">
        <f t="shared" ca="1" si="28"/>
        <v>-</v>
      </c>
      <c r="G120" s="9">
        <f ca="1">OFFSET(RT!P$1,$AH120,0)</f>
        <v>-4.1000000000000003E-3</v>
      </c>
      <c r="H120" s="43">
        <f ca="1">OFFSET(RT!M$1,$AH120,0)</f>
        <v>2.8831490000000001E-2</v>
      </c>
      <c r="I120" s="9">
        <f ca="1">OFFSET(RT!V$1,$AH120,0)</f>
        <v>1E-4</v>
      </c>
      <c r="J120" s="43">
        <f t="shared" ca="1" si="29"/>
        <v>3.2031968367768595</v>
      </c>
      <c r="K120" s="43">
        <f t="shared" ca="1" si="30"/>
        <v>3.0764077203482176</v>
      </c>
      <c r="L120" s="9">
        <f ca="1">OFFSET(整体套利!C$1,$AI120,0)</f>
        <v>-5.3841285542329809E-3</v>
      </c>
      <c r="M120" s="104">
        <f t="shared" ca="1" si="31"/>
        <v>0.17438016528925621</v>
      </c>
      <c r="N120" s="104">
        <f t="shared" ca="1" si="32"/>
        <v>0.16747783982930961</v>
      </c>
      <c r="O120" s="104">
        <f t="shared" ca="1" si="33"/>
        <v>7.9148699915693232E-2</v>
      </c>
      <c r="P120" s="104">
        <f ca="1">OFFSET(整体套利!G$1,$AI120,0)</f>
        <v>0.9350503335520759</v>
      </c>
      <c r="Q120" s="104">
        <f ca="1">OFFSET(整体套利!H$1,$AI120,0)</f>
        <v>-0.16392925254993307</v>
      </c>
      <c r="R120" s="25">
        <f ca="1">OFFSET(WN!S$1,$AH120,0)</f>
        <v>1.64438887</v>
      </c>
      <c r="S120" s="105">
        <f t="shared" ca="1" si="34"/>
        <v>0.50394726899999998</v>
      </c>
      <c r="T120" s="105">
        <f ca="1">OFFSET(整体套利!J$1,$AI120,0)</f>
        <v>0.77517363449999999</v>
      </c>
      <c r="U120" s="97">
        <f t="shared" ca="1" si="35"/>
        <v>-3.9582055955143969E-2</v>
      </c>
      <c r="V120" s="99" t="str">
        <f ca="1">OFFSET(WN!$A$1,$AH120,0)</f>
        <v>165315</v>
      </c>
      <c r="W120" s="99" t="str">
        <f ca="1">OFFSET(WN!$B$1,$AH120,0)</f>
        <v>网金融</v>
      </c>
      <c r="X120" s="100" t="str">
        <f ca="1">OFFSET(RT!C$1,$AH120,0)</f>
        <v>399805.SZ</v>
      </c>
      <c r="Y120" s="100" t="str">
        <f ca="1">OFFSET(RT!D$1,$AH120,0)</f>
        <v>互联金融</v>
      </c>
      <c r="Z120" s="99">
        <f ca="1">OFFSET(WN!P$1,$AH120,0)</f>
        <v>0.50380000000000003</v>
      </c>
      <c r="AA120" s="99">
        <f ca="1">OFFSET(WN!O$1,$AH120,0)</f>
        <v>1.0464</v>
      </c>
      <c r="AB120" s="101">
        <f ca="1">OFFSET(RT!I$1,$AH120,0)</f>
        <v>1.0580000000000001</v>
      </c>
      <c r="AC120" s="102">
        <f ca="1">OFFSET(CF!K$1,$AH120,0)</f>
        <v>0.5</v>
      </c>
      <c r="AD120" s="103">
        <f ca="1">OFFSET(CF!X$1,$AH120,0)</f>
        <v>6.0000002384185791E-2</v>
      </c>
      <c r="AE120" s="97">
        <f ca="1">OFFSET(WN!AR$1,$AH120,0)</f>
        <v>0.01</v>
      </c>
      <c r="AF120" s="97">
        <f ca="1">OFFSET(WN!AS$1,$AH120,0)</f>
        <v>2.2000000000000001E-3</v>
      </c>
      <c r="AG120" s="97">
        <f ca="1">OFFSET(WN!AT$1,$AH120,0)</f>
        <v>0.06</v>
      </c>
      <c r="AH120" s="19">
        <f>MATCH($A120,WN!I:I,0)-1</f>
        <v>119</v>
      </c>
      <c r="AI120" s="19">
        <f>MATCH($A120,整体套利!W:W,0)-1</f>
        <v>119</v>
      </c>
    </row>
    <row r="121" spans="1:35" ht="13.05" x14ac:dyDescent="0.25">
      <c r="A121" s="16" t="s">
        <v>1660</v>
      </c>
      <c r="B121" s="16" t="str">
        <f>WN!K121</f>
        <v>保险B</v>
      </c>
      <c r="C121" s="27">
        <f ca="1">OFFSET(RT!J$1,$AH121,0)</f>
        <v>1.51</v>
      </c>
      <c r="D121" s="30" t="e">
        <f ca="1">VLOOKUP(OFFSET(WN!$F$1,AH121,0),A类全体!$A:$D,4,FALSE)</f>
        <v>#N/A</v>
      </c>
      <c r="E121" s="31" t="e">
        <f t="shared" ca="1" si="27"/>
        <v>#N/A</v>
      </c>
      <c r="F121" s="9" t="e">
        <f t="shared" ca="1" si="28"/>
        <v>#N/A</v>
      </c>
      <c r="G121" s="9">
        <f ca="1">OFFSET(RT!P$1,$AH121,0)</f>
        <v>-2.5999999999999999E-3</v>
      </c>
      <c r="H121" s="43">
        <f ca="1">OFFSET(RT!M$1,$AH121,0)</f>
        <v>5.3380399999999996E-3</v>
      </c>
      <c r="I121" s="9">
        <f ca="1">OFFSET(RT!V$1,$AH121,0)</f>
        <v>-1.2999999999999999E-3</v>
      </c>
      <c r="J121" s="43">
        <f t="shared" ca="1" si="29"/>
        <v>1.6496158344370861</v>
      </c>
      <c r="K121" s="43">
        <f t="shared" ca="1" si="30"/>
        <v>1.7085437224051627</v>
      </c>
      <c r="L121" s="9">
        <f ca="1">OFFSET(整体套利!C$1,$AI121,0)</f>
        <v>7.2583987656189564E-3</v>
      </c>
      <c r="M121" s="104">
        <f t="shared" ca="1" si="31"/>
        <v>4.5695364238410599E-2</v>
      </c>
      <c r="N121" s="104">
        <f t="shared" ca="1" si="32"/>
        <v>4.7327702658234494E-2</v>
      </c>
      <c r="O121" s="104">
        <f t="shared" ca="1" si="33"/>
        <v>7.0342134252326466E-2</v>
      </c>
      <c r="P121" s="104">
        <f ca="1">OFFSET(整体套利!G$1,$AI121,0)</f>
        <v>0.2043743309274042</v>
      </c>
      <c r="Q121" s="104">
        <f ca="1">OFFSET(整体套利!H$1,$AI121,0)</f>
        <v>-0.48492924447338015</v>
      </c>
      <c r="R121" s="25">
        <f ca="1">OFFSET(WN!S$1,$AH121,0)</f>
        <v>0.3338429</v>
      </c>
      <c r="S121" s="105">
        <f t="shared" ca="1" si="34"/>
        <v>1.4579199100000002</v>
      </c>
      <c r="T121" s="105">
        <f ca="1">OFFSET(整体套利!J$1,$AI121,0)</f>
        <v>1.2454599550000001</v>
      </c>
      <c r="U121" s="97">
        <f t="shared" ca="1" si="35"/>
        <v>3.5722188607740346E-2</v>
      </c>
      <c r="V121" s="99" t="str">
        <f ca="1">OFFSET(WN!$A$1,$AH121,0)</f>
        <v>167301</v>
      </c>
      <c r="W121" s="99" t="str">
        <f ca="1">OFFSET(WN!$B$1,$AH121,0)</f>
        <v>保险分级</v>
      </c>
      <c r="X121" s="100" t="str">
        <f ca="1">OFFSET(RT!C$1,$AH121,0)</f>
        <v>399809.SZ</v>
      </c>
      <c r="Y121" s="100" t="str">
        <f ca="1">OFFSET(RT!D$1,$AH121,0)</f>
        <v>保险主题</v>
      </c>
      <c r="Z121" s="99">
        <f ca="1">OFFSET(WN!P$1,$AH121,0)</f>
        <v>1.4610000000000001</v>
      </c>
      <c r="AA121" s="99">
        <f ca="1">OFFSET(WN!O$1,$AH121,0)</f>
        <v>1.0329999999999999</v>
      </c>
      <c r="AB121" s="101">
        <f ca="1">OFFSET(RT!I$1,$AH121,0)</f>
        <v>0.999</v>
      </c>
      <c r="AC121" s="102">
        <f ca="1">OFFSET(CF!K$1,$AH121,0)</f>
        <v>0.5</v>
      </c>
      <c r="AD121" s="103">
        <f ca="1">OFFSET(CF!X$1,$AH121,0)</f>
        <v>4.4999998062849045E-2</v>
      </c>
      <c r="AE121" s="97">
        <f ca="1">OFFSET(WN!AR$1,$AH121,0)</f>
        <v>0.01</v>
      </c>
      <c r="AF121" s="97">
        <f ca="1">OFFSET(WN!AS$1,$AH121,0)</f>
        <v>2E-3</v>
      </c>
      <c r="AG121" s="97">
        <f ca="1">OFFSET(WN!AT$1,$AH121,0)</f>
        <v>4.4999999999999998E-2</v>
      </c>
      <c r="AH121" s="19">
        <f>MATCH($A121,WN!I:I,0)-1</f>
        <v>120</v>
      </c>
      <c r="AI121" s="19">
        <f>MATCH($A121,整体套利!W:W,0)-1</f>
        <v>120</v>
      </c>
    </row>
    <row r="122" spans="1:35" ht="13.05" x14ac:dyDescent="0.25">
      <c r="A122" s="16" t="s">
        <v>1661</v>
      </c>
      <c r="B122" s="16" t="str">
        <f>WN!K122</f>
        <v>带路B</v>
      </c>
      <c r="C122" s="27">
        <f ca="1">OFFSET(RT!J$1,$AH122,0)</f>
        <v>1.0760000000000001</v>
      </c>
      <c r="D122" s="30" t="e">
        <f ca="1">VLOOKUP(OFFSET(WN!$F$1,AH122,0),A类全体!$A:$D,4,FALSE)</f>
        <v>#N/A</v>
      </c>
      <c r="E122" s="31" t="e">
        <f t="shared" ca="1" si="27"/>
        <v>#N/A</v>
      </c>
      <c r="F122" s="9" t="e">
        <f t="shared" ca="1" si="28"/>
        <v>#N/A</v>
      </c>
      <c r="G122" s="9">
        <f ca="1">OFFSET(RT!P$1,$AH122,0)</f>
        <v>0</v>
      </c>
      <c r="H122" s="43">
        <f ca="1">OFFSET(RT!M$1,$AH122,0)</f>
        <v>1.0000000000000001E-5</v>
      </c>
      <c r="I122" s="9">
        <f ca="1">OFFSET(RT!V$1,$AH122,0)</f>
        <v>-6.0000000000000006E-4</v>
      </c>
      <c r="J122" s="43">
        <f t="shared" ca="1" si="29"/>
        <v>2.0230097955390334</v>
      </c>
      <c r="K122" s="43">
        <f t="shared" ca="1" si="30"/>
        <v>1.9031626552926106</v>
      </c>
      <c r="L122" s="9">
        <f ca="1">OFFSET(整体套利!C$1,$AI122,0)</f>
        <v>-5.8612564349925789E-3</v>
      </c>
      <c r="M122" s="104">
        <f t="shared" ca="1" si="31"/>
        <v>6.4498141263940517E-2</v>
      </c>
      <c r="N122" s="104">
        <f t="shared" ca="1" si="32"/>
        <v>6.0677142572417415E-2</v>
      </c>
      <c r="O122" s="104">
        <f t="shared" ca="1" si="33"/>
        <v>6.3047432727617092E-2</v>
      </c>
      <c r="P122" s="104">
        <f ca="1">OFFSET(整体套利!G$1,$AI122,0)</f>
        <v>0.37819604006239471</v>
      </c>
      <c r="Q122" s="104">
        <f ca="1">OFFSET(整体套利!H$1,$AI122,0)</f>
        <v>-0.41059149353331592</v>
      </c>
      <c r="R122" s="25">
        <f ca="1">OFFSET(WN!S$1,$AH122,0)</f>
        <v>1.5236E-2</v>
      </c>
      <c r="S122" s="105">
        <f t="shared" ca="1" si="34"/>
        <v>1.1437585400000003</v>
      </c>
      <c r="T122" s="105">
        <f ca="1">OFFSET(整体套利!J$1,$AI122,0)</f>
        <v>1.0883792700000001</v>
      </c>
      <c r="U122" s="97">
        <f t="shared" ca="1" si="35"/>
        <v>-5.9241997004018221E-2</v>
      </c>
      <c r="V122" s="99" t="str">
        <f ca="1">OFFSET(WN!$A$1,$AH122,0)</f>
        <v>502016</v>
      </c>
      <c r="W122" s="99" t="str">
        <f ca="1">OFFSET(WN!$B$1,$AH122,0)</f>
        <v>带路分级</v>
      </c>
      <c r="X122" s="100" t="str">
        <f ca="1">OFFSET(RT!C$1,$AH122,0)</f>
        <v>399991.SZ</v>
      </c>
      <c r="Y122" s="100" t="str">
        <f ca="1">OFFSET(RT!D$1,$AH122,0)</f>
        <v>一带一路</v>
      </c>
      <c r="Z122" s="99">
        <f ca="1">OFFSET(WN!P$1,$AH122,0)</f>
        <v>1.145</v>
      </c>
      <c r="AA122" s="99">
        <f ca="1">OFFSET(WN!O$1,$AH122,0)</f>
        <v>1.0329999999999999</v>
      </c>
      <c r="AB122" s="101">
        <f ca="1">OFFSET(RT!I$1,$AH122,0)</f>
        <v>1.0880000000000001</v>
      </c>
      <c r="AC122" s="102">
        <f ca="1">OFFSET(CF!K$1,$AH122,0)</f>
        <v>0.5</v>
      </c>
      <c r="AD122" s="103">
        <f ca="1">OFFSET(CF!X$1,$AH122,0)</f>
        <v>4.4999998062849045E-2</v>
      </c>
      <c r="AE122" s="97">
        <f ca="1">OFFSET(WN!AR$1,$AH122,0)</f>
        <v>0.01</v>
      </c>
      <c r="AF122" s="97">
        <f ca="1">OFFSET(WN!AS$1,$AH122,0)</f>
        <v>2.2000000000000001E-3</v>
      </c>
      <c r="AG122" s="97">
        <f ca="1">OFFSET(WN!AT$1,$AH122,0)</f>
        <v>4.4999999999999998E-2</v>
      </c>
      <c r="AH122" s="19">
        <f>MATCH($A122,WN!I:I,0)-1</f>
        <v>121</v>
      </c>
      <c r="AI122" s="19">
        <f>MATCH($A122,整体套利!W:W,0)-1</f>
        <v>121</v>
      </c>
    </row>
    <row r="123" spans="1:35" ht="13.05" x14ac:dyDescent="0.25">
      <c r="A123" s="16" t="s">
        <v>1662</v>
      </c>
      <c r="B123" s="16" t="str">
        <f>WN!K123</f>
        <v>钢铁B</v>
      </c>
      <c r="C123" s="27">
        <f ca="1">OFFSET(RT!J$1,$AH123,0)</f>
        <v>1.19</v>
      </c>
      <c r="D123" s="30" t="e">
        <f ca="1">VLOOKUP(OFFSET(WN!$F$1,AH123,0),A类全体!$A:$D,4,FALSE)</f>
        <v>#N/A</v>
      </c>
      <c r="E123" s="31" t="e">
        <f t="shared" ca="1" si="27"/>
        <v>#N/A</v>
      </c>
      <c r="F123" s="9" t="e">
        <f t="shared" ca="1" si="28"/>
        <v>#N/A</v>
      </c>
      <c r="G123" s="9">
        <f ca="1">OFFSET(RT!P$1,$AH123,0)</f>
        <v>0</v>
      </c>
      <c r="H123" s="43">
        <f ca="1">OFFSET(RT!M$1,$AH123,0)</f>
        <v>1.9799999999999999E-4</v>
      </c>
      <c r="I123" s="9">
        <f ca="1">OFFSET(RT!V$1,$AH123,0)</f>
        <v>-7.2000000000000007E-3</v>
      </c>
      <c r="J123" s="43">
        <f t="shared" ca="1" si="29"/>
        <v>1.8644701176470591</v>
      </c>
      <c r="K123" s="43">
        <f t="shared" ca="1" si="30"/>
        <v>1.8220284304568544</v>
      </c>
      <c r="L123" s="9">
        <f ca="1">OFFSET(整体套利!C$1,$AI123,0)</f>
        <v>1.0042080850023893E-2</v>
      </c>
      <c r="M123" s="104">
        <f t="shared" ca="1" si="31"/>
        <v>5.8319327731092441E-2</v>
      </c>
      <c r="N123" s="104">
        <f t="shared" ca="1" si="32"/>
        <v>5.6991781292413293E-2</v>
      </c>
      <c r="O123" s="104">
        <f t="shared" ca="1" si="33"/>
        <v>6.746251436640488E-2</v>
      </c>
      <c r="P123" s="104">
        <f ca="1">OFFSET(整体套利!G$1,$AI123,0)</f>
        <v>0.35213129966536005</v>
      </c>
      <c r="Q123" s="104">
        <f ca="1">OFFSET(整体套利!H$1,$AI123,0)</f>
        <v>-0.43616124803954492</v>
      </c>
      <c r="R123" s="25">
        <f ca="1">OFFSET(WN!S$1,$AH123,0)</f>
        <v>1.3597E-2</v>
      </c>
      <c r="S123" s="105">
        <f t="shared" ca="1" si="34"/>
        <v>1.2177194400000002</v>
      </c>
      <c r="T123" s="105">
        <f ca="1">OFFSET(整体套利!J$1,$AI123,0)</f>
        <v>1.10935972</v>
      </c>
      <c r="U123" s="97">
        <f t="shared" ca="1" si="35"/>
        <v>-2.2763404351991201E-2</v>
      </c>
      <c r="V123" s="107" t="str">
        <f ca="1">OFFSET(WN!$A$1,$AH123,0)</f>
        <v>502023</v>
      </c>
      <c r="W123" s="99" t="str">
        <f ca="1">OFFSET(WN!$B$1,$AH123,0)</f>
        <v>钢铁分级</v>
      </c>
      <c r="X123" s="100" t="str">
        <f ca="1">OFFSET(RT!C$1,$AH123,0)</f>
        <v>399440.SZ</v>
      </c>
      <c r="Y123" s="100" t="str">
        <f ca="1">OFFSET(RT!D$1,$AH123,0)</f>
        <v>国证钢铁</v>
      </c>
      <c r="Z123" s="99">
        <f ca="1">OFFSET(WN!P$1,$AH123,0)</f>
        <v>1.2330000000000001</v>
      </c>
      <c r="AA123" s="99">
        <f ca="1">OFFSET(WN!O$1,$AH123,0)</f>
        <v>1.0009999999999999</v>
      </c>
      <c r="AB123" s="101">
        <f ca="1">OFFSET(RT!I$1,$AH123,0)</f>
        <v>1.0509999999999999</v>
      </c>
      <c r="AC123" s="102">
        <f ca="1">OFFSET(CF!K$1,$AH123,0)</f>
        <v>0.5</v>
      </c>
      <c r="AD123" s="103">
        <f ca="1">OFFSET(CF!X$1,$AH123,0)</f>
        <v>4.4999998062849045E-2</v>
      </c>
      <c r="AE123" s="97">
        <f ca="1">OFFSET(WN!AR$1,$AH123,0)</f>
        <v>0.01</v>
      </c>
      <c r="AF123" s="97">
        <f ca="1">OFFSET(WN!AS$1,$AH123,0)</f>
        <v>2.2000000000000001E-3</v>
      </c>
      <c r="AG123" s="97">
        <f ca="1">OFFSET(WN!AT$1,$AH123,0)</f>
        <v>4.4999999999999998E-2</v>
      </c>
      <c r="AH123" s="19">
        <f>MATCH($A123,WN!I:I,0)-1</f>
        <v>122</v>
      </c>
      <c r="AI123" s="19">
        <f>MATCH($A123,整体套利!W:W,0)-1</f>
        <v>122</v>
      </c>
    </row>
    <row r="124" spans="1:35" ht="13.05" x14ac:dyDescent="0.25">
      <c r="A124" s="16" t="s">
        <v>1663</v>
      </c>
      <c r="B124" s="16" t="str">
        <f>WN!K124</f>
        <v>新丝路B</v>
      </c>
      <c r="C124" s="27">
        <f ca="1">OFFSET(RT!J$1,$AH124,0)</f>
        <v>0.65800000000000003</v>
      </c>
      <c r="D124" s="30" t="e">
        <f ca="1">VLOOKUP(OFFSET(WN!$F$1,AH124,0),A类全体!$A:$D,4,FALSE)</f>
        <v>#N/A</v>
      </c>
      <c r="E124" s="31" t="e">
        <f t="shared" ca="1" si="27"/>
        <v>#N/A</v>
      </c>
      <c r="F124" s="9" t="e">
        <f t="shared" ca="1" si="28"/>
        <v>#N/A</v>
      </c>
      <c r="G124" s="9">
        <f ca="1">OFFSET(RT!P$1,$AH124,0)</f>
        <v>3.0000000000000001E-3</v>
      </c>
      <c r="H124" s="43">
        <f ca="1">OFFSET(RT!M$1,$AH124,0)</f>
        <v>1.875E-4</v>
      </c>
      <c r="I124" s="9">
        <f ca="1">OFFSET(RT!V$1,$AH124,0)</f>
        <v>7.7000000000000002E-3</v>
      </c>
      <c r="J124" s="43">
        <f t="shared" ca="1" si="29"/>
        <v>2.5902385714285714</v>
      </c>
      <c r="K124" s="43">
        <f t="shared" ca="1" si="30"/>
        <v>2.4231344335437304</v>
      </c>
      <c r="L124" s="9">
        <f ca="1">OFFSET(整体套利!C$1,$AI124,0)</f>
        <v>-2.5680820917914904E-3</v>
      </c>
      <c r="M124" s="104">
        <f t="shared" ca="1" si="31"/>
        <v>0.10547112462006079</v>
      </c>
      <c r="N124" s="104">
        <f t="shared" ca="1" si="32"/>
        <v>9.8666862825109794E-2</v>
      </c>
      <c r="O124" s="104">
        <f t="shared" ca="1" si="33"/>
        <v>6.6324089048671542E-2</v>
      </c>
      <c r="P124" s="104">
        <f ca="1">OFFSET(整体套利!G$1,$AI124,0)</f>
        <v>0.76017397277919119</v>
      </c>
      <c r="Q124" s="104">
        <f ca="1">OFFSET(整体套利!H$1,$AI124,0)</f>
        <v>-0.26600745335107734</v>
      </c>
      <c r="R124" s="25">
        <f ca="1">OFFSET(WN!S$1,$AH124,0)</f>
        <v>2.4906999999999999E-2</v>
      </c>
      <c r="S124" s="105">
        <f t="shared" ca="1" si="34"/>
        <v>0.70337698000000004</v>
      </c>
      <c r="T124" s="105">
        <f ca="1">OFFSET(整体套利!J$1,$AI124,0)</f>
        <v>0.85218848999999997</v>
      </c>
      <c r="U124" s="97">
        <f t="shared" ca="1" si="35"/>
        <v>-6.451302969852668E-2</v>
      </c>
      <c r="V124" s="107" t="str">
        <f ca="1">OFFSET(WN!$A$1,$AH124,0)</f>
        <v>502026</v>
      </c>
      <c r="W124" s="99" t="str">
        <f ca="1">OFFSET(WN!$B$1,$AH124,0)</f>
        <v>新丝路</v>
      </c>
      <c r="X124" s="100" t="str">
        <f ca="1">OFFSET(RT!C$1,$AH124,0)</f>
        <v>399429.SZ</v>
      </c>
      <c r="Y124" s="100" t="str">
        <f ca="1">OFFSET(RT!D$1,$AH124,0)</f>
        <v>新丝路</v>
      </c>
      <c r="Z124" s="99">
        <f ca="1">OFFSET(WN!P$1,$AH124,0)</f>
        <v>0.69099999999999995</v>
      </c>
      <c r="AA124" s="99">
        <f ca="1">OFFSET(WN!O$1,$AH124,0)</f>
        <v>1.0009999999999999</v>
      </c>
      <c r="AB124" s="101">
        <f ca="1">OFFSET(RT!I$1,$AH124,0)</f>
        <v>1.042</v>
      </c>
      <c r="AC124" s="102">
        <f ca="1">OFFSET(CF!K$1,$AH124,0)</f>
        <v>0.5</v>
      </c>
      <c r="AD124" s="103">
        <f ca="1">OFFSET(CF!X$1,$AH124,0)</f>
        <v>4.4999998062849045E-2</v>
      </c>
      <c r="AE124" s="97">
        <f ca="1">OFFSET(WN!AR$1,$AH124,0)</f>
        <v>0.01</v>
      </c>
      <c r="AF124" s="97">
        <f ca="1">OFFSET(WN!AS$1,$AH124,0)</f>
        <v>2.2000000000000001E-3</v>
      </c>
      <c r="AG124" s="97">
        <f ca="1">OFFSET(WN!AT$1,$AH124,0)</f>
        <v>4.4999999999999998E-2</v>
      </c>
      <c r="AH124" s="19">
        <f>MATCH($A124,WN!I:I,0)-1</f>
        <v>123</v>
      </c>
      <c r="AI124" s="19">
        <f>MATCH($A124,整体套利!W:W,0)-1</f>
        <v>123</v>
      </c>
    </row>
    <row r="125" spans="1:35" ht="13.05" x14ac:dyDescent="0.25">
      <c r="A125" s="16" t="s">
        <v>1664</v>
      </c>
      <c r="B125" s="16" t="str">
        <f>WN!K125</f>
        <v>上50B</v>
      </c>
      <c r="C125" s="27">
        <f ca="1">OFFSET(RT!J$1,$AH125,0)</f>
        <v>1.1200000000000001</v>
      </c>
      <c r="D125" s="30" t="e">
        <f ca="1">VLOOKUP(OFFSET(WN!$F$1,AH125,0),A类全体!$A:$D,4,FALSE)</f>
        <v>#N/A</v>
      </c>
      <c r="E125" s="31" t="e">
        <f t="shared" ca="1" si="27"/>
        <v>#N/A</v>
      </c>
      <c r="F125" s="9" t="e">
        <f t="shared" ca="1" si="28"/>
        <v>#N/A</v>
      </c>
      <c r="G125" s="9">
        <f ca="1">OFFSET(RT!P$1,$AH125,0)</f>
        <v>0</v>
      </c>
      <c r="H125" s="43">
        <f ca="1">OFFSET(RT!M$1,$AH125,0)</f>
        <v>0</v>
      </c>
      <c r="I125" s="9">
        <f ca="1">OFFSET(RT!V$1,$AH125,0)</f>
        <v>-1.9E-3</v>
      </c>
      <c r="J125" s="43">
        <f t="shared" ca="1" si="29"/>
        <v>1.9803475803571429</v>
      </c>
      <c r="K125" s="43">
        <f t="shared" ca="1" si="30"/>
        <v>1.8812633064715962</v>
      </c>
      <c r="L125" s="9">
        <f ca="1">OFFSET(整体套利!C$1,$AI125,0)</f>
        <v>-4.598276937577106E-2</v>
      </c>
      <c r="M125" s="104">
        <f t="shared" ca="1" si="31"/>
        <v>6.6428571428571434E-2</v>
      </c>
      <c r="N125" s="104">
        <f t="shared" ca="1" si="32"/>
        <v>6.3104898942720672E-2</v>
      </c>
      <c r="O125" s="104">
        <f t="shared" ca="1" si="33"/>
        <v>6.7760223781417758E-2</v>
      </c>
      <c r="P125" s="104">
        <f ca="1">OFFSET(整体套利!G$1,$AI125,0)</f>
        <v>0.35257641392849082</v>
      </c>
      <c r="Q125" s="104">
        <f ca="1">OFFSET(整体套利!H$1,$AI125,0)</f>
        <v>-0.41929385962003451</v>
      </c>
      <c r="R125" s="25">
        <f ca="1">OFFSET(WN!S$1,$AH125,0)</f>
        <v>4.0315999999999998E-2</v>
      </c>
      <c r="S125" s="105">
        <f t="shared" ca="1" si="34"/>
        <v>1.1789892900000003</v>
      </c>
      <c r="T125" s="105">
        <f ca="1">OFFSET(整体套利!J$1,$AI125,0)</f>
        <v>1.1089946450000001</v>
      </c>
      <c r="U125" s="97">
        <f t="shared" ca="1" si="35"/>
        <v>-5.0033779356893238E-2</v>
      </c>
      <c r="V125" s="107" t="str">
        <f ca="1">OFFSET(WN!$A$1,$AH125,0)</f>
        <v>502040</v>
      </c>
      <c r="W125" s="99" t="str">
        <f ca="1">OFFSET(WN!$B$1,$AH125,0)</f>
        <v>上50分级</v>
      </c>
      <c r="X125" s="100" t="str">
        <f ca="1">OFFSET(RT!C$1,$AH125,0)</f>
        <v>000016.SH</v>
      </c>
      <c r="Y125" s="100" t="str">
        <f ca="1">OFFSET(RT!D$1,$AH125,0)</f>
        <v>上证50</v>
      </c>
      <c r="Z125" s="99">
        <f ca="1">OFFSET(WN!P$1,$AH125,0)</f>
        <v>1.1839999999999999</v>
      </c>
      <c r="AA125" s="99">
        <f ca="1">OFFSET(WN!O$1,$AH125,0)</f>
        <v>1.0389999999999999</v>
      </c>
      <c r="AB125" s="101">
        <f ca="1">OFFSET(RT!I$1,$AH125,0)</f>
        <v>0.996</v>
      </c>
      <c r="AC125" s="102">
        <f ca="1">OFFSET(CF!K$1,$AH125,0)</f>
        <v>0.5</v>
      </c>
      <c r="AD125" s="103">
        <f ca="1">OFFSET(CF!X$1,$AH125,0)</f>
        <v>5.000000074505806E-2</v>
      </c>
      <c r="AE125" s="97">
        <f ca="1">OFFSET(WN!AR$1,$AH125,0)</f>
        <v>0.01</v>
      </c>
      <c r="AF125" s="97">
        <f ca="1">OFFSET(WN!AS$1,$AH125,0)</f>
        <v>2.2000000000000001E-3</v>
      </c>
      <c r="AG125" s="97">
        <f ca="1">OFFSET(WN!AT$1,$AH125,0)</f>
        <v>0.05</v>
      </c>
      <c r="AH125" s="19">
        <f>MATCH($A125,WN!I:I,0)-1</f>
        <v>124</v>
      </c>
      <c r="AI125" s="19">
        <f>MATCH($A125,整体套利!W:W,0)-1</f>
        <v>124</v>
      </c>
    </row>
    <row r="126" spans="1:35" ht="13.05" x14ac:dyDescent="0.25">
      <c r="A126" s="16" t="s">
        <v>1665</v>
      </c>
      <c r="B126" s="16" t="str">
        <f>WN!K126</f>
        <v>券商B</v>
      </c>
      <c r="C126" s="27">
        <f ca="1">OFFSET(RT!J$1,$AH126,0)</f>
        <v>1.03</v>
      </c>
      <c r="D126" s="30" t="e">
        <f ca="1">VLOOKUP(OFFSET(WN!$F$1,AH126,0),A类全体!$A:$D,4,FALSE)</f>
        <v>#N/A</v>
      </c>
      <c r="E126" s="31" t="e">
        <f t="shared" ca="1" si="27"/>
        <v>#N/A</v>
      </c>
      <c r="F126" s="9" t="e">
        <f t="shared" ca="1" si="28"/>
        <v>#N/A</v>
      </c>
      <c r="G126" s="9">
        <f ca="1">OFFSET(RT!P$1,$AH126,0)</f>
        <v>-9.6000000000000009E-3</v>
      </c>
      <c r="H126" s="43">
        <f ca="1">OFFSET(RT!M$1,$AH126,0)</f>
        <v>1.291754E-2</v>
      </c>
      <c r="I126" s="9">
        <f ca="1">OFFSET(RT!V$1,$AH126,0)</f>
        <v>-4.2000000000000006E-3</v>
      </c>
      <c r="J126" s="43">
        <f t="shared" ca="1" si="29"/>
        <v>1.9900859999999996</v>
      </c>
      <c r="K126" s="43">
        <f t="shared" ca="1" si="30"/>
        <v>2.0279103074156222</v>
      </c>
      <c r="L126" s="9">
        <f ca="1">OFFSET(整体套利!C$1,$AI126,0)</f>
        <v>1.6202363660354102E-2</v>
      </c>
      <c r="M126" s="104">
        <f t="shared" ca="1" si="31"/>
        <v>7.2233009708737875E-2</v>
      </c>
      <c r="N126" s="104">
        <f t="shared" ca="1" si="32"/>
        <v>7.3605896892899245E-2</v>
      </c>
      <c r="O126" s="104">
        <f t="shared" ca="1" si="33"/>
        <v>7.2956298451586937E-2</v>
      </c>
      <c r="P126" s="104">
        <f ca="1">OFFSET(整体套利!G$1,$AI126,0)</f>
        <v>0.46356557416277577</v>
      </c>
      <c r="Q126" s="104">
        <f ca="1">OFFSET(整体套利!H$1,$AI126,0)</f>
        <v>-0.37164251349278166</v>
      </c>
      <c r="R126" s="25">
        <f ca="1">OFFSET(WN!S$1,$AH126,0)</f>
        <v>0.51066400000000001</v>
      </c>
      <c r="S126" s="105">
        <f t="shared" ca="1" si="34"/>
        <v>1.0107885799999996</v>
      </c>
      <c r="T126" s="105">
        <f ca="1">OFFSET(整体套利!J$1,$AI126,0)</f>
        <v>1.0248942899999998</v>
      </c>
      <c r="U126" s="97">
        <f t="shared" ca="1" si="35"/>
        <v>1.9006368275352292E-2</v>
      </c>
      <c r="V126" s="107" t="str">
        <f ca="1">OFFSET(WN!$A$1,$AH126,0)</f>
        <v>502053</v>
      </c>
      <c r="W126" s="99" t="str">
        <f ca="1">OFFSET(WN!$B$1,$AH126,0)</f>
        <v>券商分级</v>
      </c>
      <c r="X126" s="100" t="str">
        <f ca="1">OFFSET(RT!C$1,$AH126,0)</f>
        <v>399975.SZ</v>
      </c>
      <c r="Y126" s="100" t="str">
        <f ca="1">OFFSET(RT!D$1,$AH126,0)</f>
        <v>证券公司</v>
      </c>
      <c r="Z126" s="99">
        <f ca="1">OFFSET(WN!P$1,$AH126,0)</f>
        <v>1.0189999999999999</v>
      </c>
      <c r="AA126" s="99">
        <f ca="1">OFFSET(WN!O$1,$AH126,0)</f>
        <v>1.0389999999999999</v>
      </c>
      <c r="AB126" s="101">
        <f ca="1">OFFSET(RT!I$1,$AH126,0)</f>
        <v>1.0529999999999999</v>
      </c>
      <c r="AC126" s="102">
        <f ca="1">OFFSET(CF!K$1,$AH126,0)</f>
        <v>0.5</v>
      </c>
      <c r="AD126" s="103">
        <f ca="1">OFFSET(CF!X$1,$AH126,0)</f>
        <v>5.000000074505806E-2</v>
      </c>
      <c r="AE126" s="97">
        <f ca="1">OFFSET(WN!AR$1,$AH126,0)</f>
        <v>0.01</v>
      </c>
      <c r="AF126" s="97">
        <f ca="1">OFFSET(WN!AS$1,$AH126,0)</f>
        <v>2.2000000000000001E-3</v>
      </c>
      <c r="AG126" s="97">
        <f ca="1">OFFSET(WN!AT$1,$AH126,0)</f>
        <v>0.05</v>
      </c>
      <c r="AH126" s="19">
        <f>MATCH($A126,WN!I:I,0)-1</f>
        <v>125</v>
      </c>
      <c r="AI126" s="19">
        <f>MATCH($A126,整体套利!W:W,0)-1</f>
        <v>125</v>
      </c>
    </row>
    <row r="127" spans="1:35" ht="13.05" x14ac:dyDescent="0.25">
      <c r="A127" s="16" t="s">
        <v>1666</v>
      </c>
      <c r="B127" s="16" t="str">
        <f>WN!K127</f>
        <v>H股B</v>
      </c>
      <c r="C127" s="27">
        <f ca="1">OFFSET(RT!J$1,$AH127,0)</f>
        <v>1.0090000000000001</v>
      </c>
      <c r="D127" s="30" t="str">
        <f ca="1">VLOOKUP(OFFSET(WN!$F$1,AH127,0),A类全体!$A:$D,4,FALSE)</f>
        <v>-</v>
      </c>
      <c r="E127" s="31" t="str">
        <f t="shared" ca="1" si="27"/>
        <v>-</v>
      </c>
      <c r="F127" s="9" t="str">
        <f t="shared" ca="1" si="28"/>
        <v>-</v>
      </c>
      <c r="G127" s="9">
        <f ca="1">OFFSET(RT!P$1,$AH127,0)</f>
        <v>-1E-3</v>
      </c>
      <c r="H127" s="43">
        <f ca="1">OFFSET(RT!M$1,$AH127,0)</f>
        <v>0.23651800000000001</v>
      </c>
      <c r="I127" s="9">
        <f ca="1">OFFSET(RT!V$1,$AH127,0)</f>
        <v>4.5999999999999999E-3</v>
      </c>
      <c r="J127" s="43">
        <f t="shared" ca="1" si="29"/>
        <v>1.9709143706640235</v>
      </c>
      <c r="K127" s="43">
        <f t="shared" ca="1" si="30"/>
        <v>2.0927620718954096</v>
      </c>
      <c r="L127" s="9">
        <f ca="1">OFFSET(整体套利!C$1,$AI127,0)</f>
        <v>-7.8709574512912939E-3</v>
      </c>
      <c r="M127" s="104">
        <f t="shared" ca="1" si="31"/>
        <v>7.4925668979187302E-2</v>
      </c>
      <c r="N127" s="104">
        <f t="shared" ca="1" si="32"/>
        <v>7.9557793369889232E-2</v>
      </c>
      <c r="O127" s="104">
        <f t="shared" ca="1" si="33"/>
        <v>7.7170213195983967E-2</v>
      </c>
      <c r="P127" s="104">
        <f ca="1">OFFSET(整体套利!G$1,$AI127,0)</f>
        <v>0.50855911183280589</v>
      </c>
      <c r="Q127" s="104">
        <f ca="1">OFFSET(整体套利!H$1,$AI127,0)</f>
        <v>-0.37731708393914554</v>
      </c>
      <c r="R127" s="25">
        <f ca="1">OFFSET(WN!S$1,$AH127,0)</f>
        <v>19.91434246</v>
      </c>
      <c r="S127" s="105">
        <f t="shared" ca="1" si="34"/>
        <v>0.9502526</v>
      </c>
      <c r="T127" s="105">
        <f ca="1">OFFSET(整体套利!J$1,$AI127,0)</f>
        <v>0.9943263</v>
      </c>
      <c r="U127" s="97">
        <f t="shared" ca="1" si="35"/>
        <v>6.1822930029341805E-2</v>
      </c>
      <c r="V127" s="108" t="str">
        <f ca="1">OFFSET(WN!$A$1,$AH127,0)</f>
        <v>161831</v>
      </c>
      <c r="W127" s="99" t="str">
        <f ca="1">OFFSET(WN!$B$1,$AH127,0)</f>
        <v>H股分级</v>
      </c>
      <c r="X127" s="100" t="str">
        <f ca="1">OFFSET(RT!C$1,$AH127,0)</f>
        <v>HSCEI.HI</v>
      </c>
      <c r="Y127" s="100" t="str">
        <f ca="1">OFFSET(RT!D$1,$AH127,0)</f>
        <v>恒生国企指数</v>
      </c>
      <c r="Z127" s="99">
        <f ca="1">OFFSET(WN!P$1,$AH127,0)</f>
        <v>0.94159999999999999</v>
      </c>
      <c r="AA127" s="99">
        <f ca="1">OFFSET(WN!O$1,$AH127,0)</f>
        <v>1.0384</v>
      </c>
      <c r="AB127" s="101">
        <f ca="1">OFFSET(RT!I$1,$AH127,0)</f>
        <v>0.96399999999999997</v>
      </c>
      <c r="AC127" s="102">
        <f ca="1">OFFSET(CF!K$1,$AH127,0)</f>
        <v>0.5</v>
      </c>
      <c r="AD127" s="103">
        <f ca="1">OFFSET(CF!X$1,$AH127,0)</f>
        <v>0.05</v>
      </c>
      <c r="AE127" s="97">
        <f ca="1">OFFSET(WN!AR$1,$AH127,0)</f>
        <v>0.01</v>
      </c>
      <c r="AF127" s="97">
        <f ca="1">OFFSET(WN!AS$1,$AH127,0)</f>
        <v>2.8000000000000004E-3</v>
      </c>
      <c r="AG127" s="97">
        <f ca="1">OFFSET(WN!AT$1,$AH127,0)</f>
        <v>0.05</v>
      </c>
      <c r="AH127" s="19">
        <f>MATCH($A127,WN!I:I,0)-1</f>
        <v>126</v>
      </c>
      <c r="AI127" s="19">
        <f>MATCH($A127,整体套利!W:W,0)-1</f>
        <v>126</v>
      </c>
    </row>
    <row r="128" spans="1:35" ht="13.05" x14ac:dyDescent="0.25">
      <c r="A128" s="16" t="s">
        <v>1667</v>
      </c>
      <c r="B128" s="16" t="str">
        <f>WN!K128</f>
        <v>深成指B</v>
      </c>
      <c r="C128" s="27">
        <f ca="1">OFFSET(RT!J$1,$AH128,0)</f>
        <v>0.41000000000000003</v>
      </c>
      <c r="D128" s="30" t="str">
        <f ca="1">VLOOKUP(OFFSET(WN!$F$1,AH128,0),A类全体!$A:$D,4,FALSE)</f>
        <v>-</v>
      </c>
      <c r="E128" s="31" t="str">
        <f t="shared" ca="1" si="27"/>
        <v>-</v>
      </c>
      <c r="F128" s="9" t="str">
        <f t="shared" ca="1" si="28"/>
        <v>-</v>
      </c>
      <c r="G128" s="9">
        <f ca="1">OFFSET(RT!P$1,$AH128,0)</f>
        <v>0</v>
      </c>
      <c r="H128" s="43">
        <f ca="1">OFFSET(RT!M$1,$AH128,0)</f>
        <v>0.239818</v>
      </c>
      <c r="I128" s="9">
        <f ca="1">OFFSET(RT!V$1,$AH128,0)</f>
        <v>1E-4</v>
      </c>
      <c r="J128" s="43">
        <f t="shared" ca="1" si="29"/>
        <v>3.0246775609756096</v>
      </c>
      <c r="K128" s="43">
        <f t="shared" ca="1" si="30"/>
        <v>5.9274010146364216</v>
      </c>
      <c r="L128" s="9">
        <f ca="1">OFFSET(整体套利!C$1,$AI128,0)</f>
        <v>-4.9332410195224163E-3</v>
      </c>
      <c r="M128" s="104">
        <f t="shared" ca="1" si="31"/>
        <v>0.16926829268292681</v>
      </c>
      <c r="N128" s="104">
        <f t="shared" ca="1" si="32"/>
        <v>0.33171173772021312</v>
      </c>
      <c r="O128" s="104">
        <f t="shared" ca="1" si="33"/>
        <v>8.3602592306778634E-2</v>
      </c>
      <c r="P128" s="104">
        <f ca="1">OFFSET(整体套利!G$1,$AI128,0)</f>
        <v>2.2255000291101381</v>
      </c>
      <c r="Q128" s="104">
        <f ca="1">OFFSET(整体套利!H$1,$AI128,0)</f>
        <v>-8.8151141770563934E-2</v>
      </c>
      <c r="R128" s="25">
        <f ca="1">OFFSET(WN!S$1,$AH128,0)</f>
        <v>22.076799000000001</v>
      </c>
      <c r="S128" s="105">
        <f t="shared" ca="1" si="34"/>
        <v>0.20921780000000001</v>
      </c>
      <c r="T128" s="105">
        <f ca="1">OFFSET(整体套利!J$1,$AI128,0)</f>
        <v>0.62005889999999997</v>
      </c>
      <c r="U128" s="97">
        <f t="shared" ca="1" si="35"/>
        <v>0.95968029488886697</v>
      </c>
      <c r="V128" s="108" t="str">
        <f ca="1">OFFSET(WN!$A$1,$AH128,0)</f>
        <v>163109</v>
      </c>
      <c r="W128" s="99" t="str">
        <f ca="1">OFFSET(WN!$B$1,$AH128,0)</f>
        <v>申万深成</v>
      </c>
      <c r="X128" s="100" t="str">
        <f ca="1">OFFSET(RT!C$1,$AH128,0)</f>
        <v>399001.SZ</v>
      </c>
      <c r="Y128" s="100" t="str">
        <f ca="1">OFFSET(RT!D$1,$AH128,0)</f>
        <v>深证成指</v>
      </c>
      <c r="Z128" s="99">
        <f ca="1">OFFSET(WN!P$1,$AH128,0)</f>
        <v>0.20910000000000001</v>
      </c>
      <c r="AA128" s="99">
        <f ca="1">OFFSET(WN!O$1,$AH128,0)</f>
        <v>1.0308999999999999</v>
      </c>
      <c r="AB128" s="101">
        <f ca="1">OFFSET(RT!I$1,$AH128,0)</f>
        <v>0.82400000000000007</v>
      </c>
      <c r="AC128" s="102">
        <f ca="1">OFFSET(CF!K$1,$AH128,0)</f>
        <v>0.5</v>
      </c>
      <c r="AD128" s="103">
        <f ca="1">OFFSET(CF!X$1,$AH128,0)</f>
        <v>4.4999999999999998E-2</v>
      </c>
      <c r="AE128" s="97">
        <f ca="1">OFFSET(WN!AR$1,$AH128,0)</f>
        <v>0.01</v>
      </c>
      <c r="AF128" s="97">
        <f ca="1">OFFSET(WN!AS$1,$AH128,0)</f>
        <v>2.2000000000000001E-3</v>
      </c>
      <c r="AG128" s="97">
        <f ca="1">OFFSET(WN!AT$1,$AH128,0)</f>
        <v>4.4999999999999998E-2</v>
      </c>
      <c r="AH128" s="19">
        <f>MATCH($A128,WN!I:I,0)-1</f>
        <v>127</v>
      </c>
      <c r="AI128" s="19">
        <f>MATCH($A128,整体套利!W:W,0)-1</f>
        <v>127</v>
      </c>
    </row>
    <row r="129" spans="22:22" ht="13.05" x14ac:dyDescent="0.25">
      <c r="V129" s="108"/>
    </row>
  </sheetData>
  <autoFilter ref="A1:AI121">
    <sortState ref="A2:AI128">
      <sortCondition ref="AH1:AH121"/>
    </sortState>
  </autoFilter>
  <sortState ref="A2:AL114">
    <sortCondition descending="1" ref="G2:G114"/>
  </sortState>
  <phoneticPr fontId="2" type="noConversion"/>
  <conditionalFormatting sqref="F2:G1048576 I2:I1048576 U2:U128 L2:L1048576">
    <cfRule type="cellIs" dxfId="34" priority="19" operator="lessThan">
      <formula>0</formula>
    </cfRule>
    <cfRule type="cellIs" dxfId="33" priority="20" operator="greaterThan">
      <formula>0</formula>
    </cfRule>
  </conditionalFormatting>
  <conditionalFormatting sqref="U130:W1048576 U129 W129">
    <cfRule type="cellIs" dxfId="32" priority="15" operator="lessThan">
      <formula>0</formula>
    </cfRule>
    <cfRule type="cellIs" dxfId="31" priority="16" operator="greaterThan">
      <formula>0</formula>
    </cfRule>
  </conditionalFormatting>
  <conditionalFormatting sqref="R129:R1048576">
    <cfRule type="cellIs" dxfId="30" priority="9" operator="lessThan">
      <formula>0</formula>
    </cfRule>
    <cfRule type="cellIs" dxfId="29" priority="10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5" tint="0.39997558519241921"/>
  </sheetPr>
  <dimension ref="A1:AP128"/>
  <sheetViews>
    <sheetView workbookViewId="0">
      <pane xSplit="2" ySplit="1" topLeftCell="AA119" activePane="bottomRight" state="frozen"/>
      <selection pane="topRight" activeCell="C1" sqref="C1"/>
      <selection pane="bottomLeft" activeCell="A2" sqref="A2"/>
      <selection pane="bottomRight" sqref="A1:AP128"/>
    </sheetView>
  </sheetViews>
  <sheetFormatPr defaultColWidth="9" defaultRowHeight="14.4" x14ac:dyDescent="0.25"/>
  <cols>
    <col min="1" max="1" width="7.77734375" style="1" bestFit="1" customWidth="1"/>
    <col min="2" max="2" width="8.21875" style="1" bestFit="1" customWidth="1"/>
    <col min="3" max="3" width="7.77734375" style="14" customWidth="1"/>
    <col min="4" max="4" width="8.44140625" style="29" bestFit="1" customWidth="1"/>
    <col min="5" max="5" width="8.44140625" style="29" customWidth="1"/>
    <col min="6" max="6" width="6.109375" style="9" customWidth="1"/>
    <col min="7" max="7" width="6.33203125" style="35" customWidth="1"/>
    <col min="8" max="8" width="7.44140625" style="15" customWidth="1"/>
    <col min="9" max="9" width="6.77734375" style="15" bestFit="1" customWidth="1"/>
    <col min="10" max="10" width="6.6640625" style="9" customWidth="1"/>
    <col min="11" max="12" width="6.88671875" style="9" customWidth="1"/>
    <col min="13" max="14" width="7.44140625" style="26" customWidth="1"/>
    <col min="15" max="15" width="6" style="25" customWidth="1"/>
    <col min="16" max="16" width="7.6640625" style="9" bestFit="1" customWidth="1"/>
    <col min="17" max="18" width="7.44140625" style="12" customWidth="1"/>
    <col min="19" max="19" width="9" style="61" bestFit="1" customWidth="1"/>
    <col min="20" max="20" width="7.109375" style="12" customWidth="1"/>
    <col min="21" max="21" width="7.44140625" style="61" customWidth="1"/>
    <col min="22" max="22" width="8.44140625" style="12" customWidth="1"/>
    <col min="23" max="23" width="10.77734375" style="12" bestFit="1" customWidth="1"/>
    <col min="24" max="24" width="6.33203125" customWidth="1"/>
    <col min="25" max="25" width="6.77734375" style="7" customWidth="1"/>
    <col min="26" max="26" width="5" style="7" bestFit="1" customWidth="1"/>
    <col min="27" max="27" width="7.6640625" style="9" bestFit="1" customWidth="1"/>
    <col min="28" max="28" width="8.44140625" style="35" bestFit="1" customWidth="1"/>
    <col min="29" max="29" width="10.21875" style="7" bestFit="1" customWidth="1"/>
    <col min="30" max="32" width="8.44140625" style="7" bestFit="1" customWidth="1"/>
    <col min="33" max="35" width="8.44140625" style="29" customWidth="1"/>
    <col min="36" max="36" width="8.44140625" style="26" bestFit="1" customWidth="1"/>
    <col min="37" max="37" width="11.33203125" style="26" bestFit="1" customWidth="1"/>
    <col min="38" max="38" width="13.77734375" style="26" customWidth="1"/>
    <col min="39" max="39" width="12.21875" style="9" bestFit="1" customWidth="1"/>
    <col min="40" max="41" width="7" style="10" customWidth="1"/>
    <col min="42" max="42" width="8.44140625" style="10" customWidth="1"/>
    <col min="43" max="16384" width="9" style="1"/>
  </cols>
  <sheetData>
    <row r="1" spans="1:42" s="55" customFormat="1" ht="36" x14ac:dyDescent="0.25">
      <c r="A1" s="55" t="s">
        <v>849</v>
      </c>
      <c r="B1" s="55" t="s">
        <v>850</v>
      </c>
      <c r="C1" s="55" t="s">
        <v>851</v>
      </c>
      <c r="D1" s="55" t="s">
        <v>1320</v>
      </c>
      <c r="E1" s="55" t="s">
        <v>1319</v>
      </c>
      <c r="F1" s="55" t="s">
        <v>852</v>
      </c>
      <c r="G1" s="55" t="s">
        <v>939</v>
      </c>
      <c r="H1" s="55" t="s">
        <v>853</v>
      </c>
      <c r="I1" s="55" t="s">
        <v>854</v>
      </c>
      <c r="J1" s="55" t="s">
        <v>855</v>
      </c>
      <c r="K1" s="55" t="s">
        <v>856</v>
      </c>
      <c r="L1" s="55" t="s">
        <v>857</v>
      </c>
      <c r="M1" s="55" t="s">
        <v>858</v>
      </c>
      <c r="N1" s="55" t="s">
        <v>1411</v>
      </c>
      <c r="O1" s="55" t="s">
        <v>859</v>
      </c>
      <c r="P1" s="55" t="s">
        <v>643</v>
      </c>
      <c r="Q1" s="55" t="s">
        <v>860</v>
      </c>
      <c r="R1" s="55" t="s">
        <v>861</v>
      </c>
      <c r="S1" s="60" t="s">
        <v>1084</v>
      </c>
      <c r="T1" s="55" t="s">
        <v>1086</v>
      </c>
      <c r="U1" s="60" t="s">
        <v>1085</v>
      </c>
      <c r="V1" s="55" t="s">
        <v>1090</v>
      </c>
      <c r="W1" s="55" t="s">
        <v>1089</v>
      </c>
      <c r="X1" s="55" t="s">
        <v>1088</v>
      </c>
      <c r="Y1" s="55" t="s">
        <v>864</v>
      </c>
      <c r="Z1" s="55" t="s">
        <v>865</v>
      </c>
      <c r="AA1" s="55" t="s">
        <v>862</v>
      </c>
      <c r="AB1" s="55" t="s">
        <v>863</v>
      </c>
      <c r="AC1" s="55" t="s">
        <v>866</v>
      </c>
      <c r="AD1" s="55" t="s">
        <v>1390</v>
      </c>
      <c r="AE1" s="55" t="s">
        <v>1392</v>
      </c>
      <c r="AF1" s="55" t="s">
        <v>867</v>
      </c>
      <c r="AG1" s="55" t="s">
        <v>1413</v>
      </c>
      <c r="AH1" s="55" t="s">
        <v>868</v>
      </c>
      <c r="AI1" s="55" t="s">
        <v>1087</v>
      </c>
      <c r="AJ1" s="55" t="s">
        <v>1691</v>
      </c>
      <c r="AK1" s="55" t="s">
        <v>869</v>
      </c>
      <c r="AL1" s="55" t="s">
        <v>1688</v>
      </c>
      <c r="AM1" s="55" t="s">
        <v>873</v>
      </c>
      <c r="AN1" s="55" t="s">
        <v>870</v>
      </c>
      <c r="AO1" s="55" t="s">
        <v>871</v>
      </c>
      <c r="AP1" s="55" t="s">
        <v>872</v>
      </c>
    </row>
    <row r="2" spans="1:42" ht="13.95" x14ac:dyDescent="0.25">
      <c r="A2" s="1" t="str">
        <f>WN!F74</f>
        <v>150247.SZ</v>
      </c>
      <c r="B2" s="1" t="str">
        <f>WN!H74</f>
        <v>传媒A级</v>
      </c>
      <c r="C2" s="13">
        <f ca="1">OFFSET(RT!I$1,$AO2,0)</f>
        <v>1.036</v>
      </c>
      <c r="D2" s="28" t="e">
        <f t="shared" ref="D2:D33" ca="1" si="0">IF(Y2=0.03,AE2/ImYield3+AF2-1,IF(Y2=0.032,AE2/ImYield3.2+AF2-1,IF(Y2=0.035,AE2/ImYield3.5+AF2-1,IF(Y2=0.04,AE2/ImYield4+AF2-1,"-"))))</f>
        <v>#N/A</v>
      </c>
      <c r="E2" s="9" t="e">
        <f t="shared" ref="E2:E33" ca="1" si="1">IF(D2="-","-",C2/D2-1)</f>
        <v>#N/A</v>
      </c>
      <c r="F2" s="9">
        <f ca="1">OFFSET(RT!O$1,$AN2,0)</f>
        <v>2.9000000000000002E-3</v>
      </c>
      <c r="G2" s="34">
        <f ca="1">OFFSET(RT!X$1,$AO2,0)</f>
        <v>0</v>
      </c>
      <c r="H2" s="15">
        <f t="shared" ref="H2:H33" ca="1" si="2">AE2/(C2-AF2+1)</f>
        <v>5.4160512063023136E-2</v>
      </c>
      <c r="I2" s="15">
        <f ca="1">OFFSET(RT!S$1,$AN2,0)</f>
        <v>6.6604267175590197E-3</v>
      </c>
      <c r="J2" s="9">
        <f ca="1">OFFSET(整体套利!C$1,$AP2,0)</f>
        <v>-4.3800138568291791E-3</v>
      </c>
      <c r="K2" s="9">
        <f ca="1">OFFSET(整体套利!O$1,$AP2,0)</f>
        <v>-7.4619237452724363E-3</v>
      </c>
      <c r="L2" s="9">
        <f ca="1">OFFSET(整体套利!P$1,$AP2,0)</f>
        <v>-9.4772240904922311E-3</v>
      </c>
      <c r="M2" s="25">
        <f ca="1">OFFSET(WN!R$1,$AN2,0)</f>
        <v>0.69081760000000003</v>
      </c>
      <c r="N2" s="125">
        <f ca="1">OFFSET(WN!$U$1,$AN2,0)</f>
        <v>0.70106689</v>
      </c>
      <c r="O2" s="25">
        <f t="shared" ref="O2:O33" ca="1" si="3">M2-N2</f>
        <v>-1.0249289999999966E-2</v>
      </c>
      <c r="P2" s="9">
        <f t="shared" ref="P2:P33" ca="1" si="4">M2/N2-1</f>
        <v>-1.4619560766876316E-2</v>
      </c>
      <c r="Q2" s="12">
        <f ca="1">OFFSET(整体套利!H$1,AP2,0)</f>
        <v>-0.34975009336880725</v>
      </c>
      <c r="R2" s="12">
        <f ca="1">AL2/C2-1</f>
        <v>-2.9814189189189322E-2</v>
      </c>
      <c r="S2" s="61">
        <f t="shared" ref="S2:S33" ca="1" si="5">IF(X2="-","-",R2*EXP(-3%*V2))</f>
        <v>-2.6216419674297831E-2</v>
      </c>
      <c r="T2" s="12">
        <f t="shared" ref="T2:T33" ca="1" si="6">IF(X2="-","-",AE2/(AH2-S2*C2))</f>
        <v>5.2749687224296724E-2</v>
      </c>
      <c r="U2" s="61">
        <f t="shared" ref="U2:U33" ca="1" si="7">IF(X2="-","-",IF(X2=6,IF(W2&lt;1,-3.1402*W2^3+13.6342*W2^2-18.2453*W2+7.8272,IF(W2&lt;=1.25,-2.4896*W2^3+9.5484*W2^2-12.2112*W2+5.2219,0.2062*W2^3-0.1181*W2^2-0.6581*W2+0.6197)),IF(W2&lt;=1.2,-4.6496*W2^3+16.9695*W2^2-20.6466*W2+8.3895,IF(W2&lt;=1.4,-0.9815*W2^3+4.0577*W2^2-5.6099*W2+2.5962,0.2913*W2^3-1.2435*W2^2+1.7775*W2-0.8485))))</f>
        <v>9.4043483646413684E-2</v>
      </c>
      <c r="V2" s="59">
        <f t="shared" ref="V2:V33" ca="1" si="8">IF(X2="-","-",IF(X2=6,IF(W2&lt;=1,(5128*W2^3-17931*W2^2+21682*W2-7764)/250,IF(W2&lt;=1.25,(2274*W2^3-10027*W2^2+14407*W2-5539)/250,(1744*W2^3-8769*W2^2+13731*W2-5627)/250)),IF(W2&lt;=1.2,(4165*W2^3-15279*W2^2+19557*W2-7230)/250,IF(W2&lt;=1.4,(-287.5*W2^3-309.4*W2^2+2634.7*W2-793.8)/250,(323.2*W2^3-2492.3*W2^2+5194.9*W2-1775.5)/250))))</f>
        <v>4.2866169294055583</v>
      </c>
      <c r="W2" s="58">
        <f t="shared" ref="W2:W33" ca="1" si="9">AG2-(AF2-1)*AI2</f>
        <v>0.9665283025000001</v>
      </c>
      <c r="X2">
        <f ca="1">OFFSET(CF!Y$1,$AN2,0)</f>
        <v>6</v>
      </c>
      <c r="Y2" s="94">
        <f ca="1">IF(Z2="否",ROUND(OFFSET(CF!J$1,$AN2,0),3),"-  ")</f>
        <v>0.04</v>
      </c>
      <c r="Z2" s="95" t="str">
        <f ca="1">IF(OFFSET(CF!I$1,$AN2,0)=0,"否","是")</f>
        <v>否</v>
      </c>
      <c r="AA2" s="9">
        <f t="shared" ref="AA2:AA33" ca="1" si="10">C2/AF2-1</f>
        <v>1.5188633023027975E-2</v>
      </c>
      <c r="AB2" s="34">
        <f t="shared" ref="AB2:AB33" ca="1" si="11">C2*M2</f>
        <v>0.71568703360000008</v>
      </c>
      <c r="AC2" s="96">
        <f ca="1">OFFSET(CF!B$1,$AN2,0)</f>
        <v>42153</v>
      </c>
      <c r="AD2" s="97">
        <f ca="1">OFFSET(WN!AT$1,$AO2,0)</f>
        <v>5.5E-2</v>
      </c>
      <c r="AE2" s="97">
        <f ca="1">OFFSET(WN!AU$1,$AO2,0)</f>
        <v>5.5E-2</v>
      </c>
      <c r="AF2" s="98">
        <f ca="1">OFFSET(WN!O$1,$AN2,0)</f>
        <v>1.0205</v>
      </c>
      <c r="AG2" s="28">
        <f ca="1">OFFSET(整体套利!J$1,$AP2,0)</f>
        <v>0.97677830250000008</v>
      </c>
      <c r="AH2" s="28">
        <f t="shared" ref="AH2:AH33" ca="1" si="12">C2-AF2+1</f>
        <v>1.0155000000000001</v>
      </c>
      <c r="AI2" s="28">
        <f ca="1">OFFSET(CF!K$1,$AN2,0)</f>
        <v>0.5</v>
      </c>
      <c r="AJ2" s="25">
        <f ca="1">OFFSET(整体套利!S$1,$AN2,0)</f>
        <v>0.25</v>
      </c>
      <c r="AK2" s="113">
        <f t="shared" ref="AK2:AK33" ca="1" si="13">AE2/H2</f>
        <v>1.0155000000000001</v>
      </c>
      <c r="AL2" s="44">
        <f t="shared" ref="AL2:AL33" ca="1" si="14">AJ2*AK2+(AF2-AJ2)*(1-AM2)</f>
        <v>1.0051124999999999</v>
      </c>
      <c r="AM2" s="9">
        <v>2.5000000000000001E-2</v>
      </c>
      <c r="AN2" s="10">
        <f>MATCH(A2,CF!L:L,0)-1</f>
        <v>73</v>
      </c>
      <c r="AO2" s="10">
        <f>MATCH($A2,WN!F:F,0)-1</f>
        <v>73</v>
      </c>
      <c r="AP2" s="10">
        <f>MATCH($A2,整体套利!U:U,0)-1</f>
        <v>73</v>
      </c>
    </row>
    <row r="3" spans="1:42" ht="13.95" x14ac:dyDescent="0.25">
      <c r="A3" s="1" t="str">
        <f>WN!F43</f>
        <v>150194.SZ</v>
      </c>
      <c r="B3" s="1" t="str">
        <f>WN!H43</f>
        <v>互联网A</v>
      </c>
      <c r="C3" s="13">
        <f ca="1">OFFSET(RT!I$1,$AO3,0)</f>
        <v>0.998</v>
      </c>
      <c r="D3" s="28" t="e">
        <f t="shared" ca="1" si="0"/>
        <v>#N/A</v>
      </c>
      <c r="E3" s="9" t="e">
        <f t="shared" ca="1" si="1"/>
        <v>#N/A</v>
      </c>
      <c r="F3" s="9">
        <f ca="1">OFFSET(RT!O$1,$AN3,0)</f>
        <v>7.1000000000000004E-3</v>
      </c>
      <c r="G3" s="34">
        <f ca="1">OFFSET(RT!X$1,$AO3,0)</f>
        <v>0</v>
      </c>
      <c r="H3" s="15">
        <f t="shared" ca="1" si="2"/>
        <v>4.573170731707317E-2</v>
      </c>
      <c r="I3" s="15">
        <f ca="1">OFFSET(RT!S$1,$AN3,0)</f>
        <v>1.0604856408434785E-2</v>
      </c>
      <c r="J3" s="9">
        <f ca="1">OFFSET(整体套利!C$1,$AP3,0)</f>
        <v>-4.384819796781847E-3</v>
      </c>
      <c r="K3" s="9">
        <f ca="1">OFFSET(整体套利!O$1,$AP3,0)</f>
        <v>-7.1301247771835552E-3</v>
      </c>
      <c r="L3" s="9">
        <f ca="1">OFFSET(整体套利!P$1,$AP3,0)</f>
        <v>-5.7573073516385964E-3</v>
      </c>
      <c r="M3" s="25">
        <f ca="1">OFFSET(WN!R$1,$AN3,0)</f>
        <v>3.2014276000000002</v>
      </c>
      <c r="N3" s="125">
        <f ca="1">OFFSET(WN!$U$1,$AN3,0)</f>
        <v>3.23355791</v>
      </c>
      <c r="O3" s="25">
        <f t="shared" ca="1" si="3"/>
        <v>-3.2130309999999884E-2</v>
      </c>
      <c r="P3" s="9">
        <f t="shared" ca="1" si="4"/>
        <v>-9.9365191205126324E-3</v>
      </c>
      <c r="Q3" s="12">
        <f ca="1">OFFSET(整体套利!H$1,AP3,0)</f>
        <v>-0.43490903108357992</v>
      </c>
      <c r="R3" s="12">
        <f ca="1">AL3/C3-1</f>
        <v>-7.1142284569137848E-3</v>
      </c>
      <c r="S3" s="61">
        <f t="shared" ca="1" si="5"/>
        <v>-6.153276764530792E-3</v>
      </c>
      <c r="T3" s="12">
        <f t="shared" ca="1" si="6"/>
        <v>4.5448073914576406E-2</v>
      </c>
      <c r="U3" s="61">
        <f t="shared" ca="1" si="7"/>
        <v>2.6896626448703387E-2</v>
      </c>
      <c r="V3" s="59">
        <f t="shared" ca="1" si="8"/>
        <v>4.8370679850036904</v>
      </c>
      <c r="W3" s="58">
        <f t="shared" ca="1" si="9"/>
        <v>1.1114040000000003</v>
      </c>
      <c r="X3">
        <f ca="1">OFFSET(CF!Y$1,$AN3,0)</f>
        <v>6</v>
      </c>
      <c r="Y3" s="94">
        <f ca="1">IF(Z3="否",ROUND(OFFSET(CF!J$1,$AN3,0),3),"-  ")</f>
        <v>0.03</v>
      </c>
      <c r="Z3" s="95" t="str">
        <f ca="1">IF(OFFSET(CF!I$1,$AN3,0)=0,"否","是")</f>
        <v>否</v>
      </c>
      <c r="AA3" s="9">
        <f t="shared" ca="1" si="10"/>
        <v>-1.5779092702169595E-2</v>
      </c>
      <c r="AB3" s="34">
        <f t="shared" ca="1" si="11"/>
        <v>3.1950247448</v>
      </c>
      <c r="AC3" s="96">
        <f ca="1">OFFSET(CF!B$1,$AN3,0)</f>
        <v>41894</v>
      </c>
      <c r="AD3" s="97">
        <f ca="1">OFFSET(WN!AT$1,$AO3,0)</f>
        <v>4.4999999999999998E-2</v>
      </c>
      <c r="AE3" s="97">
        <f ca="1">OFFSET(WN!AU$1,$AO3,0)</f>
        <v>4.4999999999999998E-2</v>
      </c>
      <c r="AF3" s="98">
        <f ca="1">OFFSET(WN!O$1,$AN3,0)</f>
        <v>1.014</v>
      </c>
      <c r="AG3" s="28">
        <f ca="1">OFFSET(整体套利!J$1,$AP3,0)</f>
        <v>1.1184040000000002</v>
      </c>
      <c r="AH3" s="28">
        <f t="shared" ca="1" si="12"/>
        <v>0.98399999999999999</v>
      </c>
      <c r="AI3" s="28">
        <f ca="1">OFFSET(CF!K$1,$AN3,0)</f>
        <v>0.5</v>
      </c>
      <c r="AJ3" s="25">
        <f ca="1">OFFSET(整体套利!S$1,$AN3,0)</f>
        <v>0.25</v>
      </c>
      <c r="AK3" s="113">
        <f t="shared" ca="1" si="13"/>
        <v>0.98399999999999999</v>
      </c>
      <c r="AL3" s="44">
        <f t="shared" ca="1" si="14"/>
        <v>0.9909</v>
      </c>
      <c r="AM3" s="9">
        <v>2.5000000000000001E-2</v>
      </c>
      <c r="AN3" s="10">
        <f>MATCH(A3,CF!L:L,0)-1</f>
        <v>42</v>
      </c>
      <c r="AO3" s="10">
        <f>MATCH($A3,WN!F:F,0)-1</f>
        <v>42</v>
      </c>
      <c r="AP3" s="10">
        <f>MATCH($A3,整体套利!U:U,0)-1</f>
        <v>42</v>
      </c>
    </row>
    <row r="4" spans="1:42" ht="13.95" x14ac:dyDescent="0.25">
      <c r="A4" s="1" t="str">
        <f>WN!F113</f>
        <v>150303.SZ</v>
      </c>
      <c r="B4" s="1" t="str">
        <f>WN!H113</f>
        <v>创业股A</v>
      </c>
      <c r="C4" s="13">
        <f ca="1">OFFSET(RT!I$1,$AO4,0)</f>
        <v>1.036</v>
      </c>
      <c r="D4" s="28" t="e">
        <f t="shared" ca="1" si="0"/>
        <v>#N/A</v>
      </c>
      <c r="E4" s="9" t="e">
        <f t="shared" ca="1" si="1"/>
        <v>#N/A</v>
      </c>
      <c r="F4" s="9">
        <f ca="1">OFFSET(RT!O$1,$AN4,0)</f>
        <v>-3.8E-3</v>
      </c>
      <c r="G4" s="34">
        <f ca="1">OFFSET(RT!X$1,$AO4,0)</f>
        <v>0</v>
      </c>
      <c r="H4" s="15">
        <f t="shared" ca="1" si="2"/>
        <v>5.4032812653502307E-2</v>
      </c>
      <c r="I4" s="15">
        <f ca="1">OFFSET(RT!S$1,$AN4,0)</f>
        <v>1.90206093486355E-2</v>
      </c>
      <c r="J4" s="9">
        <f ca="1">OFFSET(整体套利!C$1,$AP4,0)</f>
        <v>-6.045875048553695E-4</v>
      </c>
      <c r="K4" s="9">
        <f ca="1">OFFSET(整体套利!O$1,$AP4,0)</f>
        <v>-2.7184857027788834E-3</v>
      </c>
      <c r="L4" s="9">
        <f ca="1">OFFSET(整体套利!P$1,$AP4,0)</f>
        <v>-6.3075690828995334E-3</v>
      </c>
      <c r="M4" s="25">
        <f ca="1">OFFSET(WN!R$1,$AN4,0)</f>
        <v>1.02638615</v>
      </c>
      <c r="N4" s="125">
        <f ca="1">OFFSET(WN!$U$1,$AN4,0)</f>
        <v>1.0308369900000001</v>
      </c>
      <c r="O4" s="25">
        <f t="shared" ca="1" si="3"/>
        <v>-4.450840000000067E-3</v>
      </c>
      <c r="P4" s="9">
        <f t="shared" ca="1" si="4"/>
        <v>-4.3176952740122676E-3</v>
      </c>
      <c r="Q4" s="12">
        <f ca="1">OFFSET(整体套利!H$1,AP4,0)</f>
        <v>-0.35613138033404779</v>
      </c>
      <c r="R4" s="12">
        <f ca="1">AL4/C4-1</f>
        <v>-3.1493725868725897E-2</v>
      </c>
      <c r="S4" s="61">
        <f t="shared" ca="1" si="5"/>
        <v>-2.7652422814303926E-2</v>
      </c>
      <c r="T4" s="12">
        <f t="shared" ca="1" si="6"/>
        <v>5.2553733539182253E-2</v>
      </c>
      <c r="U4" s="61">
        <f t="shared" ca="1" si="7"/>
        <v>8.8186552696916998E-2</v>
      </c>
      <c r="V4" s="59">
        <f t="shared" ca="1" si="8"/>
        <v>4.3358332901860557</v>
      </c>
      <c r="W4" s="58">
        <f t="shared" ca="1" si="9"/>
        <v>0.97554527400000002</v>
      </c>
      <c r="X4">
        <f ca="1">OFFSET(CF!Y$1,$AN4,0)</f>
        <v>6</v>
      </c>
      <c r="Y4" s="94">
        <f ca="1">IF(Z4="否",ROUND(OFFSET(CF!J$1,$AN4,0),3),"-  ")</f>
        <v>0.04</v>
      </c>
      <c r="Z4" s="95" t="str">
        <f ca="1">IF(OFFSET(CF!I$1,$AN4,0)=0,"否","是")</f>
        <v>否</v>
      </c>
      <c r="AA4" s="9">
        <f t="shared" ca="1" si="10"/>
        <v>1.758176996365779E-2</v>
      </c>
      <c r="AB4" s="34">
        <f t="shared" ca="1" si="11"/>
        <v>1.0633360514000001</v>
      </c>
      <c r="AC4" s="96">
        <f ca="1">OFFSET(CF!B$1,$AN4,0)</f>
        <v>42200</v>
      </c>
      <c r="AD4" s="97">
        <f ca="1">OFFSET(WN!AT$1,$AO4,0)</f>
        <v>5.5E-2</v>
      </c>
      <c r="AE4" s="97">
        <f ca="1">OFFSET(WN!AU$1,$AO4,0)</f>
        <v>5.5E-2</v>
      </c>
      <c r="AF4" s="98">
        <f ca="1">OFFSET(WN!O$1,$AN4,0)</f>
        <v>1.0181</v>
      </c>
      <c r="AG4" s="28">
        <f ca="1">OFFSET(整体套利!J$1,$AP4,0)</f>
        <v>0.98459527400000002</v>
      </c>
      <c r="AH4" s="28">
        <f t="shared" ca="1" si="12"/>
        <v>1.0179</v>
      </c>
      <c r="AI4" s="28">
        <f ca="1">OFFSET(CF!K$1,$AN4,0)</f>
        <v>0.5</v>
      </c>
      <c r="AJ4" s="25">
        <f ca="1">OFFSET(整体套利!S$1,$AN4,0)</f>
        <v>0.25</v>
      </c>
      <c r="AK4" s="113">
        <f t="shared" ca="1" si="13"/>
        <v>1.0179</v>
      </c>
      <c r="AL4" s="44">
        <f t="shared" ca="1" si="14"/>
        <v>1.0033725</v>
      </c>
      <c r="AM4" s="9">
        <v>2.5000000000000001E-2</v>
      </c>
      <c r="AN4" s="10">
        <f>MATCH(A4,CF!L:L,0)-1</f>
        <v>112</v>
      </c>
      <c r="AO4" s="10">
        <f>MATCH($A4,WN!F:F,0)-1</f>
        <v>112</v>
      </c>
      <c r="AP4" s="10">
        <f>MATCH($A4,整体套利!U:U,0)-1</f>
        <v>112</v>
      </c>
    </row>
    <row r="5" spans="1:42" ht="13.95" x14ac:dyDescent="0.25">
      <c r="A5" s="1" t="str">
        <f>WN!F128</f>
        <v>150022.SZ</v>
      </c>
      <c r="B5" s="112" t="str">
        <f>WN!H128</f>
        <v>深成指A</v>
      </c>
      <c r="C5" s="13">
        <f ca="1">OFFSET(RT!I$1,$AO5,0)</f>
        <v>0.82400000000000007</v>
      </c>
      <c r="D5" s="28" t="str">
        <f t="shared" si="0"/>
        <v>-</v>
      </c>
      <c r="E5" s="9" t="str">
        <f t="shared" si="1"/>
        <v>-</v>
      </c>
      <c r="F5" s="9">
        <f ca="1">OFFSET(RT!O$1,$AN5,0)</f>
        <v>0</v>
      </c>
      <c r="G5" s="34">
        <f ca="1">OFFSET(RT!X$1,$AO5,0)</f>
        <v>0</v>
      </c>
      <c r="H5" s="15">
        <f t="shared" ca="1" si="2"/>
        <v>5.6739377127726628E-2</v>
      </c>
      <c r="I5" s="15">
        <f ca="1">OFFSET(RT!S$1,$AN5,0)</f>
        <v>1.0862897288687549E-2</v>
      </c>
      <c r="J5" s="9">
        <f ca="1">OFFSET(整体套利!C$1,$AP5,0)</f>
        <v>-4.9332410195224163E-3</v>
      </c>
      <c r="K5" s="9">
        <f ca="1">OFFSET(整体套利!O$1,$AP5,0)</f>
        <v>-4.8387096774193949E-3</v>
      </c>
      <c r="L5" s="9">
        <f ca="1">OFFSET(整体套利!P$1,$AP5,0)</f>
        <v>-4.6556429603468175E-3</v>
      </c>
      <c r="M5" s="25">
        <f ca="1">OFFSET(WN!R$1,$AN5,0)</f>
        <v>22.076799000000001</v>
      </c>
      <c r="N5" s="125">
        <f ca="1">OFFSET(WN!$U$1,$AN5,0)</f>
        <v>22.17411092</v>
      </c>
      <c r="O5" s="25">
        <f t="shared" ca="1" si="3"/>
        <v>-9.7311919999999219E-2</v>
      </c>
      <c r="P5" s="9">
        <f t="shared" ca="1" si="4"/>
        <v>-4.3885376216923344E-3</v>
      </c>
      <c r="Q5" s="12">
        <f ca="1">OFFSET(整体套利!H$1,AP5,0)</f>
        <v>-8.8151141770563934E-2</v>
      </c>
      <c r="R5" s="144" t="s">
        <v>1690</v>
      </c>
      <c r="S5" s="61" t="str">
        <f t="shared" ca="1" si="5"/>
        <v>-</v>
      </c>
      <c r="T5" s="12" t="str">
        <f t="shared" ca="1" si="6"/>
        <v>-</v>
      </c>
      <c r="U5" s="61" t="str">
        <f t="shared" ca="1" si="7"/>
        <v>-</v>
      </c>
      <c r="V5" s="59" t="str">
        <f t="shared" ca="1" si="8"/>
        <v>-</v>
      </c>
      <c r="W5" s="58">
        <f t="shared" ca="1" si="9"/>
        <v>0.6046089</v>
      </c>
      <c r="X5" t="str">
        <f ca="1">OFFSET(CF!Y$1,$AN5,0)</f>
        <v>-</v>
      </c>
      <c r="Y5" s="111" t="s">
        <v>1341</v>
      </c>
      <c r="Z5" s="95" t="str">
        <f ca="1">IF(OFFSET(CF!I$1,$AN5,0)=0,"否","是")</f>
        <v>否</v>
      </c>
      <c r="AA5" s="9">
        <f t="shared" ca="1" si="10"/>
        <v>-0.20069841885730899</v>
      </c>
      <c r="AB5" s="34">
        <f t="shared" ca="1" si="11"/>
        <v>18.191282376000004</v>
      </c>
      <c r="AC5" s="96">
        <f ca="1">OFFSET(CF!B$1,$AN5,0)</f>
        <v>40473</v>
      </c>
      <c r="AD5" s="97">
        <f ca="1">OFFSET(WN!AT$1,$AO5,0)</f>
        <v>4.4999999999999998E-2</v>
      </c>
      <c r="AE5" s="97">
        <f ca="1">OFFSET(WN!AU$1,$AO5,0)</f>
        <v>4.4999999999999998E-2</v>
      </c>
      <c r="AF5" s="98">
        <f ca="1">OFFSET(WN!O$1,$AN5,0)</f>
        <v>1.0308999999999999</v>
      </c>
      <c r="AG5" s="28">
        <f ca="1">OFFSET(整体套利!J$1,$AP5,0)</f>
        <v>0.62005889999999997</v>
      </c>
      <c r="AH5" s="28">
        <f t="shared" ca="1" si="12"/>
        <v>0.79310000000000014</v>
      </c>
      <c r="AI5" s="28">
        <f ca="1">OFFSET(CF!K$1,$AN5,0)</f>
        <v>0.5</v>
      </c>
      <c r="AJ5" s="25">
        <f ca="1">OFFSET(整体套利!S$1,$AN5,0)</f>
        <v>0.1</v>
      </c>
      <c r="AK5" s="113">
        <f t="shared" ca="1" si="13"/>
        <v>0.79310000000000014</v>
      </c>
      <c r="AL5" s="44">
        <f t="shared" ca="1" si="14"/>
        <v>0.98693749999999991</v>
      </c>
      <c r="AM5" s="9">
        <v>2.5000000000000001E-2</v>
      </c>
      <c r="AN5" s="10">
        <f>MATCH(A5,CF!L:L,0)-1</f>
        <v>127</v>
      </c>
      <c r="AO5" s="10">
        <f>MATCH($A5,WN!F:F,0)-1</f>
        <v>127</v>
      </c>
      <c r="AP5" s="10">
        <f>MATCH($A5,整体套利!U:U,0)-1</f>
        <v>127</v>
      </c>
    </row>
    <row r="6" spans="1:42" ht="13.95" x14ac:dyDescent="0.25">
      <c r="A6" s="1" t="str">
        <f>WN!F40</f>
        <v>150164.SZ</v>
      </c>
      <c r="B6" s="1" t="str">
        <f>WN!H40</f>
        <v>可转债A</v>
      </c>
      <c r="C6" s="13">
        <f ca="1">OFFSET(RT!I$1,$AO6,0)</f>
        <v>1</v>
      </c>
      <c r="D6" s="28" t="e">
        <f t="shared" ca="1" si="0"/>
        <v>#N/A</v>
      </c>
      <c r="E6" s="9" t="e">
        <f t="shared" ca="1" si="1"/>
        <v>#N/A</v>
      </c>
      <c r="F6" s="9">
        <f ca="1">OFFSET(RT!O$1,$AN6,0)</f>
        <v>0</v>
      </c>
      <c r="G6" s="34">
        <f ca="1">OFFSET(RT!X$1,$AO6,0)</f>
        <v>0</v>
      </c>
      <c r="H6" s="15">
        <f t="shared" ca="1" si="2"/>
        <v>4.6632124352331598E-2</v>
      </c>
      <c r="I6" s="15">
        <f ca="1">OFFSET(RT!S$1,$AN6,0)</f>
        <v>1.2079116464636221E-2</v>
      </c>
      <c r="J6" s="9">
        <f ca="1">OFFSET(整体套利!C$1,$AP6,0)</f>
        <v>-2.6905369261501777E-3</v>
      </c>
      <c r="K6" s="9">
        <f ca="1">OFFSET(整体套利!O$1,$AP6,0)</f>
        <v>-2.2058844441125158E-3</v>
      </c>
      <c r="L6" s="9">
        <f ca="1">OFFSET(整体套利!P$1,$AP6,0)</f>
        <v>-4.9317964476779386E-3</v>
      </c>
      <c r="M6" s="25">
        <f ca="1">OFFSET(WN!R$1,$AN6,0)</f>
        <v>0.32833638999999998</v>
      </c>
      <c r="N6" s="125">
        <f ca="1">OFFSET(WN!$U$1,$AN6,0)</f>
        <v>0.3290807</v>
      </c>
      <c r="O6" s="25">
        <f t="shared" ca="1" si="3"/>
        <v>-7.4431000000002578E-4</v>
      </c>
      <c r="P6" s="9">
        <f t="shared" ca="1" si="4"/>
        <v>-2.2617856349522736E-3</v>
      </c>
      <c r="Q6" s="12">
        <f ca="1">OFFSET(整体套利!H$1,AP6,0)</f>
        <v>-9.9309157592723185E-2</v>
      </c>
      <c r="R6" s="12">
        <f t="shared" ref="R6:R37" ca="1" si="15">AL6/C6-1</f>
        <v>4.6250001192091883E-3</v>
      </c>
      <c r="S6" s="61" t="str">
        <f t="shared" ca="1" si="5"/>
        <v>-</v>
      </c>
      <c r="T6" s="12" t="str">
        <f t="shared" ca="1" si="6"/>
        <v>-</v>
      </c>
      <c r="U6" s="61" t="str">
        <f t="shared" ca="1" si="7"/>
        <v>-</v>
      </c>
      <c r="V6" s="59" t="str">
        <f t="shared" ca="1" si="8"/>
        <v>-</v>
      </c>
      <c r="W6" s="58">
        <f t="shared" ca="1" si="9"/>
        <v>0.92976749041723261</v>
      </c>
      <c r="X6" t="str">
        <f ca="1">OFFSET(CF!Y$1,$AN6,0)</f>
        <v>-</v>
      </c>
      <c r="Y6" s="94">
        <f ca="1">IF(Z6="否",ROUND(OFFSET(CF!J$1,$AN6,0),3),"-  ")</f>
        <v>0.03</v>
      </c>
      <c r="Z6" s="95" t="str">
        <f ca="1">IF(OFFSET(CF!I$1,$AN6,0)=0,"否","是")</f>
        <v>否</v>
      </c>
      <c r="AA6" s="9">
        <f t="shared" ca="1" si="10"/>
        <v>-3.3816425120772875E-2</v>
      </c>
      <c r="AB6" s="34">
        <f t="shared" ca="1" si="11"/>
        <v>0.32833638999999998</v>
      </c>
      <c r="AC6" s="96">
        <f ca="1">OFFSET(CF!B$1,$AN6,0)</f>
        <v>41796</v>
      </c>
      <c r="AD6" s="97">
        <f ca="1">OFFSET(WN!AT$1,$AO6,0)</f>
        <v>4.4999999999999998E-2</v>
      </c>
      <c r="AE6" s="97">
        <f ca="1">OFFSET(WN!AU$1,$AO6,0)</f>
        <v>4.4999999999999998E-2</v>
      </c>
      <c r="AF6" s="98">
        <f ca="1">OFFSET(WN!O$1,$AN6,0)</f>
        <v>1.0349999999999999</v>
      </c>
      <c r="AG6" s="28">
        <f ca="1">OFFSET(整体套利!J$1,$AP6,0)</f>
        <v>0.95426749</v>
      </c>
      <c r="AH6" s="28">
        <f t="shared" ca="1" si="12"/>
        <v>0.96500000000000008</v>
      </c>
      <c r="AI6" s="28">
        <f ca="1">OFFSET(CF!K$1,$AN6,0)</f>
        <v>0.69999998807907104</v>
      </c>
      <c r="AJ6" s="25">
        <f ca="1">OFFSET(整体套利!S$1,$AN6,0)</f>
        <v>0.44999998807907104</v>
      </c>
      <c r="AK6" s="113">
        <f t="shared" ca="1" si="13"/>
        <v>0.96500000000000008</v>
      </c>
      <c r="AL6" s="44">
        <f t="shared" ca="1" si="14"/>
        <v>1.0046250001192092</v>
      </c>
      <c r="AM6" s="9">
        <v>2.5000000000000001E-2</v>
      </c>
      <c r="AN6" s="10">
        <f>MATCH(A6,CF!L:L,0)-1</f>
        <v>39</v>
      </c>
      <c r="AO6" s="10">
        <f>MATCH($A6,WN!F:F,0)-1</f>
        <v>39</v>
      </c>
      <c r="AP6" s="10">
        <f>MATCH($A6,整体套利!U:U,0)-1</f>
        <v>39</v>
      </c>
    </row>
    <row r="7" spans="1:42" ht="13.95" x14ac:dyDescent="0.25">
      <c r="A7" s="1" t="str">
        <f>WN!F26</f>
        <v>150143.SZ</v>
      </c>
      <c r="B7" s="1" t="str">
        <f>WN!H26</f>
        <v>转债A级</v>
      </c>
      <c r="C7" s="13">
        <f ca="1">OFFSET(RT!I$1,$AO7,0)</f>
        <v>1.0190000000000001</v>
      </c>
      <c r="D7" s="28" t="e">
        <f t="shared" ca="1" si="0"/>
        <v>#N/A</v>
      </c>
      <c r="E7" s="9" t="e">
        <f t="shared" ca="1" si="1"/>
        <v>#N/A</v>
      </c>
      <c r="F7" s="9">
        <f ca="1">OFFSET(RT!O$1,$AN7,0)</f>
        <v>1E-3</v>
      </c>
      <c r="G7" s="34">
        <f ca="1">OFFSET(RT!X$1,$AO7,0)</f>
        <v>0</v>
      </c>
      <c r="H7" s="15">
        <f t="shared" ca="1" si="2"/>
        <v>4.5731707317073163E-2</v>
      </c>
      <c r="I7" s="15">
        <f ca="1">OFFSET(RT!S$1,$AN7,0)</f>
        <v>1.5564768813541667E-3</v>
      </c>
      <c r="J7" s="9">
        <f ca="1">OFFSET(整体套利!C$1,$AP7,0)</f>
        <v>-1.8586632185123575E-2</v>
      </c>
      <c r="K7" s="9">
        <f ca="1">OFFSET(整体套利!O$1,$AP7,0)</f>
        <v>-1.9514771642061168E-2</v>
      </c>
      <c r="L7" s="9">
        <f ca="1">OFFSET(整体套利!P$1,$AP7,0)</f>
        <v>-1.6859856119145866E-2</v>
      </c>
      <c r="M7" s="25">
        <f ca="1">OFFSET(WN!R$1,$AN7,0)</f>
        <v>0.62538459999999996</v>
      </c>
      <c r="N7" s="125">
        <f ca="1">OFFSET(WN!$U$1,$AN7,0)</f>
        <v>0.62538466999999998</v>
      </c>
      <c r="O7" s="25">
        <f t="shared" ca="1" si="3"/>
        <v>-7.0000000018666242E-8</v>
      </c>
      <c r="P7" s="9">
        <f t="shared" ca="1" si="4"/>
        <v>-1.1193110960316943E-7</v>
      </c>
      <c r="Q7" s="12">
        <f ca="1">OFFSET(整体套利!H$1,AP7,0)</f>
        <v>-9.6249417713957119E-2</v>
      </c>
      <c r="R7" s="12">
        <f t="shared" ca="1" si="15"/>
        <v>-5.7163887215786469E-3</v>
      </c>
      <c r="S7" s="61" t="str">
        <f t="shared" ca="1" si="5"/>
        <v>-</v>
      </c>
      <c r="T7" s="12" t="str">
        <f t="shared" ca="1" si="6"/>
        <v>-</v>
      </c>
      <c r="U7" s="61" t="str">
        <f t="shared" ca="1" si="7"/>
        <v>-</v>
      </c>
      <c r="V7" s="59" t="str">
        <f t="shared" ca="1" si="8"/>
        <v>-</v>
      </c>
      <c r="W7" s="58">
        <f t="shared" ca="1" si="9"/>
        <v>0.92576217041723263</v>
      </c>
      <c r="X7" t="str">
        <f ca="1">OFFSET(CF!Y$1,$AN7,0)</f>
        <v>-</v>
      </c>
      <c r="Y7" s="94">
        <f ca="1">IF(Z7="否",ROUND(OFFSET(CF!J$1,$AN7,0),3),"-  ")</f>
        <v>0.03</v>
      </c>
      <c r="Z7" s="95" t="str">
        <f ca="1">IF(OFFSET(CF!I$1,$AN7,0)=0,"否","是")</f>
        <v>否</v>
      </c>
      <c r="AA7" s="9">
        <f t="shared" ca="1" si="10"/>
        <v>-1.5458937198067457E-2</v>
      </c>
      <c r="AB7" s="34">
        <f t="shared" ca="1" si="11"/>
        <v>0.63726690740000003</v>
      </c>
      <c r="AC7" s="96">
        <f ca="1">OFFSET(CF!B$1,$AN7,0)</f>
        <v>41514</v>
      </c>
      <c r="AD7" s="97">
        <f ca="1">OFFSET(WN!AT$1,$AO7,0)</f>
        <v>4.4999999999999998E-2</v>
      </c>
      <c r="AE7" s="97">
        <f ca="1">OFFSET(WN!AU$1,$AO7,0)</f>
        <v>4.4999999999999998E-2</v>
      </c>
      <c r="AF7" s="98">
        <f ca="1">OFFSET(WN!O$1,$AN7,0)</f>
        <v>1.0349999999999999</v>
      </c>
      <c r="AG7" s="28">
        <f ca="1">OFFSET(整体套利!J$1,$AP7,0)</f>
        <v>0.95026217000000002</v>
      </c>
      <c r="AH7" s="28">
        <f t="shared" ca="1" si="12"/>
        <v>0.98400000000000021</v>
      </c>
      <c r="AI7" s="28">
        <f ca="1">OFFSET(CF!K$1,$AN7,0)</f>
        <v>0.69999998807907104</v>
      </c>
      <c r="AJ7" s="25">
        <f ca="1">OFFSET(整体套利!S$1,$AN7,0)</f>
        <v>0.44999998807907104</v>
      </c>
      <c r="AK7" s="113">
        <f t="shared" ca="1" si="13"/>
        <v>0.9840000000000001</v>
      </c>
      <c r="AL7" s="44">
        <f t="shared" ca="1" si="14"/>
        <v>1.0131749998927115</v>
      </c>
      <c r="AM7" s="9">
        <v>2.5000000000000001E-2</v>
      </c>
      <c r="AN7" s="10">
        <f>MATCH(A7,CF!L:L,0)-1</f>
        <v>25</v>
      </c>
      <c r="AO7" s="10">
        <f>MATCH($A7,WN!F:F,0)-1</f>
        <v>25</v>
      </c>
      <c r="AP7" s="10">
        <f>MATCH($A7,整体套利!U:U,0)-1</f>
        <v>25</v>
      </c>
    </row>
    <row r="8" spans="1:42" ht="13.95" x14ac:dyDescent="0.25">
      <c r="A8" s="1" t="str">
        <f>WN!F103</f>
        <v>150307.SZ</v>
      </c>
      <c r="B8" s="1" t="str">
        <f>WN!H103</f>
        <v>体育A</v>
      </c>
      <c r="C8" s="13">
        <f ca="1">OFFSET(RT!I$1,$AO8,0)</f>
        <v>0.96699999999999997</v>
      </c>
      <c r="D8" s="28" t="e">
        <f t="shared" ca="1" si="0"/>
        <v>#N/A</v>
      </c>
      <c r="E8" s="9" t="e">
        <f t="shared" ca="1" si="1"/>
        <v>#N/A</v>
      </c>
      <c r="F8" s="9">
        <f ca="1">OFFSET(RT!O$1,$AN8,0)</f>
        <v>2.1000000000000003E-3</v>
      </c>
      <c r="G8" s="34">
        <f ca="1">OFFSET(RT!X$1,$AO8,0)</f>
        <v>0</v>
      </c>
      <c r="H8" s="15">
        <f t="shared" ca="1" si="2"/>
        <v>4.7169811320754713E-2</v>
      </c>
      <c r="I8" s="15">
        <f ca="1">OFFSET(RT!S$1,$AN8,0)</f>
        <v>4.6799264768592223E-3</v>
      </c>
      <c r="J8" s="9">
        <f ca="1">OFFSET(整体套利!C$1,$AP8,0)</f>
        <v>-1.4188954366391671E-2</v>
      </c>
      <c r="K8" s="9">
        <f ca="1">OFFSET(整体套利!O$1,$AP8,0)</f>
        <v>-2.399232245681282E-3</v>
      </c>
      <c r="L8" s="9">
        <f ca="1">OFFSET(整体套利!P$1,$AP8,0)</f>
        <v>-5.2430886558625378E-3</v>
      </c>
      <c r="M8" s="25">
        <f ca="1">OFFSET(WN!R$1,$AN8,0)</f>
        <v>0.18010112</v>
      </c>
      <c r="N8" s="125">
        <f ca="1">OFFSET(WN!$U$1,$AN8,0)</f>
        <v>0.18065661999999999</v>
      </c>
      <c r="O8" s="25">
        <f t="shared" ca="1" si="3"/>
        <v>-5.5549999999998656E-4</v>
      </c>
      <c r="P8" s="9">
        <f t="shared" ca="1" si="4"/>
        <v>-3.0748942385836475E-3</v>
      </c>
      <c r="Q8" s="12">
        <f ca="1">OFFSET(整体套利!H$1,AP8,0)</f>
        <v>-0.3976394046273598</v>
      </c>
      <c r="R8" s="12">
        <f t="shared" ca="1" si="15"/>
        <v>1.5951396070320589E-2</v>
      </c>
      <c r="S8" s="61">
        <f t="shared" ca="1" si="5"/>
        <v>1.3880657228176935E-2</v>
      </c>
      <c r="T8" s="12">
        <f t="shared" ca="1" si="6"/>
        <v>4.7842952410512458E-2</v>
      </c>
      <c r="U8" s="61">
        <f t="shared" ca="1" si="7"/>
        <v>4.8542155837475676E-2</v>
      </c>
      <c r="V8" s="59">
        <f t="shared" ca="1" si="8"/>
        <v>4.6350016209812823</v>
      </c>
      <c r="W8" s="58">
        <f t="shared" ca="1" si="9"/>
        <v>1.04187535</v>
      </c>
      <c r="X8">
        <f ca="1">OFFSET(CF!Y$1,$AN8,0)</f>
        <v>6</v>
      </c>
      <c r="Y8" s="94">
        <f ca="1">IF(Z8="否",ROUND(OFFSET(CF!J$1,$AN8,0),3),"-  ")</f>
        <v>0.03</v>
      </c>
      <c r="Z8" s="95" t="str">
        <f ca="1">IF(OFFSET(CF!I$1,$AN8,0)=0,"否","是")</f>
        <v>否</v>
      </c>
      <c r="AA8" s="9">
        <f t="shared" ca="1" si="10"/>
        <v>-4.5409674234945685E-2</v>
      </c>
      <c r="AB8" s="34">
        <f t="shared" ca="1" si="11"/>
        <v>0.17415778303999999</v>
      </c>
      <c r="AC8" s="96">
        <f ca="1">OFFSET(CF!B$1,$AN8,0)</f>
        <v>42193</v>
      </c>
      <c r="AD8" s="97">
        <f ca="1">OFFSET(WN!AT$1,$AO8,0)</f>
        <v>4.4999999999999998E-2</v>
      </c>
      <c r="AE8" s="97">
        <f ca="1">OFFSET(WN!AU$1,$AO8,0)</f>
        <v>4.4999999999999998E-2</v>
      </c>
      <c r="AF8" s="98">
        <f ca="1">OFFSET(WN!O$1,$AN8,0)</f>
        <v>1.0129999999999999</v>
      </c>
      <c r="AG8" s="28">
        <f ca="1">OFFSET(整体套利!J$1,$AP8,0)</f>
        <v>1.0483753499999999</v>
      </c>
      <c r="AH8" s="28">
        <f t="shared" ca="1" si="12"/>
        <v>0.95400000000000007</v>
      </c>
      <c r="AI8" s="28">
        <f ca="1">OFFSET(CF!K$1,$AN8,0)</f>
        <v>0.5</v>
      </c>
      <c r="AJ8" s="25">
        <f ca="1">OFFSET(整体套利!S$1,$AN8,0)</f>
        <v>0.25</v>
      </c>
      <c r="AK8" s="113">
        <f t="shared" ca="1" si="13"/>
        <v>0.95400000000000007</v>
      </c>
      <c r="AL8" s="44">
        <f t="shared" ca="1" si="14"/>
        <v>0.98242499999999988</v>
      </c>
      <c r="AM8" s="9">
        <v>2.5000000000000001E-2</v>
      </c>
      <c r="AN8" s="10">
        <f>MATCH(A8,CF!L:L,0)-1</f>
        <v>102</v>
      </c>
      <c r="AO8" s="10">
        <f>MATCH($A8,WN!F:F,0)-1</f>
        <v>102</v>
      </c>
      <c r="AP8" s="10">
        <f>MATCH($A8,整体套利!U:U,0)-1</f>
        <v>102</v>
      </c>
    </row>
    <row r="9" spans="1:42" ht="13.95" x14ac:dyDescent="0.25">
      <c r="A9" s="1" t="str">
        <f>WN!F53</f>
        <v>150213.SZ</v>
      </c>
      <c r="B9" s="1" t="str">
        <f>WN!H53</f>
        <v>成长A级</v>
      </c>
      <c r="C9" s="13">
        <f ca="1">OFFSET(RT!I$1,$AO9,0)</f>
        <v>1.03</v>
      </c>
      <c r="D9" s="28" t="e">
        <f t="shared" ca="1" si="0"/>
        <v>#N/A</v>
      </c>
      <c r="E9" s="9" t="e">
        <f t="shared" ca="1" si="1"/>
        <v>#N/A</v>
      </c>
      <c r="F9" s="9">
        <f ca="1">OFFSET(RT!O$1,$AN9,0)</f>
        <v>1.9E-3</v>
      </c>
      <c r="G9" s="34">
        <f ca="1">OFFSET(RT!X$1,$AO9,0)</f>
        <v>0</v>
      </c>
      <c r="H9" s="15">
        <f t="shared" ca="1" si="2"/>
        <v>5.0200803212851405E-2</v>
      </c>
      <c r="I9" s="15">
        <f ca="1">OFFSET(RT!S$1,$AN9,0)</f>
        <v>3.5030310221579937E-2</v>
      </c>
      <c r="J9" s="9">
        <f ca="1">OFFSET(整体套利!C$1,$AP9,0)</f>
        <v>-9.5985801836580009E-3</v>
      </c>
      <c r="K9" s="9">
        <f ca="1">OFFSET(整体套利!O$1,$AP9,0)</f>
        <v>-7.9260237780713894E-3</v>
      </c>
      <c r="L9" s="9">
        <f ca="1">OFFSET(整体套利!P$1,$AP9,0)</f>
        <v>-7.2463768115942351E-3</v>
      </c>
      <c r="M9" s="25">
        <f ca="1">OFFSET(WN!R$1,$AN9,0)</f>
        <v>3.0855564599999998</v>
      </c>
      <c r="N9" s="125">
        <f ca="1">OFFSET(WN!$U$1,$AN9,0)</f>
        <v>3.0961304599999999</v>
      </c>
      <c r="O9" s="25">
        <f t="shared" ca="1" si="3"/>
        <v>-1.0574000000000083E-2</v>
      </c>
      <c r="P9" s="9">
        <f t="shared" ca="1" si="4"/>
        <v>-3.4152307651791336E-3</v>
      </c>
      <c r="Q9" s="12">
        <f ca="1">OFFSET(整体套利!H$1,AP9,0)</f>
        <v>-0.15615433109211474</v>
      </c>
      <c r="R9" s="12">
        <f t="shared" ca="1" si="15"/>
        <v>-1.6116504854368885E-2</v>
      </c>
      <c r="S9" s="61">
        <f t="shared" ca="1" si="5"/>
        <v>-1.5037508727742802E-2</v>
      </c>
      <c r="T9" s="12">
        <f t="shared" ca="1" si="6"/>
        <v>4.9432092778726504E-2</v>
      </c>
      <c r="U9" s="61">
        <f t="shared" ca="1" si="7"/>
        <v>0.507425842417911</v>
      </c>
      <c r="V9" s="59">
        <f t="shared" ca="1" si="8"/>
        <v>2.3098743807265856</v>
      </c>
      <c r="W9" s="58">
        <f t="shared" ca="1" si="9"/>
        <v>0.74380262500000005</v>
      </c>
      <c r="X9">
        <f ca="1">OFFSET(CF!Y$1,$AN9,0)</f>
        <v>7</v>
      </c>
      <c r="Y9" s="94">
        <f ca="1">IF(Z9="否",ROUND(OFFSET(CF!J$1,$AN9,0),3),"-  ")</f>
        <v>3.5000000000000003E-2</v>
      </c>
      <c r="Z9" s="95" t="str">
        <f ca="1">IF(OFFSET(CF!I$1,$AN9,0)=0,"否","是")</f>
        <v>否</v>
      </c>
      <c r="AA9" s="9">
        <f t="shared" ca="1" si="10"/>
        <v>-3.8684719535783119E-3</v>
      </c>
      <c r="AB9" s="34">
        <f t="shared" ca="1" si="11"/>
        <v>3.1781231538000001</v>
      </c>
      <c r="AC9" s="96">
        <f ca="1">OFFSET(CF!B$1,$AN9,0)</f>
        <v>42090</v>
      </c>
      <c r="AD9" s="97">
        <f ca="1">OFFSET(WN!AT$1,$AO9,0)</f>
        <v>0.05</v>
      </c>
      <c r="AE9" s="97">
        <f ca="1">OFFSET(WN!AU$1,$AO9,0)</f>
        <v>0.05</v>
      </c>
      <c r="AF9" s="98">
        <f ca="1">OFFSET(WN!O$1,$AN9,0)</f>
        <v>1.034</v>
      </c>
      <c r="AG9" s="28">
        <f ca="1">OFFSET(整体套利!J$1,$AP9,0)</f>
        <v>0.76080262500000007</v>
      </c>
      <c r="AH9" s="28">
        <f t="shared" ca="1" si="12"/>
        <v>0.996</v>
      </c>
      <c r="AI9" s="28">
        <f ca="1">OFFSET(CF!K$1,$AN9,0)</f>
        <v>0.5</v>
      </c>
      <c r="AJ9" s="25">
        <f ca="1">OFFSET(整体套利!S$1,$AN9,0)</f>
        <v>0.25</v>
      </c>
      <c r="AK9" s="113">
        <f t="shared" ca="1" si="13"/>
        <v>0.99600000000000011</v>
      </c>
      <c r="AL9" s="44">
        <f t="shared" ca="1" si="14"/>
        <v>1.0134000000000001</v>
      </c>
      <c r="AM9" s="9">
        <v>2.5000000000000001E-2</v>
      </c>
      <c r="AN9" s="10">
        <f>MATCH(A9,CF!L:L,0)-1</f>
        <v>52</v>
      </c>
      <c r="AO9" s="10">
        <f>MATCH($A9,WN!F:F,0)-1</f>
        <v>52</v>
      </c>
      <c r="AP9" s="10">
        <f>MATCH($A9,整体套利!U:U,0)-1</f>
        <v>52</v>
      </c>
    </row>
    <row r="10" spans="1:42" ht="13.95" x14ac:dyDescent="0.25">
      <c r="A10" s="1" t="str">
        <f>WN!F47</f>
        <v>150205.SZ</v>
      </c>
      <c r="B10" s="1" t="str">
        <f>WN!H47</f>
        <v>国防A</v>
      </c>
      <c r="C10" s="13">
        <f ca="1">OFFSET(RT!I$1,$AO10,0)</f>
        <v>0.96799999999999997</v>
      </c>
      <c r="D10" s="28" t="e">
        <f t="shared" ca="1" si="0"/>
        <v>#N/A</v>
      </c>
      <c r="E10" s="9" t="e">
        <f t="shared" ca="1" si="1"/>
        <v>#N/A</v>
      </c>
      <c r="F10" s="9">
        <f ca="1">OFFSET(RT!O$1,$AN10,0)</f>
        <v>0</v>
      </c>
      <c r="G10" s="34">
        <f ca="1">OFFSET(RT!X$1,$AO10,0)</f>
        <v>0</v>
      </c>
      <c r="H10" s="15">
        <f t="shared" ca="1" si="2"/>
        <v>4.7219307450157393E-2</v>
      </c>
      <c r="I10" s="15">
        <f ca="1">OFFSET(RT!S$1,$AN10,0)</f>
        <v>1.9052437683217106E-2</v>
      </c>
      <c r="J10" s="9">
        <f ca="1">OFFSET(整体套利!C$1,$AP10,0)</f>
        <v>4.7691356917265448E-3</v>
      </c>
      <c r="K10" s="9">
        <f ca="1">OFFSET(整体套利!O$1,$AP10,0)</f>
        <v>-1.9940179461614971E-3</v>
      </c>
      <c r="L10" s="9">
        <f ca="1">OFFSET(整体套利!P$1,$AP10,0)</f>
        <v>-5.9113300492611431E-3</v>
      </c>
      <c r="M10" s="25">
        <f ca="1">OFFSET(WN!R$1,$AN10,0)</f>
        <v>8.2591053500000005</v>
      </c>
      <c r="N10" s="125">
        <f ca="1">OFFSET(WN!$U$1,$AN10,0)</f>
        <v>8.2470438500000007</v>
      </c>
      <c r="O10" s="25">
        <f t="shared" ca="1" si="3"/>
        <v>1.2061499999999725E-2</v>
      </c>
      <c r="P10" s="9">
        <f t="shared" ca="1" si="4"/>
        <v>1.462524053391645E-3</v>
      </c>
      <c r="Q10" s="12">
        <f ca="1">OFFSET(整体套利!H$1,AP10,0)</f>
        <v>-0.36064740611165291</v>
      </c>
      <c r="R10" s="12">
        <f t="shared" ca="1" si="15"/>
        <v>1.6658057851239638E-2</v>
      </c>
      <c r="S10" s="61">
        <f t="shared" ca="1" si="5"/>
        <v>1.461182825922246E-2</v>
      </c>
      <c r="T10" s="12">
        <f t="shared" ca="1" si="6"/>
        <v>4.7930685825009318E-2</v>
      </c>
      <c r="U10" s="61">
        <f t="shared" ca="1" si="7"/>
        <v>8.4559128196432631E-2</v>
      </c>
      <c r="V10" s="59">
        <f t="shared" ca="1" si="8"/>
        <v>4.3687566310016921</v>
      </c>
      <c r="W10" s="58">
        <f t="shared" ca="1" si="9"/>
        <v>0.98178198000000005</v>
      </c>
      <c r="X10">
        <f ca="1">OFFSET(CF!Y$1,$AN10,0)</f>
        <v>6</v>
      </c>
      <c r="Y10" s="94">
        <f ca="1">IF(Z10="否",ROUND(OFFSET(CF!J$1,$AN10,0),3),"-  ")</f>
        <v>0.03</v>
      </c>
      <c r="Z10" s="95" t="str">
        <f ca="1">IF(OFFSET(CF!I$1,$AN10,0)=0,"否","是")</f>
        <v>否</v>
      </c>
      <c r="AA10" s="9">
        <f t="shared" ca="1" si="10"/>
        <v>-4.6305418719211788E-2</v>
      </c>
      <c r="AB10" s="34">
        <f t="shared" ca="1" si="11"/>
        <v>7.9948139787999999</v>
      </c>
      <c r="AC10" s="96">
        <f ca="1">OFFSET(CF!B$1,$AN10,0)</f>
        <v>41962</v>
      </c>
      <c r="AD10" s="97">
        <f ca="1">OFFSET(WN!AT$1,$AO10,0)</f>
        <v>4.4999999999999998E-2</v>
      </c>
      <c r="AE10" s="97">
        <f ca="1">OFFSET(WN!AU$1,$AO10,0)</f>
        <v>4.4999999999999998E-2</v>
      </c>
      <c r="AF10" s="98">
        <f ca="1">OFFSET(WN!O$1,$AN10,0)</f>
        <v>1.0149999999999999</v>
      </c>
      <c r="AG10" s="28">
        <f ca="1">OFFSET(整体套利!J$1,$AP10,0)</f>
        <v>0.98928198000000001</v>
      </c>
      <c r="AH10" s="28">
        <f t="shared" ca="1" si="12"/>
        <v>0.95300000000000007</v>
      </c>
      <c r="AI10" s="28">
        <f ca="1">OFFSET(CF!K$1,$AN10,0)</f>
        <v>0.5</v>
      </c>
      <c r="AJ10" s="25">
        <f ca="1">OFFSET(整体套利!S$1,$AN10,0)</f>
        <v>0.25</v>
      </c>
      <c r="AK10" s="113">
        <f t="shared" ca="1" si="13"/>
        <v>0.95300000000000007</v>
      </c>
      <c r="AL10" s="44">
        <f t="shared" ca="1" si="14"/>
        <v>0.98412499999999992</v>
      </c>
      <c r="AM10" s="9">
        <v>2.5000000000000001E-2</v>
      </c>
      <c r="AN10" s="10">
        <f>MATCH(A10,CF!L:L,0)-1</f>
        <v>46</v>
      </c>
      <c r="AO10" s="10">
        <f>MATCH($A10,WN!F:F,0)-1</f>
        <v>46</v>
      </c>
      <c r="AP10" s="10">
        <f>MATCH($A10,整体套利!U:U,0)-1</f>
        <v>46</v>
      </c>
    </row>
    <row r="11" spans="1:42" ht="13.95" x14ac:dyDescent="0.25">
      <c r="A11" s="1" t="str">
        <f>WN!F120</f>
        <v>150331.SZ</v>
      </c>
      <c r="B11" s="1" t="str">
        <f>WN!H120</f>
        <v>网金融A</v>
      </c>
      <c r="C11" s="13">
        <f ca="1">OFFSET(RT!I$1,$AO11,0)</f>
        <v>1.0580000000000001</v>
      </c>
      <c r="D11" s="28" t="str">
        <f t="shared" ca="1" si="0"/>
        <v>-</v>
      </c>
      <c r="E11" s="9" t="str">
        <f t="shared" ca="1" si="1"/>
        <v>-</v>
      </c>
      <c r="F11" s="9">
        <f ca="1">OFFSET(RT!O$1,$AN11,0)</f>
        <v>2.7999999999999995E-3</v>
      </c>
      <c r="G11" s="34">
        <f ca="1">OFFSET(RT!X$1,$AO11,0)</f>
        <v>0</v>
      </c>
      <c r="H11" s="15">
        <f t="shared" ca="1" si="2"/>
        <v>5.931198102016607E-2</v>
      </c>
      <c r="I11" s="15">
        <f ca="1">OFFSET(RT!S$1,$AN11,0)</f>
        <v>1.7533255378942087E-2</v>
      </c>
      <c r="J11" s="9">
        <f ca="1">OFFSET(整体套利!C$1,$AP11,0)</f>
        <v>-5.3841285542329809E-3</v>
      </c>
      <c r="K11" s="9">
        <f ca="1">OFFSET(整体套利!O$1,$AP11,0)</f>
        <v>-5.9347181008903016E-3</v>
      </c>
      <c r="L11" s="9">
        <f ca="1">OFFSET(整体套利!P$1,$AP11,0)</f>
        <v>-6.3734862970042938E-3</v>
      </c>
      <c r="M11" s="25">
        <f ca="1">OFFSET(WN!R$1,$AN11,0)</f>
        <v>1.64438887</v>
      </c>
      <c r="N11" s="125">
        <f ca="1">OFFSET(WN!$U$1,$AN11,0)</f>
        <v>1.6586258700000001</v>
      </c>
      <c r="O11" s="25">
        <f t="shared" ca="1" si="3"/>
        <v>-1.4237000000000055E-2</v>
      </c>
      <c r="P11" s="9">
        <f t="shared" ca="1" si="4"/>
        <v>-8.5836114445749789E-3</v>
      </c>
      <c r="Q11" s="12">
        <f ca="1">OFFSET(整体套利!H$1,AP11,0)</f>
        <v>-0.16392925254993307</v>
      </c>
      <c r="R11" s="12">
        <f t="shared" ca="1" si="15"/>
        <v>-2.7041587901701303E-2</v>
      </c>
      <c r="S11" s="61">
        <f t="shared" ca="1" si="5"/>
        <v>-2.5219108416630609E-2</v>
      </c>
      <c r="T11" s="12">
        <f t="shared" ca="1" si="6"/>
        <v>5.7787778842571441E-2</v>
      </c>
      <c r="U11" s="61">
        <f t="shared" ca="1" si="7"/>
        <v>0.4816115634700413</v>
      </c>
      <c r="V11" s="59">
        <f t="shared" ca="1" si="8"/>
        <v>2.3257998649716245</v>
      </c>
      <c r="W11" s="58">
        <f t="shared" ca="1" si="9"/>
        <v>0.75197363449999999</v>
      </c>
      <c r="X11">
        <f ca="1">OFFSET(CF!Y$1,$AN11,0)</f>
        <v>6</v>
      </c>
      <c r="Y11" s="94">
        <f ca="1">IF(Z11="否",ROUND(OFFSET(CF!J$1,$AN11,0),3),"-  ")</f>
        <v>4.4999999999999998E-2</v>
      </c>
      <c r="Z11" s="95" t="str">
        <f ca="1">IF(OFFSET(CF!I$1,$AN11,0)=0,"否","是")</f>
        <v>否</v>
      </c>
      <c r="AA11" s="9">
        <f t="shared" ca="1" si="10"/>
        <v>1.1085626911315094E-2</v>
      </c>
      <c r="AB11" s="34">
        <f t="shared" ca="1" si="11"/>
        <v>1.73976342446</v>
      </c>
      <c r="AC11" s="96">
        <f ca="1">OFFSET(CF!B$1,$AN11,0)</f>
        <v>42226</v>
      </c>
      <c r="AD11" s="97">
        <f ca="1">OFFSET(WN!AT$1,$AO11,0)</f>
        <v>0.06</v>
      </c>
      <c r="AE11" s="97">
        <f ca="1">OFFSET(WN!AU$1,$AO11,0)</f>
        <v>0.06</v>
      </c>
      <c r="AF11" s="98">
        <f ca="1">OFFSET(WN!O$1,$AN11,0)</f>
        <v>1.0464</v>
      </c>
      <c r="AG11" s="28">
        <f ca="1">OFFSET(整体套利!J$1,$AP11,0)</f>
        <v>0.77517363449999999</v>
      </c>
      <c r="AH11" s="28">
        <f t="shared" ca="1" si="12"/>
        <v>1.0116000000000001</v>
      </c>
      <c r="AI11" s="28">
        <f ca="1">OFFSET(CF!K$1,$AN11,0)</f>
        <v>0.5</v>
      </c>
      <c r="AJ11" s="25">
        <f ca="1">OFFSET(整体套利!S$1,$AN11,0)</f>
        <v>0.25</v>
      </c>
      <c r="AK11" s="113">
        <f t="shared" ca="1" si="13"/>
        <v>1.0116000000000001</v>
      </c>
      <c r="AL11" s="44">
        <f t="shared" ca="1" si="14"/>
        <v>1.02939</v>
      </c>
      <c r="AM11" s="9">
        <v>2.5000000000000001E-2</v>
      </c>
      <c r="AN11" s="10">
        <f>MATCH(A11,CF!L:L,0)-1</f>
        <v>119</v>
      </c>
      <c r="AO11" s="10">
        <f>MATCH($A11,WN!F:F,0)-1</f>
        <v>119</v>
      </c>
      <c r="AP11" s="10">
        <f>MATCH($A11,整体套利!U:U,0)-1</f>
        <v>119</v>
      </c>
    </row>
    <row r="12" spans="1:42" ht="13.95" x14ac:dyDescent="0.25">
      <c r="A12" s="1" t="str">
        <f>WN!F81</f>
        <v>150233.SZ</v>
      </c>
      <c r="B12" s="1" t="str">
        <f>WN!H81</f>
        <v>传媒业A</v>
      </c>
      <c r="C12" s="13">
        <f ca="1">OFFSET(RT!I$1,$AO12,0)</f>
        <v>0.95800000000000007</v>
      </c>
      <c r="D12" s="28" t="e">
        <f t="shared" ca="1" si="0"/>
        <v>#N/A</v>
      </c>
      <c r="E12" s="9" t="e">
        <f t="shared" ca="1" si="1"/>
        <v>#N/A</v>
      </c>
      <c r="F12" s="9">
        <f ca="1">OFFSET(RT!O$1,$AN12,0)</f>
        <v>0</v>
      </c>
      <c r="G12" s="34">
        <f ca="1">OFFSET(RT!X$1,$AO12,0)</f>
        <v>0</v>
      </c>
      <c r="H12" s="15">
        <f t="shared" ca="1" si="2"/>
        <v>4.7288776796973513E-2</v>
      </c>
      <c r="I12" s="15">
        <f ca="1">OFFSET(RT!S$1,$AN12,0)</f>
        <v>2.0907115605057398E-3</v>
      </c>
      <c r="J12" s="9">
        <f ca="1">OFFSET(整体套利!C$1,$AP12,0)</f>
        <v>6.4064186276155954E-3</v>
      </c>
      <c r="K12" s="9">
        <f ca="1">OFFSET(整体套利!O$1,$AP12,0)</f>
        <v>-2.1990104452995762E-3</v>
      </c>
      <c r="L12" s="9">
        <f ca="1">OFFSET(整体套利!P$1,$AP12,0)</f>
        <v>-8.1937363437722954E-4</v>
      </c>
      <c r="M12" s="25">
        <f ca="1">OFFSET(WN!R$1,$AN12,0)</f>
        <v>4.0914300000000001E-2</v>
      </c>
      <c r="N12" s="125">
        <f ca="1">OFFSET(WN!$U$1,$AN12,0)</f>
        <v>4.0928550000000001E-2</v>
      </c>
      <c r="O12" s="25">
        <f t="shared" ca="1" si="3"/>
        <v>-1.4250000000000373E-5</v>
      </c>
      <c r="P12" s="9">
        <f t="shared" ca="1" si="4"/>
        <v>-3.4816772155377151E-4</v>
      </c>
      <c r="Q12" s="12">
        <f ca="1">OFFSET(整体套利!H$1,AP12,0)</f>
        <v>-0.42451143207925646</v>
      </c>
      <c r="R12" s="12">
        <f t="shared" ca="1" si="15"/>
        <v>1.8152400835073079E-2</v>
      </c>
      <c r="S12" s="61">
        <f t="shared" ca="1" si="5"/>
        <v>1.572674491852764E-2</v>
      </c>
      <c r="T12" s="12">
        <f t="shared" ca="1" si="6"/>
        <v>4.8049521586305606E-2</v>
      </c>
      <c r="U12" s="61">
        <f t="shared" ca="1" si="7"/>
        <v>3.2501834721728073E-2</v>
      </c>
      <c r="V12" s="59">
        <f t="shared" ca="1" si="8"/>
        <v>4.7813356111610412</v>
      </c>
      <c r="W12" s="58">
        <f t="shared" ca="1" si="9"/>
        <v>1.0883073469999998</v>
      </c>
      <c r="X12">
        <f ca="1">OFFSET(CF!Y$1,$AN12,0)</f>
        <v>6</v>
      </c>
      <c r="Y12" s="94">
        <f ca="1">IF(Z12="否",ROUND(OFFSET(CF!J$1,$AN12,0),3),"-  ")</f>
        <v>0.03</v>
      </c>
      <c r="Z12" s="95" t="str">
        <f ca="1">IF(OFFSET(CF!I$1,$AN12,0)=0,"否","是")</f>
        <v>否</v>
      </c>
      <c r="AA12" s="9">
        <f t="shared" ca="1" si="10"/>
        <v>-4.8092209856915646E-2</v>
      </c>
      <c r="AB12" s="34">
        <f t="shared" ca="1" si="11"/>
        <v>3.9195899400000005E-2</v>
      </c>
      <c r="AC12" s="96">
        <f ca="1">OFFSET(CF!B$1,$AN12,0)</f>
        <v>42165</v>
      </c>
      <c r="AD12" s="97">
        <f ca="1">OFFSET(WN!AT$1,$AO12,0)</f>
        <v>4.4999999999999998E-2</v>
      </c>
      <c r="AE12" s="97">
        <f ca="1">OFFSET(WN!AU$1,$AO12,0)</f>
        <v>4.4999999999999998E-2</v>
      </c>
      <c r="AF12" s="98">
        <f ca="1">OFFSET(WN!O$1,$AN12,0)</f>
        <v>1.0064</v>
      </c>
      <c r="AG12" s="28">
        <f ca="1">OFFSET(整体套利!J$1,$AP12,0)</f>
        <v>1.0915073469999999</v>
      </c>
      <c r="AH12" s="28">
        <f t="shared" ca="1" si="12"/>
        <v>0.95160000000000011</v>
      </c>
      <c r="AI12" s="28">
        <f ca="1">OFFSET(CF!K$1,$AN12,0)</f>
        <v>0.5</v>
      </c>
      <c r="AJ12" s="25">
        <f ca="1">OFFSET(整体套利!S$1,$AN12,0)</f>
        <v>0.25</v>
      </c>
      <c r="AK12" s="113">
        <f t="shared" ca="1" si="13"/>
        <v>0.95160000000000011</v>
      </c>
      <c r="AL12" s="44">
        <f t="shared" ca="1" si="14"/>
        <v>0.97538999999999998</v>
      </c>
      <c r="AM12" s="9">
        <v>2.5000000000000001E-2</v>
      </c>
      <c r="AN12" s="10">
        <f>MATCH(A12,CF!L:L,0)-1</f>
        <v>80</v>
      </c>
      <c r="AO12" s="10">
        <f>MATCH($A12,WN!F:F,0)-1</f>
        <v>80</v>
      </c>
      <c r="AP12" s="10">
        <f>MATCH($A12,整体套利!U:U,0)-1</f>
        <v>80</v>
      </c>
    </row>
    <row r="13" spans="1:42" ht="13.95" x14ac:dyDescent="0.25">
      <c r="A13" s="1" t="str">
        <f>WN!F48</f>
        <v>150200.SZ</v>
      </c>
      <c r="B13" s="1" t="str">
        <f>WN!H48</f>
        <v>券商A</v>
      </c>
      <c r="C13" s="13">
        <f ca="1">OFFSET(RT!I$1,$AO13,0)</f>
        <v>0.98299999999999998</v>
      </c>
      <c r="D13" s="28" t="e">
        <f t="shared" ca="1" si="0"/>
        <v>#N/A</v>
      </c>
      <c r="E13" s="9" t="e">
        <f t="shared" ca="1" si="1"/>
        <v>#N/A</v>
      </c>
      <c r="F13" s="9">
        <f ca="1">OFFSET(RT!O$1,$AN13,0)</f>
        <v>-1E-3</v>
      </c>
      <c r="G13" s="34">
        <f ca="1">OFFSET(RT!X$1,$AO13,0)</f>
        <v>0</v>
      </c>
      <c r="H13" s="15">
        <f t="shared" ca="1" si="2"/>
        <v>4.7368421052631574E-2</v>
      </c>
      <c r="I13" s="15">
        <f ca="1">OFFSET(RT!S$1,$AN13,0)</f>
        <v>7.5875102956476426E-2</v>
      </c>
      <c r="J13" s="9">
        <f ca="1">OFFSET(整体套利!C$1,$AP13,0)</f>
        <v>4.6587836051021903E-3</v>
      </c>
      <c r="K13" s="9">
        <f ca="1">OFFSET(整体套利!O$1,$AP13,0)</f>
        <v>1.2953367875647714E-3</v>
      </c>
      <c r="L13" s="9">
        <f ca="1">OFFSET(整体套利!P$1,$AP13,0)</f>
        <v>-3.2010243277850181E-3</v>
      </c>
      <c r="M13" s="25">
        <f ca="1">OFFSET(WN!R$1,$AN13,0)</f>
        <v>63.267741630000003</v>
      </c>
      <c r="N13" s="125">
        <f ca="1">OFFSET(WN!$U$1,$AN13,0)</f>
        <v>63.168699629999999</v>
      </c>
      <c r="O13" s="25">
        <f t="shared" ca="1" si="3"/>
        <v>9.9042000000004293E-2</v>
      </c>
      <c r="P13" s="9">
        <f t="shared" ca="1" si="4"/>
        <v>1.5678967681798106E-3</v>
      </c>
      <c r="Q13" s="12">
        <f ca="1">OFFSET(整体套利!H$1,AP13,0)</f>
        <v>-0.16245794713102935</v>
      </c>
      <c r="R13" s="12">
        <f t="shared" ca="1" si="15"/>
        <v>1.8234994913529867E-2</v>
      </c>
      <c r="S13" s="61">
        <f t="shared" ca="1" si="5"/>
        <v>1.7023841851513521E-2</v>
      </c>
      <c r="T13" s="12">
        <f t="shared" ca="1" si="6"/>
        <v>4.8217786835687233E-2</v>
      </c>
      <c r="U13" s="61">
        <f t="shared" ca="1" si="7"/>
        <v>0.48945057968379224</v>
      </c>
      <c r="V13" s="59">
        <f t="shared" ca="1" si="8"/>
        <v>2.290924064726183</v>
      </c>
      <c r="W13" s="58">
        <f t="shared" ca="1" si="9"/>
        <v>0.74943168999999998</v>
      </c>
      <c r="X13">
        <f ca="1">OFFSET(CF!Y$1,$AN13,0)</f>
        <v>6</v>
      </c>
      <c r="Y13" s="94">
        <f ca="1">IF(Z13="否",ROUND(OFFSET(CF!J$1,$AN13,0),3),"-  ")</f>
        <v>0.03</v>
      </c>
      <c r="Z13" s="95" t="str">
        <f ca="1">IF(OFFSET(CF!I$1,$AN13,0)=0,"否","是")</f>
        <v>否</v>
      </c>
      <c r="AA13" s="9">
        <f t="shared" ca="1" si="10"/>
        <v>-4.8402710551790795E-2</v>
      </c>
      <c r="AB13" s="34">
        <f t="shared" ca="1" si="11"/>
        <v>62.192190022289999</v>
      </c>
      <c r="AC13" s="96">
        <f ca="1">OFFSET(CF!B$1,$AN13,0)</f>
        <v>41971</v>
      </c>
      <c r="AD13" s="97">
        <f ca="1">OFFSET(WN!AT$1,$AO13,0)</f>
        <v>4.4999999999999998E-2</v>
      </c>
      <c r="AE13" s="97">
        <f ca="1">OFFSET(WN!AU$1,$AO13,0)</f>
        <v>4.4999999999999998E-2</v>
      </c>
      <c r="AF13" s="98">
        <f ca="1">OFFSET(WN!O$1,$AN13,0)</f>
        <v>1.0329999999999999</v>
      </c>
      <c r="AG13" s="28">
        <f ca="1">OFFSET(整体套利!J$1,$AP13,0)</f>
        <v>0.76593168999999994</v>
      </c>
      <c r="AH13" s="28">
        <f t="shared" ca="1" si="12"/>
        <v>0.95000000000000007</v>
      </c>
      <c r="AI13" s="28">
        <f ca="1">OFFSET(CF!K$1,$AN13,0)</f>
        <v>0.5</v>
      </c>
      <c r="AJ13" s="25">
        <f ca="1">OFFSET(整体套利!S$1,$AN13,0)</f>
        <v>0.25</v>
      </c>
      <c r="AK13" s="113">
        <f t="shared" ca="1" si="13"/>
        <v>0.95000000000000007</v>
      </c>
      <c r="AL13" s="44">
        <f t="shared" ca="1" si="14"/>
        <v>1.0009249999999998</v>
      </c>
      <c r="AM13" s="9">
        <v>2.5000000000000001E-2</v>
      </c>
      <c r="AN13" s="10">
        <f>MATCH(A13,CF!L:L,0)-1</f>
        <v>47</v>
      </c>
      <c r="AO13" s="10">
        <f>MATCH($A13,WN!F:F,0)-1</f>
        <v>47</v>
      </c>
      <c r="AP13" s="10">
        <f>MATCH($A13,整体套利!U:U,0)-1</f>
        <v>47</v>
      </c>
    </row>
    <row r="14" spans="1:42" ht="13.95" x14ac:dyDescent="0.25">
      <c r="A14" s="1" t="str">
        <f>WN!F96</f>
        <v>150281.SZ</v>
      </c>
      <c r="B14" s="1" t="str">
        <f>WN!H96</f>
        <v>金融地A</v>
      </c>
      <c r="C14" s="13">
        <f ca="1">OFFSET(RT!I$1,$AO14,0)</f>
        <v>1.0409999999999999</v>
      </c>
      <c r="D14" s="28" t="e">
        <f t="shared" ca="1" si="0"/>
        <v>#N/A</v>
      </c>
      <c r="E14" s="9" t="e">
        <f t="shared" ca="1" si="1"/>
        <v>#N/A</v>
      </c>
      <c r="F14" s="9">
        <f ca="1">OFFSET(RT!O$1,$AN14,0)</f>
        <v>-1.0500000000000001E-2</v>
      </c>
      <c r="G14" s="34">
        <f ca="1">OFFSET(RT!X$1,$AO14,0)</f>
        <v>0</v>
      </c>
      <c r="H14" s="15">
        <f t="shared" ca="1" si="2"/>
        <v>4.9900199600798403E-2</v>
      </c>
      <c r="I14" s="15">
        <f ca="1">OFFSET(RT!S$1,$AN14,0)</f>
        <v>2.4569070589061225E-3</v>
      </c>
      <c r="J14" s="9">
        <f ca="1">OFFSET(整体套利!C$1,$AP14,0)</f>
        <v>-3.334453828837014E-3</v>
      </c>
      <c r="K14" s="9">
        <f ca="1">OFFSET(整体套利!O$1,$AP14,0)</f>
        <v>1.1947431302270495E-3</v>
      </c>
      <c r="L14" s="9">
        <f ca="1">OFFSET(整体套利!P$1,$AP14,0)</f>
        <v>-8.9392133492252057E-3</v>
      </c>
      <c r="M14" s="25">
        <f ca="1">OFFSET(WN!R$1,$AN14,0)</f>
        <v>0.20269387</v>
      </c>
      <c r="N14" s="125">
        <f ca="1">OFFSET(WN!$U$1,$AN14,0)</f>
        <v>0.20270986999999999</v>
      </c>
      <c r="O14" s="25">
        <f t="shared" ca="1" si="3"/>
        <v>-1.5999999999988246E-5</v>
      </c>
      <c r="P14" s="9">
        <f t="shared" ca="1" si="4"/>
        <v>-7.8930542454558328E-5</v>
      </c>
      <c r="Q14" s="12">
        <f ca="1">OFFSET(整体套利!H$1,AP14,0)</f>
        <v>-0.22900587179071596</v>
      </c>
      <c r="R14" s="12">
        <f t="shared" ca="1" si="15"/>
        <v>-2.0389048991354519E-2</v>
      </c>
      <c r="S14" s="61">
        <f t="shared" ca="1" si="5"/>
        <v>-1.8579002414963255E-2</v>
      </c>
      <c r="T14" s="12">
        <f t="shared" ca="1" si="6"/>
        <v>4.8955258482965121E-2</v>
      </c>
      <c r="U14" s="61">
        <f t="shared" ca="1" si="7"/>
        <v>0.31174472113477059</v>
      </c>
      <c r="V14" s="59">
        <f t="shared" ca="1" si="8"/>
        <v>3.098863398568894</v>
      </c>
      <c r="W14" s="58">
        <f t="shared" ca="1" si="9"/>
        <v>0.81578521999999998</v>
      </c>
      <c r="X14">
        <f ca="1">OFFSET(CF!Y$1,$AN14,0)</f>
        <v>6</v>
      </c>
      <c r="Y14" s="94">
        <f ca="1">IF(Z14="否",ROUND(OFFSET(CF!J$1,$AN14,0),3),"-  ")</f>
        <v>3.5000000000000003E-2</v>
      </c>
      <c r="Z14" s="95" t="str">
        <f ca="1">IF(OFFSET(CF!I$1,$AN14,0)=0,"否","是")</f>
        <v>否</v>
      </c>
      <c r="AA14" s="9">
        <f t="shared" ca="1" si="10"/>
        <v>1.9249278152069227E-3</v>
      </c>
      <c r="AB14" s="34">
        <f t="shared" ca="1" si="11"/>
        <v>0.21100431867</v>
      </c>
      <c r="AC14" s="96">
        <f ca="1">OFFSET(CF!B$1,$AN14,0)</f>
        <v>42179</v>
      </c>
      <c r="AD14" s="97">
        <f ca="1">OFFSET(WN!AT$1,$AO14,0)</f>
        <v>0.05</v>
      </c>
      <c r="AE14" s="97">
        <f ca="1">OFFSET(WN!AU$1,$AO14,0)</f>
        <v>0.05</v>
      </c>
      <c r="AF14" s="98">
        <f ca="1">OFFSET(WN!O$1,$AN14,0)</f>
        <v>1.0389999999999999</v>
      </c>
      <c r="AG14" s="28">
        <f ca="1">OFFSET(整体套利!J$1,$AP14,0)</f>
        <v>0.83528521999999994</v>
      </c>
      <c r="AH14" s="28">
        <f t="shared" ca="1" si="12"/>
        <v>1.002</v>
      </c>
      <c r="AI14" s="28">
        <f ca="1">OFFSET(CF!K$1,$AN14,0)</f>
        <v>0.5</v>
      </c>
      <c r="AJ14" s="25">
        <f ca="1">OFFSET(整体套利!S$1,$AN14,0)</f>
        <v>0.25</v>
      </c>
      <c r="AK14" s="113">
        <f t="shared" ca="1" si="13"/>
        <v>1.002</v>
      </c>
      <c r="AL14" s="44">
        <f t="shared" ca="1" si="14"/>
        <v>1.0197749999999999</v>
      </c>
      <c r="AM14" s="9">
        <v>2.5000000000000001E-2</v>
      </c>
      <c r="AN14" s="10">
        <f>MATCH(A14,CF!L:L,0)-1</f>
        <v>95</v>
      </c>
      <c r="AO14" s="10">
        <f>MATCH($A14,WN!F:F,0)-1</f>
        <v>95</v>
      </c>
      <c r="AP14" s="10">
        <f>MATCH($A14,整体套利!U:U,0)-1</f>
        <v>95</v>
      </c>
    </row>
    <row r="15" spans="1:42" ht="13.95" x14ac:dyDescent="0.25">
      <c r="A15" s="1" t="str">
        <f>WN!F107</f>
        <v>150297.SZ</v>
      </c>
      <c r="B15" s="1" t="str">
        <f>WN!H107</f>
        <v>互联A级</v>
      </c>
      <c r="C15" s="13">
        <f ca="1">OFFSET(RT!I$1,$AO15,0)</f>
        <v>1.085</v>
      </c>
      <c r="D15" s="28" t="e">
        <f t="shared" ca="1" si="0"/>
        <v>#N/A</v>
      </c>
      <c r="E15" s="9" t="e">
        <f t="shared" ca="1" si="1"/>
        <v>#N/A</v>
      </c>
      <c r="F15" s="9">
        <f ca="1">OFFSET(RT!O$1,$AN15,0)</f>
        <v>-9.0000000000000008E-4</v>
      </c>
      <c r="G15" s="34">
        <f ca="1">OFFSET(RT!X$1,$AO15,0)</f>
        <v>0</v>
      </c>
      <c r="H15" s="15">
        <f t="shared" ca="1" si="2"/>
        <v>5.2747674307087371E-2</v>
      </c>
      <c r="I15" s="15">
        <f ca="1">OFFSET(RT!S$1,$AN15,0)</f>
        <v>3.4142385756956795E-3</v>
      </c>
      <c r="J15" s="9">
        <f ca="1">OFFSET(整体套利!C$1,$AP15,0)</f>
        <v>2.2221173923759885E-3</v>
      </c>
      <c r="K15" s="9">
        <f ca="1">OFFSET(整体套利!O$1,$AP15,0)</f>
        <v>-1.9665683382497079E-3</v>
      </c>
      <c r="L15" s="9">
        <f ca="1">OFFSET(整体套利!P$1,$AP15,0)</f>
        <v>-4.9963441384353047E-3</v>
      </c>
      <c r="M15" s="25">
        <f ca="1">OFFSET(WN!R$1,$AN15,0)</f>
        <v>0.19652990000000001</v>
      </c>
      <c r="N15" s="125">
        <f ca="1">OFFSET(WN!$U$1,$AN15,0)</f>
        <v>0.1966869</v>
      </c>
      <c r="O15" s="25">
        <f t="shared" ca="1" si="3"/>
        <v>-1.5699999999999048E-4</v>
      </c>
      <c r="P15" s="9">
        <f t="shared" ca="1" si="4"/>
        <v>-7.9822296248499569E-4</v>
      </c>
      <c r="Q15" s="12">
        <f ca="1">OFFSET(整体套利!H$1,AP15,0)</f>
        <v>-0.20401264898928817</v>
      </c>
      <c r="R15" s="12">
        <f t="shared" ca="1" si="15"/>
        <v>-4.7771889400921586E-2</v>
      </c>
      <c r="S15" s="61">
        <f t="shared" ca="1" si="5"/>
        <v>-4.3902111646465063E-2</v>
      </c>
      <c r="T15" s="12">
        <f t="shared" ca="1" si="6"/>
        <v>5.0443268334071839E-2</v>
      </c>
      <c r="U15" s="61">
        <f t="shared" ca="1" si="7"/>
        <v>0.37286705229355199</v>
      </c>
      <c r="V15" s="59">
        <f t="shared" ca="1" si="8"/>
        <v>2.8158319482860534</v>
      </c>
      <c r="W15" s="58">
        <f t="shared" ca="1" si="9"/>
        <v>0.79054631549999999</v>
      </c>
      <c r="X15">
        <f ca="1">OFFSET(CF!Y$1,$AN15,0)</f>
        <v>6</v>
      </c>
      <c r="Y15" s="94">
        <f ca="1">IF(Z15="否",ROUND(OFFSET(CF!J$1,$AN15,0),3),"-  ")</f>
        <v>0.04</v>
      </c>
      <c r="Z15" s="95" t="str">
        <f ca="1">IF(OFFSET(CF!I$1,$AN15,0)=0,"否","是")</f>
        <v>否</v>
      </c>
      <c r="AA15" s="9">
        <f t="shared" ca="1" si="10"/>
        <v>4.0967092008059147E-2</v>
      </c>
      <c r="AB15" s="34">
        <f t="shared" ca="1" si="11"/>
        <v>0.2132349415</v>
      </c>
      <c r="AC15" s="96">
        <f ca="1">OFFSET(CF!B$1,$AN15,0)</f>
        <v>42198</v>
      </c>
      <c r="AD15" s="97">
        <f ca="1">OFFSET(WN!AT$1,$AO15,0)</f>
        <v>5.5E-2</v>
      </c>
      <c r="AE15" s="97">
        <f ca="1">OFFSET(WN!AU$1,$AO15,0)</f>
        <v>5.5E-2</v>
      </c>
      <c r="AF15" s="98">
        <f ca="1">OFFSET(WN!O$1,$AN15,0)</f>
        <v>1.0423</v>
      </c>
      <c r="AG15" s="28">
        <f ca="1">OFFSET(整体套利!J$1,$AP15,0)</f>
        <v>0.81169631549999999</v>
      </c>
      <c r="AH15" s="28">
        <f t="shared" ca="1" si="12"/>
        <v>1.0427</v>
      </c>
      <c r="AI15" s="28">
        <f ca="1">OFFSET(CF!K$1,$AN15,0)</f>
        <v>0.5</v>
      </c>
      <c r="AJ15" s="25">
        <f ca="1">OFFSET(整体套利!S$1,$AN15,0)</f>
        <v>0.25</v>
      </c>
      <c r="AK15" s="113">
        <f t="shared" ca="1" si="13"/>
        <v>1.0427</v>
      </c>
      <c r="AL15" s="44">
        <f t="shared" ca="1" si="14"/>
        <v>1.0331675</v>
      </c>
      <c r="AM15" s="9">
        <v>2.5000000000000001E-2</v>
      </c>
      <c r="AN15" s="10">
        <f>MATCH(A15,CF!L:L,0)-1</f>
        <v>106</v>
      </c>
      <c r="AO15" s="10">
        <f>MATCH($A15,WN!F:F,0)-1</f>
        <v>106</v>
      </c>
      <c r="AP15" s="10">
        <f>MATCH($A15,整体套利!U:U,0)-1</f>
        <v>106</v>
      </c>
    </row>
    <row r="16" spans="1:42" ht="13.95" x14ac:dyDescent="0.25">
      <c r="A16" s="1" t="str">
        <f>WN!F101</f>
        <v>150289.SZ</v>
      </c>
      <c r="B16" s="1" t="str">
        <f>WN!H101</f>
        <v>煤炭A级</v>
      </c>
      <c r="C16" s="13">
        <f ca="1">OFFSET(RT!I$1,$AO16,0)</f>
        <v>1.048</v>
      </c>
      <c r="D16" s="28" t="e">
        <f t="shared" ca="1" si="0"/>
        <v>#N/A</v>
      </c>
      <c r="E16" s="9" t="e">
        <f t="shared" ca="1" si="1"/>
        <v>#N/A</v>
      </c>
      <c r="F16" s="9">
        <f ca="1">OFFSET(RT!O$1,$AN16,0)</f>
        <v>-2.9000000000000002E-3</v>
      </c>
      <c r="G16" s="34">
        <f ca="1">OFFSET(RT!X$1,$AO16,0)</f>
        <v>0</v>
      </c>
      <c r="H16" s="15">
        <f t="shared" ca="1" si="2"/>
        <v>5.4563492063492064E-2</v>
      </c>
      <c r="I16" s="15">
        <f ca="1">OFFSET(RT!S$1,$AN16,0)</f>
        <v>0.10527075685821008</v>
      </c>
      <c r="J16" s="9">
        <f ca="1">OFFSET(整体套利!C$1,$AP16,0)</f>
        <v>-1.370146256871374E-2</v>
      </c>
      <c r="K16" s="9">
        <f ca="1">OFFSET(整体套利!O$1,$AP16,0)</f>
        <v>1.6722408026754731E-3</v>
      </c>
      <c r="L16" s="9">
        <f ca="1">OFFSET(整体套利!P$1,$AP16,0)</f>
        <v>-6.5645514223195978E-3</v>
      </c>
      <c r="M16" s="25">
        <f ca="1">OFFSET(WN!R$1,$AN16,0)</f>
        <v>3.6417016599999998</v>
      </c>
      <c r="N16" s="125">
        <f ca="1">OFFSET(WN!$U$1,$AN16,0)</f>
        <v>3.6373752800000001</v>
      </c>
      <c r="O16" s="25">
        <f t="shared" ca="1" si="3"/>
        <v>4.326379999999741E-3</v>
      </c>
      <c r="P16" s="9">
        <f t="shared" ca="1" si="4"/>
        <v>1.1894235999756475E-3</v>
      </c>
      <c r="Q16" s="12">
        <f ca="1">OFFSET(整体套利!H$1,AP16,0)</f>
        <v>-0.29511074056157383</v>
      </c>
      <c r="R16" s="12">
        <f t="shared" ca="1" si="15"/>
        <v>-2.457061068702282E-2</v>
      </c>
      <c r="S16" s="61">
        <f t="shared" ca="1" si="5"/>
        <v>-2.1911134345539492E-2</v>
      </c>
      <c r="T16" s="12">
        <f t="shared" ca="1" si="6"/>
        <v>5.3348187082946273E-2</v>
      </c>
      <c r="U16" s="61">
        <f t="shared" ca="1" si="7"/>
        <v>0.16767584603621355</v>
      </c>
      <c r="V16" s="59">
        <f t="shared" ca="1" si="8"/>
        <v>3.818537199477789</v>
      </c>
      <c r="W16" s="58">
        <f t="shared" ca="1" si="9"/>
        <v>0.89503735000000006</v>
      </c>
      <c r="X16">
        <f ca="1">OFFSET(CF!Y$1,$AN16,0)</f>
        <v>6</v>
      </c>
      <c r="Y16" s="94">
        <f ca="1">IF(Z16="否",ROUND(OFFSET(CF!J$1,$AN16,0),3),"-  ")</f>
        <v>0.04</v>
      </c>
      <c r="Z16" s="95" t="str">
        <f ca="1">IF(OFFSET(CF!I$1,$AN16,0)=0,"否","是")</f>
        <v>否</v>
      </c>
      <c r="AA16" s="9">
        <f t="shared" ca="1" si="10"/>
        <v>7.692307692307665E-3</v>
      </c>
      <c r="AB16" s="34">
        <f t="shared" ca="1" si="11"/>
        <v>3.8165033396800001</v>
      </c>
      <c r="AC16" s="96">
        <f ca="1">OFFSET(CF!B$1,$AN16,0)</f>
        <v>42192</v>
      </c>
      <c r="AD16" s="97">
        <f ca="1">OFFSET(WN!AT$1,$AO16,0)</f>
        <v>5.5E-2</v>
      </c>
      <c r="AE16" s="97">
        <f ca="1">OFFSET(WN!AU$1,$AO16,0)</f>
        <v>5.5E-2</v>
      </c>
      <c r="AF16" s="98">
        <f ca="1">OFFSET(WN!O$1,$AN16,0)</f>
        <v>1.04</v>
      </c>
      <c r="AG16" s="28">
        <f ca="1">OFFSET(整体套利!J$1,$AP16,0)</f>
        <v>0.91503735000000008</v>
      </c>
      <c r="AH16" s="28">
        <f t="shared" ca="1" si="12"/>
        <v>1.008</v>
      </c>
      <c r="AI16" s="28">
        <f ca="1">OFFSET(CF!K$1,$AN16,0)</f>
        <v>0.5</v>
      </c>
      <c r="AJ16" s="25">
        <f ca="1">OFFSET(整体套利!S$1,$AN16,0)</f>
        <v>0.25</v>
      </c>
      <c r="AK16" s="113">
        <f t="shared" ca="1" si="13"/>
        <v>1.008</v>
      </c>
      <c r="AL16" s="44">
        <f t="shared" ca="1" si="14"/>
        <v>1.0222500000000001</v>
      </c>
      <c r="AM16" s="9">
        <v>2.5000000000000001E-2</v>
      </c>
      <c r="AN16" s="10">
        <f>MATCH(A16,CF!L:L,0)-1</f>
        <v>100</v>
      </c>
      <c r="AO16" s="10">
        <f>MATCH($A16,WN!F:F,0)-1</f>
        <v>100</v>
      </c>
      <c r="AP16" s="10">
        <f>MATCH($A16,整体套利!U:U,0)-1</f>
        <v>100</v>
      </c>
    </row>
    <row r="17" spans="1:42" ht="13.95" x14ac:dyDescent="0.25">
      <c r="A17" s="1" t="str">
        <f>WN!F27</f>
        <v>150145.SZ</v>
      </c>
      <c r="B17" s="1" t="str">
        <f>WN!H27</f>
        <v>高贝塔A</v>
      </c>
      <c r="C17" s="13">
        <f ca="1">OFFSET(RT!I$1,$AO17,0)</f>
        <v>1.042</v>
      </c>
      <c r="D17" s="28" t="e">
        <f t="shared" ca="1" si="0"/>
        <v>#N/A</v>
      </c>
      <c r="E17" s="9" t="e">
        <f t="shared" ca="1" si="1"/>
        <v>#N/A</v>
      </c>
      <c r="F17" s="9">
        <f ca="1">OFFSET(RT!O$1,$AN17,0)</f>
        <v>0</v>
      </c>
      <c r="G17" s="34">
        <f ca="1">OFFSET(RT!X$1,$AO17,0)</f>
        <v>0</v>
      </c>
      <c r="H17" s="15">
        <f t="shared" ca="1" si="2"/>
        <v>4.9751243781094523E-2</v>
      </c>
      <c r="I17" s="15">
        <f ca="1">OFFSET(RT!S$1,$AN17,0)</f>
        <v>1.3935104753130239E-3</v>
      </c>
      <c r="J17" s="9">
        <f ca="1">OFFSET(整体套利!C$1,$AP17,0)</f>
        <v>2.1488269110916391E-3</v>
      </c>
      <c r="K17" s="9">
        <f ca="1">OFFSET(整体套利!O$1,$AP17,0)</f>
        <v>4.5219638242894877E-3</v>
      </c>
      <c r="L17" s="9">
        <f ca="1">OFFSET(整体套利!P$1,$AP17,0)</f>
        <v>-2.5542784163474774E-3</v>
      </c>
      <c r="M17" s="25">
        <f ca="1">OFFSET(WN!R$1,$AN17,0)</f>
        <v>7.4631649999999994E-2</v>
      </c>
      <c r="N17" s="125">
        <f ca="1">OFFSET(WN!$U$1,$AN17,0)</f>
        <v>7.4631649999999994E-2</v>
      </c>
      <c r="O17" s="25">
        <f t="shared" ca="1" si="3"/>
        <v>0</v>
      </c>
      <c r="P17" s="9">
        <f t="shared" ca="1" si="4"/>
        <v>0</v>
      </c>
      <c r="Q17" s="12">
        <f ca="1">OFFSET(整体套利!H$1,AP17,0)</f>
        <v>-0.16853974747892653</v>
      </c>
      <c r="R17" s="12">
        <f t="shared" ca="1" si="15"/>
        <v>-2.2480806142034626E-2</v>
      </c>
      <c r="S17" s="61">
        <f t="shared" ca="1" si="5"/>
        <v>-2.0941244437164049E-2</v>
      </c>
      <c r="T17" s="12">
        <f t="shared" ca="1" si="6"/>
        <v>4.8693989383929798E-2</v>
      </c>
      <c r="U17" s="61">
        <f t="shared" ca="1" si="7"/>
        <v>0.47287896500400972</v>
      </c>
      <c r="V17" s="59">
        <f t="shared" ca="1" si="8"/>
        <v>2.3647084135951446</v>
      </c>
      <c r="W17" s="58">
        <f t="shared" ca="1" si="9"/>
        <v>0.75483823000000005</v>
      </c>
      <c r="X17">
        <f ca="1">OFFSET(CF!Y$1,$AN17,0)</f>
        <v>6</v>
      </c>
      <c r="Y17" s="94">
        <f ca="1">IF(Z17="否",ROUND(OFFSET(CF!J$1,$AN17,0),3),"-  ")</f>
        <v>3.5000000000000003E-2</v>
      </c>
      <c r="Z17" s="95" t="str">
        <f ca="1">IF(OFFSET(CF!I$1,$AN17,0)=0,"否","是")</f>
        <v>否</v>
      </c>
      <c r="AA17" s="9">
        <f t="shared" ca="1" si="10"/>
        <v>4.8216007714563247E-3</v>
      </c>
      <c r="AB17" s="34">
        <f t="shared" ca="1" si="11"/>
        <v>7.7766179300000002E-2</v>
      </c>
      <c r="AC17" s="96">
        <f ca="1">OFFSET(CF!B$1,$AN17,0)</f>
        <v>41519</v>
      </c>
      <c r="AD17" s="97">
        <f ca="1">OFFSET(WN!AT$1,$AO17,0)</f>
        <v>0.05</v>
      </c>
      <c r="AE17" s="97">
        <f ca="1">OFFSET(WN!AU$1,$AO17,0)</f>
        <v>0.05</v>
      </c>
      <c r="AF17" s="98">
        <f ca="1">OFFSET(WN!O$1,$AN17,0)</f>
        <v>1.0369999999999999</v>
      </c>
      <c r="AG17" s="28">
        <f ca="1">OFFSET(整体套利!J$1,$AP17,0)</f>
        <v>0.77333823000000002</v>
      </c>
      <c r="AH17" s="28">
        <f t="shared" ca="1" si="12"/>
        <v>1.0050000000000001</v>
      </c>
      <c r="AI17" s="28">
        <f ca="1">OFFSET(CF!K$1,$AN17,0)</f>
        <v>0.5</v>
      </c>
      <c r="AJ17" s="25">
        <f ca="1">OFFSET(整体套利!S$1,$AN17,0)</f>
        <v>0.25</v>
      </c>
      <c r="AK17" s="113">
        <f t="shared" ca="1" si="13"/>
        <v>1.0050000000000001</v>
      </c>
      <c r="AL17" s="44">
        <f t="shared" ca="1" si="14"/>
        <v>1.018575</v>
      </c>
      <c r="AM17" s="9">
        <v>2.5000000000000001E-2</v>
      </c>
      <c r="AN17" s="10">
        <f>MATCH(A17,CF!L:L,0)-1</f>
        <v>26</v>
      </c>
      <c r="AO17" s="10">
        <f>MATCH($A17,WN!F:F,0)-1</f>
        <v>26</v>
      </c>
      <c r="AP17" s="10">
        <f>MATCH($A17,整体套利!U:U,0)-1</f>
        <v>26</v>
      </c>
    </row>
    <row r="18" spans="1:42" ht="13.95" x14ac:dyDescent="0.25">
      <c r="A18" s="1" t="str">
        <f>WN!F17</f>
        <v>150094.SZ</v>
      </c>
      <c r="B18" s="1" t="str">
        <f>WN!H17</f>
        <v>泰信400A</v>
      </c>
      <c r="C18" s="13">
        <f ca="1">OFFSET(RT!I$1,$AO18,0)</f>
        <v>1.018</v>
      </c>
      <c r="D18" s="28" t="e">
        <f t="shared" ca="1" si="0"/>
        <v>#N/A</v>
      </c>
      <c r="E18" s="9" t="e">
        <f t="shared" ca="1" si="1"/>
        <v>#N/A</v>
      </c>
      <c r="F18" s="9">
        <f ca="1">OFFSET(RT!O$1,$AN18,0)</f>
        <v>0</v>
      </c>
      <c r="G18" s="34">
        <f ca="1">OFFSET(RT!X$1,$AO18,0)</f>
        <v>0</v>
      </c>
      <c r="H18" s="15">
        <f t="shared" ca="1" si="2"/>
        <v>5.0813008130081307E-2</v>
      </c>
      <c r="I18" s="15">
        <f ca="1">OFFSET(RT!S$1,$AN18,0)</f>
        <v>0</v>
      </c>
      <c r="J18" s="9">
        <f ca="1">OFFSET(整体套利!C$1,$AP18,0)</f>
        <v>1.1248865895503446E-3</v>
      </c>
      <c r="K18" s="9">
        <f ca="1">OFFSET(整体套利!O$1,$AP18,0)</f>
        <v>6.3291139240504446E-3</v>
      </c>
      <c r="L18" s="9">
        <f ca="1">OFFSET(整体套利!P$1,$AP18,0)</f>
        <v>-2.3241206030150674E-2</v>
      </c>
      <c r="M18" s="25">
        <f ca="1">OFFSET(WN!R$1,$AN18,0)</f>
        <v>3.8956530000000003E-2</v>
      </c>
      <c r="N18" s="125">
        <f ca="1">OFFSET(WN!$U$1,$AN18,0)</f>
        <v>3.8956530000000003E-2</v>
      </c>
      <c r="O18" s="25">
        <f t="shared" ca="1" si="3"/>
        <v>0</v>
      </c>
      <c r="P18" s="9">
        <f t="shared" ca="1" si="4"/>
        <v>0</v>
      </c>
      <c r="Q18" s="12">
        <f ca="1">OFFSET(整体套利!H$1,AP18,0)</f>
        <v>-0.1915444312069291</v>
      </c>
      <c r="R18" s="12">
        <f t="shared" ca="1" si="15"/>
        <v>-7.465618860510892E-3</v>
      </c>
      <c r="S18" s="61">
        <f t="shared" ca="1" si="5"/>
        <v>-6.867779349857021E-3</v>
      </c>
      <c r="T18" s="12">
        <f t="shared" ca="1" si="6"/>
        <v>5.0454524662247251E-2</v>
      </c>
      <c r="U18" s="61">
        <f t="shared" ca="1" si="7"/>
        <v>0.41066785583742949</v>
      </c>
      <c r="V18" s="59">
        <f t="shared" ca="1" si="8"/>
        <v>2.7822504640830119</v>
      </c>
      <c r="W18" s="58">
        <f t="shared" ca="1" si="9"/>
        <v>0.77710672000000014</v>
      </c>
      <c r="X18">
        <f ca="1">OFFSET(CF!Y$1,$AN18,0)</f>
        <v>7</v>
      </c>
      <c r="Y18" s="94">
        <f ca="1">IF(Z18="否",ROUND(OFFSET(CF!J$1,$AN18,0),3),"-  ")</f>
        <v>3.5000000000000003E-2</v>
      </c>
      <c r="Z18" s="95" t="str">
        <f ca="1">IF(OFFSET(CF!I$1,$AN18,0)=0,"否","是")</f>
        <v>否</v>
      </c>
      <c r="AA18" s="9">
        <f t="shared" ca="1" si="10"/>
        <v>-1.5473887814313358E-2</v>
      </c>
      <c r="AB18" s="34">
        <f t="shared" ca="1" si="11"/>
        <v>3.9657747540000003E-2</v>
      </c>
      <c r="AC18" s="96">
        <f ca="1">OFFSET(CF!B$1,$AN18,0)</f>
        <v>41173</v>
      </c>
      <c r="AD18" s="97">
        <f ca="1">OFFSET(WN!AT$1,$AO18,0)</f>
        <v>0.05</v>
      </c>
      <c r="AE18" s="97">
        <f ca="1">OFFSET(WN!AU$1,$AO18,0)</f>
        <v>0.05</v>
      </c>
      <c r="AF18" s="98">
        <f ca="1">OFFSET(WN!O$1,$AN18,0)</f>
        <v>1.034</v>
      </c>
      <c r="AG18" s="28">
        <f ca="1">OFFSET(整体套利!J$1,$AP18,0)</f>
        <v>0.79410672000000015</v>
      </c>
      <c r="AH18" s="28">
        <f t="shared" ca="1" si="12"/>
        <v>0.98399999999999999</v>
      </c>
      <c r="AI18" s="28">
        <f ca="1">OFFSET(CF!K$1,$AN18,0)</f>
        <v>0.5</v>
      </c>
      <c r="AJ18" s="25">
        <f ca="1">OFFSET(整体套利!S$1,$AN18,0)</f>
        <v>0.25</v>
      </c>
      <c r="AK18" s="113">
        <f t="shared" ca="1" si="13"/>
        <v>0.98399999999999999</v>
      </c>
      <c r="AL18" s="44">
        <f t="shared" ca="1" si="14"/>
        <v>1.0104</v>
      </c>
      <c r="AM18" s="9">
        <v>2.5000000000000001E-2</v>
      </c>
      <c r="AN18" s="10">
        <f>MATCH(A18,CF!L:L,0)-1</f>
        <v>16</v>
      </c>
      <c r="AO18" s="10">
        <f>MATCH($A18,WN!F:F,0)-1</f>
        <v>16</v>
      </c>
      <c r="AP18" s="10">
        <f>MATCH($A18,整体套利!U:U,0)-1</f>
        <v>16</v>
      </c>
    </row>
    <row r="19" spans="1:42" ht="13.95" x14ac:dyDescent="0.25">
      <c r="A19" s="1" t="str">
        <f>WN!F115</f>
        <v>150323.SZ</v>
      </c>
      <c r="B19" s="1" t="str">
        <f>WN!H115</f>
        <v>环保A端</v>
      </c>
      <c r="C19" s="13">
        <f ca="1">OFFSET(RT!I$1,$AO19,0)</f>
        <v>1.04</v>
      </c>
      <c r="D19" s="28" t="e">
        <f t="shared" ca="1" si="0"/>
        <v>#N/A</v>
      </c>
      <c r="E19" s="9" t="e">
        <f t="shared" ca="1" si="1"/>
        <v>#N/A</v>
      </c>
      <c r="F19" s="9">
        <f ca="1">OFFSET(RT!O$1,$AN19,0)</f>
        <v>0</v>
      </c>
      <c r="G19" s="34">
        <f ca="1">OFFSET(RT!X$1,$AO19,0)</f>
        <v>0</v>
      </c>
      <c r="H19" s="15">
        <f t="shared" ca="1" si="2"/>
        <v>5.4857370835826855E-2</v>
      </c>
      <c r="I19" s="15">
        <f ca="1">OFFSET(RT!S$1,$AN19,0)</f>
        <v>4.6124230343088496E-4</v>
      </c>
      <c r="J19" s="9">
        <f ca="1">OFFSET(整体套利!C$1,$AP19,0)</f>
        <v>-2.5168363504259883E-3</v>
      </c>
      <c r="K19" s="9">
        <f ca="1">OFFSET(整体套利!O$1,$AP19,0)</f>
        <v>-3.2894736842105088E-3</v>
      </c>
      <c r="L19" s="9">
        <f ca="1">OFFSET(整体套利!P$1,$AP19,0)</f>
        <v>-9.7061909758656695E-3</v>
      </c>
      <c r="M19" s="25">
        <f ca="1">OFFSET(WN!R$1,$AN19,0)</f>
        <v>0.24282247000000001</v>
      </c>
      <c r="N19" s="125">
        <f ca="1">OFFSET(WN!$U$1,$AN19,0)</f>
        <v>0.24301347000000001</v>
      </c>
      <c r="O19" s="25">
        <f t="shared" ca="1" si="3"/>
        <v>-1.9099999999999673E-4</v>
      </c>
      <c r="P19" s="9">
        <f t="shared" ca="1" si="4"/>
        <v>-7.8596466278180177E-4</v>
      </c>
      <c r="Q19" s="12">
        <f ca="1">OFFSET(整体套利!H$1,AP19,0)</f>
        <v>-0.15250143349852707</v>
      </c>
      <c r="R19" s="12">
        <f t="shared" ca="1" si="15"/>
        <v>-2.0802884615384709E-2</v>
      </c>
      <c r="S19" s="61">
        <f t="shared" ca="1" si="5"/>
        <v>-1.949248679871704E-2</v>
      </c>
      <c r="T19" s="12">
        <f t="shared" ca="1" si="6"/>
        <v>5.3770158909615978E-2</v>
      </c>
      <c r="U19" s="61">
        <f t="shared" ca="1" si="7"/>
        <v>0.51699060989054502</v>
      </c>
      <c r="V19" s="59">
        <f t="shared" ca="1" si="8"/>
        <v>2.1687520523844288</v>
      </c>
      <c r="W19" s="58">
        <f t="shared" ca="1" si="9"/>
        <v>0.74071131400000001</v>
      </c>
      <c r="X19">
        <f ca="1">OFFSET(CF!Y$1,$AN19,0)</f>
        <v>6</v>
      </c>
      <c r="Y19" s="94">
        <f ca="1">IF(Z19="否",ROUND(OFFSET(CF!J$1,$AN19,0),3),"-  ")</f>
        <v>0.04</v>
      </c>
      <c r="Z19" s="95" t="str">
        <f ca="1">IF(OFFSET(CF!I$1,$AN19,0)=0,"否","是")</f>
        <v>否</v>
      </c>
      <c r="AA19" s="9">
        <f t="shared" ca="1" si="10"/>
        <v>2.5062656641603454E-3</v>
      </c>
      <c r="AB19" s="34">
        <f t="shared" ca="1" si="11"/>
        <v>0.25253536880000005</v>
      </c>
      <c r="AC19" s="96">
        <f ca="1">OFFSET(CF!B$1,$AN19,0)</f>
        <v>42212</v>
      </c>
      <c r="AD19" s="97">
        <f ca="1">OFFSET(WN!AT$1,$AO19,0)</f>
        <v>5.5E-2</v>
      </c>
      <c r="AE19" s="97">
        <f ca="1">OFFSET(WN!AU$1,$AO19,0)</f>
        <v>5.5E-2</v>
      </c>
      <c r="AF19" s="98">
        <f ca="1">OFFSET(WN!O$1,$AN19,0)</f>
        <v>1.0374000000000001</v>
      </c>
      <c r="AG19" s="28">
        <f ca="1">OFFSET(整体套利!J$1,$AP19,0)</f>
        <v>0.75941131400000006</v>
      </c>
      <c r="AH19" s="28">
        <f t="shared" ca="1" si="12"/>
        <v>1.0025999999999999</v>
      </c>
      <c r="AI19" s="28">
        <f ca="1">OFFSET(CF!K$1,$AN19,0)</f>
        <v>0.5</v>
      </c>
      <c r="AJ19" s="25">
        <f ca="1">OFFSET(整体套利!S$1,$AN19,0)</f>
        <v>0.25</v>
      </c>
      <c r="AK19" s="113">
        <f t="shared" ca="1" si="13"/>
        <v>1.0025999999999999</v>
      </c>
      <c r="AL19" s="44">
        <f t="shared" ca="1" si="14"/>
        <v>1.018365</v>
      </c>
      <c r="AM19" s="9">
        <v>2.5000000000000001E-2</v>
      </c>
      <c r="AN19" s="10">
        <f>MATCH(A19,CF!L:L,0)-1</f>
        <v>114</v>
      </c>
      <c r="AO19" s="10">
        <f>MATCH($A19,WN!F:F,0)-1</f>
        <v>114</v>
      </c>
      <c r="AP19" s="10">
        <f>MATCH($A19,整体套利!U:U,0)-1</f>
        <v>114</v>
      </c>
    </row>
    <row r="20" spans="1:42" ht="13.95" x14ac:dyDescent="0.25">
      <c r="A20" s="1" t="str">
        <f>WN!F22</f>
        <v>150117.SZ</v>
      </c>
      <c r="B20" s="1" t="str">
        <f>WN!H22</f>
        <v>房地产A</v>
      </c>
      <c r="C20" s="13">
        <f ca="1">OFFSET(RT!I$1,$AO20,0)</f>
        <v>1.05</v>
      </c>
      <c r="D20" s="28" t="e">
        <f t="shared" ca="1" si="0"/>
        <v>#N/A</v>
      </c>
      <c r="E20" s="9" t="e">
        <f t="shared" ca="1" si="1"/>
        <v>#N/A</v>
      </c>
      <c r="F20" s="9">
        <f ca="1">OFFSET(RT!O$1,$AN20,0)</f>
        <v>1E-3</v>
      </c>
      <c r="G20" s="34">
        <f ca="1">OFFSET(RT!X$1,$AO20,0)</f>
        <v>0</v>
      </c>
      <c r="H20" s="15">
        <f t="shared" ca="1" si="2"/>
        <v>5.4315623148331035E-2</v>
      </c>
      <c r="I20" s="15">
        <f ca="1">OFFSET(RT!S$1,$AN20,0)</f>
        <v>7.067487082499338E-2</v>
      </c>
      <c r="J20" s="9">
        <f ca="1">OFFSET(整体套利!C$1,$AP20,0)</f>
        <v>-9.2380672254532836E-4</v>
      </c>
      <c r="K20" s="9">
        <f ca="1">OFFSET(整体套利!O$1,$AP20,0)</f>
        <v>-3.8201961034012299E-4</v>
      </c>
      <c r="L20" s="9">
        <f ca="1">OFFSET(整体套利!P$1,$AP20,0)</f>
        <v>-2.6092628832354858E-3</v>
      </c>
      <c r="M20" s="25">
        <f ca="1">OFFSET(WN!R$1,$AN20,0)</f>
        <v>4.1677547700000002</v>
      </c>
      <c r="N20" s="125">
        <f ca="1">OFFSET(WN!$U$1,$AN20,0)</f>
        <v>4.1721123599999999</v>
      </c>
      <c r="O20" s="25">
        <f t="shared" ca="1" si="3"/>
        <v>-4.3575899999996892E-3</v>
      </c>
      <c r="P20" s="9">
        <f t="shared" ca="1" si="4"/>
        <v>-1.0444565304084108E-3</v>
      </c>
      <c r="Q20" s="12">
        <f ca="1">OFFSET(整体套利!H$1,AP20,0)</f>
        <v>-0.18036273040998119</v>
      </c>
      <c r="R20" s="12">
        <f t="shared" ca="1" si="15"/>
        <v>-2.774761904761891E-2</v>
      </c>
      <c r="S20" s="61">
        <f t="shared" ca="1" si="5"/>
        <v>-2.5636549423668629E-2</v>
      </c>
      <c r="T20" s="12">
        <f t="shared" ca="1" si="6"/>
        <v>5.2909117551428617E-2</v>
      </c>
      <c r="U20" s="61">
        <f t="shared" ca="1" si="7"/>
        <v>0.43988675742984817</v>
      </c>
      <c r="V20" s="59">
        <f t="shared" ca="1" si="8"/>
        <v>2.6376997096527264</v>
      </c>
      <c r="W20" s="58">
        <f t="shared" ca="1" si="9"/>
        <v>0.76652539649999996</v>
      </c>
      <c r="X20">
        <f ca="1">OFFSET(CF!Y$1,$AN20,0)</f>
        <v>7</v>
      </c>
      <c r="Y20" s="94">
        <f ca="1">IF(Z20="否",ROUND(OFFSET(CF!J$1,$AN20,0),3),"-  ")</f>
        <v>0.04</v>
      </c>
      <c r="Z20" s="95" t="str">
        <f ca="1">IF(OFFSET(CF!I$1,$AN20,0)=0,"否","是")</f>
        <v>否</v>
      </c>
      <c r="AA20" s="9">
        <f t="shared" ca="1" si="10"/>
        <v>1.2145748987854255E-2</v>
      </c>
      <c r="AB20" s="34">
        <f t="shared" ca="1" si="11"/>
        <v>4.3761425085000001</v>
      </c>
      <c r="AC20" s="96">
        <f ca="1">OFFSET(CF!B$1,$AN20,0)</f>
        <v>41337</v>
      </c>
      <c r="AD20" s="97">
        <f ca="1">OFFSET(WN!AT$1,$AO20,0)</f>
        <v>5.5E-2</v>
      </c>
      <c r="AE20" s="97">
        <f ca="1">OFFSET(WN!AU$1,$AO20,0)</f>
        <v>5.5E-2</v>
      </c>
      <c r="AF20" s="98">
        <f ca="1">OFFSET(WN!O$1,$AN20,0)</f>
        <v>1.0374000000000001</v>
      </c>
      <c r="AG20" s="28">
        <f ca="1">OFFSET(整体套利!J$1,$AP20,0)</f>
        <v>0.78522539650000001</v>
      </c>
      <c r="AH20" s="28">
        <f t="shared" ca="1" si="12"/>
        <v>1.0125999999999999</v>
      </c>
      <c r="AI20" s="28">
        <f ca="1">OFFSET(CF!K$1,$AN20,0)</f>
        <v>0.5</v>
      </c>
      <c r="AJ20" s="25">
        <f ca="1">OFFSET(整体套利!S$1,$AN20,0)</f>
        <v>0.25</v>
      </c>
      <c r="AK20" s="113">
        <f t="shared" ca="1" si="13"/>
        <v>1.0125999999999999</v>
      </c>
      <c r="AL20" s="44">
        <f t="shared" ca="1" si="14"/>
        <v>1.0208650000000001</v>
      </c>
      <c r="AM20" s="9">
        <v>2.5000000000000001E-2</v>
      </c>
      <c r="AN20" s="10">
        <f>MATCH(A20,CF!L:L,0)-1</f>
        <v>21</v>
      </c>
      <c r="AO20" s="10">
        <f>MATCH($A20,WN!F:F,0)-1</f>
        <v>21</v>
      </c>
      <c r="AP20" s="10">
        <f>MATCH($A20,整体套利!U:U,0)-1</f>
        <v>21</v>
      </c>
    </row>
    <row r="21" spans="1:42" ht="13.95" x14ac:dyDescent="0.25">
      <c r="A21" s="1" t="str">
        <f>WN!F106</f>
        <v>150305.SZ</v>
      </c>
      <c r="B21" s="1" t="str">
        <f>WN!H106</f>
        <v>养老A</v>
      </c>
      <c r="C21" s="13">
        <f ca="1">OFFSET(RT!I$1,$AO21,0)</f>
        <v>1.0389999999999999</v>
      </c>
      <c r="D21" s="28" t="e">
        <f t="shared" ca="1" si="0"/>
        <v>#N/A</v>
      </c>
      <c r="E21" s="9" t="e">
        <f t="shared" ca="1" si="1"/>
        <v>#N/A</v>
      </c>
      <c r="F21" s="9">
        <f ca="1">OFFSET(RT!O$1,$AN21,0)</f>
        <v>0</v>
      </c>
      <c r="G21" s="34">
        <f ca="1">OFFSET(RT!X$1,$AO21,0)</f>
        <v>0</v>
      </c>
      <c r="H21" s="15">
        <f t="shared" ca="1" si="2"/>
        <v>4.4731610337972162E-2</v>
      </c>
      <c r="I21" s="15">
        <f ca="1">OFFSET(RT!S$1,$AN21,0)</f>
        <v>1.6725854257937888E-3</v>
      </c>
      <c r="J21" s="9">
        <f ca="1">OFFSET(整体套利!C$1,$AP21,0)</f>
        <v>-2.1802361839383666E-3</v>
      </c>
      <c r="K21" s="9">
        <f ca="1">OFFSET(整体套利!O$1,$AP21,0)</f>
        <v>6.3371356147023938E-4</v>
      </c>
      <c r="L21" s="9">
        <f ca="1">OFFSET(整体套利!P$1,$AP21,0)</f>
        <v>0</v>
      </c>
      <c r="M21" s="25">
        <f ca="1">OFFSET(WN!R$1,$AN21,0)</f>
        <v>0.19909297000000001</v>
      </c>
      <c r="N21" s="125">
        <f ca="1">OFFSET(WN!$U$1,$AN21,0)</f>
        <v>0.19904877000000001</v>
      </c>
      <c r="O21" s="25">
        <f t="shared" ca="1" si="3"/>
        <v>4.4199999999994244E-5</v>
      </c>
      <c r="P21" s="9">
        <f t="shared" ca="1" si="4"/>
        <v>2.2205613227344045E-4</v>
      </c>
      <c r="Q21" s="12">
        <f ca="1">OFFSET(整体套利!H$1,AP21,0)</f>
        <v>-0.1907694330113735</v>
      </c>
      <c r="R21" s="12">
        <f t="shared" ca="1" si="15"/>
        <v>-2.3171318575553435E-2</v>
      </c>
      <c r="S21" s="61">
        <f t="shared" ca="1" si="5"/>
        <v>-2.1405448281577141E-2</v>
      </c>
      <c r="T21" s="12">
        <f t="shared" ca="1" si="6"/>
        <v>4.3764090667428042E-2</v>
      </c>
      <c r="U21" s="61">
        <f t="shared" ca="1" si="7"/>
        <v>0.41102624179300484</v>
      </c>
      <c r="V21" s="59">
        <f t="shared" ca="1" si="8"/>
        <v>2.6423254448475637</v>
      </c>
      <c r="W21" s="58">
        <f t="shared" ca="1" si="9"/>
        <v>0.77622833500000021</v>
      </c>
      <c r="X21">
        <f ca="1">OFFSET(CF!Y$1,$AN21,0)</f>
        <v>6</v>
      </c>
      <c r="Y21" s="94">
        <f ca="1">IF(Z21="否",ROUND(OFFSET(CF!J$1,$AN21,0),3),"-  ")</f>
        <v>0.03</v>
      </c>
      <c r="Z21" s="95" t="str">
        <f ca="1">IF(OFFSET(CF!I$1,$AN21,0)=0,"否","是")</f>
        <v>否</v>
      </c>
      <c r="AA21" s="9">
        <f t="shared" ca="1" si="10"/>
        <v>5.8083252662148865E-3</v>
      </c>
      <c r="AB21" s="34">
        <f t="shared" ca="1" si="11"/>
        <v>0.20685759582999999</v>
      </c>
      <c r="AC21" s="96">
        <f ca="1">OFFSET(CF!B$1,$AN21,0)</f>
        <v>42195</v>
      </c>
      <c r="AD21" s="97">
        <f ca="1">OFFSET(WN!AT$1,$AO21,0)</f>
        <v>4.4999999999999998E-2</v>
      </c>
      <c r="AE21" s="97">
        <f ca="1">OFFSET(WN!AU$1,$AO21,0)</f>
        <v>4.4999999999999998E-2</v>
      </c>
      <c r="AF21" s="98">
        <f ca="1">OFFSET(WN!O$1,$AN21,0)</f>
        <v>1.0329999999999999</v>
      </c>
      <c r="AG21" s="28">
        <f ca="1">OFFSET(整体套利!J$1,$AP21,0)</f>
        <v>0.79272833500000017</v>
      </c>
      <c r="AH21" s="28">
        <f t="shared" ca="1" si="12"/>
        <v>1.006</v>
      </c>
      <c r="AI21" s="28">
        <f ca="1">OFFSET(CF!K$1,$AN21,0)</f>
        <v>0.5</v>
      </c>
      <c r="AJ21" s="25">
        <f ca="1">OFFSET(整体套利!S$1,$AN21,0)</f>
        <v>0.25</v>
      </c>
      <c r="AK21" s="113">
        <f t="shared" ca="1" si="13"/>
        <v>1.006</v>
      </c>
      <c r="AL21" s="44">
        <f t="shared" ca="1" si="14"/>
        <v>1.0149249999999999</v>
      </c>
      <c r="AM21" s="9">
        <v>2.5000000000000001E-2</v>
      </c>
      <c r="AN21" s="10">
        <f>MATCH(A21,CF!L:L,0)-1</f>
        <v>105</v>
      </c>
      <c r="AO21" s="10">
        <f>MATCH($A21,WN!F:F,0)-1</f>
        <v>105</v>
      </c>
      <c r="AP21" s="10">
        <f>MATCH($A21,整体套利!U:U,0)-1</f>
        <v>105</v>
      </c>
    </row>
    <row r="22" spans="1:42" ht="13.95" x14ac:dyDescent="0.25">
      <c r="A22" s="1" t="str">
        <f>WN!F49</f>
        <v>150207.SZ</v>
      </c>
      <c r="B22" s="1" t="str">
        <f>WN!H49</f>
        <v>地产A端</v>
      </c>
      <c r="C22" s="13">
        <f ca="1">OFFSET(RT!I$1,$AO22,0)</f>
        <v>1.1380000000000001</v>
      </c>
      <c r="D22" s="28" t="e">
        <f t="shared" ca="1" si="0"/>
        <v>#N/A</v>
      </c>
      <c r="E22" s="9" t="e">
        <f t="shared" ca="1" si="1"/>
        <v>#N/A</v>
      </c>
      <c r="F22" s="9">
        <f ca="1">OFFSET(RT!O$1,$AN22,0)</f>
        <v>6.5500000000000003E-2</v>
      </c>
      <c r="G22" s="34">
        <f ca="1">OFFSET(RT!X$1,$AO22,0)</f>
        <v>0</v>
      </c>
      <c r="H22" s="15">
        <f t="shared" ca="1" si="2"/>
        <v>4.0723981900452483E-2</v>
      </c>
      <c r="I22" s="15">
        <f ca="1">OFFSET(RT!S$1,$AN22,0)</f>
        <v>1.1864692219988603E-2</v>
      </c>
      <c r="J22" s="9">
        <f ca="1">OFFSET(整体套利!C$1,$AP22,0)</f>
        <v>4.5595888943994023E-2</v>
      </c>
      <c r="K22" s="9">
        <f ca="1">OFFSET(整体套利!O$1,$AP22,0)</f>
        <v>6.9356872635559785E-3</v>
      </c>
      <c r="L22" s="9">
        <f ca="1">OFFSET(整体套利!P$1,$AP22,0)</f>
        <v>0</v>
      </c>
      <c r="M22" s="25">
        <f ca="1">OFFSET(WN!R$1,$AN22,0)</f>
        <v>0.20919209999999999</v>
      </c>
      <c r="N22" s="125">
        <f ca="1">OFFSET(WN!$U$1,$AN22,0)</f>
        <v>0.2089461</v>
      </c>
      <c r="O22" s="25">
        <f t="shared" ca="1" si="3"/>
        <v>2.4599999999999622E-4</v>
      </c>
      <c r="P22" s="9">
        <f t="shared" ca="1" si="4"/>
        <v>1.1773371218701811E-3</v>
      </c>
      <c r="Q22" s="12">
        <f ca="1">OFFSET(整体套利!H$1,AP22,0)</f>
        <v>-0.19089292791607715</v>
      </c>
      <c r="R22" s="12">
        <f t="shared" ca="1" si="15"/>
        <v>-8.6401581722320042E-2</v>
      </c>
      <c r="S22" s="61">
        <f t="shared" ca="1" si="5"/>
        <v>-7.981336830734613E-2</v>
      </c>
      <c r="T22" s="12">
        <f t="shared" ca="1" si="6"/>
        <v>3.7630842025861873E-2</v>
      </c>
      <c r="U22" s="61">
        <f t="shared" ca="1" si="7"/>
        <v>0.41069299390636349</v>
      </c>
      <c r="V22" s="59">
        <f t="shared" ca="1" si="8"/>
        <v>2.6438323179959116</v>
      </c>
      <c r="W22" s="58">
        <f t="shared" ca="1" si="9"/>
        <v>0.77634933000000006</v>
      </c>
      <c r="X22">
        <f ca="1">OFFSET(CF!Y$1,$AN22,0)</f>
        <v>6</v>
      </c>
      <c r="Y22" s="94">
        <f ca="1">IF(Z22="否",ROUND(OFFSET(CF!J$1,$AN22,0),3),"-  ")</f>
        <v>0.03</v>
      </c>
      <c r="Z22" s="95" t="str">
        <f ca="1">IF(OFFSET(CF!I$1,$AN22,0)=0,"否","是")</f>
        <v>否</v>
      </c>
      <c r="AA22" s="9">
        <f t="shared" ca="1" si="10"/>
        <v>0.10164569215876118</v>
      </c>
      <c r="AB22" s="34">
        <f t="shared" ca="1" si="11"/>
        <v>0.23806060980000002</v>
      </c>
      <c r="AC22" s="96">
        <f ca="1">OFFSET(CF!B$1,$AN22,0)</f>
        <v>41985</v>
      </c>
      <c r="AD22" s="97">
        <f ca="1">OFFSET(WN!AT$1,$AO22,0)</f>
        <v>4.4999999999999998E-2</v>
      </c>
      <c r="AE22" s="97">
        <f ca="1">OFFSET(WN!AU$1,$AO22,0)</f>
        <v>4.4999999999999998E-2</v>
      </c>
      <c r="AF22" s="98">
        <f ca="1">OFFSET(WN!O$1,$AN22,0)</f>
        <v>1.0329999999999999</v>
      </c>
      <c r="AG22" s="28">
        <f ca="1">OFFSET(整体套利!J$1,$AP22,0)</f>
        <v>0.79284933000000002</v>
      </c>
      <c r="AH22" s="28">
        <f t="shared" ca="1" si="12"/>
        <v>1.1050000000000002</v>
      </c>
      <c r="AI22" s="28">
        <f ca="1">OFFSET(CF!K$1,$AN22,0)</f>
        <v>0.5</v>
      </c>
      <c r="AJ22" s="25">
        <f ca="1">OFFSET(整体套利!S$1,$AN22,0)</f>
        <v>0.25</v>
      </c>
      <c r="AK22" s="113">
        <f t="shared" ca="1" si="13"/>
        <v>1.1050000000000002</v>
      </c>
      <c r="AL22" s="44">
        <f t="shared" ca="1" si="14"/>
        <v>1.0396749999999999</v>
      </c>
      <c r="AM22" s="9">
        <v>2.5000000000000001E-2</v>
      </c>
      <c r="AN22" s="10">
        <f>MATCH(A22,CF!L:L,0)-1</f>
        <v>48</v>
      </c>
      <c r="AO22" s="10">
        <f>MATCH($A22,WN!F:F,0)-1</f>
        <v>48</v>
      </c>
      <c r="AP22" s="10">
        <f>MATCH($A22,整体套利!U:U,0)-1</f>
        <v>48</v>
      </c>
    </row>
    <row r="23" spans="1:42" ht="13.95" x14ac:dyDescent="0.25">
      <c r="A23" s="1" t="str">
        <f>WN!F108</f>
        <v>150335.SZ</v>
      </c>
      <c r="B23" s="1" t="str">
        <f>WN!H108</f>
        <v>军工股A</v>
      </c>
      <c r="C23" s="13">
        <f ca="1">OFFSET(RT!I$1,$AO23,0)</f>
        <v>1.028</v>
      </c>
      <c r="D23" s="28" t="e">
        <f t="shared" ca="1" si="0"/>
        <v>#N/A</v>
      </c>
      <c r="E23" s="9" t="e">
        <f t="shared" ca="1" si="1"/>
        <v>#N/A</v>
      </c>
      <c r="F23" s="9">
        <f ca="1">OFFSET(RT!O$1,$AN23,0)</f>
        <v>0</v>
      </c>
      <c r="G23" s="34">
        <f ca="1">OFFSET(RT!X$1,$AO23,0)</f>
        <v>0</v>
      </c>
      <c r="H23" s="15">
        <f t="shared" ca="1" si="2"/>
        <v>5.5668016194331982E-2</v>
      </c>
      <c r="I23" s="15">
        <f ca="1">OFFSET(RT!S$1,$AN23,0)</f>
        <v>4.6993550569979878E-2</v>
      </c>
      <c r="J23" s="9">
        <f ca="1">OFFSET(整体套利!C$1,$AP23,0)</f>
        <v>5.0096831572663536E-3</v>
      </c>
      <c r="K23" s="9">
        <f ca="1">OFFSET(整体套利!O$1,$AP23,0)</f>
        <v>7.1022727272729291E-4</v>
      </c>
      <c r="L23" s="9">
        <f ca="1">OFFSET(整体套利!P$1,$AP23,0)</f>
        <v>-7.0224719101121824E-3</v>
      </c>
      <c r="M23" s="25">
        <f ca="1">OFFSET(WN!R$1,$AN23,0)</f>
        <v>1.5859463499999999</v>
      </c>
      <c r="N23" s="125">
        <f ca="1">OFFSET(WN!$U$1,$AN23,0)</f>
        <v>1.5860493499999999</v>
      </c>
      <c r="O23" s="25">
        <f t="shared" ca="1" si="3"/>
        <v>-1.0299999999996423E-4</v>
      </c>
      <c r="P23" s="9">
        <f t="shared" ca="1" si="4"/>
        <v>-6.4941232755466594E-5</v>
      </c>
      <c r="Q23" s="12">
        <f ca="1">OFFSET(整体套利!H$1,AP23,0)</f>
        <v>-7.593550158740292E-2</v>
      </c>
      <c r="R23" s="12">
        <f t="shared" ca="1" si="15"/>
        <v>-1.045719844357984E-2</v>
      </c>
      <c r="S23" s="61">
        <f t="shared" ca="1" si="5"/>
        <v>-1.009707692763526E-2</v>
      </c>
      <c r="T23" s="12">
        <f t="shared" ca="1" si="6"/>
        <v>5.5089255883332675E-2</v>
      </c>
      <c r="U23" s="61">
        <f t="shared" ca="1" si="7"/>
        <v>0.74560421521292763</v>
      </c>
      <c r="V23" s="59">
        <f t="shared" ca="1" si="8"/>
        <v>1.1681539562322141</v>
      </c>
      <c r="W23" s="58">
        <f t="shared" ca="1" si="9"/>
        <v>0.67800322499999988</v>
      </c>
      <c r="X23">
        <f ca="1">OFFSET(CF!Y$1,$AN23,0)</f>
        <v>6</v>
      </c>
      <c r="Y23" s="94">
        <f ca="1">IF(Z23="否",ROUND(OFFSET(CF!J$1,$AN23,0),3),"-  ")</f>
        <v>0.04</v>
      </c>
      <c r="Z23" s="95" t="str">
        <f ca="1">IF(OFFSET(CF!I$1,$AN23,0)=0,"否","是")</f>
        <v>否</v>
      </c>
      <c r="AA23" s="9">
        <f t="shared" ca="1" si="10"/>
        <v>-1.1538461538461497E-2</v>
      </c>
      <c r="AB23" s="34">
        <f t="shared" ca="1" si="11"/>
        <v>1.6303528478</v>
      </c>
      <c r="AC23" s="96">
        <f ca="1">OFFSET(CF!B$1,$AN23,0)</f>
        <v>42198</v>
      </c>
      <c r="AD23" s="97">
        <f ca="1">OFFSET(WN!AT$1,$AO23,0)</f>
        <v>5.5E-2</v>
      </c>
      <c r="AE23" s="97">
        <f ca="1">OFFSET(WN!AU$1,$AO23,0)</f>
        <v>5.5E-2</v>
      </c>
      <c r="AF23" s="98">
        <f ca="1">OFFSET(WN!O$1,$AN23,0)</f>
        <v>1.04</v>
      </c>
      <c r="AG23" s="28">
        <f ca="1">OFFSET(整体套利!J$1,$AP23,0)</f>
        <v>0.69800322499999989</v>
      </c>
      <c r="AH23" s="28">
        <f t="shared" ca="1" si="12"/>
        <v>0.98799999999999999</v>
      </c>
      <c r="AI23" s="28">
        <f ca="1">OFFSET(CF!K$1,$AN23,0)</f>
        <v>0.5</v>
      </c>
      <c r="AJ23" s="25">
        <f ca="1">OFFSET(整体套利!S$1,$AN23,0)</f>
        <v>0.25</v>
      </c>
      <c r="AK23" s="113">
        <f t="shared" ca="1" si="13"/>
        <v>0.98799999999999999</v>
      </c>
      <c r="AL23" s="44">
        <f t="shared" ca="1" si="14"/>
        <v>1.01725</v>
      </c>
      <c r="AM23" s="9">
        <v>2.5000000000000001E-2</v>
      </c>
      <c r="AN23" s="10">
        <f>MATCH(A23,CF!L:L,0)-1</f>
        <v>107</v>
      </c>
      <c r="AO23" s="10">
        <f>MATCH($A23,WN!F:F,0)-1</f>
        <v>107</v>
      </c>
      <c r="AP23" s="10">
        <f>MATCH($A23,整体套利!U:U,0)-1</f>
        <v>107</v>
      </c>
    </row>
    <row r="24" spans="1:42" ht="13.95" x14ac:dyDescent="0.25">
      <c r="A24" s="1" t="str">
        <f>WN!F51</f>
        <v>150173.SZ</v>
      </c>
      <c r="B24" s="1" t="str">
        <f>WN!H51</f>
        <v>TMT中证A</v>
      </c>
      <c r="C24" s="13">
        <f ca="1">OFFSET(RT!I$1,$AO24,0)</f>
        <v>0.99399999999999999</v>
      </c>
      <c r="D24" s="28" t="e">
        <f t="shared" ca="1" si="0"/>
        <v>#N/A</v>
      </c>
      <c r="E24" s="9" t="e">
        <f t="shared" ca="1" si="1"/>
        <v>#N/A</v>
      </c>
      <c r="F24" s="9">
        <f ca="1">OFFSET(RT!O$1,$AN24,0)</f>
        <v>-1E-3</v>
      </c>
      <c r="G24" s="34">
        <f ca="1">OFFSET(RT!X$1,$AO24,0)</f>
        <v>0</v>
      </c>
      <c r="H24" s="15">
        <f t="shared" ca="1" si="2"/>
        <v>4.6826222684703427E-2</v>
      </c>
      <c r="I24" s="15">
        <f ca="1">OFFSET(RT!S$1,$AN24,0)</f>
        <v>1.927108992516853E-2</v>
      </c>
      <c r="J24" s="9">
        <f ca="1">OFFSET(整体套利!C$1,$AP24,0)</f>
        <v>-4.9490069372919443E-3</v>
      </c>
      <c r="K24" s="9">
        <f ca="1">OFFSET(整体套利!O$1,$AP24,0)</f>
        <v>-2.4154589371979673E-3</v>
      </c>
      <c r="L24" s="9">
        <f ca="1">OFFSET(整体套利!P$1,$AP24,0)</f>
        <v>-5.9880239520956335E-3</v>
      </c>
      <c r="M24" s="25">
        <f ca="1">OFFSET(WN!R$1,$AN24,0)</f>
        <v>1.03577276</v>
      </c>
      <c r="N24" s="125">
        <f ca="1">OFFSET(WN!$U$1,$AN24,0)</f>
        <v>1.0410230899999999</v>
      </c>
      <c r="O24" s="25">
        <f t="shared" ca="1" si="3"/>
        <v>-5.2503299999999697E-3</v>
      </c>
      <c r="P24" s="9">
        <f t="shared" ca="1" si="4"/>
        <v>-5.0434328022445074E-3</v>
      </c>
      <c r="Q24" s="12">
        <f ca="1">OFFSET(整体套利!H$1,AP24,0)</f>
        <v>-0.22297600480860968</v>
      </c>
      <c r="R24" s="12">
        <f t="shared" ca="1" si="15"/>
        <v>9.7334004024143272E-3</v>
      </c>
      <c r="S24" s="61">
        <f t="shared" ca="1" si="5"/>
        <v>8.8885914588068722E-3</v>
      </c>
      <c r="T24" s="12">
        <f t="shared" ca="1" si="6"/>
        <v>4.7260729268077166E-2</v>
      </c>
      <c r="U24" s="61">
        <f t="shared" ca="1" si="7"/>
        <v>0.32721762798147225</v>
      </c>
      <c r="V24" s="59">
        <f t="shared" ca="1" si="8"/>
        <v>3.0264905115928196</v>
      </c>
      <c r="W24" s="58">
        <f t="shared" ca="1" si="9"/>
        <v>0.80908583000000001</v>
      </c>
      <c r="X24">
        <f ca="1">OFFSET(CF!Y$1,$AN24,0)</f>
        <v>6</v>
      </c>
      <c r="Y24" s="94">
        <f ca="1">IF(Z24="否",ROUND(OFFSET(CF!J$1,$AN24,0),3),"-  ")</f>
        <v>0.03</v>
      </c>
      <c r="Z24" s="95" t="str">
        <f ca="1">IF(OFFSET(CF!I$1,$AN24,0)=0,"否","是")</f>
        <v>否</v>
      </c>
      <c r="AA24" s="9">
        <f t="shared" ca="1" si="10"/>
        <v>-3.7754114230396874E-2</v>
      </c>
      <c r="AB24" s="34">
        <f t="shared" ca="1" si="11"/>
        <v>1.02955812344</v>
      </c>
      <c r="AC24" s="96">
        <f ca="1">OFFSET(CF!B$1,$AN24,0)</f>
        <v>41995</v>
      </c>
      <c r="AD24" s="97">
        <f ca="1">OFFSET(WN!AT$1,$AO24,0)</f>
        <v>4.4999999999999998E-2</v>
      </c>
      <c r="AE24" s="97">
        <f ca="1">OFFSET(WN!AU$1,$AO24,0)</f>
        <v>4.4999999999999998E-2</v>
      </c>
      <c r="AF24" s="98">
        <f ca="1">OFFSET(WN!O$1,$AN24,0)</f>
        <v>1.0329999999999999</v>
      </c>
      <c r="AG24" s="28">
        <f ca="1">OFFSET(整体套利!J$1,$AP24,0)</f>
        <v>0.82558582999999996</v>
      </c>
      <c r="AH24" s="28">
        <f t="shared" ca="1" si="12"/>
        <v>0.96100000000000008</v>
      </c>
      <c r="AI24" s="28">
        <f ca="1">OFFSET(CF!K$1,$AN24,0)</f>
        <v>0.5</v>
      </c>
      <c r="AJ24" s="25">
        <f ca="1">OFFSET(整体套利!S$1,$AN24,0)</f>
        <v>0.25</v>
      </c>
      <c r="AK24" s="113">
        <f t="shared" ca="1" si="13"/>
        <v>0.96100000000000008</v>
      </c>
      <c r="AL24" s="44">
        <f t="shared" ca="1" si="14"/>
        <v>1.0036749999999999</v>
      </c>
      <c r="AM24" s="9">
        <v>2.5000000000000001E-2</v>
      </c>
      <c r="AN24" s="10">
        <f>MATCH(A24,CF!L:L,0)-1</f>
        <v>50</v>
      </c>
      <c r="AO24" s="10">
        <f>MATCH($A24,WN!F:F,0)-1</f>
        <v>50</v>
      </c>
      <c r="AP24" s="10">
        <f>MATCH($A24,整体套利!U:U,0)-1</f>
        <v>50</v>
      </c>
    </row>
    <row r="25" spans="1:42" ht="13.95" x14ac:dyDescent="0.25">
      <c r="A25" s="1" t="str">
        <f>WN!F91</f>
        <v>150299.SZ</v>
      </c>
      <c r="B25" s="1" t="str">
        <f>WN!H91</f>
        <v>银行股A</v>
      </c>
      <c r="C25" s="13">
        <f ca="1">OFFSET(RT!I$1,$AO25,0)</f>
        <v>1.0509999999999999</v>
      </c>
      <c r="D25" s="28" t="e">
        <f t="shared" ca="1" si="0"/>
        <v>#N/A</v>
      </c>
      <c r="E25" s="9" t="e">
        <f t="shared" ca="1" si="1"/>
        <v>#N/A</v>
      </c>
      <c r="F25" s="9">
        <f ca="1">OFFSET(RT!O$1,$AN25,0)</f>
        <v>-1E-3</v>
      </c>
      <c r="G25" s="34">
        <f ca="1">OFFSET(RT!X$1,$AO25,0)</f>
        <v>0</v>
      </c>
      <c r="H25" s="15">
        <f t="shared" ca="1" si="2"/>
        <v>5.4412346656113976E-2</v>
      </c>
      <c r="I25" s="15">
        <f ca="1">OFFSET(RT!S$1,$AN25,0)</f>
        <v>9.5107558444705968E-3</v>
      </c>
      <c r="J25" s="9">
        <f ca="1">OFFSET(整体套利!C$1,$AP25,0)</f>
        <v>-4.4599221771043362E-3</v>
      </c>
      <c r="K25" s="9">
        <f ca="1">OFFSET(整体套利!O$1,$AP25,0)</f>
        <v>-3.6941676928243794E-3</v>
      </c>
      <c r="L25" s="9">
        <f ca="1">OFFSET(整体套利!P$1,$AP25,0)</f>
        <v>-5.5493895671475668E-3</v>
      </c>
      <c r="M25" s="25">
        <f ca="1">OFFSET(WN!R$1,$AN25,0)</f>
        <v>5.0243451500000003</v>
      </c>
      <c r="N25" s="125">
        <f ca="1">OFFSET(WN!$U$1,$AN25,0)</f>
        <v>5.0309811499999997</v>
      </c>
      <c r="O25" s="25">
        <f t="shared" ca="1" si="3"/>
        <v>-6.6359999999994201E-3</v>
      </c>
      <c r="P25" s="9">
        <f t="shared" ca="1" si="4"/>
        <v>-1.3190270052988451E-3</v>
      </c>
      <c r="Q25" s="12">
        <f ca="1">OFFSET(整体套利!H$1,AP25,0)</f>
        <v>-0.27805157144501524</v>
      </c>
      <c r="R25" s="12">
        <f t="shared" ca="1" si="15"/>
        <v>-2.650333016175066E-2</v>
      </c>
      <c r="S25" s="61">
        <f t="shared" ca="1" si="5"/>
        <v>-2.3757841565947523E-2</v>
      </c>
      <c r="T25" s="12">
        <f t="shared" ca="1" si="6"/>
        <v>5.3100617900130001E-2</v>
      </c>
      <c r="U25" s="61">
        <f t="shared" ca="1" si="7"/>
        <v>0.20015340937597781</v>
      </c>
      <c r="V25" s="59">
        <f t="shared" ca="1" si="8"/>
        <v>3.6452581464679095</v>
      </c>
      <c r="W25" s="58">
        <f t="shared" ca="1" si="9"/>
        <v>0.87338487299999989</v>
      </c>
      <c r="X25">
        <f ca="1">OFFSET(CF!Y$1,$AN25,0)</f>
        <v>6</v>
      </c>
      <c r="Y25" s="94">
        <f ca="1">IF(Z25="否",ROUND(OFFSET(CF!J$1,$AN25,0),3),"-  ")</f>
        <v>0.04</v>
      </c>
      <c r="Z25" s="95" t="str">
        <f ca="1">IF(OFFSET(CF!I$1,$AN25,0)=0,"否","是")</f>
        <v>否</v>
      </c>
      <c r="AA25" s="9">
        <f t="shared" ca="1" si="10"/>
        <v>1.0382618727167836E-2</v>
      </c>
      <c r="AB25" s="34">
        <f t="shared" ca="1" si="11"/>
        <v>5.2805867526499997</v>
      </c>
      <c r="AC25" s="96">
        <f ca="1">OFFSET(CF!B$1,$AN25,0)</f>
        <v>42174</v>
      </c>
      <c r="AD25" s="97">
        <f ca="1">OFFSET(WN!AT$1,$AO25,0)</f>
        <v>5.5E-2</v>
      </c>
      <c r="AE25" s="97">
        <f ca="1">OFFSET(WN!AU$1,$AO25,0)</f>
        <v>5.5E-2</v>
      </c>
      <c r="AF25" s="98">
        <f ca="1">OFFSET(WN!O$1,$AN25,0)</f>
        <v>1.0402</v>
      </c>
      <c r="AG25" s="28">
        <f ca="1">OFFSET(整体套利!J$1,$AP25,0)</f>
        <v>0.8934848729999999</v>
      </c>
      <c r="AH25" s="28">
        <f t="shared" ca="1" si="12"/>
        <v>1.0107999999999999</v>
      </c>
      <c r="AI25" s="28">
        <f ca="1">OFFSET(CF!K$1,$AN25,0)</f>
        <v>0.5</v>
      </c>
      <c r="AJ25" s="25">
        <f ca="1">OFFSET(整体套利!S$1,$AN25,0)</f>
        <v>0.25</v>
      </c>
      <c r="AK25" s="113">
        <f t="shared" ca="1" si="13"/>
        <v>1.0107999999999999</v>
      </c>
      <c r="AL25" s="44">
        <f t="shared" ca="1" si="14"/>
        <v>1.023145</v>
      </c>
      <c r="AM25" s="9">
        <v>2.5000000000000001E-2</v>
      </c>
      <c r="AN25" s="10">
        <f>MATCH(A25,CF!L:L,0)-1</f>
        <v>90</v>
      </c>
      <c r="AO25" s="10">
        <f>MATCH($A25,WN!F:F,0)-1</f>
        <v>90</v>
      </c>
      <c r="AP25" s="10">
        <f>MATCH($A25,整体套利!U:U,0)-1</f>
        <v>90</v>
      </c>
    </row>
    <row r="26" spans="1:42" ht="13.95" x14ac:dyDescent="0.25">
      <c r="A26" s="1" t="str">
        <f>WN!F88</f>
        <v>150263.SZ</v>
      </c>
      <c r="B26" s="1" t="str">
        <f>WN!H88</f>
        <v>1000A</v>
      </c>
      <c r="C26" s="13">
        <f ca="1">OFFSET(RT!I$1,$AO26,0)</f>
        <v>1.052</v>
      </c>
      <c r="D26" s="28" t="e">
        <f t="shared" ca="1" si="0"/>
        <v>#N/A</v>
      </c>
      <c r="E26" s="9" t="e">
        <f t="shared" ca="1" si="1"/>
        <v>#N/A</v>
      </c>
      <c r="F26" s="9">
        <f ca="1">OFFSET(RT!O$1,$AN26,0)</f>
        <v>7.7000000000000002E-3</v>
      </c>
      <c r="G26" s="34">
        <f ca="1">OFFSET(RT!X$1,$AO26,0)</f>
        <v>0</v>
      </c>
      <c r="H26" s="15">
        <f t="shared" ca="1" si="2"/>
        <v>5.4358568887131843E-2</v>
      </c>
      <c r="I26" s="15">
        <f ca="1">OFFSET(RT!S$1,$AN26,0)</f>
        <v>2.2715939647281139E-2</v>
      </c>
      <c r="J26" s="9">
        <f ca="1">OFFSET(整体套利!C$1,$AP26,0)</f>
        <v>-1.3509754865883905E-2</v>
      </c>
      <c r="K26" s="9">
        <f ca="1">OFFSET(整体套利!O$1,$AP26,0)</f>
        <v>-1.4376376117083312E-2</v>
      </c>
      <c r="L26" s="9">
        <f ca="1">OFFSET(整体套利!P$1,$AP26,0)</f>
        <v>-6.3193190611298133E-3</v>
      </c>
      <c r="M26" s="25">
        <f ca="1">OFFSET(WN!R$1,$AN26,0)</f>
        <v>7.726777E-2</v>
      </c>
      <c r="N26" s="125">
        <f ca="1">OFFSET(WN!$U$1,$AN26,0)</f>
        <v>7.7713569999999996E-2</v>
      </c>
      <c r="O26" s="25">
        <f t="shared" ca="1" si="3"/>
        <v>-4.457999999999962E-4</v>
      </c>
      <c r="P26" s="9">
        <f t="shared" ca="1" si="4"/>
        <v>-5.7364498889961313E-3</v>
      </c>
      <c r="Q26" s="12">
        <f ca="1">OFFSET(整体套利!H$1,AP26,0)</f>
        <v>-0.1676448232521105</v>
      </c>
      <c r="R26" s="12">
        <f t="shared" ca="1" si="15"/>
        <v>-2.7191064638783291E-2</v>
      </c>
      <c r="S26" s="61">
        <f t="shared" ca="1" si="5"/>
        <v>-2.5328605956514084E-2</v>
      </c>
      <c r="T26" s="12">
        <f t="shared" ca="1" si="6"/>
        <v>5.296377109178832E-2</v>
      </c>
      <c r="U26" s="61">
        <f t="shared" ca="1" si="7"/>
        <v>0.47278377683143891</v>
      </c>
      <c r="V26" s="59">
        <f t="shared" ca="1" si="8"/>
        <v>2.3651328726569774</v>
      </c>
      <c r="W26" s="58">
        <f t="shared" ca="1" si="9"/>
        <v>0.75486964999999995</v>
      </c>
      <c r="X26">
        <f ca="1">OFFSET(CF!Y$1,$AN26,0)</f>
        <v>6</v>
      </c>
      <c r="Y26" s="94">
        <f ca="1">IF(Z26="否",ROUND(OFFSET(CF!J$1,$AN26,0),3),"-  ")</f>
        <v>0.04</v>
      </c>
      <c r="Z26" s="95" t="str">
        <f ca="1">IF(OFFSET(CF!I$1,$AN26,0)=0,"否","是")</f>
        <v>否</v>
      </c>
      <c r="AA26" s="9">
        <f t="shared" ca="1" si="10"/>
        <v>1.1343972313016648E-2</v>
      </c>
      <c r="AB26" s="34">
        <f t="shared" ca="1" si="11"/>
        <v>8.1285694040000009E-2</v>
      </c>
      <c r="AC26" s="96">
        <f ca="1">OFFSET(CF!B$1,$AN26,0)</f>
        <v>42171</v>
      </c>
      <c r="AD26" s="97">
        <f ca="1">OFFSET(WN!AT$1,$AO26,0)</f>
        <v>5.5E-2</v>
      </c>
      <c r="AE26" s="97">
        <f ca="1">OFFSET(WN!AU$1,$AO26,0)</f>
        <v>5.5E-2</v>
      </c>
      <c r="AF26" s="98">
        <f ca="1">OFFSET(WN!O$1,$AN26,0)</f>
        <v>1.0402</v>
      </c>
      <c r="AG26" s="28">
        <f ca="1">OFFSET(整体套利!J$1,$AP26,0)</f>
        <v>0.77496964999999995</v>
      </c>
      <c r="AH26" s="28">
        <f t="shared" ca="1" si="12"/>
        <v>1.0118</v>
      </c>
      <c r="AI26" s="28">
        <f ca="1">OFFSET(CF!K$1,$AN26,0)</f>
        <v>0.5</v>
      </c>
      <c r="AJ26" s="25">
        <f ca="1">OFFSET(整体套利!S$1,$AN26,0)</f>
        <v>0.25</v>
      </c>
      <c r="AK26" s="113">
        <f t="shared" ca="1" si="13"/>
        <v>1.0118</v>
      </c>
      <c r="AL26" s="44">
        <f t="shared" ca="1" si="14"/>
        <v>1.0233950000000001</v>
      </c>
      <c r="AM26" s="9">
        <v>2.5000000000000001E-2</v>
      </c>
      <c r="AN26" s="10">
        <f>MATCH(A26,CF!L:L,0)-1</f>
        <v>87</v>
      </c>
      <c r="AO26" s="10">
        <f>MATCH($A26,WN!F:F,0)-1</f>
        <v>87</v>
      </c>
      <c r="AP26" s="10">
        <f>MATCH($A26,整体套利!U:U,0)-1</f>
        <v>87</v>
      </c>
    </row>
    <row r="27" spans="1:42" ht="13.95" x14ac:dyDescent="0.25">
      <c r="A27" s="1" t="str">
        <f>WN!F29</f>
        <v>150130.SZ</v>
      </c>
      <c r="B27" s="1" t="str">
        <f>WN!H29</f>
        <v>医药A</v>
      </c>
      <c r="C27" s="13">
        <f ca="1">OFFSET(RT!I$1,$AO27,0)</f>
        <v>1.054</v>
      </c>
      <c r="D27" s="28" t="e">
        <f t="shared" ca="1" si="0"/>
        <v>#N/A</v>
      </c>
      <c r="E27" s="9" t="e">
        <f t="shared" ca="1" si="1"/>
        <v>#N/A</v>
      </c>
      <c r="F27" s="9">
        <f ca="1">OFFSET(RT!O$1,$AN27,0)</f>
        <v>9.0000000000000008E-4</v>
      </c>
      <c r="G27" s="34">
        <f ca="1">OFFSET(RT!X$1,$AO27,0)</f>
        <v>0</v>
      </c>
      <c r="H27" s="15">
        <f t="shared" ca="1" si="2"/>
        <v>5.4101908321857177E-2</v>
      </c>
      <c r="I27" s="15">
        <f ca="1">OFFSET(RT!S$1,$AN27,0)</f>
        <v>2.6436703554798147E-2</v>
      </c>
      <c r="J27" s="9">
        <f ca="1">OFFSET(整体套利!C$1,$AP27,0)</f>
        <v>-8.2663381378191847E-3</v>
      </c>
      <c r="K27" s="9">
        <f ca="1">OFFSET(整体套利!O$1,$AP27,0)</f>
        <v>-2.5268477574226234E-3</v>
      </c>
      <c r="L27" s="9">
        <f ca="1">OFFSET(整体套利!P$1,$AP27,0)</f>
        <v>-1.1372251705837888E-3</v>
      </c>
      <c r="M27" s="25">
        <f ca="1">OFFSET(WN!R$1,$AN27,0)</f>
        <v>20.369672749999999</v>
      </c>
      <c r="N27" s="125">
        <f ca="1">OFFSET(WN!$U$1,$AN27,0)</f>
        <v>20.24345185</v>
      </c>
      <c r="O27" s="25">
        <f t="shared" ca="1" si="3"/>
        <v>0.12622089999999986</v>
      </c>
      <c r="P27" s="9">
        <f t="shared" ca="1" si="4"/>
        <v>6.2351470952322074E-3</v>
      </c>
      <c r="Q27" s="12">
        <f ca="1">OFFSET(整体套利!H$1,AP27,0)</f>
        <v>-0.19358207861718324</v>
      </c>
      <c r="R27" s="12">
        <f t="shared" ca="1" si="15"/>
        <v>-3.048861480075904E-2</v>
      </c>
      <c r="S27" s="61">
        <f t="shared" ca="1" si="5"/>
        <v>-2.8131965231677655E-2</v>
      </c>
      <c r="T27" s="12">
        <f t="shared" ca="1" si="6"/>
        <v>5.2568642895093338E-2</v>
      </c>
      <c r="U27" s="61">
        <f t="shared" ca="1" si="7"/>
        <v>0.40235903303428877</v>
      </c>
      <c r="V27" s="59">
        <f t="shared" ca="1" si="8"/>
        <v>2.6815615386162244</v>
      </c>
      <c r="W27" s="58">
        <f t="shared" ca="1" si="9"/>
        <v>0.77939734249999992</v>
      </c>
      <c r="X27">
        <f ca="1">OFFSET(CF!Y$1,$AN27,0)</f>
        <v>6</v>
      </c>
      <c r="Y27" s="94">
        <f ca="1">IF(Z27="否",ROUND(OFFSET(CF!J$1,$AN27,0),3),"-  ")</f>
        <v>0.04</v>
      </c>
      <c r="Z27" s="95" t="str">
        <f ca="1">IF(OFFSET(CF!I$1,$AN27,0)=0,"否","是")</f>
        <v>否</v>
      </c>
      <c r="AA27" s="9">
        <f t="shared" ca="1" si="10"/>
        <v>1.6001542317331641E-2</v>
      </c>
      <c r="AB27" s="34">
        <f t="shared" ca="1" si="11"/>
        <v>21.469635078500001</v>
      </c>
      <c r="AC27" s="96">
        <f ca="1">OFFSET(CF!B$1,$AN27,0)</f>
        <v>41528</v>
      </c>
      <c r="AD27" s="97">
        <f ca="1">OFFSET(WN!AT$1,$AO27,0)</f>
        <v>5.5E-2</v>
      </c>
      <c r="AE27" s="97">
        <f ca="1">OFFSET(WN!AU$1,$AO27,0)</f>
        <v>5.5E-2</v>
      </c>
      <c r="AF27" s="98">
        <f ca="1">OFFSET(WN!O$1,$AN27,0)</f>
        <v>1.0374000000000001</v>
      </c>
      <c r="AG27" s="28">
        <f ca="1">OFFSET(整体套利!J$1,$AP27,0)</f>
        <v>0.79809734249999997</v>
      </c>
      <c r="AH27" s="28">
        <f t="shared" ca="1" si="12"/>
        <v>1.0165999999999999</v>
      </c>
      <c r="AI27" s="28">
        <f ca="1">OFFSET(CF!K$1,$AN27,0)</f>
        <v>0.5</v>
      </c>
      <c r="AJ27" s="25">
        <f ca="1">OFFSET(整体套利!S$1,$AN27,0)</f>
        <v>0.25</v>
      </c>
      <c r="AK27" s="113">
        <f t="shared" ca="1" si="13"/>
        <v>1.0165999999999999</v>
      </c>
      <c r="AL27" s="44">
        <f t="shared" ca="1" si="14"/>
        <v>1.021865</v>
      </c>
      <c r="AM27" s="9">
        <v>2.5000000000000001E-2</v>
      </c>
      <c r="AN27" s="10">
        <f>MATCH(A27,CF!L:L,0)-1</f>
        <v>28</v>
      </c>
      <c r="AO27" s="10">
        <f>MATCH($A27,WN!F:F,0)-1</f>
        <v>28</v>
      </c>
      <c r="AP27" s="10">
        <f>MATCH($A27,整体套利!U:U,0)-1</f>
        <v>28</v>
      </c>
    </row>
    <row r="28" spans="1:42" ht="13.95" x14ac:dyDescent="0.25">
      <c r="A28" s="1" t="str">
        <f>WN!F54</f>
        <v>150217.SZ</v>
      </c>
      <c r="B28" s="1" t="str">
        <f>WN!H54</f>
        <v>新能源A</v>
      </c>
      <c r="C28" s="13">
        <f ca="1">OFFSET(RT!I$1,$AO28,0)</f>
        <v>1.014</v>
      </c>
      <c r="D28" s="28" t="e">
        <f t="shared" ca="1" si="0"/>
        <v>#N/A</v>
      </c>
      <c r="E28" s="9" t="e">
        <f t="shared" ca="1" si="1"/>
        <v>#N/A</v>
      </c>
      <c r="F28" s="9">
        <f ca="1">OFFSET(RT!O$1,$AN28,0)</f>
        <v>8.0000000000000002E-3</v>
      </c>
      <c r="G28" s="34">
        <f ca="1">OFFSET(RT!X$1,$AO28,0)</f>
        <v>0</v>
      </c>
      <c r="H28" s="15">
        <f t="shared" ca="1" si="2"/>
        <v>4.573170731707317E-2</v>
      </c>
      <c r="I28" s="15">
        <f ca="1">OFFSET(RT!S$1,$AN28,0)</f>
        <v>1.5513762587925568E-2</v>
      </c>
      <c r="J28" s="9">
        <f ca="1">OFFSET(整体套利!C$1,$AP28,0)</f>
        <v>-1.0075431442606253E-2</v>
      </c>
      <c r="K28" s="9">
        <f ca="1">OFFSET(整体套利!O$1,$AP28,0)</f>
        <v>-7.0257611241217877E-3</v>
      </c>
      <c r="L28" s="9">
        <f ca="1">OFFSET(整体套利!P$1,$AP28,0)</f>
        <v>-6.3953488372093803E-3</v>
      </c>
      <c r="M28" s="25">
        <f ca="1">OFFSET(WN!R$1,$AN28,0)</f>
        <v>1.26249257</v>
      </c>
      <c r="N28" s="125">
        <f ca="1">OFFSET(WN!$U$1,$AN28,0)</f>
        <v>1.2693315700000001</v>
      </c>
      <c r="O28" s="25">
        <f t="shared" ca="1" si="3"/>
        <v>-6.8390000000000395E-3</v>
      </c>
      <c r="P28" s="9">
        <f t="shared" ca="1" si="4"/>
        <v>-5.3878751317908424E-3</v>
      </c>
      <c r="Q28" s="12">
        <f ca="1">OFFSET(整体套利!H$1,AP28,0)</f>
        <v>-0.25986948145241595</v>
      </c>
      <c r="R28" s="12">
        <f t="shared" ca="1" si="15"/>
        <v>-7.3964497041421051E-3</v>
      </c>
      <c r="S28" s="61">
        <f t="shared" ca="1" si="5"/>
        <v>-6.671907403087915E-3</v>
      </c>
      <c r="T28" s="12">
        <f t="shared" ca="1" si="6"/>
        <v>4.541943420836423E-2</v>
      </c>
      <c r="U28" s="61">
        <f t="shared" ca="1" si="7"/>
        <v>0.24146856542903894</v>
      </c>
      <c r="V28" s="59">
        <f t="shared" ca="1" si="8"/>
        <v>3.4364776282404055</v>
      </c>
      <c r="W28" s="58">
        <f t="shared" ca="1" si="9"/>
        <v>0.84971235000000001</v>
      </c>
      <c r="X28">
        <f ca="1">OFFSET(CF!Y$1,$AN28,0)</f>
        <v>6</v>
      </c>
      <c r="Y28" s="94">
        <f ca="1">IF(Z28="否",ROUND(OFFSET(CF!J$1,$AN28,0),3),"-  ")</f>
        <v>0.03</v>
      </c>
      <c r="Z28" s="95" t="str">
        <f ca="1">IF(OFFSET(CF!I$1,$AN28,0)=0,"否","是")</f>
        <v>否</v>
      </c>
      <c r="AA28" s="9">
        <f t="shared" ca="1" si="10"/>
        <v>-1.5533980582524309E-2</v>
      </c>
      <c r="AB28" s="34">
        <f t="shared" ca="1" si="11"/>
        <v>1.28016746598</v>
      </c>
      <c r="AC28" s="96">
        <f ca="1">OFFSET(CF!B$1,$AN28,0)</f>
        <v>42103</v>
      </c>
      <c r="AD28" s="97">
        <f ca="1">OFFSET(WN!AT$1,$AO28,0)</f>
        <v>4.4999999999999998E-2</v>
      </c>
      <c r="AE28" s="97">
        <f ca="1">OFFSET(WN!AU$1,$AO28,0)</f>
        <v>4.4999999999999998E-2</v>
      </c>
      <c r="AF28" s="98">
        <f ca="1">OFFSET(WN!O$1,$AN28,0)</f>
        <v>1.03</v>
      </c>
      <c r="AG28" s="28">
        <f ca="1">OFFSET(整体套利!J$1,$AP28,0)</f>
        <v>0.86471235000000002</v>
      </c>
      <c r="AH28" s="28">
        <f t="shared" ca="1" si="12"/>
        <v>0.98399999999999999</v>
      </c>
      <c r="AI28" s="28">
        <f ca="1">OFFSET(CF!K$1,$AN28,0)</f>
        <v>0.5</v>
      </c>
      <c r="AJ28" s="25">
        <f ca="1">OFFSET(整体套利!S$1,$AN28,0)</f>
        <v>0.25</v>
      </c>
      <c r="AK28" s="113">
        <f t="shared" ca="1" si="13"/>
        <v>0.98399999999999999</v>
      </c>
      <c r="AL28" s="44">
        <f t="shared" ca="1" si="14"/>
        <v>1.0065</v>
      </c>
      <c r="AM28" s="9">
        <v>2.5000000000000001E-2</v>
      </c>
      <c r="AN28" s="10">
        <f>MATCH(A28,CF!L:L,0)-1</f>
        <v>53</v>
      </c>
      <c r="AO28" s="10">
        <f>MATCH($A28,WN!F:F,0)-1</f>
        <v>53</v>
      </c>
      <c r="AP28" s="10">
        <f>MATCH($A28,整体套利!U:U,0)-1</f>
        <v>53</v>
      </c>
    </row>
    <row r="29" spans="1:42" ht="13.95" x14ac:dyDescent="0.25">
      <c r="A29" s="1" t="str">
        <f>WN!F90</f>
        <v>150291.SZ</v>
      </c>
      <c r="B29" s="1" t="str">
        <f>WN!H90</f>
        <v>银行A份</v>
      </c>
      <c r="C29" s="13">
        <f ca="1">OFFSET(RT!I$1,$AO29,0)</f>
        <v>1.0509999999999999</v>
      </c>
      <c r="D29" s="28" t="e">
        <f t="shared" ca="1" si="0"/>
        <v>#N/A</v>
      </c>
      <c r="E29" s="9" t="e">
        <f t="shared" ca="1" si="1"/>
        <v>#N/A</v>
      </c>
      <c r="F29" s="9">
        <f ca="1">OFFSET(RT!O$1,$AN29,0)</f>
        <v>1E-3</v>
      </c>
      <c r="G29" s="34">
        <f ca="1">OFFSET(RT!X$1,$AO29,0)</f>
        <v>0</v>
      </c>
      <c r="H29" s="15">
        <f t="shared" ca="1" si="2"/>
        <v>5.4401582591493573E-2</v>
      </c>
      <c r="I29" s="15">
        <f ca="1">OFFSET(RT!S$1,$AN29,0)</f>
        <v>1.0140941347367629E-3</v>
      </c>
      <c r="J29" s="9">
        <f ca="1">OFFSET(整体套利!C$1,$AP29,0)</f>
        <v>-4.9858306939102315E-3</v>
      </c>
      <c r="K29" s="9">
        <f ca="1">OFFSET(整体套利!O$1,$AP29,0)</f>
        <v>-4.891304347826142E-3</v>
      </c>
      <c r="L29" s="9">
        <f ca="1">OFFSET(整体套利!P$1,$AP29,0)</f>
        <v>-7.5431034482759118E-3</v>
      </c>
      <c r="M29" s="25">
        <f ca="1">OFFSET(WN!R$1,$AN29,0)</f>
        <v>1.0768230999999999</v>
      </c>
      <c r="N29" s="125">
        <f ca="1">OFFSET(WN!$U$1,$AN29,0)</f>
        <v>1.0783031000000001</v>
      </c>
      <c r="O29" s="25">
        <f t="shared" ca="1" si="3"/>
        <v>-1.4800000000001479E-3</v>
      </c>
      <c r="P29" s="9">
        <f t="shared" ca="1" si="4"/>
        <v>-1.3725268897030185E-3</v>
      </c>
      <c r="Q29" s="12">
        <f ca="1">OFFSET(整体套利!H$1,AP29,0)</f>
        <v>-0.29897964041242164</v>
      </c>
      <c r="R29" s="12">
        <f t="shared" ca="1" si="15"/>
        <v>-2.6641294005708915E-2</v>
      </c>
      <c r="S29" s="61">
        <f t="shared" ca="1" si="5"/>
        <v>-2.3730534594609165E-2</v>
      </c>
      <c r="T29" s="12">
        <f t="shared" ca="1" si="6"/>
        <v>5.3091837325283595E-2</v>
      </c>
      <c r="U29" s="61">
        <f t="shared" ca="1" si="7"/>
        <v>0.16080961054835274</v>
      </c>
      <c r="V29" s="59">
        <f t="shared" ca="1" si="8"/>
        <v>3.8566606622881374</v>
      </c>
      <c r="W29" s="58">
        <f t="shared" ca="1" si="9"/>
        <v>0.90008739999999998</v>
      </c>
      <c r="X29">
        <f ca="1">OFFSET(CF!Y$1,$AN29,0)</f>
        <v>6</v>
      </c>
      <c r="Y29" s="94">
        <f ca="1">IF(Z29="否",ROUND(OFFSET(CF!J$1,$AN29,0),3),"-  ")</f>
        <v>0.04</v>
      </c>
      <c r="Z29" s="95" t="str">
        <f ca="1">IF(OFFSET(CF!I$1,$AN29,0)=0,"否","是")</f>
        <v>否</v>
      </c>
      <c r="AA29" s="9">
        <f t="shared" ca="1" si="10"/>
        <v>1.0576923076923039E-2</v>
      </c>
      <c r="AB29" s="34">
        <f t="shared" ca="1" si="11"/>
        <v>1.1317410780999999</v>
      </c>
      <c r="AC29" s="96">
        <f ca="1">OFFSET(CF!B$1,$AN29,0)</f>
        <v>42172</v>
      </c>
      <c r="AD29" s="97">
        <f ca="1">OFFSET(WN!AT$1,$AO29,0)</f>
        <v>5.5E-2</v>
      </c>
      <c r="AE29" s="97">
        <f ca="1">OFFSET(WN!AU$1,$AO29,0)</f>
        <v>5.5E-2</v>
      </c>
      <c r="AF29" s="98">
        <f ca="1">OFFSET(WN!O$1,$AN29,0)</f>
        <v>1.04</v>
      </c>
      <c r="AG29" s="28">
        <f ca="1">OFFSET(整体套利!J$1,$AP29,0)</f>
        <v>0.9200874</v>
      </c>
      <c r="AH29" s="28">
        <f t="shared" ca="1" si="12"/>
        <v>1.0109999999999999</v>
      </c>
      <c r="AI29" s="28">
        <f ca="1">OFFSET(CF!K$1,$AN29,0)</f>
        <v>0.5</v>
      </c>
      <c r="AJ29" s="25">
        <f ca="1">OFFSET(整体套利!S$1,$AN29,0)</f>
        <v>0.25</v>
      </c>
      <c r="AK29" s="113">
        <f t="shared" ca="1" si="13"/>
        <v>1.0109999999999999</v>
      </c>
      <c r="AL29" s="44">
        <f t="shared" ca="1" si="14"/>
        <v>1.0229999999999999</v>
      </c>
      <c r="AM29" s="9">
        <v>2.5000000000000001E-2</v>
      </c>
      <c r="AN29" s="10">
        <f>MATCH(A29,CF!L:L,0)-1</f>
        <v>89</v>
      </c>
      <c r="AO29" s="10">
        <f>MATCH($A29,WN!F:F,0)-1</f>
        <v>89</v>
      </c>
      <c r="AP29" s="10">
        <f>MATCH($A29,整体套利!U:U,0)-1</f>
        <v>89</v>
      </c>
    </row>
    <row r="30" spans="1:42" ht="13.95" x14ac:dyDescent="0.25">
      <c r="A30" s="1" t="str">
        <f>WN!F109</f>
        <v>150309.SZ</v>
      </c>
      <c r="B30" s="1" t="str">
        <f>WN!H109</f>
        <v>信息安A</v>
      </c>
      <c r="C30" s="13">
        <f ca="1">OFFSET(RT!I$1,$AO30,0)</f>
        <v>1.0569999999999999</v>
      </c>
      <c r="D30" s="28" t="e">
        <f t="shared" ca="1" si="0"/>
        <v>#N/A</v>
      </c>
      <c r="E30" s="9" t="e">
        <f t="shared" ca="1" si="1"/>
        <v>#N/A</v>
      </c>
      <c r="F30" s="9">
        <f ca="1">OFFSET(RT!O$1,$AN30,0)</f>
        <v>-5.5999999999999991E-3</v>
      </c>
      <c r="G30" s="34">
        <f ca="1">OFFSET(RT!X$1,$AO30,0)</f>
        <v>0</v>
      </c>
      <c r="H30" s="15">
        <f t="shared" ca="1" si="2"/>
        <v>4.398826979472141E-2</v>
      </c>
      <c r="I30" s="15">
        <f ca="1">OFFSET(RT!S$1,$AN30,0)</f>
        <v>3.2470509077716348E-3</v>
      </c>
      <c r="J30" s="9">
        <f ca="1">OFFSET(整体套利!C$1,$AP30,0)</f>
        <v>3.6912399958971776E-2</v>
      </c>
      <c r="K30" s="9">
        <f ca="1">OFFSET(整体套利!O$1,$AP30,0)</f>
        <v>3.4843205574912606E-3</v>
      </c>
      <c r="L30" s="9">
        <f ca="1">OFFSET(整体套利!P$1,$AP30,0)</f>
        <v>-1.9517795637198687E-2</v>
      </c>
      <c r="M30" s="25">
        <f ca="1">OFFSET(WN!R$1,$AN30,0)</f>
        <v>7.6571020000000004E-2</v>
      </c>
      <c r="N30" s="125">
        <f ca="1">OFFSET(WN!$U$1,$AN30,0)</f>
        <v>7.6571020000000004E-2</v>
      </c>
      <c r="O30" s="25">
        <f t="shared" ca="1" si="3"/>
        <v>0</v>
      </c>
      <c r="P30" s="9">
        <f t="shared" ca="1" si="4"/>
        <v>0</v>
      </c>
      <c r="Q30" s="12">
        <f ca="1">OFFSET(整体套利!H$1,AP30,0)</f>
        <v>-0.25034035948912159</v>
      </c>
      <c r="R30" s="12">
        <f t="shared" ca="1" si="15"/>
        <v>-3.4862819299905423E-2</v>
      </c>
      <c r="S30" s="61">
        <f t="shared" ca="1" si="5"/>
        <v>-3.1540103118365123E-2</v>
      </c>
      <c r="T30" s="12">
        <f t="shared" ca="1" si="6"/>
        <v>4.2600005612565536E-2</v>
      </c>
      <c r="U30" s="61">
        <f t="shared" ca="1" si="7"/>
        <v>0.26144734232156619</v>
      </c>
      <c r="V30" s="59">
        <f t="shared" ca="1" si="8"/>
        <v>3.338702025682811</v>
      </c>
      <c r="W30" s="58">
        <f t="shared" ca="1" si="9"/>
        <v>0.83938863999999991</v>
      </c>
      <c r="X30">
        <f ca="1">OFFSET(CF!Y$1,$AN30,0)</f>
        <v>6</v>
      </c>
      <c r="Y30" s="94">
        <f ca="1">IF(Z30="否",ROUND(OFFSET(CF!J$1,$AN30,0),3),"-  ")</f>
        <v>0.03</v>
      </c>
      <c r="Z30" s="95" t="str">
        <f ca="1">IF(OFFSET(CF!I$1,$AN30,0)=0,"否","是")</f>
        <v>否</v>
      </c>
      <c r="AA30" s="9">
        <f t="shared" ca="1" si="10"/>
        <v>2.2243713733075321E-2</v>
      </c>
      <c r="AB30" s="34">
        <f t="shared" ca="1" si="11"/>
        <v>8.0935568139999997E-2</v>
      </c>
      <c r="AC30" s="96">
        <f ca="1">OFFSET(CF!B$1,$AN30,0)</f>
        <v>42198</v>
      </c>
      <c r="AD30" s="97">
        <f ca="1">OFFSET(WN!AT$1,$AO30,0)</f>
        <v>4.4999999999999998E-2</v>
      </c>
      <c r="AE30" s="97">
        <f ca="1">OFFSET(WN!AU$1,$AO30,0)</f>
        <v>4.4999999999999998E-2</v>
      </c>
      <c r="AF30" s="98">
        <f ca="1">OFFSET(WN!O$1,$AN30,0)</f>
        <v>1.034</v>
      </c>
      <c r="AG30" s="28">
        <f ca="1">OFFSET(整体套利!J$1,$AP30,0)</f>
        <v>0.85638863999999992</v>
      </c>
      <c r="AH30" s="28">
        <f t="shared" ca="1" si="12"/>
        <v>1.0229999999999999</v>
      </c>
      <c r="AI30" s="28">
        <f ca="1">OFFSET(CF!K$1,$AN30,0)</f>
        <v>0.5</v>
      </c>
      <c r="AJ30" s="25">
        <f ca="1">OFFSET(整体套利!S$1,$AN30,0)</f>
        <v>0.25</v>
      </c>
      <c r="AK30" s="113">
        <f t="shared" ca="1" si="13"/>
        <v>1.0229999999999999</v>
      </c>
      <c r="AL30" s="44">
        <f t="shared" ca="1" si="14"/>
        <v>1.0201499999999999</v>
      </c>
      <c r="AM30" s="9">
        <v>2.5000000000000001E-2</v>
      </c>
      <c r="AN30" s="10">
        <f>MATCH(A30,CF!L:L,0)-1</f>
        <v>108</v>
      </c>
      <c r="AO30" s="10">
        <f>MATCH($A30,WN!F:F,0)-1</f>
        <v>108</v>
      </c>
      <c r="AP30" s="10">
        <f>MATCH($A30,整体套利!U:U,0)-1</f>
        <v>108</v>
      </c>
    </row>
    <row r="31" spans="1:42" ht="13.95" x14ac:dyDescent="0.25">
      <c r="A31" s="1" t="str">
        <f>WN!F57</f>
        <v>150211.SZ</v>
      </c>
      <c r="B31" s="1" t="str">
        <f>WN!H57</f>
        <v>新能车A</v>
      </c>
      <c r="C31" s="13">
        <f ca="1">OFFSET(RT!I$1,$AO31,0)</f>
        <v>1.0249999999999999</v>
      </c>
      <c r="D31" s="28" t="e">
        <f t="shared" ca="1" si="0"/>
        <v>#N/A</v>
      </c>
      <c r="E31" s="9" t="e">
        <f t="shared" ca="1" si="1"/>
        <v>#N/A</v>
      </c>
      <c r="F31" s="9">
        <f ca="1">OFFSET(RT!O$1,$AN31,0)</f>
        <v>1E-3</v>
      </c>
      <c r="G31" s="34">
        <f ca="1">OFFSET(RT!X$1,$AO31,0)</f>
        <v>0</v>
      </c>
      <c r="H31" s="15">
        <f t="shared" ca="1" si="2"/>
        <v>5.0556117290192125E-2</v>
      </c>
      <c r="I31" s="15">
        <f ca="1">OFFSET(RT!S$1,$AN31,0)</f>
        <v>4.2943987363833411E-2</v>
      </c>
      <c r="J31" s="9">
        <f ca="1">OFFSET(整体套利!C$1,$AP31,0)</f>
        <v>-1.2222011153669277E-2</v>
      </c>
      <c r="K31" s="9">
        <f ca="1">OFFSET(整体套利!O$1,$AP31,0)</f>
        <v>-6.8349106203995369E-3</v>
      </c>
      <c r="L31" s="9">
        <f ca="1">OFFSET(整体套利!P$1,$AP31,0)</f>
        <v>-5.7291666666667851E-3</v>
      </c>
      <c r="M31" s="25">
        <f ca="1">OFFSET(WN!R$1,$AN31,0)</f>
        <v>4.3074835599999997</v>
      </c>
      <c r="N31" s="125">
        <f ca="1">OFFSET(WN!$U$1,$AN31,0)</f>
        <v>4.3536967100000004</v>
      </c>
      <c r="O31" s="25">
        <f t="shared" ca="1" si="3"/>
        <v>-4.6213150000000702E-2</v>
      </c>
      <c r="P31" s="9">
        <f t="shared" ca="1" si="4"/>
        <v>-1.061469208313337E-2</v>
      </c>
      <c r="Q31" s="12">
        <f ca="1">OFFSET(整体套利!H$1,AP31,0)</f>
        <v>-0.33248423875124467</v>
      </c>
      <c r="R31" s="12">
        <f t="shared" ca="1" si="15"/>
        <v>-1.1121951219512316E-2</v>
      </c>
      <c r="S31" s="61">
        <f t="shared" ca="1" si="5"/>
        <v>-9.8162968063598716E-3</v>
      </c>
      <c r="T31" s="12">
        <f t="shared" ca="1" si="6"/>
        <v>5.0046958849964518E-2</v>
      </c>
      <c r="U31" s="61">
        <f t="shared" ca="1" si="7"/>
        <v>0.11078849195461071</v>
      </c>
      <c r="V31" s="59">
        <f t="shared" ca="1" si="8"/>
        <v>4.162559962062689</v>
      </c>
      <c r="W31" s="58">
        <f t="shared" ca="1" si="9"/>
        <v>0.94527313499999999</v>
      </c>
      <c r="X31">
        <f ca="1">OFFSET(CF!Y$1,$AN31,0)</f>
        <v>6</v>
      </c>
      <c r="Y31" s="94">
        <f ca="1">IF(Z31="否",ROUND(OFFSET(CF!J$1,$AN31,0),3),"-  ")</f>
        <v>3.5000000000000003E-2</v>
      </c>
      <c r="Z31" s="95" t="str">
        <f ca="1">IF(OFFSET(CF!I$1,$AN31,0)=0,"否","是")</f>
        <v>否</v>
      </c>
      <c r="AA31" s="9">
        <f t="shared" ca="1" si="10"/>
        <v>-1.0617760617760763E-2</v>
      </c>
      <c r="AB31" s="34">
        <f t="shared" ca="1" si="11"/>
        <v>4.4151706489999993</v>
      </c>
      <c r="AC31" s="96">
        <f ca="1">OFFSET(CF!B$1,$AN31,0)</f>
        <v>42107</v>
      </c>
      <c r="AD31" s="97">
        <f ca="1">OFFSET(WN!AT$1,$AO31,0)</f>
        <v>0.05</v>
      </c>
      <c r="AE31" s="97">
        <f ca="1">OFFSET(WN!AU$1,$AO31,0)</f>
        <v>0.05</v>
      </c>
      <c r="AF31" s="98">
        <f ca="1">OFFSET(WN!O$1,$AN31,0)</f>
        <v>1.036</v>
      </c>
      <c r="AG31" s="28">
        <f ca="1">OFFSET(整体套利!J$1,$AP31,0)</f>
        <v>0.963273135</v>
      </c>
      <c r="AH31" s="28">
        <f t="shared" ca="1" si="12"/>
        <v>0.98899999999999988</v>
      </c>
      <c r="AI31" s="28">
        <f ca="1">OFFSET(CF!K$1,$AN31,0)</f>
        <v>0.5</v>
      </c>
      <c r="AJ31" s="25">
        <f ca="1">OFFSET(整体套利!S$1,$AN31,0)</f>
        <v>0.25</v>
      </c>
      <c r="AK31" s="113">
        <f t="shared" ca="1" si="13"/>
        <v>0.98899999999999988</v>
      </c>
      <c r="AL31" s="44">
        <f t="shared" ca="1" si="14"/>
        <v>1.0135999999999998</v>
      </c>
      <c r="AM31" s="9">
        <v>2.5000000000000001E-2</v>
      </c>
      <c r="AN31" s="10">
        <f>MATCH(A31,CF!L:L,0)-1</f>
        <v>56</v>
      </c>
      <c r="AO31" s="10">
        <f>MATCH($A31,WN!F:F,0)-1</f>
        <v>56</v>
      </c>
      <c r="AP31" s="10">
        <f>MATCH($A31,整体套利!U:U,0)-1</f>
        <v>56</v>
      </c>
    </row>
    <row r="32" spans="1:42" ht="13.95" x14ac:dyDescent="0.25">
      <c r="A32" s="1" t="str">
        <f>WN!F75</f>
        <v>150277.SZ</v>
      </c>
      <c r="B32" s="1" t="str">
        <f>WN!H75</f>
        <v>高铁A</v>
      </c>
      <c r="C32" s="13">
        <f ca="1">OFFSET(RT!I$1,$AO32,0)</f>
        <v>0.95300000000000007</v>
      </c>
      <c r="D32" s="28" t="e">
        <f t="shared" ca="1" si="0"/>
        <v>#N/A</v>
      </c>
      <c r="E32" s="9" t="e">
        <f t="shared" ca="1" si="1"/>
        <v>#N/A</v>
      </c>
      <c r="F32" s="9">
        <f ca="1">OFFSET(RT!O$1,$AN32,0)</f>
        <v>0</v>
      </c>
      <c r="G32" s="34">
        <f ca="1">OFFSET(RT!X$1,$AO32,0)</f>
        <v>0</v>
      </c>
      <c r="H32" s="15">
        <f t="shared" ca="1" si="2"/>
        <v>4.7268907563025202E-2</v>
      </c>
      <c r="I32" s="15">
        <f ca="1">OFFSET(RT!S$1,$AN32,0)</f>
        <v>4.5346963748442264E-3</v>
      </c>
      <c r="J32" s="9">
        <f ca="1">OFFSET(整体套利!C$1,$AP32,0)</f>
        <v>-2.4928698736917942E-3</v>
      </c>
      <c r="K32" s="9">
        <f ca="1">OFFSET(整体套利!O$1,$AP32,0)</f>
        <v>-3.2467532467532756E-3</v>
      </c>
      <c r="L32" s="9">
        <f ca="1">OFFSET(整体套利!P$1,$AP32,0)</f>
        <v>-2.580645161290418E-3</v>
      </c>
      <c r="M32" s="25">
        <f ca="1">OFFSET(WN!R$1,$AN32,0)</f>
        <v>1.6095631100000001</v>
      </c>
      <c r="N32" s="125">
        <f ca="1">OFFSET(WN!$U$1,$AN32,0)</f>
        <v>1.6093655</v>
      </c>
      <c r="O32" s="25">
        <f t="shared" ca="1" si="3"/>
        <v>1.9761000000007023E-4</v>
      </c>
      <c r="P32" s="9">
        <f t="shared" ca="1" si="4"/>
        <v>1.2278752092065304E-4</v>
      </c>
      <c r="Q32" s="12">
        <f ca="1">OFFSET(整体套利!H$1,AP32,0)</f>
        <v>-0.18598733216698538</v>
      </c>
      <c r="R32" s="12">
        <f t="shared" ca="1" si="15"/>
        <v>1.807450157397672E-2</v>
      </c>
      <c r="S32" s="61">
        <f t="shared" ca="1" si="5"/>
        <v>1.6749844818870947E-2</v>
      </c>
      <c r="T32" s="12">
        <f t="shared" ca="1" si="6"/>
        <v>4.8075002239817401E-2</v>
      </c>
      <c r="U32" s="61">
        <f t="shared" ca="1" si="7"/>
        <v>0.43436652707591517</v>
      </c>
      <c r="V32" s="59">
        <f t="shared" ca="1" si="8"/>
        <v>2.5371066181501738</v>
      </c>
      <c r="W32" s="58">
        <f t="shared" ca="1" si="9"/>
        <v>0.76791556000000005</v>
      </c>
      <c r="X32">
        <f ca="1">OFFSET(CF!Y$1,$AN32,0)</f>
        <v>6</v>
      </c>
      <c r="Y32" s="94">
        <f ca="1">IF(Z32="否",ROUND(OFFSET(CF!J$1,$AN32,0),3),"-  ")</f>
        <v>0.03</v>
      </c>
      <c r="Z32" s="95" t="str">
        <f ca="1">IF(OFFSET(CF!I$1,$AN32,0)=0,"否","是")</f>
        <v>否</v>
      </c>
      <c r="AA32" s="9">
        <f t="shared" ca="1" si="10"/>
        <v>-4.7952047952047772E-2</v>
      </c>
      <c r="AB32" s="34">
        <f t="shared" ca="1" si="11"/>
        <v>1.5339136438300003</v>
      </c>
      <c r="AC32" s="96">
        <f ca="1">OFFSET(CF!B$1,$AN32,0)</f>
        <v>42156</v>
      </c>
      <c r="AD32" s="97">
        <f ca="1">OFFSET(WN!AT$1,$AO32,0)</f>
        <v>4.4999999999999998E-2</v>
      </c>
      <c r="AE32" s="97">
        <f ca="1">OFFSET(WN!AU$1,$AO32,0)</f>
        <v>4.4999999999999998E-2</v>
      </c>
      <c r="AF32" s="98">
        <f ca="1">OFFSET(WN!O$1,$AN32,0)</f>
        <v>1.0009999999999999</v>
      </c>
      <c r="AG32" s="28">
        <f ca="1">OFFSET(整体套利!J$1,$AP32,0)</f>
        <v>0.76841556</v>
      </c>
      <c r="AH32" s="28">
        <f t="shared" ca="1" si="12"/>
        <v>0.95200000000000018</v>
      </c>
      <c r="AI32" s="28">
        <f ca="1">OFFSET(CF!K$1,$AN32,0)</f>
        <v>0.5</v>
      </c>
      <c r="AJ32" s="25">
        <f ca="1">OFFSET(整体套利!S$1,$AN32,0)</f>
        <v>0.25</v>
      </c>
      <c r="AK32" s="113">
        <f t="shared" ca="1" si="13"/>
        <v>0.95200000000000018</v>
      </c>
      <c r="AL32" s="44">
        <f t="shared" ca="1" si="14"/>
        <v>0.97022499999999989</v>
      </c>
      <c r="AM32" s="9">
        <v>2.5000000000000001E-2</v>
      </c>
      <c r="AN32" s="10">
        <f>MATCH(A32,CF!L:L,0)-1</f>
        <v>74</v>
      </c>
      <c r="AO32" s="10">
        <f>MATCH($A32,WN!F:F,0)-1</f>
        <v>74</v>
      </c>
      <c r="AP32" s="10">
        <f>MATCH($A32,整体套利!U:U,0)-1</f>
        <v>74</v>
      </c>
    </row>
    <row r="33" spans="1:42" ht="13.95" x14ac:dyDescent="0.25">
      <c r="A33" s="1" t="str">
        <f>WN!F31</f>
        <v>150152.SZ</v>
      </c>
      <c r="B33" s="1" t="str">
        <f>WN!H31</f>
        <v>创业板A</v>
      </c>
      <c r="C33" s="13">
        <f ca="1">OFFSET(RT!I$1,$AO33,0)</f>
        <v>1.008</v>
      </c>
      <c r="D33" s="28" t="e">
        <f t="shared" ca="1" si="0"/>
        <v>#N/A</v>
      </c>
      <c r="E33" s="9" t="e">
        <f t="shared" ca="1" si="1"/>
        <v>#N/A</v>
      </c>
      <c r="F33" s="9">
        <f ca="1">OFFSET(RT!O$1,$AN33,0)</f>
        <v>3.0000000000000001E-3</v>
      </c>
      <c r="G33" s="34">
        <f ca="1">OFFSET(RT!X$1,$AO33,0)</f>
        <v>0</v>
      </c>
      <c r="H33" s="15">
        <f t="shared" ca="1" si="2"/>
        <v>5.1334702258726904E-2</v>
      </c>
      <c r="I33" s="15">
        <f ca="1">OFFSET(RT!S$1,$AN33,0)</f>
        <v>8.881762968485632E-2</v>
      </c>
      <c r="J33" s="9">
        <f ca="1">OFFSET(整体套利!C$1,$AP33,0)</f>
        <v>-3.9617495653601065E-3</v>
      </c>
      <c r="K33" s="9">
        <f ca="1">OFFSET(整体套利!O$1,$AP33,0)</f>
        <v>-7.6832151300236795E-3</v>
      </c>
      <c r="L33" s="9">
        <f ca="1">OFFSET(整体套利!P$1,$AP33,0)</f>
        <v>-6.4629847238543148E-3</v>
      </c>
      <c r="M33" s="25">
        <f ca="1">OFFSET(WN!R$1,$AN33,0)</f>
        <v>35.618391430000003</v>
      </c>
      <c r="N33" s="125">
        <f ca="1">OFFSET(WN!$U$1,$AN33,0)</f>
        <v>36.299580290000002</v>
      </c>
      <c r="O33" s="25">
        <f t="shared" ca="1" si="3"/>
        <v>-0.6811888599999989</v>
      </c>
      <c r="P33" s="9">
        <f t="shared" ca="1" si="4"/>
        <v>-1.8765750307797813E-2</v>
      </c>
      <c r="Q33" s="12">
        <f ca="1">OFFSET(整体套利!H$1,AP33,0)</f>
        <v>-0.23738037354914876</v>
      </c>
      <c r="R33" s="12">
        <f t="shared" ca="1" si="15"/>
        <v>-9.9206349206348854E-5</v>
      </c>
      <c r="S33" s="61">
        <f t="shared" ca="1" si="5"/>
        <v>-9.0142790906592692E-5</v>
      </c>
      <c r="T33" s="12">
        <f t="shared" ca="1" si="6"/>
        <v>5.132991371883671E-2</v>
      </c>
      <c r="U33" s="61">
        <f t="shared" ca="1" si="7"/>
        <v>0.29168989257903455</v>
      </c>
      <c r="V33" s="59">
        <f t="shared" ca="1" si="8"/>
        <v>3.1935679215146084</v>
      </c>
      <c r="W33" s="58">
        <f t="shared" ca="1" si="9"/>
        <v>0.82483513999999991</v>
      </c>
      <c r="X33">
        <f ca="1">OFFSET(CF!Y$1,$AN33,0)</f>
        <v>6</v>
      </c>
      <c r="Y33" s="94">
        <f ca="1">IF(Z33="否",ROUND(OFFSET(CF!J$1,$AN33,0),3),"-  ")</f>
        <v>3.5000000000000003E-2</v>
      </c>
      <c r="Z33" s="95" t="str">
        <f ca="1">IF(OFFSET(CF!I$1,$AN33,0)=0,"否","是")</f>
        <v>否</v>
      </c>
      <c r="AA33" s="9">
        <f t="shared" ca="1" si="10"/>
        <v>-2.5145067698259194E-2</v>
      </c>
      <c r="AB33" s="34">
        <f t="shared" ca="1" si="11"/>
        <v>35.903338561440002</v>
      </c>
      <c r="AC33" s="96">
        <f ca="1">OFFSET(CF!B$1,$AN33,0)</f>
        <v>41540</v>
      </c>
      <c r="AD33" s="97">
        <f ca="1">OFFSET(WN!AT$1,$AO33,0)</f>
        <v>0.05</v>
      </c>
      <c r="AE33" s="97">
        <f ca="1">OFFSET(WN!AU$1,$AO33,0)</f>
        <v>0.05</v>
      </c>
      <c r="AF33" s="98">
        <f ca="1">OFFSET(WN!O$1,$AN33,0)</f>
        <v>1.034</v>
      </c>
      <c r="AG33" s="28">
        <f ca="1">OFFSET(整体套利!J$1,$AP33,0)</f>
        <v>0.84183513999999993</v>
      </c>
      <c r="AH33" s="28">
        <f t="shared" ca="1" si="12"/>
        <v>0.97399999999999998</v>
      </c>
      <c r="AI33" s="28">
        <f ca="1">OFFSET(CF!K$1,$AN33,0)</f>
        <v>0.5</v>
      </c>
      <c r="AJ33" s="25">
        <f ca="1">OFFSET(整体套利!S$1,$AN33,0)</f>
        <v>0.25</v>
      </c>
      <c r="AK33" s="113">
        <f t="shared" ca="1" si="13"/>
        <v>0.97399999999999998</v>
      </c>
      <c r="AL33" s="44">
        <f t="shared" ca="1" si="14"/>
        <v>1.0079</v>
      </c>
      <c r="AM33" s="9">
        <v>2.5000000000000001E-2</v>
      </c>
      <c r="AN33" s="10">
        <f>MATCH(A33,CF!L:L,0)-1</f>
        <v>30</v>
      </c>
      <c r="AO33" s="10">
        <f>MATCH($A33,WN!F:F,0)-1</f>
        <v>30</v>
      </c>
      <c r="AP33" s="10">
        <f>MATCH($A33,整体套利!U:U,0)-1</f>
        <v>30</v>
      </c>
    </row>
    <row r="34" spans="1:42" ht="13.95" x14ac:dyDescent="0.25">
      <c r="A34" s="1" t="str">
        <f>WN!F67</f>
        <v>150275.SZ</v>
      </c>
      <c r="B34" s="1" t="str">
        <f>WN!H67</f>
        <v>一带一A</v>
      </c>
      <c r="C34" s="13">
        <f ca="1">OFFSET(RT!I$1,$AO34,0)</f>
        <v>0.98299999999999998</v>
      </c>
      <c r="D34" s="28" t="e">
        <f t="shared" ref="D34:D65" ca="1" si="16">IF(Y34=0.03,AE34/ImYield3+AF34-1,IF(Y34=0.032,AE34/ImYield3.2+AF34-1,IF(Y34=0.035,AE34/ImYield3.5+AF34-1,IF(Y34=0.04,AE34/ImYield4+AF34-1,"-"))))</f>
        <v>#N/A</v>
      </c>
      <c r="E34" s="9" t="e">
        <f t="shared" ref="E34:E65" ca="1" si="17">IF(D34="-","-",C34/D34-1)</f>
        <v>#N/A</v>
      </c>
      <c r="F34" s="9">
        <f ca="1">OFFSET(RT!O$1,$AN34,0)</f>
        <v>0</v>
      </c>
      <c r="G34" s="34">
        <f ca="1">OFFSET(RT!X$1,$AO34,0)</f>
        <v>0</v>
      </c>
      <c r="H34" s="15">
        <f t="shared" ref="H34:H65" ca="1" si="18">AE34/(C34-AF34+1)</f>
        <v>4.7368421052631574E-2</v>
      </c>
      <c r="I34" s="15">
        <f ca="1">OFFSET(RT!S$1,$AN34,0)</f>
        <v>1.457529124172313E-2</v>
      </c>
      <c r="J34" s="9">
        <f ca="1">OFFSET(整体套利!C$1,$AP34,0)</f>
        <v>-3.796253640136138E-3</v>
      </c>
      <c r="K34" s="9">
        <f ca="1">OFFSET(整体套利!O$1,$AP34,0)</f>
        <v>1.2453300124533051E-3</v>
      </c>
      <c r="L34" s="9">
        <f ca="1">OFFSET(整体套利!P$1,$AP34,0)</f>
        <v>1.8518518518517713E-3</v>
      </c>
      <c r="M34" s="25">
        <f ca="1">OFFSET(WN!R$1,$AN34,0)</f>
        <v>4.9825501799999996</v>
      </c>
      <c r="N34" s="125">
        <f ca="1">OFFSET(WN!$U$1,$AN34,0)</f>
        <v>4.93479475</v>
      </c>
      <c r="O34" s="25">
        <f t="shared" ref="O34:O65" ca="1" si="19">M34-N34</f>
        <v>4.7755429999999599E-2</v>
      </c>
      <c r="P34" s="9">
        <f t="shared" ref="P34:P65" ca="1" si="20">M34/N34-1</f>
        <v>9.6772879966282588E-3</v>
      </c>
      <c r="Q34" s="12">
        <f ca="1">OFFSET(整体套利!H$1,AP34,0)</f>
        <v>-0.1996684993239165</v>
      </c>
      <c r="R34" s="12">
        <f t="shared" ca="1" si="15"/>
        <v>1.8234994913529867E-2</v>
      </c>
      <c r="S34" s="61">
        <f t="shared" ref="S34:S65" ca="1" si="21">IF(X34="-","-",R34*EXP(-3%*V34))</f>
        <v>1.6790850942199433E-2</v>
      </c>
      <c r="T34" s="12">
        <f t="shared" ref="T34:T65" ca="1" si="22">IF(X34="-","-",AE34/(AH34-S34*C34))</f>
        <v>4.8205956748106037E-2</v>
      </c>
      <c r="U34" s="61">
        <f t="shared" ref="U34:U65" ca="1" si="23">IF(X34="-","-",IF(X34=6,IF(W34&lt;1,-3.1402*W34^3+13.6342*W34^2-18.2453*W34+7.8272,IF(W34&lt;=1.25,-2.4896*W34^3+9.5484*W34^2-12.2112*W34+5.2219,0.2062*W34^3-0.1181*W34^2-0.6581*W34+0.6197)),IF(W34&lt;=1.2,-4.6496*W34^3+16.9695*W34^2-20.6466*W34+8.3895,IF(W34&lt;=1.4,-0.9815*W34^3+4.0577*W34^2-5.6099*W34+2.5962,0.2913*W34^3-1.2435*W34^2+1.7775*W34-0.8485))))</f>
        <v>0.38723129985474891</v>
      </c>
      <c r="V34" s="59">
        <f t="shared" ref="V34:V65" ca="1" si="24">IF(X34="-","-",IF(X34=6,IF(W34&lt;=1,(5128*W34^3-17931*W34^2+21682*W34-7764)/250,IF(W34&lt;=1.25,(2274*W34^3-10027*W34^2+14407*W34-5539)/250,(1744*W34^3-8769*W34^2+13731*W34-5627)/250)),IF(W34&lt;=1.2,(4165*W34^3-15279*W34^2+19557*W34-7230)/250,IF(W34&lt;=1.4,(-287.5*W34^3-309.4*W34^2+2634.7*W34-793.8)/250,(323.2*W34^3-2492.3*W34^2+5194.9*W34-1775.5)/250))))</f>
        <v>2.7502798008837561</v>
      </c>
      <c r="W34" s="58">
        <f t="shared" ref="W34:W65" ca="1" si="25">AG34-(AF34-1)*AI34</f>
        <v>0.78504286000000012</v>
      </c>
      <c r="X34">
        <f ca="1">OFFSET(CF!Y$1,$AN34,0)</f>
        <v>6</v>
      </c>
      <c r="Y34" s="94">
        <f ca="1">IF(Z34="否",ROUND(OFFSET(CF!J$1,$AN34,0),3),"-  ")</f>
        <v>0.03</v>
      </c>
      <c r="Z34" s="95" t="str">
        <f ca="1">IF(OFFSET(CF!I$1,$AN34,0)=0,"否","是")</f>
        <v>否</v>
      </c>
      <c r="AA34" s="9">
        <f t="shared" ref="AA34:AA65" ca="1" si="26">C34/AF34-1</f>
        <v>-4.8402710551790795E-2</v>
      </c>
      <c r="AB34" s="34">
        <f t="shared" ref="AB34:AB65" ca="1" si="27">C34*M34</f>
        <v>4.8978468269399995</v>
      </c>
      <c r="AC34" s="96">
        <f ca="1">OFFSET(CF!B$1,$AN34,0)</f>
        <v>42146</v>
      </c>
      <c r="AD34" s="97">
        <f ca="1">OFFSET(WN!AT$1,$AO34,0)</f>
        <v>4.4999999999999998E-2</v>
      </c>
      <c r="AE34" s="97">
        <f ca="1">OFFSET(WN!AU$1,$AO34,0)</f>
        <v>4.4999999999999998E-2</v>
      </c>
      <c r="AF34" s="98">
        <f ca="1">OFFSET(WN!O$1,$AN34,0)</f>
        <v>1.0329999999999999</v>
      </c>
      <c r="AG34" s="28">
        <f ca="1">OFFSET(整体套利!J$1,$AP34,0)</f>
        <v>0.80154286000000008</v>
      </c>
      <c r="AH34" s="28">
        <f t="shared" ref="AH34:AH65" ca="1" si="28">C34-AF34+1</f>
        <v>0.95000000000000007</v>
      </c>
      <c r="AI34" s="28">
        <f ca="1">OFFSET(CF!K$1,$AN34,0)</f>
        <v>0.5</v>
      </c>
      <c r="AJ34" s="25">
        <f ca="1">OFFSET(整体套利!S$1,$AN34,0)</f>
        <v>0.25</v>
      </c>
      <c r="AK34" s="113">
        <f t="shared" ref="AK34:AK65" ca="1" si="29">AE34/H34</f>
        <v>0.95000000000000007</v>
      </c>
      <c r="AL34" s="44">
        <f t="shared" ref="AL34:AL65" ca="1" si="30">AJ34*AK34+(AF34-AJ34)*(1-AM34)</f>
        <v>1.0009249999999998</v>
      </c>
      <c r="AM34" s="9">
        <v>2.5000000000000001E-2</v>
      </c>
      <c r="AN34" s="10">
        <f>MATCH(A34,CF!L:L,0)-1</f>
        <v>66</v>
      </c>
      <c r="AO34" s="10">
        <f>MATCH($A34,WN!F:F,0)-1</f>
        <v>66</v>
      </c>
      <c r="AP34" s="10">
        <f>MATCH($A34,整体套利!U:U,0)-1</f>
        <v>66</v>
      </c>
    </row>
    <row r="35" spans="1:42" ht="13.95" x14ac:dyDescent="0.25">
      <c r="A35" s="1" t="str">
        <f>WN!F83</f>
        <v>150255.SZ</v>
      </c>
      <c r="B35" s="1" t="str">
        <f>WN!H83</f>
        <v>银行业A</v>
      </c>
      <c r="C35" s="13">
        <f ca="1">OFFSET(RT!I$1,$AO35,0)</f>
        <v>0.96199999999999997</v>
      </c>
      <c r="D35" s="28" t="e">
        <f t="shared" ca="1" si="16"/>
        <v>#N/A</v>
      </c>
      <c r="E35" s="9" t="e">
        <f t="shared" ca="1" si="17"/>
        <v>#N/A</v>
      </c>
      <c r="F35" s="9">
        <f ca="1">OFFSET(RT!O$1,$AN35,0)</f>
        <v>0</v>
      </c>
      <c r="G35" s="34">
        <f ca="1">OFFSET(RT!X$1,$AO35,0)</f>
        <v>0</v>
      </c>
      <c r="H35" s="15">
        <f t="shared" ca="1" si="18"/>
        <v>4.7373407727129169E-2</v>
      </c>
      <c r="I35" s="15">
        <f ca="1">OFFSET(RT!S$1,$AN35,0)</f>
        <v>2.6776954666596825E-4</v>
      </c>
      <c r="J35" s="9">
        <f ca="1">OFFSET(整体套利!C$1,$AP35,0)</f>
        <v>4.8373700048454094E-3</v>
      </c>
      <c r="K35" s="9">
        <f ca="1">OFFSET(整体套利!O$1,$AP35,0)</f>
        <v>1.2910674923900523E-2</v>
      </c>
      <c r="L35" s="9">
        <f ca="1">OFFSET(整体套利!P$1,$AP35,0)</f>
        <v>4.371357202331394E-3</v>
      </c>
      <c r="M35" s="25">
        <f ca="1">OFFSET(WN!R$1,$AN35,0)</f>
        <v>1.0568789599999999</v>
      </c>
      <c r="N35" s="125">
        <f ca="1">OFFSET(WN!$U$1,$AN35,0)</f>
        <v>1.0568789599999999</v>
      </c>
      <c r="O35" s="25">
        <f t="shared" ca="1" si="19"/>
        <v>0</v>
      </c>
      <c r="P35" s="9">
        <f t="shared" ca="1" si="20"/>
        <v>0</v>
      </c>
      <c r="Q35" s="12">
        <f ca="1">OFFSET(整体套利!H$1,AP35,0)</f>
        <v>-0.33780430237800785</v>
      </c>
      <c r="R35" s="12">
        <f t="shared" ca="1" si="15"/>
        <v>1.9254158004158084E-2</v>
      </c>
      <c r="S35" s="61">
        <f t="shared" ca="1" si="21"/>
        <v>1.6988959294625929E-2</v>
      </c>
      <c r="T35" s="12">
        <f t="shared" ca="1" si="22"/>
        <v>4.8202753834206372E-2</v>
      </c>
      <c r="U35" s="61">
        <f t="shared" ca="1" si="23"/>
        <v>0.10940997325999913</v>
      </c>
      <c r="V35" s="59">
        <f t="shared" ca="1" si="24"/>
        <v>4.1721119270771307</v>
      </c>
      <c r="W35" s="58">
        <f t="shared" ca="1" si="25"/>
        <v>0.94684051599999997</v>
      </c>
      <c r="X35">
        <f ca="1">OFFSET(CF!Y$1,$AN35,0)</f>
        <v>6</v>
      </c>
      <c r="Y35" s="94">
        <f ca="1">IF(Z35="否",ROUND(OFFSET(CF!J$1,$AN35,0),3),"-  ")</f>
        <v>0.03</v>
      </c>
      <c r="Z35" s="95" t="str">
        <f ca="1">IF(OFFSET(CF!I$1,$AN35,0)=0,"否","是")</f>
        <v>否</v>
      </c>
      <c r="AA35" s="9">
        <f t="shared" ca="1" si="26"/>
        <v>-4.9501037446892604E-2</v>
      </c>
      <c r="AB35" s="34">
        <f t="shared" ca="1" si="27"/>
        <v>1.01671755952</v>
      </c>
      <c r="AC35" s="96">
        <f ca="1">OFFSET(CF!B$1,$AN35,0)</f>
        <v>42166</v>
      </c>
      <c r="AD35" s="97">
        <f ca="1">OFFSET(WN!AT$1,$AO35,0)</f>
        <v>4.4999999999999998E-2</v>
      </c>
      <c r="AE35" s="97">
        <f ca="1">OFFSET(WN!AU$1,$AO35,0)</f>
        <v>4.4999999999999998E-2</v>
      </c>
      <c r="AF35" s="98">
        <f ca="1">OFFSET(WN!O$1,$AN35,0)</f>
        <v>1.0121</v>
      </c>
      <c r="AG35" s="28">
        <f ca="1">OFFSET(整体套利!J$1,$AP35,0)</f>
        <v>0.95289051599999997</v>
      </c>
      <c r="AH35" s="28">
        <f t="shared" ca="1" si="28"/>
        <v>0.94989999999999997</v>
      </c>
      <c r="AI35" s="28">
        <f ca="1">OFFSET(CF!K$1,$AN35,0)</f>
        <v>0.5</v>
      </c>
      <c r="AJ35" s="25">
        <f ca="1">OFFSET(整体套利!S$1,$AN35,0)</f>
        <v>0.25</v>
      </c>
      <c r="AK35" s="113">
        <f t="shared" ca="1" si="29"/>
        <v>0.94989999999999997</v>
      </c>
      <c r="AL35" s="44">
        <f t="shared" ca="1" si="30"/>
        <v>0.98052249999999996</v>
      </c>
      <c r="AM35" s="9">
        <v>2.5000000000000001E-2</v>
      </c>
      <c r="AN35" s="10">
        <f>MATCH(A35,CF!L:L,0)-1</f>
        <v>82</v>
      </c>
      <c r="AO35" s="10">
        <f>MATCH($A35,WN!F:F,0)-1</f>
        <v>82</v>
      </c>
      <c r="AP35" s="10">
        <f>MATCH($A35,整体套利!U:U,0)-1</f>
        <v>82</v>
      </c>
    </row>
    <row r="36" spans="1:42" ht="13.95" x14ac:dyDescent="0.25">
      <c r="A36" s="1" t="str">
        <f>WN!F99</f>
        <v>150287.SZ</v>
      </c>
      <c r="B36" s="1" t="str">
        <f>WN!H99</f>
        <v>钢铁A</v>
      </c>
      <c r="C36" s="13">
        <f ca="1">OFFSET(RT!I$1,$AO36,0)</f>
        <v>1.046</v>
      </c>
      <c r="D36" s="28" t="e">
        <f t="shared" ca="1" si="16"/>
        <v>#N/A</v>
      </c>
      <c r="E36" s="9" t="e">
        <f t="shared" ca="1" si="17"/>
        <v>#N/A</v>
      </c>
      <c r="F36" s="9">
        <f ca="1">OFFSET(RT!O$1,$AN36,0)</f>
        <v>-1E-3</v>
      </c>
      <c r="G36" s="34">
        <f ca="1">OFFSET(RT!X$1,$AO36,0)</f>
        <v>0</v>
      </c>
      <c r="H36" s="15">
        <f t="shared" ca="1" si="18"/>
        <v>5.4671968190854868E-2</v>
      </c>
      <c r="I36" s="15">
        <f ca="1">OFFSET(RT!S$1,$AN36,0)</f>
        <v>7.3115883982995927E-2</v>
      </c>
      <c r="J36" s="9">
        <f ca="1">OFFSET(整体套利!C$1,$AP36,0)</f>
        <v>5.889201863242155E-3</v>
      </c>
      <c r="K36" s="9">
        <f ca="1">OFFSET(整体套利!O$1,$AP36,0)</f>
        <v>-1.9665683382497079E-3</v>
      </c>
      <c r="L36" s="9">
        <f ca="1">OFFSET(整体套利!P$1,$AP36,0)</f>
        <v>-1.9323671497584183E-3</v>
      </c>
      <c r="M36" s="25">
        <f ca="1">OFFSET(WN!R$1,$AN36,0)</f>
        <v>1.2894947699999999</v>
      </c>
      <c r="N36" s="125">
        <f ca="1">OFFSET(WN!$U$1,$AN36,0)</f>
        <v>1.27294672</v>
      </c>
      <c r="O36" s="25">
        <f t="shared" ca="1" si="19"/>
        <v>1.6548049999999925E-2</v>
      </c>
      <c r="P36" s="9">
        <f t="shared" ca="1" si="20"/>
        <v>1.2999797823431303E-2</v>
      </c>
      <c r="Q36" s="12">
        <f ca="1">OFFSET(整体套利!H$1,AP36,0)</f>
        <v>-0.35635065952203249</v>
      </c>
      <c r="R36" s="12">
        <f t="shared" ca="1" si="15"/>
        <v>-2.3183556405353856E-2</v>
      </c>
      <c r="S36" s="61">
        <f t="shared" ca="1" si="21"/>
        <v>-2.0334747993443533E-2</v>
      </c>
      <c r="T36" s="12">
        <f t="shared" ca="1" si="22"/>
        <v>5.3539957520115526E-2</v>
      </c>
      <c r="U36" s="61">
        <f t="shared" ca="1" si="23"/>
        <v>8.438419982811407E-2</v>
      </c>
      <c r="V36" s="59">
        <f t="shared" ca="1" si="24"/>
        <v>4.3704035069214147</v>
      </c>
      <c r="W36" s="58">
        <f t="shared" ca="1" si="25"/>
        <v>0.98209843999999991</v>
      </c>
      <c r="X36">
        <f ca="1">OFFSET(CF!Y$1,$AN36,0)</f>
        <v>6</v>
      </c>
      <c r="Y36" s="94">
        <f ca="1">IF(Z36="否",ROUND(OFFSET(CF!J$1,$AN36,0),3),"-  ")</f>
        <v>0.04</v>
      </c>
      <c r="Z36" s="95" t="str">
        <f ca="1">IF(OFFSET(CF!I$1,$AN36,0)=0,"否","是")</f>
        <v>否</v>
      </c>
      <c r="AA36" s="9">
        <f t="shared" ca="1" si="26"/>
        <v>5.7692307692307487E-3</v>
      </c>
      <c r="AB36" s="34">
        <f t="shared" ca="1" si="27"/>
        <v>1.34881152942</v>
      </c>
      <c r="AC36" s="96">
        <f ca="1">OFFSET(CF!B$1,$AN36,0)</f>
        <v>42186</v>
      </c>
      <c r="AD36" s="97">
        <f ca="1">OFFSET(WN!AT$1,$AO36,0)</f>
        <v>5.5E-2</v>
      </c>
      <c r="AE36" s="97">
        <f ca="1">OFFSET(WN!AU$1,$AO36,0)</f>
        <v>5.5E-2</v>
      </c>
      <c r="AF36" s="98">
        <f ca="1">OFFSET(WN!O$1,$AN36,0)</f>
        <v>1.04</v>
      </c>
      <c r="AG36" s="28">
        <f ca="1">OFFSET(整体套利!J$1,$AP36,0)</f>
        <v>1.0020984399999999</v>
      </c>
      <c r="AH36" s="28">
        <f t="shared" ca="1" si="28"/>
        <v>1.006</v>
      </c>
      <c r="AI36" s="28">
        <f ca="1">OFFSET(CF!K$1,$AN36,0)</f>
        <v>0.5</v>
      </c>
      <c r="AJ36" s="25">
        <f ca="1">OFFSET(整体套利!S$1,$AN36,0)</f>
        <v>0.25</v>
      </c>
      <c r="AK36" s="113">
        <f t="shared" ca="1" si="29"/>
        <v>1.006</v>
      </c>
      <c r="AL36" s="44">
        <f t="shared" ca="1" si="30"/>
        <v>1.0217499999999999</v>
      </c>
      <c r="AM36" s="9">
        <v>2.5000000000000001E-2</v>
      </c>
      <c r="AN36" s="10">
        <f>MATCH(A36,CF!L:L,0)-1</f>
        <v>98</v>
      </c>
      <c r="AO36" s="10">
        <f>MATCH($A36,WN!F:F,0)-1</f>
        <v>98</v>
      </c>
      <c r="AP36" s="10">
        <f>MATCH($A36,整体套利!U:U,0)-1</f>
        <v>98</v>
      </c>
    </row>
    <row r="37" spans="1:42" ht="13.95" x14ac:dyDescent="0.25">
      <c r="A37" s="1" t="str">
        <f>WN!F62</f>
        <v>150227.SZ</v>
      </c>
      <c r="B37" s="1" t="str">
        <f>WN!H62</f>
        <v>银行A</v>
      </c>
      <c r="C37" s="13">
        <f ca="1">OFFSET(RT!I$1,$AO37,0)</f>
        <v>0.98899999999999999</v>
      </c>
      <c r="D37" s="28" t="e">
        <f t="shared" ca="1" si="16"/>
        <v>#N/A</v>
      </c>
      <c r="E37" s="9" t="e">
        <f t="shared" ca="1" si="17"/>
        <v>#N/A</v>
      </c>
      <c r="F37" s="9">
        <f ca="1">OFFSET(RT!O$1,$AN37,0)</f>
        <v>0</v>
      </c>
      <c r="G37" s="34">
        <f ca="1">OFFSET(RT!X$1,$AO37,0)</f>
        <v>0</v>
      </c>
      <c r="H37" s="15">
        <f t="shared" ca="1" si="18"/>
        <v>4.7318611987381701E-2</v>
      </c>
      <c r="I37" s="15">
        <f ca="1">OFFSET(RT!S$1,$AN37,0)</f>
        <v>1.7895048025945045E-2</v>
      </c>
      <c r="J37" s="9">
        <f ca="1">OFFSET(整体套利!C$1,$AP37,0)</f>
        <v>-1.6348857536151451E-3</v>
      </c>
      <c r="K37" s="9">
        <f ca="1">OFFSET(整体套利!O$1,$AP37,0)</f>
        <v>0</v>
      </c>
      <c r="L37" s="9">
        <f ca="1">OFFSET(整体套利!P$1,$AP37,0)</f>
        <v>-3.054989816700604E-3</v>
      </c>
      <c r="M37" s="25">
        <f ca="1">OFFSET(WN!R$1,$AN37,0)</f>
        <v>21.523374480000001</v>
      </c>
      <c r="N37" s="125">
        <f ca="1">OFFSET(WN!$U$1,$AN37,0)</f>
        <v>21.385237419999999</v>
      </c>
      <c r="O37" s="25">
        <f t="shared" ca="1" si="19"/>
        <v>0.13813706000000181</v>
      </c>
      <c r="P37" s="9">
        <f t="shared" ca="1" si="20"/>
        <v>6.459458798002915E-3</v>
      </c>
      <c r="Q37" s="12">
        <f ca="1">OFFSET(整体套利!H$1,AP37,0)</f>
        <v>-0.33887184208259968</v>
      </c>
      <c r="R37" s="12">
        <f t="shared" ca="1" si="15"/>
        <v>1.7239635995955682E-2</v>
      </c>
      <c r="S37" s="61">
        <f t="shared" ca="1" si="21"/>
        <v>1.5189000129441304E-2</v>
      </c>
      <c r="T37" s="12">
        <f t="shared" ca="1" si="22"/>
        <v>4.8078049065244009E-2</v>
      </c>
      <c r="U37" s="61">
        <f t="shared" ca="1" si="23"/>
        <v>0.10253259498793721</v>
      </c>
      <c r="V37" s="59">
        <f t="shared" ca="1" si="24"/>
        <v>4.2213220303678751</v>
      </c>
      <c r="W37" s="58">
        <f t="shared" ca="1" si="25"/>
        <v>0.95509252999999994</v>
      </c>
      <c r="X37">
        <f ca="1">OFFSET(CF!Y$1,$AN37,0)</f>
        <v>6</v>
      </c>
      <c r="Y37" s="94">
        <f ca="1">IF(Z37="否",ROUND(OFFSET(CF!J$1,$AN37,0),3),"-  ")</f>
        <v>0.03</v>
      </c>
      <c r="Z37" s="95" t="str">
        <f ca="1">IF(OFFSET(CF!I$1,$AN37,0)=0,"否","是")</f>
        <v>否</v>
      </c>
      <c r="AA37" s="9">
        <f t="shared" ca="1" si="26"/>
        <v>-4.7206165703275516E-2</v>
      </c>
      <c r="AB37" s="34">
        <f t="shared" ca="1" si="27"/>
        <v>21.286617360720001</v>
      </c>
      <c r="AC37" s="96">
        <f ca="1">OFFSET(CF!B$1,$AN37,0)</f>
        <v>42122</v>
      </c>
      <c r="AD37" s="97">
        <f ca="1">OFFSET(WN!AT$1,$AO37,0)</f>
        <v>4.4999999999999998E-2</v>
      </c>
      <c r="AE37" s="97">
        <f ca="1">OFFSET(WN!AU$1,$AO37,0)</f>
        <v>4.4999999999999998E-2</v>
      </c>
      <c r="AF37" s="98">
        <f ca="1">OFFSET(WN!O$1,$AN37,0)</f>
        <v>1.038</v>
      </c>
      <c r="AG37" s="28">
        <f ca="1">OFFSET(整体套利!J$1,$AP37,0)</f>
        <v>0.97409252999999996</v>
      </c>
      <c r="AH37" s="28">
        <f t="shared" ca="1" si="28"/>
        <v>0.95099999999999996</v>
      </c>
      <c r="AI37" s="28">
        <f ca="1">OFFSET(CF!K$1,$AN37,0)</f>
        <v>0.5</v>
      </c>
      <c r="AJ37" s="25">
        <f ca="1">OFFSET(整体套利!S$1,$AN37,0)</f>
        <v>0.25</v>
      </c>
      <c r="AK37" s="113">
        <f t="shared" ca="1" si="29"/>
        <v>0.95100000000000007</v>
      </c>
      <c r="AL37" s="44">
        <f t="shared" ca="1" si="30"/>
        <v>1.0060500000000001</v>
      </c>
      <c r="AM37" s="9">
        <v>2.5000000000000001E-2</v>
      </c>
      <c r="AN37" s="10">
        <f>MATCH(A37,CF!L:L,0)-1</f>
        <v>61</v>
      </c>
      <c r="AO37" s="10">
        <f>MATCH($A37,WN!F:F,0)-1</f>
        <v>61</v>
      </c>
      <c r="AP37" s="10">
        <f>MATCH($A37,整体套利!U:U,0)-1</f>
        <v>61</v>
      </c>
    </row>
    <row r="38" spans="1:42" ht="13.95" x14ac:dyDescent="0.25">
      <c r="A38" s="1" t="str">
        <f>WN!F124</f>
        <v>502027.SH</v>
      </c>
      <c r="B38" s="1" t="str">
        <f>WN!H124</f>
        <v>新丝路A</v>
      </c>
      <c r="C38" s="13">
        <f ca="1">OFFSET(RT!I$1,$AO38,0)</f>
        <v>1.042</v>
      </c>
      <c r="D38" s="28" t="e">
        <f t="shared" ca="1" si="16"/>
        <v>#N/A</v>
      </c>
      <c r="E38" s="9" t="e">
        <f t="shared" ca="1" si="17"/>
        <v>#N/A</v>
      </c>
      <c r="F38" s="9">
        <f ca="1">OFFSET(RT!O$1,$AN38,0)</f>
        <v>0</v>
      </c>
      <c r="G38" s="34">
        <f ca="1">OFFSET(RT!X$1,$AO38,0)</f>
        <v>0</v>
      </c>
      <c r="H38" s="15">
        <f t="shared" ca="1" si="18"/>
        <v>4.3227665706051868E-2</v>
      </c>
      <c r="I38" s="15">
        <f ca="1">OFFSET(RT!S$1,$AN38,0)</f>
        <v>7.5280041755329836E-3</v>
      </c>
      <c r="J38" s="9">
        <f ca="1">OFFSET(整体套利!C$1,$AP38,0)</f>
        <v>-2.5680820917914904E-3</v>
      </c>
      <c r="K38" s="9">
        <f ca="1">OFFSET(整体套利!O$1,$AP38,0)</f>
        <v>1.0714285714285676E-2</v>
      </c>
      <c r="L38" s="9">
        <f ca="1">OFFSET(整体套利!P$1,$AP38,0)</f>
        <v>-1.4167650531286879E-2</v>
      </c>
      <c r="M38" s="25">
        <f ca="1">OFFSET(WN!R$1,$AN38,0)</f>
        <v>2.4906999999999999E-2</v>
      </c>
      <c r="N38" s="125">
        <f ca="1">OFFSET(WN!$U$1,$AN38,0)</f>
        <v>2.4906999999999999E-2</v>
      </c>
      <c r="O38" s="25">
        <f t="shared" ca="1" si="19"/>
        <v>0</v>
      </c>
      <c r="P38" s="9">
        <f t="shared" ca="1" si="20"/>
        <v>0</v>
      </c>
      <c r="Q38" s="12">
        <f ca="1">OFFSET(整体套利!H$1,AP38,0)</f>
        <v>-0.26600745335107734</v>
      </c>
      <c r="R38" s="12">
        <f t="shared" ref="R38:R67" ca="1" si="31">AL38/C38-1</f>
        <v>-4.7528790786948161E-2</v>
      </c>
      <c r="S38" s="61">
        <f t="shared" ca="1" si="21"/>
        <v>-4.2849506952333999E-2</v>
      </c>
      <c r="T38" s="12">
        <f t="shared" ca="1" si="22"/>
        <v>4.1449853755863693E-2</v>
      </c>
      <c r="U38" s="61">
        <f t="shared" ca="1" si="23"/>
        <v>0.23778174210376957</v>
      </c>
      <c r="V38" s="59">
        <f t="shared" ca="1" si="24"/>
        <v>3.4547170213038769</v>
      </c>
      <c r="W38" s="58">
        <f t="shared" ca="1" si="25"/>
        <v>0.85168849000000002</v>
      </c>
      <c r="X38">
        <f ca="1">OFFSET(CF!Y$1,$AN38,0)</f>
        <v>6</v>
      </c>
      <c r="Y38" s="94">
        <f ca="1">IF(Z38="否",ROUND(OFFSET(CF!J$1,$AN38,0),3),"-  ")</f>
        <v>0.03</v>
      </c>
      <c r="Z38" s="95" t="str">
        <f ca="1">IF(OFFSET(CF!I$1,$AN38,0)=0,"否","是")</f>
        <v>否</v>
      </c>
      <c r="AA38" s="9">
        <f t="shared" ca="1" si="26"/>
        <v>4.0959040959041015E-2</v>
      </c>
      <c r="AB38" s="34">
        <f t="shared" ca="1" si="27"/>
        <v>2.5953093999999999E-2</v>
      </c>
      <c r="AC38" s="96">
        <f ca="1">OFFSET(CF!B$1,$AN38,0)</f>
        <v>42240</v>
      </c>
      <c r="AD38" s="97">
        <f ca="1">OFFSET(WN!AT$1,$AO38,0)</f>
        <v>4.4999999999999998E-2</v>
      </c>
      <c r="AE38" s="97">
        <f ca="1">OFFSET(WN!AU$1,$AO38,0)</f>
        <v>4.4999999999999998E-2</v>
      </c>
      <c r="AF38" s="98">
        <f ca="1">OFFSET(WN!O$1,$AN38,0)</f>
        <v>1.0009999999999999</v>
      </c>
      <c r="AG38" s="28">
        <f ca="1">OFFSET(整体套利!J$1,$AP38,0)</f>
        <v>0.85218848999999997</v>
      </c>
      <c r="AH38" s="28">
        <f t="shared" ca="1" si="28"/>
        <v>1.0410000000000001</v>
      </c>
      <c r="AI38" s="28">
        <f ca="1">OFFSET(CF!K$1,$AN38,0)</f>
        <v>0.5</v>
      </c>
      <c r="AJ38" s="25">
        <f ca="1">OFFSET(整体套利!S$1,$AN38,0)</f>
        <v>0.25</v>
      </c>
      <c r="AK38" s="113">
        <f t="shared" ca="1" si="29"/>
        <v>1.0410000000000001</v>
      </c>
      <c r="AL38" s="44">
        <f t="shared" ca="1" si="30"/>
        <v>0.992475</v>
      </c>
      <c r="AM38" s="9">
        <v>2.5000000000000001E-2</v>
      </c>
      <c r="AN38" s="10">
        <f>MATCH(A38,CF!L:L,0)-1</f>
        <v>123</v>
      </c>
      <c r="AO38" s="10">
        <f>MATCH($A38,WN!F:F,0)-1</f>
        <v>123</v>
      </c>
      <c r="AP38" s="10">
        <f>MATCH($A38,整体套利!U:U,0)-1</f>
        <v>123</v>
      </c>
    </row>
    <row r="39" spans="1:42" ht="13.95" x14ac:dyDescent="0.25">
      <c r="A39" s="1" t="str">
        <f>WN!F28</f>
        <v>150148.SZ</v>
      </c>
      <c r="B39" s="1" t="str">
        <f>WN!H28</f>
        <v>医药800A</v>
      </c>
      <c r="C39" s="13">
        <f ca="1">OFFSET(RT!I$1,$AO39,0)</f>
        <v>1.0609999999999999</v>
      </c>
      <c r="D39" s="28" t="e">
        <f t="shared" ca="1" si="16"/>
        <v>#N/A</v>
      </c>
      <c r="E39" s="9" t="e">
        <f t="shared" ca="1" si="17"/>
        <v>#N/A</v>
      </c>
      <c r="F39" s="9">
        <f ca="1">OFFSET(RT!O$1,$AN39,0)</f>
        <v>0</v>
      </c>
      <c r="G39" s="34">
        <f ca="1">OFFSET(RT!X$1,$AO39,0)</f>
        <v>0</v>
      </c>
      <c r="H39" s="15">
        <f t="shared" ca="1" si="18"/>
        <v>4.5764362220058426E-2</v>
      </c>
      <c r="I39" s="15">
        <f ca="1">OFFSET(RT!S$1,$AN39,0)</f>
        <v>2.6956649416946452E-2</v>
      </c>
      <c r="J39" s="9">
        <f ca="1">OFFSET(整体套利!C$1,$AP39,0)</f>
        <v>-9.6245251619221373E-3</v>
      </c>
      <c r="K39" s="9">
        <f ca="1">OFFSET(整体套利!O$1,$AP39,0)</f>
        <v>-5.7937427578215184E-3</v>
      </c>
      <c r="L39" s="9">
        <f ca="1">OFFSET(整体套利!P$1,$AP39,0)</f>
        <v>-6.9444444444444198E-3</v>
      </c>
      <c r="M39" s="25">
        <f ca="1">OFFSET(WN!R$1,$AN39,0)</f>
        <v>0.54954901</v>
      </c>
      <c r="N39" s="125">
        <f ca="1">OFFSET(WN!$U$1,$AN39,0)</f>
        <v>0.54959701000000005</v>
      </c>
      <c r="O39" s="25">
        <f t="shared" ca="1" si="19"/>
        <v>-4.8000000000048004E-5</v>
      </c>
      <c r="P39" s="9">
        <f t="shared" ca="1" si="20"/>
        <v>-8.7336719681307962E-5</v>
      </c>
      <c r="Q39" s="12">
        <f ca="1">OFFSET(整体套利!H$1,AP39,0)</f>
        <v>-0.26238856746398376</v>
      </c>
      <c r="R39" s="12">
        <f t="shared" ca="1" si="31"/>
        <v>-3.7558906691800176E-2</v>
      </c>
      <c r="S39" s="61">
        <f t="shared" ca="1" si="21"/>
        <v>-3.3845467551888997E-2</v>
      </c>
      <c r="T39" s="12">
        <f t="shared" ca="1" si="22"/>
        <v>4.4218229373930419E-2</v>
      </c>
      <c r="U39" s="61">
        <f t="shared" ca="1" si="23"/>
        <v>0.23466632941222265</v>
      </c>
      <c r="V39" s="59">
        <f t="shared" ca="1" si="24"/>
        <v>3.4701817745064325</v>
      </c>
      <c r="W39" s="58">
        <f t="shared" ca="1" si="25"/>
        <v>0.85337696499999993</v>
      </c>
      <c r="X39">
        <f ca="1">OFFSET(CF!Y$1,$AN39,0)</f>
        <v>6</v>
      </c>
      <c r="Y39" s="94">
        <f ca="1">IF(Z39="否",ROUND(OFFSET(CF!J$1,$AN39,0),3),"-  ")</f>
        <v>3.2000000000000001E-2</v>
      </c>
      <c r="Z39" s="95" t="str">
        <f ca="1">IF(OFFSET(CF!I$1,$AN39,0)=0,"否","是")</f>
        <v>否</v>
      </c>
      <c r="AA39" s="9">
        <f t="shared" ca="1" si="26"/>
        <v>2.6112185686653744E-2</v>
      </c>
      <c r="AB39" s="34">
        <f t="shared" ca="1" si="27"/>
        <v>0.58307149960999993</v>
      </c>
      <c r="AC39" s="96">
        <f ca="1">OFFSET(CF!B$1,$AN39,0)</f>
        <v>41523</v>
      </c>
      <c r="AD39" s="97">
        <f ca="1">OFFSET(WN!AT$1,$AO39,0)</f>
        <v>4.7E-2</v>
      </c>
      <c r="AE39" s="97">
        <f ca="1">OFFSET(WN!AU$1,$AO39,0)</f>
        <v>4.7E-2</v>
      </c>
      <c r="AF39" s="98">
        <f ca="1">OFFSET(WN!O$1,$AN39,0)</f>
        <v>1.034</v>
      </c>
      <c r="AG39" s="28">
        <f ca="1">OFFSET(整体套利!J$1,$AP39,0)</f>
        <v>0.87037696499999995</v>
      </c>
      <c r="AH39" s="28">
        <f t="shared" ca="1" si="28"/>
        <v>1.0269999999999999</v>
      </c>
      <c r="AI39" s="28">
        <f ca="1">OFFSET(CF!K$1,$AN39,0)</f>
        <v>0.5</v>
      </c>
      <c r="AJ39" s="25">
        <f ca="1">OFFSET(整体套利!S$1,$AN39,0)</f>
        <v>0.25</v>
      </c>
      <c r="AK39" s="113">
        <f t="shared" ca="1" si="29"/>
        <v>1.0269999999999999</v>
      </c>
      <c r="AL39" s="44">
        <f t="shared" ca="1" si="30"/>
        <v>1.02115</v>
      </c>
      <c r="AM39" s="9">
        <v>2.5000000000000001E-2</v>
      </c>
      <c r="AN39" s="10">
        <f>MATCH(A39,CF!L:L,0)-1</f>
        <v>27</v>
      </c>
      <c r="AO39" s="10">
        <f>MATCH($A39,WN!F:F,0)-1</f>
        <v>27</v>
      </c>
      <c r="AP39" s="10">
        <f>MATCH($A39,整体套利!U:U,0)-1</f>
        <v>27</v>
      </c>
    </row>
    <row r="40" spans="1:42" ht="13.95" x14ac:dyDescent="0.25">
      <c r="A40" s="1" t="str">
        <f>WN!F86</f>
        <v>150243.SZ</v>
      </c>
      <c r="B40" s="1" t="str">
        <f>WN!H86</f>
        <v>创业A</v>
      </c>
      <c r="C40" s="13">
        <f ca="1">OFFSET(RT!I$1,$AO40,0)</f>
        <v>1.0269999999999999</v>
      </c>
      <c r="D40" s="28" t="e">
        <f t="shared" ca="1" si="16"/>
        <v>#N/A</v>
      </c>
      <c r="E40" s="9" t="e">
        <f t="shared" ca="1" si="17"/>
        <v>#N/A</v>
      </c>
      <c r="F40" s="9">
        <f ca="1">OFFSET(RT!O$1,$AN40,0)</f>
        <v>-9.6000000000000009E-3</v>
      </c>
      <c r="G40" s="34">
        <f ca="1">OFFSET(RT!X$1,$AO40,0)</f>
        <v>0</v>
      </c>
      <c r="H40" s="15">
        <f t="shared" ca="1" si="18"/>
        <v>4.5362903225806453E-2</v>
      </c>
      <c r="I40" s="15">
        <f ca="1">OFFSET(RT!S$1,$AN40,0)</f>
        <v>3.3981713197197026E-2</v>
      </c>
      <c r="J40" s="9">
        <f ca="1">OFFSET(整体套利!C$1,$AP40,0)</f>
        <v>-8.9126145791905698E-3</v>
      </c>
      <c r="K40" s="9">
        <f ca="1">OFFSET(整体套利!O$1,$AP40,0)</f>
        <v>-4.5714285714285596E-3</v>
      </c>
      <c r="L40" s="9">
        <f ca="1">OFFSET(整体套利!P$1,$AP40,0)</f>
        <v>-1.4204545454545525E-2</v>
      </c>
      <c r="M40" s="25">
        <f ca="1">OFFSET(WN!R$1,$AN40,0)</f>
        <v>2.85589015</v>
      </c>
      <c r="N40" s="125">
        <f ca="1">OFFSET(WN!$U$1,$AN40,0)</f>
        <v>2.8649366500000002</v>
      </c>
      <c r="O40" s="25">
        <f t="shared" ca="1" si="19"/>
        <v>-9.0465000000001794E-3</v>
      </c>
      <c r="P40" s="9">
        <f t="shared" ca="1" si="20"/>
        <v>-3.1576614442766493E-3</v>
      </c>
      <c r="Q40" s="12">
        <f ca="1">OFFSET(整体套利!H$1,AP40,0)</f>
        <v>-0.2621394610279606</v>
      </c>
      <c r="R40" s="12">
        <f t="shared" ca="1" si="31"/>
        <v>-1.3266796494644573E-2</v>
      </c>
      <c r="S40" s="61">
        <f t="shared" ca="1" si="21"/>
        <v>-1.1955492328962663E-2</v>
      </c>
      <c r="T40" s="12">
        <f t="shared" ca="1" si="22"/>
        <v>4.4808297082809784E-2</v>
      </c>
      <c r="U40" s="61">
        <f t="shared" ca="1" si="23"/>
        <v>0.23487972570555193</v>
      </c>
      <c r="V40" s="59">
        <f t="shared" ca="1" si="24"/>
        <v>3.469120923169001</v>
      </c>
      <c r="W40" s="58">
        <f t="shared" ca="1" si="25"/>
        <v>0.85326075499999998</v>
      </c>
      <c r="X40">
        <f ca="1">OFFSET(CF!Y$1,$AN40,0)</f>
        <v>6</v>
      </c>
      <c r="Y40" s="94">
        <f ca="1">IF(Z40="否",ROUND(OFFSET(CF!J$1,$AN40,0),3),"-  ")</f>
        <v>0.03</v>
      </c>
      <c r="Z40" s="95" t="str">
        <f ca="1">IF(OFFSET(CF!I$1,$AN40,0)=0,"否","是")</f>
        <v>否</v>
      </c>
      <c r="AA40" s="9">
        <f t="shared" ca="1" si="26"/>
        <v>-7.7294685990337841E-3</v>
      </c>
      <c r="AB40" s="34">
        <f t="shared" ca="1" si="27"/>
        <v>2.9329991840499998</v>
      </c>
      <c r="AC40" s="96">
        <f ca="1">OFFSET(CF!B$1,$AN40,0)</f>
        <v>42167</v>
      </c>
      <c r="AD40" s="97">
        <f ca="1">OFFSET(WN!AT$1,$AO40,0)</f>
        <v>4.4999999999999998E-2</v>
      </c>
      <c r="AE40" s="97">
        <f ca="1">OFFSET(WN!AU$1,$AO40,0)</f>
        <v>4.4999999999999998E-2</v>
      </c>
      <c r="AF40" s="98">
        <f ca="1">OFFSET(WN!O$1,$AN40,0)</f>
        <v>1.0349999999999999</v>
      </c>
      <c r="AG40" s="28">
        <f ca="1">OFFSET(整体套利!J$1,$AP40,0)</f>
        <v>0.87076075499999994</v>
      </c>
      <c r="AH40" s="28">
        <f t="shared" ca="1" si="28"/>
        <v>0.99199999999999999</v>
      </c>
      <c r="AI40" s="28">
        <f ca="1">OFFSET(CF!K$1,$AN40,0)</f>
        <v>0.5</v>
      </c>
      <c r="AJ40" s="25">
        <f ca="1">OFFSET(整体套利!S$1,$AN40,0)</f>
        <v>0.25</v>
      </c>
      <c r="AK40" s="113">
        <f t="shared" ca="1" si="29"/>
        <v>0.99199999999999988</v>
      </c>
      <c r="AL40" s="44">
        <f t="shared" ca="1" si="30"/>
        <v>1.0133749999999999</v>
      </c>
      <c r="AM40" s="9">
        <v>2.5000000000000001E-2</v>
      </c>
      <c r="AN40" s="10">
        <f>MATCH(A40,CF!L:L,0)-1</f>
        <v>85</v>
      </c>
      <c r="AO40" s="10">
        <f>MATCH($A40,WN!F:F,0)-1</f>
        <v>85</v>
      </c>
      <c r="AP40" s="10">
        <f>MATCH($A40,整体套利!U:U,0)-1</f>
        <v>85</v>
      </c>
    </row>
    <row r="41" spans="1:42" ht="13.95" x14ac:dyDescent="0.25">
      <c r="A41" s="1" t="str">
        <f>WN!F68</f>
        <v>150273.SZ</v>
      </c>
      <c r="B41" s="1" t="str">
        <f>WN!H68</f>
        <v>带路A</v>
      </c>
      <c r="C41" s="13">
        <f ca="1">OFFSET(RT!I$1,$AO41,0)</f>
        <v>0.96599999999999997</v>
      </c>
      <c r="D41" s="28" t="e">
        <f t="shared" ca="1" si="16"/>
        <v>#N/A</v>
      </c>
      <c r="E41" s="9" t="e">
        <f t="shared" ca="1" si="17"/>
        <v>#N/A</v>
      </c>
      <c r="F41" s="9">
        <f ca="1">OFFSET(RT!O$1,$AN41,0)</f>
        <v>0</v>
      </c>
      <c r="G41" s="34">
        <f ca="1">OFFSET(RT!X$1,$AO41,0)</f>
        <v>0</v>
      </c>
      <c r="H41" s="15">
        <f t="shared" ca="1" si="18"/>
        <v>4.6632124352331598E-2</v>
      </c>
      <c r="I41" s="15">
        <f ca="1">OFFSET(RT!S$1,$AN41,0)</f>
        <v>9.5743345682462028E-4</v>
      </c>
      <c r="J41" s="9">
        <f ca="1">OFFSET(整体套利!C$1,$AP41,0)</f>
        <v>-2.4653858524602557E-3</v>
      </c>
      <c r="K41" s="9">
        <f ca="1">OFFSET(整体套利!O$1,$AP41,0)</f>
        <v>-1.2121212121211089E-3</v>
      </c>
      <c r="L41" s="9">
        <f ca="1">OFFSET(整体套利!P$1,$AP41,0)</f>
        <v>-4.2067307692307265E-3</v>
      </c>
      <c r="M41" s="25">
        <f ca="1">OFFSET(WN!R$1,$AN41,0)</f>
        <v>0.54834097999999998</v>
      </c>
      <c r="N41" s="125">
        <f ca="1">OFFSET(WN!$U$1,$AN41,0)</f>
        <v>0.54902024000000005</v>
      </c>
      <c r="O41" s="25">
        <f t="shared" ca="1" si="19"/>
        <v>-6.7926000000007036E-4</v>
      </c>
      <c r="P41" s="9">
        <f t="shared" ca="1" si="20"/>
        <v>-1.2372221468557321E-3</v>
      </c>
      <c r="Q41" s="12">
        <f ca="1">OFFSET(整体套利!H$1,AP41,0)</f>
        <v>-0.24046512337274972</v>
      </c>
      <c r="R41" s="12">
        <f t="shared" ca="1" si="31"/>
        <v>7.7380952380952106E-3</v>
      </c>
      <c r="S41" s="61">
        <f t="shared" ca="1" si="21"/>
        <v>7.0350642260742563E-3</v>
      </c>
      <c r="T41" s="12">
        <f t="shared" ca="1" si="22"/>
        <v>4.6962853411951326E-2</v>
      </c>
      <c r="U41" s="61">
        <f t="shared" ca="1" si="23"/>
        <v>0.29561229394088873</v>
      </c>
      <c r="V41" s="59">
        <f t="shared" ca="1" si="24"/>
        <v>3.174958133858381</v>
      </c>
      <c r="W41" s="58">
        <f t="shared" ca="1" si="25"/>
        <v>0.82303032000000009</v>
      </c>
      <c r="X41">
        <f ca="1">OFFSET(CF!Y$1,$AN41,0)</f>
        <v>6</v>
      </c>
      <c r="Y41" s="94">
        <f ca="1">IF(Z41="否",ROUND(OFFSET(CF!J$1,$AN41,0),3),"-  ")</f>
        <v>0.03</v>
      </c>
      <c r="Z41" s="95" t="str">
        <f ca="1">IF(OFFSET(CF!I$1,$AN41,0)=0,"否","是")</f>
        <v>否</v>
      </c>
      <c r="AA41" s="9">
        <f t="shared" ca="1" si="26"/>
        <v>-3.4965034965034891E-2</v>
      </c>
      <c r="AB41" s="34">
        <f t="shared" ca="1" si="27"/>
        <v>0.52969738667999999</v>
      </c>
      <c r="AC41" s="96">
        <f ca="1">OFFSET(CF!B$1,$AN41,0)</f>
        <v>42149</v>
      </c>
      <c r="AD41" s="97">
        <f ca="1">OFFSET(WN!AT$1,$AO41,0)</f>
        <v>4.4999999999999998E-2</v>
      </c>
      <c r="AE41" s="97">
        <f ca="1">OFFSET(WN!AU$1,$AO41,0)</f>
        <v>4.4999999999999998E-2</v>
      </c>
      <c r="AF41" s="98">
        <f ca="1">OFFSET(WN!O$1,$AN41,0)</f>
        <v>1.0009999999999999</v>
      </c>
      <c r="AG41" s="28">
        <f ca="1">OFFSET(整体套利!J$1,$AP41,0)</f>
        <v>0.82353032000000004</v>
      </c>
      <c r="AH41" s="28">
        <f t="shared" ca="1" si="28"/>
        <v>0.96500000000000008</v>
      </c>
      <c r="AI41" s="28">
        <f ca="1">OFFSET(CF!K$1,$AN41,0)</f>
        <v>0.5</v>
      </c>
      <c r="AJ41" s="25">
        <f ca="1">OFFSET(整体套利!S$1,$AN41,0)</f>
        <v>0.25</v>
      </c>
      <c r="AK41" s="113">
        <f t="shared" ca="1" si="29"/>
        <v>0.96500000000000008</v>
      </c>
      <c r="AL41" s="44">
        <f t="shared" ca="1" si="30"/>
        <v>0.97347499999999987</v>
      </c>
      <c r="AM41" s="9">
        <v>2.5000000000000001E-2</v>
      </c>
      <c r="AN41" s="10">
        <f>MATCH(A41,CF!L:L,0)-1</f>
        <v>67</v>
      </c>
      <c r="AO41" s="10">
        <f>MATCH($A41,WN!F:F,0)-1</f>
        <v>67</v>
      </c>
      <c r="AP41" s="10">
        <f>MATCH($A41,整体套利!U:U,0)-1</f>
        <v>67</v>
      </c>
    </row>
    <row r="42" spans="1:42" ht="13.95" x14ac:dyDescent="0.25">
      <c r="A42" s="1" t="str">
        <f>WN!F82</f>
        <v>502014.SH</v>
      </c>
      <c r="B42" s="1" t="str">
        <f>WN!H82</f>
        <v>一带一A</v>
      </c>
      <c r="C42" s="13">
        <f ca="1">OFFSET(RT!I$1,$AO42,0)</f>
        <v>1.01</v>
      </c>
      <c r="D42" s="28" t="e">
        <f t="shared" ca="1" si="16"/>
        <v>#N/A</v>
      </c>
      <c r="E42" s="9" t="e">
        <f t="shared" ca="1" si="17"/>
        <v>#N/A</v>
      </c>
      <c r="F42" s="9">
        <f ca="1">OFFSET(RT!O$1,$AN42,0)</f>
        <v>1E-3</v>
      </c>
      <c r="G42" s="34">
        <f ca="1">OFFSET(RT!X$1,$AO42,0)</f>
        <v>0</v>
      </c>
      <c r="H42" s="15">
        <f t="shared" ca="1" si="18"/>
        <v>5.1493305870236865E-2</v>
      </c>
      <c r="I42" s="15">
        <f ca="1">OFFSET(RT!S$1,$AN42,0)</f>
        <v>9.6123876227303621E-3</v>
      </c>
      <c r="J42" s="9">
        <f ca="1">OFFSET(整体套利!C$1,$AP42,0)</f>
        <v>-6.7567567567567988E-3</v>
      </c>
      <c r="K42" s="9">
        <f ca="1">OFFSET(整体套利!O$1,$AP42,0)</f>
        <v>-3.3783783783783994E-3</v>
      </c>
      <c r="L42" s="9">
        <f ca="1">OFFSET(整体套利!P$1,$AP42,0)</f>
        <v>-3.9018952062430667E-3</v>
      </c>
      <c r="M42" s="25">
        <f ca="1">OFFSET(WN!R$1,$AN42,0)</f>
        <v>1.3522529999999999</v>
      </c>
      <c r="N42" s="125">
        <f ca="1">OFFSET(WN!$U$1,$AN42,0)</f>
        <v>1.3537429999999999</v>
      </c>
      <c r="O42" s="25">
        <f t="shared" ca="1" si="19"/>
        <v>-1.4899999999999913E-3</v>
      </c>
      <c r="P42" s="9">
        <f t="shared" ca="1" si="20"/>
        <v>-1.1006520439994505E-3</v>
      </c>
      <c r="Q42" s="12">
        <f ca="1">OFFSET(整体套利!H$1,AP42,0)</f>
        <v>-0.27477477477477474</v>
      </c>
      <c r="R42" s="12">
        <f t="shared" ca="1" si="31"/>
        <v>2.0049504950494512E-3</v>
      </c>
      <c r="S42" s="61">
        <f t="shared" ca="1" si="21"/>
        <v>1.7994894379765945E-3</v>
      </c>
      <c r="T42" s="12">
        <f t="shared" ca="1" si="22"/>
        <v>5.1589870010765052E-2</v>
      </c>
      <c r="U42" s="61">
        <f t="shared" ca="1" si="23"/>
        <v>0.2081744723336767</v>
      </c>
      <c r="V42" s="59">
        <f t="shared" ca="1" si="24"/>
        <v>3.6038796868920033</v>
      </c>
      <c r="W42" s="58">
        <f t="shared" ca="1" si="25"/>
        <v>0.86850000000000005</v>
      </c>
      <c r="X42">
        <f ca="1">OFFSET(CF!Y$1,$AN42,0)</f>
        <v>6</v>
      </c>
      <c r="Y42" s="94">
        <f ca="1">IF(Z42="否",ROUND(OFFSET(CF!J$1,$AN42,0),3),"-  ")</f>
        <v>3.5000000000000003E-2</v>
      </c>
      <c r="Z42" s="95" t="str">
        <f ca="1">IF(OFFSET(CF!I$1,$AN42,0)=0,"否","是")</f>
        <v>否</v>
      </c>
      <c r="AA42" s="9">
        <f t="shared" ca="1" si="26"/>
        <v>-2.7911453320500379E-2</v>
      </c>
      <c r="AB42" s="34">
        <f t="shared" ca="1" si="27"/>
        <v>1.3657755299999998</v>
      </c>
      <c r="AC42" s="96">
        <f ca="1">OFFSET(CF!B$1,$AN42,0)</f>
        <v>42166</v>
      </c>
      <c r="AD42" s="97">
        <f ca="1">OFFSET(WN!AT$1,$AO42,0)</f>
        <v>0.05</v>
      </c>
      <c r="AE42" s="97">
        <f ca="1">OFFSET(WN!AU$1,$AO42,0)</f>
        <v>0.05</v>
      </c>
      <c r="AF42" s="98">
        <f ca="1">OFFSET(WN!O$1,$AN42,0)</f>
        <v>1.0389999999999999</v>
      </c>
      <c r="AG42" s="28">
        <f ca="1">OFFSET(整体套利!J$1,$AP42,0)</f>
        <v>0.88800000000000001</v>
      </c>
      <c r="AH42" s="28">
        <f t="shared" ca="1" si="28"/>
        <v>0.97100000000000009</v>
      </c>
      <c r="AI42" s="28">
        <f ca="1">OFFSET(CF!K$1,$AN42,0)</f>
        <v>0.5</v>
      </c>
      <c r="AJ42" s="25">
        <f ca="1">OFFSET(整体套利!S$1,$AN42,0)</f>
        <v>0.25</v>
      </c>
      <c r="AK42" s="113">
        <f t="shared" ca="1" si="29"/>
        <v>0.97100000000000009</v>
      </c>
      <c r="AL42" s="44">
        <f t="shared" ca="1" si="30"/>
        <v>1.012025</v>
      </c>
      <c r="AM42" s="9">
        <v>2.5000000000000001E-2</v>
      </c>
      <c r="AN42" s="10">
        <f>MATCH(A42,CF!L:L,0)-1</f>
        <v>81</v>
      </c>
      <c r="AO42" s="10">
        <f>MATCH($A42,WN!F:F,0)-1</f>
        <v>81</v>
      </c>
      <c r="AP42" s="10">
        <f>MATCH($A42,整体套利!U:U,0)-1</f>
        <v>81</v>
      </c>
    </row>
    <row r="43" spans="1:42" ht="13.95" x14ac:dyDescent="0.25">
      <c r="A43" s="1" t="str">
        <f>WN!F33</f>
        <v>150167.SZ</v>
      </c>
      <c r="B43" s="1" t="str">
        <f>WN!H33</f>
        <v>银华300A</v>
      </c>
      <c r="C43" s="13">
        <f ca="1">OFFSET(RT!I$1,$AO43,0)</f>
        <v>1.06</v>
      </c>
      <c r="D43" s="28" t="e">
        <f t="shared" ca="1" si="16"/>
        <v>#N/A</v>
      </c>
      <c r="E43" s="9" t="e">
        <f t="shared" ca="1" si="17"/>
        <v>#N/A</v>
      </c>
      <c r="F43" s="9">
        <f ca="1">OFFSET(RT!O$1,$AN43,0)</f>
        <v>0</v>
      </c>
      <c r="G43" s="34">
        <f ca="1">OFFSET(RT!X$1,$AO43,0)</f>
        <v>0</v>
      </c>
      <c r="H43" s="15">
        <f t="shared" ca="1" si="18"/>
        <v>4.8923679060665366E-2</v>
      </c>
      <c r="I43" s="15">
        <f ca="1">OFFSET(RT!S$1,$AN43,0)</f>
        <v>4.0157494480753963E-4</v>
      </c>
      <c r="J43" s="9">
        <f ca="1">OFFSET(整体套利!C$1,$AP43,0)</f>
        <v>1.6038001173880323E-2</v>
      </c>
      <c r="K43" s="9">
        <f ca="1">OFFSET(整体套利!O$1,$AP43,0)</f>
        <v>1.1422637590861928E-2</v>
      </c>
      <c r="L43" s="9">
        <f ca="1">OFFSET(整体套利!P$1,$AP43,0)</f>
        <v>1.1363636363636465E-2</v>
      </c>
      <c r="M43" s="25">
        <f ca="1">OFFSET(WN!R$1,$AN43,0)</f>
        <v>0.24901951999999999</v>
      </c>
      <c r="N43" s="125">
        <f ca="1">OFFSET(WN!$U$1,$AN43,0)</f>
        <v>0.24901951999999999</v>
      </c>
      <c r="O43" s="25">
        <f t="shared" ca="1" si="19"/>
        <v>0</v>
      </c>
      <c r="P43" s="9">
        <f t="shared" ca="1" si="20"/>
        <v>0</v>
      </c>
      <c r="Q43" s="12">
        <f ca="1">OFFSET(整体套利!H$1,AP43,0)</f>
        <v>-0.32992475908245888</v>
      </c>
      <c r="R43" s="12">
        <f t="shared" ca="1" si="31"/>
        <v>-3.4150943396226374E-2</v>
      </c>
      <c r="S43" s="61">
        <f t="shared" ca="1" si="21"/>
        <v>-3.0159569338482961E-2</v>
      </c>
      <c r="T43" s="12">
        <f t="shared" ca="1" si="22"/>
        <v>4.7439718997862021E-2</v>
      </c>
      <c r="U43" s="61">
        <f t="shared" ca="1" si="23"/>
        <v>0.11366323929952404</v>
      </c>
      <c r="V43" s="59">
        <f t="shared" ca="1" si="24"/>
        <v>4.1429315632653596</v>
      </c>
      <c r="W43" s="58">
        <f t="shared" ca="1" si="25"/>
        <v>0.94208609999999993</v>
      </c>
      <c r="X43">
        <f ca="1">OFFSET(CF!Y$1,$AN43,0)</f>
        <v>6</v>
      </c>
      <c r="Y43" s="94">
        <f ca="1">IF(Z43="否",ROUND(OFFSET(CF!J$1,$AN43,0),3),"-  ")</f>
        <v>3.5000000000000003E-2</v>
      </c>
      <c r="Z43" s="95" t="str">
        <f ca="1">IF(OFFSET(CF!I$1,$AN43,0)=0,"否","是")</f>
        <v>否</v>
      </c>
      <c r="AA43" s="9">
        <f t="shared" ca="1" si="26"/>
        <v>2.1194605009633882E-2</v>
      </c>
      <c r="AB43" s="34">
        <f t="shared" ca="1" si="27"/>
        <v>0.26396069119999999</v>
      </c>
      <c r="AC43" s="96">
        <f ca="1">OFFSET(CF!B$1,$AN43,0)</f>
        <v>41660</v>
      </c>
      <c r="AD43" s="97">
        <f ca="1">OFFSET(WN!AT$1,$AO43,0)</f>
        <v>0.05</v>
      </c>
      <c r="AE43" s="97">
        <f ca="1">OFFSET(WN!AU$1,$AO43,0)</f>
        <v>0.05</v>
      </c>
      <c r="AF43" s="98">
        <f ca="1">OFFSET(WN!O$1,$AN43,0)</f>
        <v>1.038</v>
      </c>
      <c r="AG43" s="28">
        <f ca="1">OFFSET(整体套利!J$1,$AP43,0)</f>
        <v>0.96108609999999994</v>
      </c>
      <c r="AH43" s="28">
        <f t="shared" ca="1" si="28"/>
        <v>1.022</v>
      </c>
      <c r="AI43" s="28">
        <f ca="1">OFFSET(CF!K$1,$AN43,0)</f>
        <v>0.5</v>
      </c>
      <c r="AJ43" s="25">
        <f ca="1">OFFSET(整体套利!S$1,$AN43,0)</f>
        <v>0.25</v>
      </c>
      <c r="AK43" s="113">
        <f t="shared" ca="1" si="29"/>
        <v>1.022</v>
      </c>
      <c r="AL43" s="44">
        <f t="shared" ca="1" si="30"/>
        <v>1.0238</v>
      </c>
      <c r="AM43" s="9">
        <v>2.5000000000000001E-2</v>
      </c>
      <c r="AN43" s="10">
        <f>MATCH(A43,CF!L:L,0)-1</f>
        <v>32</v>
      </c>
      <c r="AO43" s="10">
        <f>MATCH($A43,WN!F:F,0)-1</f>
        <v>32</v>
      </c>
      <c r="AP43" s="10">
        <f>MATCH($A43,整体套利!U:U,0)-1</f>
        <v>32</v>
      </c>
    </row>
    <row r="44" spans="1:42" ht="13.95" x14ac:dyDescent="0.25">
      <c r="A44" s="1" t="str">
        <f>WN!F89</f>
        <v>150267.SZ</v>
      </c>
      <c r="B44" s="1" t="str">
        <f>WN!H89</f>
        <v>银行A类</v>
      </c>
      <c r="C44" s="13">
        <f ca="1">OFFSET(RT!I$1,$AO44,0)</f>
        <v>1.02</v>
      </c>
      <c r="D44" s="28" t="e">
        <f t="shared" ca="1" si="16"/>
        <v>#N/A</v>
      </c>
      <c r="E44" s="9" t="e">
        <f t="shared" ca="1" si="17"/>
        <v>#N/A</v>
      </c>
      <c r="F44" s="9">
        <f ca="1">OFFSET(RT!O$1,$AN44,0)</f>
        <v>-1.7299999999999999E-2</v>
      </c>
      <c r="G44" s="34">
        <f ca="1">OFFSET(RT!X$1,$AO44,0)</f>
        <v>0</v>
      </c>
      <c r="H44" s="15">
        <f t="shared" ca="1" si="18"/>
        <v>5.0942435048395317E-2</v>
      </c>
      <c r="I44" s="15">
        <f ca="1">OFFSET(RT!S$1,$AN44,0)</f>
        <v>3.1865735886729279E-2</v>
      </c>
      <c r="J44" s="9">
        <f ca="1">OFFSET(整体套利!C$1,$AP44,0)</f>
        <v>-4.2357926302659665E-3</v>
      </c>
      <c r="K44" s="9">
        <f ca="1">OFFSET(整体套利!O$1,$AP44,0)</f>
        <v>-1.1736857678272039E-2</v>
      </c>
      <c r="L44" s="9">
        <f ca="1">OFFSET(整体套利!P$1,$AP44,0)</f>
        <v>4.4992175273865787E-3</v>
      </c>
      <c r="M44" s="25">
        <f ca="1">OFFSET(WN!R$1,$AN44,0)</f>
        <v>0.16952378000000001</v>
      </c>
      <c r="N44" s="125">
        <f ca="1">OFFSET(WN!$U$1,$AN44,0)</f>
        <v>0.16958677999999999</v>
      </c>
      <c r="O44" s="25">
        <f t="shared" ca="1" si="19"/>
        <v>-6.2999999999979739E-5</v>
      </c>
      <c r="P44" s="9">
        <f t="shared" ca="1" si="20"/>
        <v>-3.7149122119062294E-4</v>
      </c>
      <c r="Q44" s="12">
        <f ca="1">OFFSET(整体套利!H$1,AP44,0)</f>
        <v>-0.36487989862615577</v>
      </c>
      <c r="R44" s="12">
        <f t="shared" ca="1" si="31"/>
        <v>-5.7230392156863985E-3</v>
      </c>
      <c r="S44" s="61">
        <f t="shared" ca="1" si="21"/>
        <v>-5.0099366684629104E-3</v>
      </c>
      <c r="T44" s="12">
        <f t="shared" ca="1" si="22"/>
        <v>5.0678579315056115E-2</v>
      </c>
      <c r="U44" s="61">
        <f t="shared" ca="1" si="23"/>
        <v>7.797285407280885E-2</v>
      </c>
      <c r="V44" s="59">
        <f t="shared" ca="1" si="24"/>
        <v>4.4358907235783267</v>
      </c>
      <c r="W44" s="58">
        <f t="shared" ca="1" si="25"/>
        <v>0.99504634899999989</v>
      </c>
      <c r="X44">
        <f ca="1">OFFSET(CF!Y$1,$AN44,0)</f>
        <v>6</v>
      </c>
      <c r="Y44" s="94">
        <f ca="1">IF(Z44="否",ROUND(OFFSET(CF!J$1,$AN44,0),3),"-  ")</f>
        <v>3.5000000000000003E-2</v>
      </c>
      <c r="Z44" s="95" t="str">
        <f ca="1">IF(OFFSET(CF!I$1,$AN44,0)=0,"否","是")</f>
        <v>否</v>
      </c>
      <c r="AA44" s="9">
        <f t="shared" ca="1" si="26"/>
        <v>-1.7814155031295131E-2</v>
      </c>
      <c r="AB44" s="34">
        <f t="shared" ca="1" si="27"/>
        <v>0.17291425560000001</v>
      </c>
      <c r="AC44" s="96">
        <f ca="1">OFFSET(CF!B$1,$AN44,0)</f>
        <v>42171</v>
      </c>
      <c r="AD44" s="97">
        <f ca="1">OFFSET(WN!AT$1,$AO44,0)</f>
        <v>0.05</v>
      </c>
      <c r="AE44" s="97">
        <f ca="1">OFFSET(WN!AU$1,$AO44,0)</f>
        <v>0.05</v>
      </c>
      <c r="AF44" s="98">
        <f ca="1">OFFSET(WN!O$1,$AN44,0)</f>
        <v>1.0385</v>
      </c>
      <c r="AG44" s="28">
        <f ca="1">OFFSET(整体套利!J$1,$AP44,0)</f>
        <v>1.0142963489999999</v>
      </c>
      <c r="AH44" s="28">
        <f t="shared" ca="1" si="28"/>
        <v>0.98150000000000004</v>
      </c>
      <c r="AI44" s="28">
        <f ca="1">OFFSET(CF!K$1,$AN44,0)</f>
        <v>0.5</v>
      </c>
      <c r="AJ44" s="25">
        <f ca="1">OFFSET(整体套利!S$1,$AN44,0)</f>
        <v>0.25</v>
      </c>
      <c r="AK44" s="113">
        <f t="shared" ca="1" si="29"/>
        <v>0.98150000000000004</v>
      </c>
      <c r="AL44" s="44">
        <f t="shared" ca="1" si="30"/>
        <v>1.0141624999999999</v>
      </c>
      <c r="AM44" s="9">
        <v>2.5000000000000001E-2</v>
      </c>
      <c r="AN44" s="10">
        <f>MATCH(A44,CF!L:L,0)-1</f>
        <v>88</v>
      </c>
      <c r="AO44" s="10">
        <f>MATCH($A44,WN!F:F,0)-1</f>
        <v>88</v>
      </c>
      <c r="AP44" s="10">
        <f>MATCH($A44,整体套利!U:U,0)-1</f>
        <v>88</v>
      </c>
    </row>
    <row r="45" spans="1:42" ht="13.95" x14ac:dyDescent="0.25">
      <c r="A45" s="1" t="str">
        <f>WN!F59</f>
        <v>150221.SZ</v>
      </c>
      <c r="B45" s="1" t="str">
        <f>WN!H59</f>
        <v>中航军A</v>
      </c>
      <c r="C45" s="13">
        <f ca="1">OFFSET(RT!I$1,$AO45,0)</f>
        <v>1.115</v>
      </c>
      <c r="D45" s="28" t="str">
        <f t="shared" ca="1" si="16"/>
        <v>-</v>
      </c>
      <c r="E45" s="9" t="str">
        <f t="shared" ca="1" si="17"/>
        <v>-</v>
      </c>
      <c r="F45" s="9">
        <f ca="1">OFFSET(RT!O$1,$AN45,0)</f>
        <v>-1.8000000000000002E-3</v>
      </c>
      <c r="G45" s="34">
        <f ca="1">OFFSET(RT!X$1,$AO45,0)</f>
        <v>0</v>
      </c>
      <c r="H45" s="15">
        <f t="shared" ca="1" si="18"/>
        <v>6.0747663551401869E-2</v>
      </c>
      <c r="I45" s="15">
        <f ca="1">OFFSET(RT!S$1,$AN45,0)</f>
        <v>3.4364224977877139E-2</v>
      </c>
      <c r="J45" s="9">
        <f ca="1">OFFSET(整体套利!C$1,$AP45,0)</f>
        <v>6.2318192349397616E-3</v>
      </c>
      <c r="K45" s="9">
        <f ca="1">OFFSET(整体套利!O$1,$AP45,0)</f>
        <v>6.2656641604008634E-4</v>
      </c>
      <c r="L45" s="9">
        <f ca="1">OFFSET(整体套利!P$1,$AP45,0)</f>
        <v>-4.3370508054522139E-3</v>
      </c>
      <c r="M45" s="25">
        <f ca="1">OFFSET(WN!R$1,$AN45,0)</f>
        <v>30.64159021</v>
      </c>
      <c r="N45" s="125">
        <f ca="1">OFFSET(WN!$U$1,$AN45,0)</f>
        <v>30.642211209999999</v>
      </c>
      <c r="O45" s="25">
        <f t="shared" ca="1" si="19"/>
        <v>-6.2099999999887245E-4</v>
      </c>
      <c r="P45" s="9">
        <f t="shared" ca="1" si="20"/>
        <v>-2.0266161464110866E-5</v>
      </c>
      <c r="Q45" s="12">
        <f ca="1">OFFSET(整体套利!H$1,AP45,0)</f>
        <v>-0.1794268224752853</v>
      </c>
      <c r="R45" s="12">
        <f t="shared" ca="1" si="31"/>
        <v>-6.4910313901345384E-2</v>
      </c>
      <c r="S45" s="61">
        <f t="shared" ca="1" si="21"/>
        <v>-6.0184141118546218E-2</v>
      </c>
      <c r="T45" s="12">
        <f t="shared" ca="1" si="22"/>
        <v>5.7162691096759963E-2</v>
      </c>
      <c r="U45" s="61">
        <f t="shared" ca="1" si="23"/>
        <v>0.43819122279997647</v>
      </c>
      <c r="V45" s="59">
        <f t="shared" ca="1" si="24"/>
        <v>2.5199216646937055</v>
      </c>
      <c r="W45" s="58">
        <f t="shared" ca="1" si="25"/>
        <v>0.76658258000000012</v>
      </c>
      <c r="X45">
        <f ca="1">OFFSET(CF!Y$1,$AN45,0)</f>
        <v>6</v>
      </c>
      <c r="Y45" s="94">
        <f ca="1">IF(Z45="否",ROUND(OFFSET(CF!J$1,$AN45,0),3),"-  ")</f>
        <v>0.05</v>
      </c>
      <c r="Z45" s="95" t="str">
        <f ca="1">IF(OFFSET(CF!I$1,$AN45,0)=0,"否","是")</f>
        <v>否</v>
      </c>
      <c r="AA45" s="9">
        <f t="shared" ca="1" si="26"/>
        <v>6.6985645933014482E-2</v>
      </c>
      <c r="AB45" s="34">
        <f t="shared" ca="1" si="27"/>
        <v>34.165373084149998</v>
      </c>
      <c r="AC45" s="96">
        <f ca="1">OFFSET(CF!B$1,$AN45,0)</f>
        <v>42114</v>
      </c>
      <c r="AD45" s="97">
        <f ca="1">OFFSET(WN!AT$1,$AO45,0)</f>
        <v>6.5000000000000002E-2</v>
      </c>
      <c r="AE45" s="97">
        <f ca="1">OFFSET(WN!AU$1,$AO45,0)</f>
        <v>6.5000000000000002E-2</v>
      </c>
      <c r="AF45" s="98">
        <f ca="1">OFFSET(WN!O$1,$AN45,0)</f>
        <v>1.0449999999999999</v>
      </c>
      <c r="AG45" s="28">
        <f ca="1">OFFSET(整体套利!J$1,$AP45,0)</f>
        <v>0.78908258000000009</v>
      </c>
      <c r="AH45" s="28">
        <f t="shared" ca="1" si="28"/>
        <v>1.07</v>
      </c>
      <c r="AI45" s="28">
        <f ca="1">OFFSET(CF!K$1,$AN45,0)</f>
        <v>0.5</v>
      </c>
      <c r="AJ45" s="25">
        <f ca="1">OFFSET(整体套利!S$1,$AN45,0)</f>
        <v>0.25</v>
      </c>
      <c r="AK45" s="113">
        <f t="shared" ca="1" si="29"/>
        <v>1.07</v>
      </c>
      <c r="AL45" s="44">
        <f t="shared" ca="1" si="30"/>
        <v>1.0426249999999999</v>
      </c>
      <c r="AM45" s="9">
        <v>2.5000000000000001E-2</v>
      </c>
      <c r="AN45" s="10">
        <f>MATCH(A45,CF!L:L,0)-1</f>
        <v>58</v>
      </c>
      <c r="AO45" s="10">
        <f>MATCH($A45,WN!F:F,0)-1</f>
        <v>58</v>
      </c>
      <c r="AP45" s="10">
        <f>MATCH($A45,整体套利!U:U,0)-1</f>
        <v>58</v>
      </c>
    </row>
    <row r="46" spans="1:42" ht="13.95" x14ac:dyDescent="0.25">
      <c r="A46" s="1" t="str">
        <f>WN!F76</f>
        <v>150279.SZ</v>
      </c>
      <c r="B46" s="1" t="str">
        <f>WN!H76</f>
        <v>新能A</v>
      </c>
      <c r="C46" s="13">
        <f ca="1">OFFSET(RT!I$1,$AO46,0)</f>
        <v>1.028</v>
      </c>
      <c r="D46" s="28" t="e">
        <f t="shared" ca="1" si="16"/>
        <v>#N/A</v>
      </c>
      <c r="E46" s="9" t="e">
        <f t="shared" ca="1" si="17"/>
        <v>#N/A</v>
      </c>
      <c r="F46" s="9">
        <f ca="1">OFFSET(RT!O$1,$AN46,0)</f>
        <v>-1.15E-2</v>
      </c>
      <c r="G46" s="34">
        <f ca="1">OFFSET(RT!X$1,$AO46,0)</f>
        <v>0</v>
      </c>
      <c r="H46" s="15">
        <f t="shared" ca="1" si="18"/>
        <v>4.3816942551119759E-2</v>
      </c>
      <c r="I46" s="15">
        <f ca="1">OFFSET(RT!S$1,$AN46,0)</f>
        <v>1.1807222041244734E-2</v>
      </c>
      <c r="J46" s="9">
        <f ca="1">OFFSET(整体套利!C$1,$AP46,0)</f>
        <v>-1.2855330621425631E-2</v>
      </c>
      <c r="K46" s="9">
        <f ca="1">OFFSET(整体套利!O$1,$AP46,0)</f>
        <v>-2.1208907741250282E-3</v>
      </c>
      <c r="L46" s="9">
        <f ca="1">OFFSET(整体套利!P$1,$AP46,0)</f>
        <v>-5.3797468354430333E-2</v>
      </c>
      <c r="M46" s="25">
        <f ca="1">OFFSET(WN!R$1,$AN46,0)</f>
        <v>7.5362349999999995E-2</v>
      </c>
      <c r="N46" s="125">
        <f ca="1">OFFSET(WN!$U$1,$AN46,0)</f>
        <v>8.4941299999999997E-2</v>
      </c>
      <c r="O46" s="25">
        <f t="shared" ca="1" si="19"/>
        <v>-9.5789500000000027E-3</v>
      </c>
      <c r="P46" s="9">
        <f t="shared" ca="1" si="20"/>
        <v>-0.11277140801942054</v>
      </c>
      <c r="Q46" s="12">
        <f ca="1">OFFSET(整体套利!H$1,AP46,0)</f>
        <v>-0.34242918988679638</v>
      </c>
      <c r="R46" s="12">
        <f t="shared" ca="1" si="31"/>
        <v>-3.7962062256809426E-2</v>
      </c>
      <c r="S46" s="61">
        <f t="shared" ca="1" si="21"/>
        <v>-3.3472415260270456E-2</v>
      </c>
      <c r="T46" s="12">
        <f t="shared" ca="1" si="22"/>
        <v>4.2396449195220974E-2</v>
      </c>
      <c r="U46" s="61">
        <f t="shared" ca="1" si="23"/>
        <v>0.10609043435949328</v>
      </c>
      <c r="V46" s="59">
        <f t="shared" ca="1" si="24"/>
        <v>4.1955208268231505</v>
      </c>
      <c r="W46" s="58">
        <f t="shared" ca="1" si="25"/>
        <v>0.95072835499999997</v>
      </c>
      <c r="X46">
        <f ca="1">OFFSET(CF!Y$1,$AN46,0)</f>
        <v>6</v>
      </c>
      <c r="Y46" s="94">
        <f ca="1">IF(Z46="否",ROUND(OFFSET(CF!J$1,$AN46,0),3),"-  ")</f>
        <v>0.03</v>
      </c>
      <c r="Z46" s="95" t="str">
        <f ca="1">IF(OFFSET(CF!I$1,$AN46,0)=0,"否","是")</f>
        <v>否</v>
      </c>
      <c r="AA46" s="9">
        <f t="shared" ca="1" si="26"/>
        <v>2.6973026973027059E-2</v>
      </c>
      <c r="AB46" s="34">
        <f t="shared" ca="1" si="27"/>
        <v>7.7472495799999999E-2</v>
      </c>
      <c r="AC46" s="96">
        <f ca="1">OFFSET(CF!B$1,$AN46,0)</f>
        <v>42157</v>
      </c>
      <c r="AD46" s="97">
        <f ca="1">OFFSET(WN!AT$1,$AO46,0)</f>
        <v>4.4999999999999998E-2</v>
      </c>
      <c r="AE46" s="97">
        <f ca="1">OFFSET(WN!AU$1,$AO46,0)</f>
        <v>4.4999999999999998E-2</v>
      </c>
      <c r="AF46" s="98">
        <f ca="1">OFFSET(WN!O$1,$AN46,0)</f>
        <v>1.0009999999999999</v>
      </c>
      <c r="AG46" s="28">
        <f ca="1">OFFSET(整体套利!J$1,$AP46,0)</f>
        <v>0.95122835499999991</v>
      </c>
      <c r="AH46" s="28">
        <f t="shared" ca="1" si="28"/>
        <v>1.0270000000000001</v>
      </c>
      <c r="AI46" s="28">
        <f ca="1">OFFSET(CF!K$1,$AN46,0)</f>
        <v>0.5</v>
      </c>
      <c r="AJ46" s="25">
        <f ca="1">OFFSET(整体套利!S$1,$AN46,0)</f>
        <v>0.25</v>
      </c>
      <c r="AK46" s="113">
        <f t="shared" ca="1" si="29"/>
        <v>1.0270000000000001</v>
      </c>
      <c r="AL46" s="44">
        <f t="shared" ca="1" si="30"/>
        <v>0.98897499999999994</v>
      </c>
      <c r="AM46" s="9">
        <v>2.5000000000000001E-2</v>
      </c>
      <c r="AN46" s="10">
        <f>MATCH(A46,CF!L:L,0)-1</f>
        <v>75</v>
      </c>
      <c r="AO46" s="10">
        <f>MATCH($A46,WN!F:F,0)-1</f>
        <v>75</v>
      </c>
      <c r="AP46" s="10">
        <f>MATCH($A46,整体套利!U:U,0)-1</f>
        <v>75</v>
      </c>
    </row>
    <row r="47" spans="1:42" ht="13.95" x14ac:dyDescent="0.25">
      <c r="A47" s="1" t="str">
        <f>WN!F104</f>
        <v>150283.SZ</v>
      </c>
      <c r="B47" s="1" t="str">
        <f>WN!H104</f>
        <v>SW医药A</v>
      </c>
      <c r="C47" s="13">
        <f ca="1">OFFSET(RT!I$1,$AO47,0)</f>
        <v>0.96199999999999997</v>
      </c>
      <c r="D47" s="28" t="e">
        <f t="shared" ca="1" si="16"/>
        <v>#N/A</v>
      </c>
      <c r="E47" s="9" t="e">
        <f t="shared" ca="1" si="17"/>
        <v>#N/A</v>
      </c>
      <c r="F47" s="9">
        <f ca="1">OFFSET(RT!O$1,$AN47,0)</f>
        <v>1E-3</v>
      </c>
      <c r="G47" s="34">
        <f ca="1">OFFSET(RT!X$1,$AO47,0)</f>
        <v>0</v>
      </c>
      <c r="H47" s="15">
        <f t="shared" ca="1" si="18"/>
        <v>4.7263942863144628E-2</v>
      </c>
      <c r="I47" s="15">
        <f ca="1">OFFSET(RT!S$1,$AN47,0)</f>
        <v>6.3532259982786946E-3</v>
      </c>
      <c r="J47" s="9">
        <f ca="1">OFFSET(整体套利!C$1,$AP47,0)</f>
        <v>-1.0260255346169367E-2</v>
      </c>
      <c r="K47" s="9">
        <f ca="1">OFFSET(整体套利!O$1,$AP47,0)</f>
        <v>-6.7167577413478341E-3</v>
      </c>
      <c r="L47" s="9">
        <f ca="1">OFFSET(整体套利!P$1,$AP47,0)</f>
        <v>-6.9428636467107063E-3</v>
      </c>
      <c r="M47" s="25">
        <f ca="1">OFFSET(WN!R$1,$AN47,0)</f>
        <v>0.61942545999999998</v>
      </c>
      <c r="N47" s="125">
        <f ca="1">OFFSET(WN!$U$1,$AN47,0)</f>
        <v>0.61994846000000003</v>
      </c>
      <c r="O47" s="25">
        <f t="shared" ca="1" si="19"/>
        <v>-5.230000000000512E-4</v>
      </c>
      <c r="P47" s="9">
        <f t="shared" ca="1" si="20"/>
        <v>-8.4361851628766971E-4</v>
      </c>
      <c r="Q47" s="12">
        <f ca="1">OFFSET(整体套利!H$1,AP47,0)</f>
        <v>-0.28877629415833972</v>
      </c>
      <c r="R47" s="12">
        <f t="shared" ca="1" si="31"/>
        <v>1.7596153846153761E-2</v>
      </c>
      <c r="S47" s="61">
        <f t="shared" ca="1" si="21"/>
        <v>1.5745068185926251E-2</v>
      </c>
      <c r="T47" s="12">
        <f t="shared" ca="1" si="22"/>
        <v>4.8028010222185627E-2</v>
      </c>
      <c r="U47" s="61">
        <f t="shared" ca="1" si="23"/>
        <v>0.18872148905312525</v>
      </c>
      <c r="V47" s="59">
        <f t="shared" ca="1" si="24"/>
        <v>3.7051053836837746</v>
      </c>
      <c r="W47" s="58">
        <f t="shared" ca="1" si="25"/>
        <v>0.88063634200000007</v>
      </c>
      <c r="X47">
        <f ca="1">OFFSET(CF!Y$1,$AN47,0)</f>
        <v>6</v>
      </c>
      <c r="Y47" s="94">
        <f ca="1">IF(Z47="否",ROUND(OFFSET(CF!J$1,$AN47,0),3),"-  ")</f>
        <v>0.03</v>
      </c>
      <c r="Z47" s="95" t="str">
        <f ca="1">IF(OFFSET(CF!I$1,$AN47,0)=0,"否","是")</f>
        <v>否</v>
      </c>
      <c r="AA47" s="9">
        <f t="shared" ca="1" si="26"/>
        <v>-4.7430438657292906E-2</v>
      </c>
      <c r="AB47" s="34">
        <f t="shared" ca="1" si="27"/>
        <v>0.59588729251999994</v>
      </c>
      <c r="AC47" s="96">
        <f ca="1">OFFSET(CF!B$1,$AN47,0)</f>
        <v>42193</v>
      </c>
      <c r="AD47" s="97">
        <f ca="1">OFFSET(WN!AT$1,$AO47,0)</f>
        <v>4.4999999999999998E-2</v>
      </c>
      <c r="AE47" s="97">
        <f ca="1">OFFSET(WN!AU$1,$AO47,0)</f>
        <v>4.4999999999999998E-2</v>
      </c>
      <c r="AF47" s="98">
        <f ca="1">OFFSET(WN!O$1,$AN47,0)</f>
        <v>1.0099</v>
      </c>
      <c r="AG47" s="28">
        <f ca="1">OFFSET(整体套利!J$1,$AP47,0)</f>
        <v>0.88558634200000008</v>
      </c>
      <c r="AH47" s="28">
        <f t="shared" ca="1" si="28"/>
        <v>0.95209999999999995</v>
      </c>
      <c r="AI47" s="28">
        <f ca="1">OFFSET(CF!K$1,$AN47,0)</f>
        <v>0.5</v>
      </c>
      <c r="AJ47" s="25">
        <f ca="1">OFFSET(整体套利!S$1,$AN47,0)</f>
        <v>0.25</v>
      </c>
      <c r="AK47" s="113">
        <f t="shared" ca="1" si="29"/>
        <v>0.95209999999999995</v>
      </c>
      <c r="AL47" s="44">
        <f t="shared" ca="1" si="30"/>
        <v>0.97892749999999995</v>
      </c>
      <c r="AM47" s="9">
        <v>2.5000000000000001E-2</v>
      </c>
      <c r="AN47" s="10">
        <f>MATCH(A47,CF!L:L,0)-1</f>
        <v>103</v>
      </c>
      <c r="AO47" s="10">
        <f>MATCH($A47,WN!F:F,0)-1</f>
        <v>103</v>
      </c>
      <c r="AP47" s="10">
        <f>MATCH($A47,整体套利!U:U,0)-1</f>
        <v>103</v>
      </c>
    </row>
    <row r="48" spans="1:42" ht="13.95" x14ac:dyDescent="0.25">
      <c r="A48" s="1" t="str">
        <f>WN!F110</f>
        <v>150311.SZ</v>
      </c>
      <c r="B48" s="1" t="str">
        <f>WN!H110</f>
        <v>智能A</v>
      </c>
      <c r="C48" s="13">
        <f ca="1">OFFSET(RT!I$1,$AO48,0)</f>
        <v>0.98399999999999999</v>
      </c>
      <c r="D48" s="28" t="e">
        <f t="shared" ca="1" si="16"/>
        <v>#N/A</v>
      </c>
      <c r="E48" s="9" t="e">
        <f t="shared" ca="1" si="17"/>
        <v>#N/A</v>
      </c>
      <c r="F48" s="9">
        <f ca="1">OFFSET(RT!O$1,$AN48,0)</f>
        <v>-2.86E-2</v>
      </c>
      <c r="G48" s="34">
        <f ca="1">OFFSET(RT!X$1,$AO48,0)</f>
        <v>0</v>
      </c>
      <c r="H48" s="15">
        <f t="shared" ca="1" si="18"/>
        <v>4.736842105263158E-2</v>
      </c>
      <c r="I48" s="15">
        <f ca="1">OFFSET(RT!S$1,$AN48,0)</f>
        <v>4.6971552838742693E-3</v>
      </c>
      <c r="J48" s="9">
        <f ca="1">OFFSET(整体套利!C$1,$AP48,0)</f>
        <v>-7.3948222606645686E-3</v>
      </c>
      <c r="K48" s="9">
        <f ca="1">OFFSET(整体套利!O$1,$AP48,0)</f>
        <v>-4.3057050592035795E-3</v>
      </c>
      <c r="L48" s="9">
        <f ca="1">OFFSET(整体套利!P$1,$AP48,0)</f>
        <v>-1.3297872340425454E-2</v>
      </c>
      <c r="M48" s="25">
        <f ca="1">OFFSET(WN!R$1,$AN48,0)</f>
        <v>8.5796609999999995E-2</v>
      </c>
      <c r="N48" s="125">
        <f ca="1">OFFSET(WN!$U$1,$AN48,0)</f>
        <v>8.579763E-2</v>
      </c>
      <c r="O48" s="25">
        <f t="shared" ca="1" si="19"/>
        <v>-1.0200000000043508E-6</v>
      </c>
      <c r="P48" s="9">
        <f t="shared" ca="1" si="20"/>
        <v>-1.1888440275109602E-5</v>
      </c>
      <c r="Q48" s="12">
        <f ca="1">OFFSET(整体套利!H$1,AP48,0)</f>
        <v>-0.30733421292537666</v>
      </c>
      <c r="R48" s="12">
        <f t="shared" ca="1" si="31"/>
        <v>1.8191056910569214E-2</v>
      </c>
      <c r="S48" s="61">
        <f t="shared" ca="1" si="21"/>
        <v>1.6168888178133549E-2</v>
      </c>
      <c r="T48" s="12">
        <f t="shared" ca="1" si="22"/>
        <v>4.8175238958792319E-2</v>
      </c>
      <c r="U48" s="61">
        <f t="shared" ca="1" si="23"/>
        <v>0.14827448160795687</v>
      </c>
      <c r="V48" s="59">
        <f t="shared" ca="1" si="24"/>
        <v>3.9280393953719321</v>
      </c>
      <c r="W48" s="58">
        <f t="shared" ca="1" si="25"/>
        <v>0.90985392000000009</v>
      </c>
      <c r="X48">
        <f ca="1">OFFSET(CF!Y$1,$AN48,0)</f>
        <v>6</v>
      </c>
      <c r="Y48" s="94">
        <f ca="1">IF(Z48="否",ROUND(OFFSET(CF!J$1,$AN48,0),3),"-  ")</f>
        <v>0.03</v>
      </c>
      <c r="Z48" s="95" t="str">
        <f ca="1">IF(OFFSET(CF!I$1,$AN48,0)=0,"否","是")</f>
        <v>否</v>
      </c>
      <c r="AA48" s="9">
        <f t="shared" ca="1" si="26"/>
        <v>-4.8355899419729287E-2</v>
      </c>
      <c r="AB48" s="34">
        <f t="shared" ca="1" si="27"/>
        <v>8.4423864239999993E-2</v>
      </c>
      <c r="AC48" s="96">
        <f ca="1">OFFSET(CF!B$1,$AN48,0)</f>
        <v>42198</v>
      </c>
      <c r="AD48" s="97">
        <f ca="1">OFFSET(WN!AT$1,$AO48,0)</f>
        <v>4.4999999999999998E-2</v>
      </c>
      <c r="AE48" s="97">
        <f ca="1">OFFSET(WN!AU$1,$AO48,0)</f>
        <v>4.4999999999999998E-2</v>
      </c>
      <c r="AF48" s="98">
        <f ca="1">OFFSET(WN!O$1,$AN48,0)</f>
        <v>1.034</v>
      </c>
      <c r="AG48" s="28">
        <f ca="1">OFFSET(整体套利!J$1,$AP48,0)</f>
        <v>0.92685392000000011</v>
      </c>
      <c r="AH48" s="28">
        <f t="shared" ca="1" si="28"/>
        <v>0.95</v>
      </c>
      <c r="AI48" s="28">
        <f ca="1">OFFSET(CF!K$1,$AN48,0)</f>
        <v>0.5</v>
      </c>
      <c r="AJ48" s="25">
        <f ca="1">OFFSET(整体套利!S$1,$AN48,0)</f>
        <v>0.25</v>
      </c>
      <c r="AK48" s="113">
        <f t="shared" ca="1" si="29"/>
        <v>0.95</v>
      </c>
      <c r="AL48" s="44">
        <f t="shared" ca="1" si="30"/>
        <v>1.0019</v>
      </c>
      <c r="AM48" s="9">
        <v>2.5000000000000001E-2</v>
      </c>
      <c r="AN48" s="10">
        <f>MATCH(A48,CF!L:L,0)-1</f>
        <v>109</v>
      </c>
      <c r="AO48" s="10">
        <f>MATCH($A48,WN!F:F,0)-1</f>
        <v>109</v>
      </c>
      <c r="AP48" s="10">
        <f>MATCH($A48,整体套利!U:U,0)-1</f>
        <v>109</v>
      </c>
    </row>
    <row r="49" spans="1:42" ht="13.95" x14ac:dyDescent="0.25">
      <c r="A49" s="1" t="str">
        <f>WN!F98</f>
        <v>150315.SZ</v>
      </c>
      <c r="B49" s="1" t="str">
        <f>WN!H98</f>
        <v>工业4A</v>
      </c>
      <c r="C49" s="13">
        <f ca="1">OFFSET(RT!I$1,$AO49,0)</f>
        <v>1.03</v>
      </c>
      <c r="D49" s="28" t="e">
        <f t="shared" ca="1" si="16"/>
        <v>#N/A</v>
      </c>
      <c r="E49" s="9" t="e">
        <f t="shared" ca="1" si="17"/>
        <v>#N/A</v>
      </c>
      <c r="F49" s="9">
        <f ca="1">OFFSET(RT!O$1,$AN49,0)</f>
        <v>0</v>
      </c>
      <c r="G49" s="34">
        <f ca="1">OFFSET(RT!X$1,$AO49,0)</f>
        <v>0</v>
      </c>
      <c r="H49" s="15">
        <f t="shared" ca="1" si="18"/>
        <v>4.5180722891566265E-2</v>
      </c>
      <c r="I49" s="15">
        <f ca="1">OFFSET(RT!S$1,$AN49,0)</f>
        <v>2.684079596846827E-3</v>
      </c>
      <c r="J49" s="9">
        <f ca="1">OFFSET(整体套利!C$1,$AP49,0)</f>
        <v>-3.6054642276341919E-3</v>
      </c>
      <c r="K49" s="9">
        <f ca="1">OFFSET(整体套利!O$1,$AP49,0)</f>
        <v>1.051524710830698E-3</v>
      </c>
      <c r="L49" s="9">
        <f ca="1">OFFSET(整体套利!P$1,$AP49,0)</f>
        <v>-4.1841004184099972E-3</v>
      </c>
      <c r="M49" s="25">
        <f ca="1">OFFSET(WN!R$1,$AN49,0)</f>
        <v>0.38208999999999999</v>
      </c>
      <c r="N49" s="125">
        <f ca="1">OFFSET(WN!$U$1,$AN49,0)</f>
        <v>0.38214199999999998</v>
      </c>
      <c r="O49" s="25">
        <f t="shared" ca="1" si="19"/>
        <v>-5.1999999999996493E-5</v>
      </c>
      <c r="P49" s="9">
        <f t="shared" ca="1" si="20"/>
        <v>-1.3607507157020748E-4</v>
      </c>
      <c r="Q49" s="12">
        <f ca="1">OFFSET(整体套利!H$1,AP49,0)</f>
        <v>-0.31948373195121393</v>
      </c>
      <c r="R49" s="12">
        <f t="shared" ca="1" si="31"/>
        <v>-1.6116504854369107E-2</v>
      </c>
      <c r="S49" s="61">
        <f t="shared" ca="1" si="21"/>
        <v>-1.4275978767250161E-2</v>
      </c>
      <c r="T49" s="12">
        <f t="shared" ca="1" si="22"/>
        <v>4.4523409927298474E-2</v>
      </c>
      <c r="U49" s="61">
        <f t="shared" ca="1" si="23"/>
        <v>0.12923136724500228</v>
      </c>
      <c r="V49" s="59">
        <f t="shared" ca="1" si="24"/>
        <v>4.0421858266003836</v>
      </c>
      <c r="W49" s="58">
        <f t="shared" ca="1" si="25"/>
        <v>0.92640139999999993</v>
      </c>
      <c r="X49">
        <f ca="1">OFFSET(CF!Y$1,$AN49,0)</f>
        <v>6</v>
      </c>
      <c r="Y49" s="94">
        <f ca="1">IF(Z49="否",ROUND(OFFSET(CF!J$1,$AN49,0),3),"-  ")</f>
        <v>0.03</v>
      </c>
      <c r="Z49" s="95" t="str">
        <f ca="1">IF(OFFSET(CF!I$1,$AN49,0)=0,"否","是")</f>
        <v>否</v>
      </c>
      <c r="AA49" s="9">
        <f t="shared" ca="1" si="26"/>
        <v>-3.8684719535783119E-3</v>
      </c>
      <c r="AB49" s="34">
        <f t="shared" ca="1" si="27"/>
        <v>0.39355269999999998</v>
      </c>
      <c r="AC49" s="96">
        <f ca="1">OFFSET(CF!B$1,$AN49,0)</f>
        <v>42184</v>
      </c>
      <c r="AD49" s="97">
        <f ca="1">OFFSET(WN!AT$1,$AO49,0)</f>
        <v>4.4999999999999998E-2</v>
      </c>
      <c r="AE49" s="97">
        <f ca="1">OFFSET(WN!AU$1,$AO49,0)</f>
        <v>4.4999999999999998E-2</v>
      </c>
      <c r="AF49" s="98">
        <f ca="1">OFFSET(WN!O$1,$AN49,0)</f>
        <v>1.034</v>
      </c>
      <c r="AG49" s="28">
        <f ca="1">OFFSET(整体套利!J$1,$AP49,0)</f>
        <v>0.94340139999999995</v>
      </c>
      <c r="AH49" s="28">
        <f t="shared" ca="1" si="28"/>
        <v>0.996</v>
      </c>
      <c r="AI49" s="28">
        <f ca="1">OFFSET(CF!K$1,$AN49,0)</f>
        <v>0.5</v>
      </c>
      <c r="AJ49" s="25">
        <f ca="1">OFFSET(整体套利!S$1,$AN49,0)</f>
        <v>0.25</v>
      </c>
      <c r="AK49" s="113">
        <f t="shared" ca="1" si="29"/>
        <v>0.996</v>
      </c>
      <c r="AL49" s="44">
        <f t="shared" ca="1" si="30"/>
        <v>1.0133999999999999</v>
      </c>
      <c r="AM49" s="9">
        <v>2.5000000000000001E-2</v>
      </c>
      <c r="AN49" s="10">
        <f>MATCH(A49,CF!L:L,0)-1</f>
        <v>97</v>
      </c>
      <c r="AO49" s="10">
        <f>MATCH($A49,WN!F:F,0)-1</f>
        <v>97</v>
      </c>
      <c r="AP49" s="10">
        <f>MATCH($A49,整体套利!U:U,0)-1</f>
        <v>97</v>
      </c>
    </row>
    <row r="50" spans="1:42" ht="13.95" x14ac:dyDescent="0.25">
      <c r="A50" s="1" t="str">
        <f>WN!F71</f>
        <v>150249.SZ</v>
      </c>
      <c r="B50" s="1" t="str">
        <f>WN!H71</f>
        <v>银行A端</v>
      </c>
      <c r="C50" s="13">
        <f ca="1">OFFSET(RT!I$1,$AO50,0)</f>
        <v>1.014</v>
      </c>
      <c r="D50" s="28" t="e">
        <f t="shared" ca="1" si="16"/>
        <v>#N/A</v>
      </c>
      <c r="E50" s="9" t="e">
        <f t="shared" ca="1" si="17"/>
        <v>#N/A</v>
      </c>
      <c r="F50" s="9">
        <f ca="1">OFFSET(RT!O$1,$AN50,0)</f>
        <v>0</v>
      </c>
      <c r="G50" s="34">
        <f ca="1">OFFSET(RT!X$1,$AO50,0)</f>
        <v>0</v>
      </c>
      <c r="H50" s="15">
        <f t="shared" ca="1" si="18"/>
        <v>4.5871559633027519E-2</v>
      </c>
      <c r="I50" s="15">
        <f ca="1">OFFSET(RT!S$1,$AN50,0)</f>
        <v>1.0376797922267426E-2</v>
      </c>
      <c r="J50" s="9">
        <f ca="1">OFFSET(整体套利!C$1,$AP50,0)</f>
        <v>-5.9538093881079668E-3</v>
      </c>
      <c r="K50" s="9">
        <f ca="1">OFFSET(整体套利!O$1,$AP50,0)</f>
        <v>2.44140625E-3</v>
      </c>
      <c r="L50" s="9">
        <f ca="1">OFFSET(整体套利!P$1,$AP50,0)</f>
        <v>9.6805421103596245E-4</v>
      </c>
      <c r="M50" s="25">
        <f ca="1">OFFSET(WN!R$1,$AN50,0)</f>
        <v>0.19890529000000001</v>
      </c>
      <c r="N50" s="125">
        <f ca="1">OFFSET(WN!$U$1,$AN50,0)</f>
        <v>0.19890529000000001</v>
      </c>
      <c r="O50" s="25">
        <f t="shared" ca="1" si="19"/>
        <v>0</v>
      </c>
      <c r="P50" s="9">
        <f t="shared" ca="1" si="20"/>
        <v>0</v>
      </c>
      <c r="Q50" s="12">
        <f ca="1">OFFSET(整体套利!H$1,AP50,0)</f>
        <v>-0.3735946647568481</v>
      </c>
      <c r="R50" s="12">
        <f t="shared" ca="1" si="31"/>
        <v>-5.2514792899408524E-3</v>
      </c>
      <c r="S50" s="61">
        <f t="shared" ca="1" si="21"/>
        <v>-4.5889932701104474E-3</v>
      </c>
      <c r="T50" s="12">
        <f t="shared" ca="1" si="22"/>
        <v>4.5655001385299203E-2</v>
      </c>
      <c r="U50" s="61">
        <f t="shared" ca="1" si="23"/>
        <v>6.5188206334736876E-2</v>
      </c>
      <c r="V50" s="59">
        <f t="shared" ca="1" si="24"/>
        <v>4.4949712513753255</v>
      </c>
      <c r="W50" s="58">
        <f t="shared" ca="1" si="25"/>
        <v>1.0075972799999999</v>
      </c>
      <c r="X50">
        <f ca="1">OFFSET(CF!Y$1,$AN50,0)</f>
        <v>6</v>
      </c>
      <c r="Y50" s="94">
        <f ca="1">IF(Z50="否",ROUND(OFFSET(CF!J$1,$AN50,0),3),"-  ")</f>
        <v>0.03</v>
      </c>
      <c r="Z50" s="95" t="str">
        <f ca="1">IF(OFFSET(CF!I$1,$AN50,0)=0,"否","是")</f>
        <v>否</v>
      </c>
      <c r="AA50" s="9">
        <f t="shared" ca="1" si="26"/>
        <v>-1.83930300096804E-2</v>
      </c>
      <c r="AB50" s="34">
        <f t="shared" ca="1" si="27"/>
        <v>0.20168996406</v>
      </c>
      <c r="AC50" s="96">
        <f ca="1">OFFSET(CF!B$1,$AN50,0)</f>
        <v>42152</v>
      </c>
      <c r="AD50" s="97">
        <f ca="1">OFFSET(WN!AT$1,$AO50,0)</f>
        <v>4.4999999999999998E-2</v>
      </c>
      <c r="AE50" s="97">
        <f ca="1">OFFSET(WN!AU$1,$AO50,0)</f>
        <v>4.4999999999999998E-2</v>
      </c>
      <c r="AF50" s="98">
        <f ca="1">OFFSET(WN!O$1,$AN50,0)</f>
        <v>1.0329999999999999</v>
      </c>
      <c r="AG50" s="28">
        <f ca="1">OFFSET(整体套利!J$1,$AP50,0)</f>
        <v>1.0240972799999999</v>
      </c>
      <c r="AH50" s="28">
        <f t="shared" ca="1" si="28"/>
        <v>0.98100000000000009</v>
      </c>
      <c r="AI50" s="28">
        <f ca="1">OFFSET(CF!K$1,$AN50,0)</f>
        <v>0.5</v>
      </c>
      <c r="AJ50" s="25">
        <f ca="1">OFFSET(整体套利!S$1,$AN50,0)</f>
        <v>0.25</v>
      </c>
      <c r="AK50" s="113">
        <f t="shared" ca="1" si="29"/>
        <v>0.98100000000000009</v>
      </c>
      <c r="AL50" s="44">
        <f t="shared" ca="1" si="30"/>
        <v>1.008675</v>
      </c>
      <c r="AM50" s="9">
        <v>2.5000000000000001E-2</v>
      </c>
      <c r="AN50" s="10">
        <f>MATCH(A50,CF!L:L,0)-1</f>
        <v>70</v>
      </c>
      <c r="AO50" s="10">
        <f>MATCH($A50,WN!F:F,0)-1</f>
        <v>70</v>
      </c>
      <c r="AP50" s="10">
        <f>MATCH($A50,整体套利!U:U,0)-1</f>
        <v>70</v>
      </c>
    </row>
    <row r="51" spans="1:42" ht="13.95" x14ac:dyDescent="0.25">
      <c r="A51" s="1" t="str">
        <f>WN!F85</f>
        <v>150259.SZ</v>
      </c>
      <c r="B51" s="1" t="str">
        <f>WN!H85</f>
        <v>重组A</v>
      </c>
      <c r="C51" s="13">
        <f ca="1">OFFSET(RT!I$1,$AO51,0)</f>
        <v>0.96299999999999997</v>
      </c>
      <c r="D51" s="28" t="e">
        <f t="shared" ca="1" si="16"/>
        <v>#N/A</v>
      </c>
      <c r="E51" s="9" t="e">
        <f t="shared" ca="1" si="17"/>
        <v>#N/A</v>
      </c>
      <c r="F51" s="9">
        <f ca="1">OFFSET(RT!O$1,$AN51,0)</f>
        <v>1E-3</v>
      </c>
      <c r="G51" s="34">
        <f ca="1">OFFSET(RT!X$1,$AO51,0)</f>
        <v>0</v>
      </c>
      <c r="H51" s="15">
        <f t="shared" ca="1" si="18"/>
        <v>4.7323588179619305E-2</v>
      </c>
      <c r="I51" s="15">
        <f ca="1">OFFSET(RT!S$1,$AN51,0)</f>
        <v>4.6205929077803394E-4</v>
      </c>
      <c r="J51" s="9">
        <f ca="1">OFFSET(整体套利!C$1,$AP51,0)</f>
        <v>-1.2537865254021896E-2</v>
      </c>
      <c r="K51" s="9">
        <f ca="1">OFFSET(整体套利!O$1,$AP51,0)</f>
        <v>-3.956248545496921E-3</v>
      </c>
      <c r="L51" s="9">
        <f ca="1">OFFSET(整体套利!P$1,$AP51,0)</f>
        <v>-5.9364451169828802E-3</v>
      </c>
      <c r="M51" s="25">
        <f ca="1">OFFSET(WN!R$1,$AN51,0)</f>
        <v>0.63387969</v>
      </c>
      <c r="N51" s="125">
        <f ca="1">OFFSET(WN!$U$1,$AN51,0)</f>
        <v>0.63481968</v>
      </c>
      <c r="O51" s="25">
        <f t="shared" ca="1" si="19"/>
        <v>-9.3999000000000166E-4</v>
      </c>
      <c r="P51" s="9">
        <f t="shared" ca="1" si="20"/>
        <v>-1.4807196903536823E-3</v>
      </c>
      <c r="Q51" s="12">
        <f ca="1">OFFSET(整体套利!H$1,AP51,0)</f>
        <v>-0.26867534386770875</v>
      </c>
      <c r="R51" s="12">
        <f t="shared" ca="1" si="31"/>
        <v>1.8455347871235706E-2</v>
      </c>
      <c r="S51" s="61">
        <f t="shared" ca="1" si="21"/>
        <v>1.6615349134997615E-2</v>
      </c>
      <c r="T51" s="12">
        <f t="shared" ca="1" si="22"/>
        <v>4.8133520136934754E-2</v>
      </c>
      <c r="U51" s="61">
        <f t="shared" ca="1" si="23"/>
        <v>0.2285059839276995</v>
      </c>
      <c r="V51" s="59">
        <f t="shared" ca="1" si="24"/>
        <v>3.50090903929418</v>
      </c>
      <c r="W51" s="58">
        <f t="shared" ca="1" si="25"/>
        <v>0.8567678944999999</v>
      </c>
      <c r="X51">
        <f ca="1">OFFSET(CF!Y$1,$AN51,0)</f>
        <v>6</v>
      </c>
      <c r="Y51" s="94">
        <f ca="1">IF(Z51="否",ROUND(OFFSET(CF!J$1,$AN51,0),3),"-  ")</f>
        <v>0.03</v>
      </c>
      <c r="Z51" s="95" t="str">
        <f ca="1">IF(OFFSET(CF!I$1,$AN51,0)=0,"否","是")</f>
        <v>否</v>
      </c>
      <c r="AA51" s="9">
        <f t="shared" ca="1" si="26"/>
        <v>-4.8512992787274056E-2</v>
      </c>
      <c r="AB51" s="34">
        <f t="shared" ca="1" si="27"/>
        <v>0.61042614146999996</v>
      </c>
      <c r="AC51" s="96">
        <f ca="1">OFFSET(CF!B$1,$AN51,0)</f>
        <v>42166</v>
      </c>
      <c r="AD51" s="97">
        <f ca="1">OFFSET(WN!AT$1,$AO51,0)</f>
        <v>4.4999999999999998E-2</v>
      </c>
      <c r="AE51" s="97">
        <f ca="1">OFFSET(WN!AU$1,$AO51,0)</f>
        <v>4.4999999999999998E-2</v>
      </c>
      <c r="AF51" s="98">
        <f ca="1">OFFSET(WN!O$1,$AN51,0)</f>
        <v>1.0121</v>
      </c>
      <c r="AG51" s="28">
        <f ca="1">OFFSET(整体套利!J$1,$AP51,0)</f>
        <v>0.8628178944999999</v>
      </c>
      <c r="AH51" s="28">
        <f t="shared" ca="1" si="28"/>
        <v>0.95089999999999997</v>
      </c>
      <c r="AI51" s="28">
        <f ca="1">OFFSET(CF!K$1,$AN51,0)</f>
        <v>0.5</v>
      </c>
      <c r="AJ51" s="25">
        <f ca="1">OFFSET(整体套利!S$1,$AN51,0)</f>
        <v>0.25</v>
      </c>
      <c r="AK51" s="113">
        <f t="shared" ca="1" si="29"/>
        <v>0.95089999999999997</v>
      </c>
      <c r="AL51" s="44">
        <f t="shared" ca="1" si="30"/>
        <v>0.98077249999999994</v>
      </c>
      <c r="AM51" s="9">
        <v>2.5000000000000001E-2</v>
      </c>
      <c r="AN51" s="10">
        <f>MATCH(A51,CF!L:L,0)-1</f>
        <v>84</v>
      </c>
      <c r="AO51" s="10">
        <f>MATCH($A51,WN!F:F,0)-1</f>
        <v>84</v>
      </c>
      <c r="AP51" s="10">
        <f>MATCH($A51,整体套利!U:U,0)-1</f>
        <v>84</v>
      </c>
    </row>
    <row r="52" spans="1:42" ht="13.95" x14ac:dyDescent="0.25">
      <c r="A52" s="1">
        <f>WN!F25</f>
        <v>0</v>
      </c>
      <c r="B52" s="1">
        <f>WN!H25</f>
        <v>0</v>
      </c>
      <c r="C52" s="13" t="e">
        <f ca="1">OFFSET(RT!I$1,$AO52,0)</f>
        <v>#N/A</v>
      </c>
      <c r="D52" s="28" t="e">
        <f t="shared" ca="1" si="16"/>
        <v>#N/A</v>
      </c>
      <c r="E52" s="9" t="e">
        <f t="shared" ca="1" si="17"/>
        <v>#N/A</v>
      </c>
      <c r="F52" s="9" t="e">
        <f ca="1">OFFSET(RT!O$1,$AN52,0)</f>
        <v>#N/A</v>
      </c>
      <c r="G52" s="34">
        <f ca="1">OFFSET(RT!X$1,$AO52,0)</f>
        <v>0</v>
      </c>
      <c r="H52" s="15" t="e">
        <f t="shared" ca="1" si="18"/>
        <v>#N/A</v>
      </c>
      <c r="I52" s="15" t="e">
        <f ca="1">OFFSET(RT!S$1,$AN52,0)</f>
        <v>#N/A</v>
      </c>
      <c r="J52" s="9" t="e">
        <f ca="1">OFFSET(整体套利!C$1,$AP52,0)</f>
        <v>#N/A</v>
      </c>
      <c r="K52" s="9" t="e">
        <f ca="1">OFFSET(整体套利!O$1,$AP52,0)</f>
        <v>#N/A</v>
      </c>
      <c r="L52" s="9" t="e">
        <f ca="1">OFFSET(整体套利!P$1,$AP52,0)</f>
        <v>#N/A</v>
      </c>
      <c r="M52" s="25" t="e">
        <f ca="1">OFFSET(WN!R$1,$AN52,0)</f>
        <v>#N/A</v>
      </c>
      <c r="N52" s="125" t="e">
        <f ca="1">OFFSET(WN!$U$1,$AN52,0)</f>
        <v>#N/A</v>
      </c>
      <c r="O52" s="25" t="e">
        <f t="shared" ca="1" si="19"/>
        <v>#N/A</v>
      </c>
      <c r="P52" s="9" t="e">
        <f t="shared" ca="1" si="20"/>
        <v>#N/A</v>
      </c>
      <c r="Q52" s="12" t="e">
        <f ca="1">OFFSET(整体套利!H$1,AP52,0)</f>
        <v>#N/A</v>
      </c>
      <c r="R52" s="12" t="e">
        <f t="shared" ca="1" si="31"/>
        <v>#N/A</v>
      </c>
      <c r="S52" s="61" t="e">
        <f t="shared" ca="1" si="21"/>
        <v>#N/A</v>
      </c>
      <c r="T52" s="12" t="e">
        <f t="shared" ca="1" si="22"/>
        <v>#N/A</v>
      </c>
      <c r="U52" s="61" t="e">
        <f t="shared" ca="1" si="23"/>
        <v>#N/A</v>
      </c>
      <c r="V52" s="59" t="e">
        <f t="shared" ca="1" si="24"/>
        <v>#N/A</v>
      </c>
      <c r="W52" s="58" t="e">
        <f t="shared" ca="1" si="25"/>
        <v>#N/A</v>
      </c>
      <c r="X52" t="e">
        <f ca="1">OFFSET(CF!Y$1,$AN52,0)</f>
        <v>#N/A</v>
      </c>
      <c r="Y52" s="94" t="e">
        <f ca="1">IF(Z52="否",ROUND(OFFSET(CF!J$1,$AN52,0),3),"-  ")</f>
        <v>#N/A</v>
      </c>
      <c r="Z52" s="95" t="e">
        <f ca="1">IF(OFFSET(CF!I$1,$AN52,0)=0,"否","是")</f>
        <v>#N/A</v>
      </c>
      <c r="AA52" s="9" t="e">
        <f t="shared" ca="1" si="26"/>
        <v>#N/A</v>
      </c>
      <c r="AB52" s="34" t="e">
        <f t="shared" ca="1" si="27"/>
        <v>#N/A</v>
      </c>
      <c r="AC52" s="96" t="e">
        <f ca="1">OFFSET(CF!B$1,$AN52,0)</f>
        <v>#N/A</v>
      </c>
      <c r="AD52" s="97">
        <f ca="1">OFFSET(WN!AT$1,$AO52,0)</f>
        <v>0</v>
      </c>
      <c r="AE52" s="97">
        <f ca="1">OFFSET(WN!AU$1,$AO52,0)</f>
        <v>0</v>
      </c>
      <c r="AF52" s="98" t="e">
        <f ca="1">OFFSET(WN!O$1,$AN52,0)</f>
        <v>#N/A</v>
      </c>
      <c r="AG52" s="28" t="e">
        <f ca="1">OFFSET(整体套利!J$1,$AP52,0)</f>
        <v>#N/A</v>
      </c>
      <c r="AH52" s="28" t="e">
        <f t="shared" ca="1" si="28"/>
        <v>#N/A</v>
      </c>
      <c r="AI52" s="28" t="e">
        <f ca="1">OFFSET(CF!K$1,$AN52,0)</f>
        <v>#N/A</v>
      </c>
      <c r="AJ52" s="25" t="e">
        <f ca="1">OFFSET(整体套利!S$1,$AN52,0)</f>
        <v>#N/A</v>
      </c>
      <c r="AK52" s="113" t="e">
        <f t="shared" ca="1" si="29"/>
        <v>#N/A</v>
      </c>
      <c r="AL52" s="44" t="e">
        <f t="shared" ca="1" si="30"/>
        <v>#N/A</v>
      </c>
      <c r="AM52" s="9">
        <v>2.5000000000000001E-2</v>
      </c>
      <c r="AN52" s="10" t="e">
        <f>MATCH(A52,CF!L:L,0)-1</f>
        <v>#N/A</v>
      </c>
      <c r="AO52" s="10">
        <f>MATCH($A52,WN!F:F,0)-1</f>
        <v>24</v>
      </c>
      <c r="AP52" s="10" t="e">
        <f>MATCH($A52,整体套利!U:U,0)-1</f>
        <v>#N/A</v>
      </c>
    </row>
    <row r="53" spans="1:42" ht="13.95" x14ac:dyDescent="0.25">
      <c r="A53" s="1" t="str">
        <f>WN!F42</f>
        <v>150186.SZ</v>
      </c>
      <c r="B53" s="1" t="str">
        <f>WN!H42</f>
        <v>军工A级</v>
      </c>
      <c r="C53" s="13">
        <f ca="1">OFFSET(RT!I$1,$AO53,0)</f>
        <v>0.95800000000000007</v>
      </c>
      <c r="D53" s="28" t="e">
        <f t="shared" ca="1" si="16"/>
        <v>#N/A</v>
      </c>
      <c r="E53" s="9" t="e">
        <f t="shared" ca="1" si="17"/>
        <v>#N/A</v>
      </c>
      <c r="F53" s="9">
        <f ca="1">OFFSET(RT!O$1,$AN53,0)</f>
        <v>1E-3</v>
      </c>
      <c r="G53" s="34">
        <f ca="1">OFFSET(RT!X$1,$AO53,0)</f>
        <v>0</v>
      </c>
      <c r="H53" s="15">
        <f t="shared" ca="1" si="18"/>
        <v>4.7244094488188976E-2</v>
      </c>
      <c r="I53" s="15">
        <f ca="1">OFFSET(RT!S$1,$AN53,0)</f>
        <v>1.8859899980711234E-3</v>
      </c>
      <c r="J53" s="9">
        <f ca="1">OFFSET(整体套利!C$1,$AP53,0)</f>
        <v>7.9711960974360174E-4</v>
      </c>
      <c r="K53" s="9">
        <f ca="1">OFFSET(整体套利!O$1,$AP53,0)</f>
        <v>-3.7128712871288272E-3</v>
      </c>
      <c r="L53" s="9">
        <f ca="1">OFFSET(整体套利!P$1,$AP53,0)</f>
        <v>-6.4887365328109015E-3</v>
      </c>
      <c r="M53" s="25">
        <f ca="1">OFFSET(WN!R$1,$AN53,0)</f>
        <v>2.6241178399999998</v>
      </c>
      <c r="N53" s="125">
        <f ca="1">OFFSET(WN!$U$1,$AN53,0)</f>
        <v>2.6241178399999998</v>
      </c>
      <c r="O53" s="25">
        <f t="shared" ca="1" si="19"/>
        <v>0</v>
      </c>
      <c r="P53" s="9">
        <f t="shared" ca="1" si="20"/>
        <v>0</v>
      </c>
      <c r="Q53" s="12">
        <f ca="1">OFFSET(整体套利!H$1,AP53,0)</f>
        <v>-0.21621914912160201</v>
      </c>
      <c r="R53" s="12">
        <f t="shared" ca="1" si="31"/>
        <v>1.7471294363256673E-2</v>
      </c>
      <c r="S53" s="61">
        <f t="shared" ca="1" si="21"/>
        <v>1.6013774313914705E-2</v>
      </c>
      <c r="T53" s="12">
        <f t="shared" ca="1" si="22"/>
        <v>4.8017475584690161E-2</v>
      </c>
      <c r="U53" s="61">
        <f t="shared" ca="1" si="23"/>
        <v>0.35373234083686977</v>
      </c>
      <c r="V53" s="59">
        <f t="shared" ca="1" si="24"/>
        <v>2.9036655175446651</v>
      </c>
      <c r="W53" s="58">
        <f t="shared" ca="1" si="25"/>
        <v>0.79811161749999993</v>
      </c>
      <c r="X53">
        <f ca="1">OFFSET(CF!Y$1,$AN53,0)</f>
        <v>6</v>
      </c>
      <c r="Y53" s="94">
        <f ca="1">IF(Z53="否",ROUND(OFFSET(CF!J$1,$AN53,0),3),"-  ")</f>
        <v>0.03</v>
      </c>
      <c r="Z53" s="95" t="str">
        <f ca="1">IF(OFFSET(CF!I$1,$AN53,0)=0,"否","是")</f>
        <v>否</v>
      </c>
      <c r="AA53" s="9">
        <f t="shared" ca="1" si="26"/>
        <v>-4.7240179015415218E-2</v>
      </c>
      <c r="AB53" s="34">
        <f t="shared" ca="1" si="27"/>
        <v>2.5139048907200001</v>
      </c>
      <c r="AC53" s="96">
        <f ca="1">OFFSET(CF!B$1,$AN53,0)</f>
        <v>41862</v>
      </c>
      <c r="AD53" s="97">
        <f ca="1">OFFSET(WN!AT$1,$AO53,0)</f>
        <v>4.4999999999999998E-2</v>
      </c>
      <c r="AE53" s="97">
        <f ca="1">OFFSET(WN!AU$1,$AO53,0)</f>
        <v>4.4999999999999998E-2</v>
      </c>
      <c r="AF53" s="98">
        <f ca="1">OFFSET(WN!O$1,$AN53,0)</f>
        <v>1.0055000000000001</v>
      </c>
      <c r="AG53" s="28">
        <f ca="1">OFFSET(整体套利!J$1,$AP53,0)</f>
        <v>0.80086161749999996</v>
      </c>
      <c r="AH53" s="28">
        <f t="shared" ca="1" si="28"/>
        <v>0.95250000000000001</v>
      </c>
      <c r="AI53" s="28">
        <f ca="1">OFFSET(CF!K$1,$AN53,0)</f>
        <v>0.5</v>
      </c>
      <c r="AJ53" s="25">
        <f ca="1">OFFSET(整体套利!S$1,$AN53,0)</f>
        <v>0.25</v>
      </c>
      <c r="AK53" s="113">
        <f t="shared" ca="1" si="29"/>
        <v>0.95250000000000001</v>
      </c>
      <c r="AL53" s="44">
        <f t="shared" ca="1" si="30"/>
        <v>0.97473750000000003</v>
      </c>
      <c r="AM53" s="9">
        <v>2.5000000000000001E-2</v>
      </c>
      <c r="AN53" s="10">
        <f>MATCH(A53,CF!L:L,0)-1</f>
        <v>41</v>
      </c>
      <c r="AO53" s="10">
        <f>MATCH($A53,WN!F:F,0)-1</f>
        <v>41</v>
      </c>
      <c r="AP53" s="10">
        <f>MATCH($A53,整体套利!U:U,0)-1</f>
        <v>41</v>
      </c>
    </row>
    <row r="54" spans="1:42" ht="13.95" x14ac:dyDescent="0.25">
      <c r="A54" s="1" t="str">
        <f>WN!F34</f>
        <v>150157.SZ</v>
      </c>
      <c r="B54" s="1" t="str">
        <f>WN!H34</f>
        <v>金融A</v>
      </c>
      <c r="C54" s="13">
        <f ca="1">OFFSET(RT!I$1,$AO54,0)</f>
        <v>1.004</v>
      </c>
      <c r="D54" s="28" t="e">
        <f t="shared" ca="1" si="16"/>
        <v>#N/A</v>
      </c>
      <c r="E54" s="9" t="e">
        <f t="shared" ca="1" si="17"/>
        <v>#N/A</v>
      </c>
      <c r="F54" s="9">
        <f ca="1">OFFSET(RT!O$1,$AN54,0)</f>
        <v>-4.0000000000000001E-3</v>
      </c>
      <c r="G54" s="34">
        <f ca="1">OFFSET(RT!X$1,$AO54,0)</f>
        <v>0</v>
      </c>
      <c r="H54" s="15">
        <f t="shared" ca="1" si="18"/>
        <v>4.8453608247422682E-2</v>
      </c>
      <c r="I54" s="15">
        <f ca="1">OFFSET(RT!S$1,$AN54,0)</f>
        <v>2.3510833811258031E-3</v>
      </c>
      <c r="J54" s="9">
        <f ca="1">OFFSET(整体套利!C$1,$AP54,0)</f>
        <v>-1.906235281271651E-3</v>
      </c>
      <c r="K54" s="9">
        <f ca="1">OFFSET(整体套利!O$1,$AP54,0)</f>
        <v>-9.5057034220524805E-4</v>
      </c>
      <c r="L54" s="9">
        <f ca="1">OFFSET(整体套利!P$1,$AP54,0)</f>
        <v>-1.8850141376057783E-3</v>
      </c>
      <c r="M54" s="25">
        <f ca="1">OFFSET(WN!R$1,$AN54,0)</f>
        <v>5.8305035399999996</v>
      </c>
      <c r="N54" s="125">
        <f ca="1">OFFSET(WN!$U$1,$AN54,0)</f>
        <v>5.8284535399999999</v>
      </c>
      <c r="O54" s="25">
        <f t="shared" ca="1" si="19"/>
        <v>2.0499999999996632E-3</v>
      </c>
      <c r="P54" s="9">
        <f t="shared" ca="1" si="20"/>
        <v>3.5172280021300573E-4</v>
      </c>
      <c r="Q54" s="12">
        <f ca="1">OFFSET(整体套利!H$1,AP54,0)</f>
        <v>-0.38857233115513012</v>
      </c>
      <c r="R54" s="12">
        <f t="shared" ca="1" si="31"/>
        <v>2.8884462151392842E-3</v>
      </c>
      <c r="S54" s="61">
        <f t="shared" ca="1" si="21"/>
        <v>2.516010615553994E-3</v>
      </c>
      <c r="T54" s="12">
        <f t="shared" ca="1" si="22"/>
        <v>4.8580120630523853E-2</v>
      </c>
      <c r="U54" s="61">
        <f t="shared" ca="1" si="23"/>
        <v>5.2428911825325386E-2</v>
      </c>
      <c r="V54" s="59">
        <f t="shared" ca="1" si="24"/>
        <v>4.6014719224981455</v>
      </c>
      <c r="W54" s="58">
        <f t="shared" ca="1" si="25"/>
        <v>1.0330015499999998</v>
      </c>
      <c r="X54">
        <f ca="1">OFFSET(CF!Y$1,$AN54,0)</f>
        <v>6</v>
      </c>
      <c r="Y54" s="94">
        <f ca="1">IF(Z54="否",ROUND(OFFSET(CF!J$1,$AN54,0),3),"-  ")</f>
        <v>3.2000000000000001E-2</v>
      </c>
      <c r="Z54" s="95" t="str">
        <f ca="1">IF(OFFSET(CF!I$1,$AN54,0)=0,"否","是")</f>
        <v>否</v>
      </c>
      <c r="AA54" s="9">
        <f t="shared" ca="1" si="26"/>
        <v>-2.9013539651837505E-2</v>
      </c>
      <c r="AB54" s="34">
        <f t="shared" ca="1" si="27"/>
        <v>5.8538255541599993</v>
      </c>
      <c r="AC54" s="96">
        <f ca="1">OFFSET(CF!B$1,$AN54,0)</f>
        <v>41661</v>
      </c>
      <c r="AD54" s="97">
        <f ca="1">OFFSET(WN!AT$1,$AO54,0)</f>
        <v>4.7E-2</v>
      </c>
      <c r="AE54" s="97">
        <f ca="1">OFFSET(WN!AU$1,$AO54,0)</f>
        <v>4.7E-2</v>
      </c>
      <c r="AF54" s="98">
        <f ca="1">OFFSET(WN!O$1,$AN54,0)</f>
        <v>1.034</v>
      </c>
      <c r="AG54" s="28">
        <f ca="1">OFFSET(整体套利!J$1,$AP54,0)</f>
        <v>1.05000155</v>
      </c>
      <c r="AH54" s="28">
        <f t="shared" ca="1" si="28"/>
        <v>0.97</v>
      </c>
      <c r="AI54" s="28">
        <f ca="1">OFFSET(CF!K$1,$AN54,0)</f>
        <v>0.5</v>
      </c>
      <c r="AJ54" s="25">
        <f ca="1">OFFSET(整体套利!S$1,$AN54,0)</f>
        <v>0.25</v>
      </c>
      <c r="AK54" s="113">
        <f t="shared" ca="1" si="29"/>
        <v>0.97</v>
      </c>
      <c r="AL54" s="44">
        <f t="shared" ca="1" si="30"/>
        <v>1.0068999999999999</v>
      </c>
      <c r="AM54" s="9">
        <v>2.5000000000000001E-2</v>
      </c>
      <c r="AN54" s="10">
        <f>MATCH(A54,CF!L:L,0)-1</f>
        <v>33</v>
      </c>
      <c r="AO54" s="10">
        <f>MATCH($A54,WN!F:F,0)-1</f>
        <v>33</v>
      </c>
      <c r="AP54" s="10">
        <f>MATCH($A54,整体套利!U:U,0)-1</f>
        <v>33</v>
      </c>
    </row>
    <row r="55" spans="1:42" ht="13.95" x14ac:dyDescent="0.25">
      <c r="A55" s="1" t="str">
        <f>WN!F65</f>
        <v>150241.SZ</v>
      </c>
      <c r="B55" s="1" t="str">
        <f>WN!H65</f>
        <v>银行A级</v>
      </c>
      <c r="C55" s="13">
        <f ca="1">OFFSET(RT!I$1,$AO55,0)</f>
        <v>1.032</v>
      </c>
      <c r="D55" s="28" t="e">
        <f t="shared" ca="1" si="16"/>
        <v>#N/A</v>
      </c>
      <c r="E55" s="9" t="e">
        <f t="shared" ca="1" si="17"/>
        <v>#N/A</v>
      </c>
      <c r="F55" s="9">
        <f ca="1">OFFSET(RT!O$1,$AN55,0)</f>
        <v>-1.8100000000000002E-2</v>
      </c>
      <c r="G55" s="34">
        <f ca="1">OFFSET(RT!X$1,$AO55,0)</f>
        <v>0</v>
      </c>
      <c r="H55" s="15">
        <f t="shared" ca="1" si="18"/>
        <v>4.5045045045045036E-2</v>
      </c>
      <c r="I55" s="15">
        <f ca="1">OFFSET(RT!S$1,$AN55,0)</f>
        <v>5.7194037231383336E-3</v>
      </c>
      <c r="J55" s="9">
        <f ca="1">OFFSET(整体套利!C$1,$AP55,0)</f>
        <v>-1.3427057762845807E-2</v>
      </c>
      <c r="K55" s="9">
        <f ca="1">OFFSET(整体套利!O$1,$AP55,0)</f>
        <v>4.2897998093422984E-3</v>
      </c>
      <c r="L55" s="9">
        <f ca="1">OFFSET(整体套利!P$1,$AP55,0)</f>
        <v>4.7258979206050711E-3</v>
      </c>
      <c r="M55" s="25">
        <f ca="1">OFFSET(WN!R$1,$AN55,0)</f>
        <v>0.48064449999999997</v>
      </c>
      <c r="N55" s="125">
        <f ca="1">OFFSET(WN!$U$1,$AN55,0)</f>
        <v>0.48064449999999997</v>
      </c>
      <c r="O55" s="25">
        <f t="shared" ca="1" si="19"/>
        <v>0</v>
      </c>
      <c r="P55" s="9">
        <f t="shared" ca="1" si="20"/>
        <v>0</v>
      </c>
      <c r="Q55" s="12">
        <f ca="1">OFFSET(整体套利!H$1,AP55,0)</f>
        <v>-0.38910565401048813</v>
      </c>
      <c r="R55" s="12">
        <f t="shared" ca="1" si="31"/>
        <v>-1.824127906976758E-2</v>
      </c>
      <c r="S55" s="61">
        <f t="shared" ca="1" si="21"/>
        <v>-1.5888147364858465E-2</v>
      </c>
      <c r="T55" s="12">
        <f t="shared" ca="1" si="22"/>
        <v>4.4317660128659127E-2</v>
      </c>
      <c r="U55" s="61">
        <f t="shared" ca="1" si="23"/>
        <v>5.2157940050610918E-2</v>
      </c>
      <c r="V55" s="59">
        <f t="shared" ca="1" si="24"/>
        <v>4.6037908045508669</v>
      </c>
      <c r="W55" s="58">
        <f t="shared" ca="1" si="25"/>
        <v>1.03359975</v>
      </c>
      <c r="X55">
        <f ca="1">OFFSET(CF!Y$1,$AN55,0)</f>
        <v>6</v>
      </c>
      <c r="Y55" s="94">
        <f ca="1">IF(Z55="否",ROUND(OFFSET(CF!J$1,$AN55,0),3),"-  ")</f>
        <v>0.03</v>
      </c>
      <c r="Z55" s="95" t="str">
        <f ca="1">IF(OFFSET(CF!I$1,$AN55,0)=0,"否","是")</f>
        <v>否</v>
      </c>
      <c r="AA55" s="9">
        <f t="shared" ca="1" si="26"/>
        <v>-9.6805421103574041E-4</v>
      </c>
      <c r="AB55" s="34">
        <f t="shared" ca="1" si="27"/>
        <v>0.49602512399999998</v>
      </c>
      <c r="AC55" s="96">
        <f ca="1">OFFSET(CF!B$1,$AN55,0)</f>
        <v>42137</v>
      </c>
      <c r="AD55" s="97">
        <f ca="1">OFFSET(WN!AT$1,$AO55,0)</f>
        <v>4.4999999999999998E-2</v>
      </c>
      <c r="AE55" s="97">
        <f ca="1">OFFSET(WN!AU$1,$AO55,0)</f>
        <v>4.4999999999999998E-2</v>
      </c>
      <c r="AF55" s="98">
        <f ca="1">OFFSET(WN!O$1,$AN55,0)</f>
        <v>1.0329999999999999</v>
      </c>
      <c r="AG55" s="28">
        <f ca="1">OFFSET(整体套利!J$1,$AP55,0)</f>
        <v>1.05009975</v>
      </c>
      <c r="AH55" s="28">
        <f t="shared" ca="1" si="28"/>
        <v>0.99900000000000011</v>
      </c>
      <c r="AI55" s="28">
        <f ca="1">OFFSET(CF!K$1,$AN55,0)</f>
        <v>0.5</v>
      </c>
      <c r="AJ55" s="25">
        <f ca="1">OFFSET(整体套利!S$1,$AN55,0)</f>
        <v>0.25</v>
      </c>
      <c r="AK55" s="113">
        <f t="shared" ca="1" si="29"/>
        <v>0.99900000000000011</v>
      </c>
      <c r="AL55" s="44">
        <f t="shared" ca="1" si="30"/>
        <v>1.0131749999999999</v>
      </c>
      <c r="AM55" s="9">
        <v>2.5000000000000001E-2</v>
      </c>
      <c r="AN55" s="10">
        <f>MATCH(A55,CF!L:L,0)-1</f>
        <v>64</v>
      </c>
      <c r="AO55" s="10">
        <f>MATCH($A55,WN!F:F,0)-1</f>
        <v>64</v>
      </c>
      <c r="AP55" s="10">
        <f>MATCH($A55,整体套利!U:U,0)-1</f>
        <v>64</v>
      </c>
    </row>
    <row r="56" spans="1:42" ht="13.95" x14ac:dyDescent="0.25">
      <c r="A56" s="1" t="str">
        <f>WN!F66</f>
        <v>150235.SZ</v>
      </c>
      <c r="B56" s="1" t="str">
        <f>WN!H66</f>
        <v>券商A级</v>
      </c>
      <c r="C56" s="13">
        <f ca="1">OFFSET(RT!I$1,$AO56,0)</f>
        <v>1.042</v>
      </c>
      <c r="D56" s="28" t="e">
        <f t="shared" ca="1" si="16"/>
        <v>#N/A</v>
      </c>
      <c r="E56" s="9" t="e">
        <f t="shared" ca="1" si="17"/>
        <v>#N/A</v>
      </c>
      <c r="F56" s="9">
        <f ca="1">OFFSET(RT!O$1,$AN56,0)</f>
        <v>-2.8900000000000002E-2</v>
      </c>
      <c r="G56" s="34">
        <f ca="1">OFFSET(RT!X$1,$AO56,0)</f>
        <v>0</v>
      </c>
      <c r="H56" s="15">
        <f t="shared" ca="1" si="18"/>
        <v>4.4820717131474098E-2</v>
      </c>
      <c r="I56" s="15">
        <f ca="1">OFFSET(RT!S$1,$AN56,0)</f>
        <v>1.2664009630761244E-2</v>
      </c>
      <c r="J56" s="9">
        <f ca="1">OFFSET(整体套利!C$1,$AP56,0)</f>
        <v>-6.0441260730412782E-3</v>
      </c>
      <c r="K56" s="9">
        <f ca="1">OFFSET(整体套利!O$1,$AP56,0)</f>
        <v>7.9760717846459883E-3</v>
      </c>
      <c r="L56" s="9">
        <f ca="1">OFFSET(整体套利!P$1,$AP56,0)</f>
        <v>-8.8669950738915482E-3</v>
      </c>
      <c r="M56" s="25">
        <f ca="1">OFFSET(WN!R$1,$AN56,0)</f>
        <v>1.6483681299999999</v>
      </c>
      <c r="N56" s="125">
        <f ca="1">OFFSET(WN!$U$1,$AN56,0)</f>
        <v>1.6483681299999999</v>
      </c>
      <c r="O56" s="25">
        <f t="shared" ca="1" si="19"/>
        <v>0</v>
      </c>
      <c r="P56" s="9">
        <f t="shared" ca="1" si="20"/>
        <v>0</v>
      </c>
      <c r="Q56" s="12">
        <f ca="1">OFFSET(整体套利!H$1,AP56,0)</f>
        <v>-0.35277291930337573</v>
      </c>
      <c r="R56" s="12">
        <f t="shared" ca="1" si="31"/>
        <v>-2.1785028790787142E-2</v>
      </c>
      <c r="S56" s="61">
        <f t="shared" ca="1" si="21"/>
        <v>-1.9126461884691828E-2</v>
      </c>
      <c r="T56" s="12">
        <f t="shared" ca="1" si="22"/>
        <v>4.3948326510401529E-2</v>
      </c>
      <c r="U56" s="61">
        <f t="shared" ca="1" si="23"/>
        <v>8.7901978138602566E-2</v>
      </c>
      <c r="V56" s="59">
        <f t="shared" ca="1" si="24"/>
        <v>4.3383388649866319</v>
      </c>
      <c r="W56" s="58">
        <f t="shared" ca="1" si="25"/>
        <v>0.97601398999999989</v>
      </c>
      <c r="X56">
        <f ca="1">OFFSET(CF!Y$1,$AN56,0)</f>
        <v>6</v>
      </c>
      <c r="Y56" s="94">
        <f ca="1">IF(Z56="否",ROUND(OFFSET(CF!J$1,$AN56,0),3),"-  ")</f>
        <v>0.03</v>
      </c>
      <c r="Z56" s="95" t="str">
        <f ca="1">IF(OFFSET(CF!I$1,$AN56,0)=0,"否","是")</f>
        <v>否</v>
      </c>
      <c r="AA56" s="9">
        <f t="shared" ca="1" si="26"/>
        <v>3.8535645472062008E-3</v>
      </c>
      <c r="AB56" s="34">
        <f t="shared" ca="1" si="27"/>
        <v>1.71759959146</v>
      </c>
      <c r="AC56" s="96">
        <f ca="1">OFFSET(CF!B$1,$AN56,0)</f>
        <v>42139</v>
      </c>
      <c r="AD56" s="97">
        <f ca="1">OFFSET(WN!AT$1,$AO56,0)</f>
        <v>4.4999999999999998E-2</v>
      </c>
      <c r="AE56" s="97">
        <f ca="1">OFFSET(WN!AU$1,$AO56,0)</f>
        <v>4.4999999999999998E-2</v>
      </c>
      <c r="AF56" s="98">
        <f ca="1">OFFSET(WN!O$1,$AN56,0)</f>
        <v>1.038</v>
      </c>
      <c r="AG56" s="28">
        <f ca="1">OFFSET(整体套利!J$1,$AP56,0)</f>
        <v>0.9950139899999999</v>
      </c>
      <c r="AH56" s="28">
        <f t="shared" ca="1" si="28"/>
        <v>1.004</v>
      </c>
      <c r="AI56" s="28">
        <f ca="1">OFFSET(CF!K$1,$AN56,0)</f>
        <v>0.5</v>
      </c>
      <c r="AJ56" s="25">
        <f ca="1">OFFSET(整体套利!S$1,$AN56,0)</f>
        <v>0.25</v>
      </c>
      <c r="AK56" s="113">
        <f t="shared" ca="1" si="29"/>
        <v>1.004</v>
      </c>
      <c r="AL56" s="44">
        <f t="shared" ca="1" si="30"/>
        <v>1.0192999999999999</v>
      </c>
      <c r="AM56" s="9">
        <v>2.5000000000000001E-2</v>
      </c>
      <c r="AN56" s="10">
        <f>MATCH(A56,CF!L:L,0)-1</f>
        <v>65</v>
      </c>
      <c r="AO56" s="10">
        <f>MATCH($A56,WN!F:F,0)-1</f>
        <v>65</v>
      </c>
      <c r="AP56" s="10">
        <f>MATCH($A56,整体套利!U:U,0)-1</f>
        <v>65</v>
      </c>
    </row>
    <row r="57" spans="1:42" ht="13.95" x14ac:dyDescent="0.25">
      <c r="A57" s="1" t="str">
        <f>WN!F52</f>
        <v>150209.SZ</v>
      </c>
      <c r="B57" s="1" t="str">
        <f>WN!H52</f>
        <v>国企改A</v>
      </c>
      <c r="C57" s="13">
        <f ca="1">OFFSET(RT!I$1,$AO57,0)</f>
        <v>0.98899999999999999</v>
      </c>
      <c r="D57" s="28" t="e">
        <f t="shared" ca="1" si="16"/>
        <v>#N/A</v>
      </c>
      <c r="E57" s="9" t="e">
        <f t="shared" ca="1" si="17"/>
        <v>#N/A</v>
      </c>
      <c r="F57" s="9">
        <f ca="1">OFFSET(RT!O$1,$AN57,0)</f>
        <v>1E-3</v>
      </c>
      <c r="G57" s="34">
        <f ca="1">OFFSET(RT!X$1,$AO57,0)</f>
        <v>0</v>
      </c>
      <c r="H57" s="15">
        <f t="shared" ca="1" si="18"/>
        <v>4.7071129707112969E-2</v>
      </c>
      <c r="I57" s="15">
        <f ca="1">OFFSET(RT!S$1,$AN57,0)</f>
        <v>9.1077259854915674E-3</v>
      </c>
      <c r="J57" s="9">
        <f ca="1">OFFSET(整体套利!C$1,$AP57,0)</f>
        <v>-1.0126859079092609E-3</v>
      </c>
      <c r="K57" s="9">
        <f ca="1">OFFSET(整体套利!O$1,$AP57,0)</f>
        <v>-4.1928721174003813E-3</v>
      </c>
      <c r="L57" s="9">
        <f ca="1">OFFSET(整体套利!P$1,$AP57,0)</f>
        <v>-2.0811654526533552E-3</v>
      </c>
      <c r="M57" s="25">
        <f ca="1">OFFSET(WN!R$1,$AN57,0)</f>
        <v>15.505343509999999</v>
      </c>
      <c r="N57" s="125">
        <f ca="1">OFFSET(WN!$U$1,$AN57,0)</f>
        <v>15.514360509999999</v>
      </c>
      <c r="O57" s="25">
        <f t="shared" ca="1" si="19"/>
        <v>-9.0170000000000528E-3</v>
      </c>
      <c r="P57" s="9">
        <f t="shared" ca="1" si="20"/>
        <v>-5.812034594779858E-4</v>
      </c>
      <c r="Q57" s="12">
        <f ca="1">OFFSET(整体套利!H$1,AP57,0)</f>
        <v>-0.32506544287511729</v>
      </c>
      <c r="R57" s="12">
        <f t="shared" ca="1" si="31"/>
        <v>1.3574317492416554E-2</v>
      </c>
      <c r="S57" s="61">
        <f t="shared" ca="1" si="21"/>
        <v>1.2006291191312055E-2</v>
      </c>
      <c r="T57" s="12">
        <f t="shared" ca="1" si="22"/>
        <v>4.7663140916207387E-2</v>
      </c>
      <c r="U57" s="61">
        <f t="shared" ca="1" si="23"/>
        <v>0.12142952586222133</v>
      </c>
      <c r="V57" s="59">
        <f t="shared" ca="1" si="24"/>
        <v>4.0916269801018501</v>
      </c>
      <c r="W57" s="58">
        <f t="shared" ca="1" si="25"/>
        <v>0.93396252000000002</v>
      </c>
      <c r="X57">
        <f ca="1">OFFSET(CF!Y$1,$AN57,0)</f>
        <v>6</v>
      </c>
      <c r="Y57" s="94">
        <f ca="1">IF(Z57="否",ROUND(OFFSET(CF!J$1,$AN57,0),3),"-  ")</f>
        <v>0.03</v>
      </c>
      <c r="Z57" s="95" t="str">
        <f ca="1">IF(OFFSET(CF!I$1,$AN57,0)=0,"否","是")</f>
        <v>否</v>
      </c>
      <c r="AA57" s="9">
        <f t="shared" ca="1" si="26"/>
        <v>-4.2594385285575909E-2</v>
      </c>
      <c r="AB57" s="34">
        <f t="shared" ca="1" si="27"/>
        <v>15.33478473139</v>
      </c>
      <c r="AC57" s="96">
        <f ca="1">OFFSET(CF!B$1,$AN57,0)</f>
        <v>42003</v>
      </c>
      <c r="AD57" s="97">
        <f ca="1">OFFSET(WN!AT$1,$AO57,0)</f>
        <v>4.4999999999999998E-2</v>
      </c>
      <c r="AE57" s="97">
        <f ca="1">OFFSET(WN!AU$1,$AO57,0)</f>
        <v>4.4999999999999998E-2</v>
      </c>
      <c r="AF57" s="98">
        <f ca="1">OFFSET(WN!O$1,$AN57,0)</f>
        <v>1.0329999999999999</v>
      </c>
      <c r="AG57" s="28">
        <f ca="1">OFFSET(整体套利!J$1,$AP57,0)</f>
        <v>0.95046251999999998</v>
      </c>
      <c r="AH57" s="28">
        <f t="shared" ca="1" si="28"/>
        <v>0.95600000000000007</v>
      </c>
      <c r="AI57" s="28">
        <f ca="1">OFFSET(CF!K$1,$AN57,0)</f>
        <v>0.5</v>
      </c>
      <c r="AJ57" s="25">
        <f ca="1">OFFSET(整体套利!S$1,$AN57,0)</f>
        <v>0.25</v>
      </c>
      <c r="AK57" s="113">
        <f t="shared" ca="1" si="29"/>
        <v>0.95599999999999996</v>
      </c>
      <c r="AL57" s="44">
        <f t="shared" ca="1" si="30"/>
        <v>1.0024249999999999</v>
      </c>
      <c r="AM57" s="9">
        <v>2.5000000000000001E-2</v>
      </c>
      <c r="AN57" s="10">
        <f>MATCH(A57,CF!L:L,0)-1</f>
        <v>51</v>
      </c>
      <c r="AO57" s="10">
        <f>MATCH($A57,WN!F:F,0)-1</f>
        <v>51</v>
      </c>
      <c r="AP57" s="10">
        <f>MATCH($A57,整体套利!U:U,0)-1</f>
        <v>51</v>
      </c>
    </row>
    <row r="58" spans="1:42" ht="13.95" x14ac:dyDescent="0.25">
      <c r="A58" s="1" t="str">
        <f>WN!F123</f>
        <v>502024.SH</v>
      </c>
      <c r="B58" s="1" t="str">
        <f>WN!H123</f>
        <v>钢铁A</v>
      </c>
      <c r="C58" s="13">
        <f ca="1">OFFSET(RT!I$1,$AO58,0)</f>
        <v>1.0509999999999999</v>
      </c>
      <c r="D58" s="28" t="e">
        <f t="shared" ca="1" si="16"/>
        <v>#N/A</v>
      </c>
      <c r="E58" s="9" t="e">
        <f t="shared" ca="1" si="17"/>
        <v>#N/A</v>
      </c>
      <c r="F58" s="9">
        <f ca="1">OFFSET(RT!O$1,$AN58,0)</f>
        <v>0</v>
      </c>
      <c r="G58" s="34">
        <f ca="1">OFFSET(RT!X$1,$AO58,0)</f>
        <v>0</v>
      </c>
      <c r="H58" s="15">
        <f t="shared" ca="1" si="18"/>
        <v>4.2857142857142851E-2</v>
      </c>
      <c r="I58" s="15">
        <f ca="1">OFFSET(RT!S$1,$AN58,0)</f>
        <v>1.4562035743178641E-2</v>
      </c>
      <c r="J58" s="9">
        <f ca="1">OFFSET(整体套利!C$1,$AP58,0)</f>
        <v>1.0042080850023893E-2</v>
      </c>
      <c r="K58" s="9">
        <f ca="1">OFFSET(整体套利!O$1,$AP58,0)</f>
        <v>-4.0000000000001146E-3</v>
      </c>
      <c r="L58" s="9">
        <f ca="1">OFFSET(整体套利!P$1,$AP58,0)</f>
        <v>-4.3231441048035002E-2</v>
      </c>
      <c r="M58" s="25">
        <f ca="1">OFFSET(WN!R$1,$AN58,0)</f>
        <v>1.3597E-2</v>
      </c>
      <c r="N58" s="125">
        <f ca="1">OFFSET(WN!$U$1,$AN58,0)</f>
        <v>1.3597E-2</v>
      </c>
      <c r="O58" s="25">
        <f t="shared" ca="1" si="19"/>
        <v>0</v>
      </c>
      <c r="P58" s="9">
        <f t="shared" ca="1" si="20"/>
        <v>0</v>
      </c>
      <c r="Q58" s="12">
        <f ca="1">OFFSET(整体套利!H$1,AP58,0)</f>
        <v>-0.43616124803954492</v>
      </c>
      <c r="R58" s="12">
        <f t="shared" ca="1" si="31"/>
        <v>-5.3544243577545281E-2</v>
      </c>
      <c r="S58" s="61">
        <f t="shared" ca="1" si="21"/>
        <v>-4.6319578255767831E-2</v>
      </c>
      <c r="T58" s="12">
        <f t="shared" ca="1" si="22"/>
        <v>4.0958170833985744E-2</v>
      </c>
      <c r="U58" s="61">
        <f t="shared" ca="1" si="23"/>
        <v>2.7445511276919632E-2</v>
      </c>
      <c r="V58" s="59">
        <f t="shared" ca="1" si="24"/>
        <v>4.8314522229447467</v>
      </c>
      <c r="W58" s="58">
        <f t="shared" ca="1" si="25"/>
        <v>1.1088597200000001</v>
      </c>
      <c r="X58">
        <f ca="1">OFFSET(CF!Y$1,$AN58,0)</f>
        <v>6</v>
      </c>
      <c r="Y58" s="94">
        <f ca="1">IF(Z58="否",ROUND(OFFSET(CF!J$1,$AN58,0),3),"-  ")</f>
        <v>0.03</v>
      </c>
      <c r="Z58" s="95" t="str">
        <f ca="1">IF(OFFSET(CF!I$1,$AN58,0)=0,"否","是")</f>
        <v>否</v>
      </c>
      <c r="AA58" s="9">
        <f t="shared" ca="1" si="26"/>
        <v>4.9950049950050035E-2</v>
      </c>
      <c r="AB58" s="34">
        <f t="shared" ca="1" si="27"/>
        <v>1.4290447E-2</v>
      </c>
      <c r="AC58" s="96">
        <f ca="1">OFFSET(CF!B$1,$AN58,0)</f>
        <v>42240</v>
      </c>
      <c r="AD58" s="97">
        <f ca="1">OFFSET(WN!AT$1,$AO58,0)</f>
        <v>4.4999999999999998E-2</v>
      </c>
      <c r="AE58" s="97">
        <f ca="1">OFFSET(WN!AU$1,$AO58,0)</f>
        <v>4.4999999999999998E-2</v>
      </c>
      <c r="AF58" s="98">
        <f ca="1">OFFSET(WN!O$1,$AN58,0)</f>
        <v>1.0009999999999999</v>
      </c>
      <c r="AG58" s="28">
        <f ca="1">OFFSET(整体套利!J$1,$AP58,0)</f>
        <v>1.10935972</v>
      </c>
      <c r="AH58" s="28">
        <f t="shared" ca="1" si="28"/>
        <v>1.05</v>
      </c>
      <c r="AI58" s="28">
        <f ca="1">OFFSET(CF!K$1,$AN58,0)</f>
        <v>0.5</v>
      </c>
      <c r="AJ58" s="25">
        <f ca="1">OFFSET(整体套利!S$1,$AN58,0)</f>
        <v>0.25</v>
      </c>
      <c r="AK58" s="113">
        <f t="shared" ca="1" si="29"/>
        <v>1.05</v>
      </c>
      <c r="AL58" s="44">
        <f t="shared" ca="1" si="30"/>
        <v>0.99472499999999986</v>
      </c>
      <c r="AM58" s="9">
        <v>2.5000000000000001E-2</v>
      </c>
      <c r="AN58" s="10">
        <f>MATCH(A58,CF!L:L,0)-1</f>
        <v>122</v>
      </c>
      <c r="AO58" s="10">
        <f>MATCH($A58,WN!F:F,0)-1</f>
        <v>122</v>
      </c>
      <c r="AP58" s="10">
        <f>MATCH($A58,整体套利!U:U,0)-1</f>
        <v>122</v>
      </c>
    </row>
    <row r="59" spans="1:42" ht="13.95" x14ac:dyDescent="0.25">
      <c r="A59" s="1" t="str">
        <f>WN!F2</f>
        <v>150018.SZ</v>
      </c>
      <c r="B59" s="1" t="str">
        <f>WN!H2</f>
        <v>银华稳进</v>
      </c>
      <c r="C59" s="13">
        <f ca="1">OFFSET(RT!I$1,$AO59,0)</f>
        <v>1.022</v>
      </c>
      <c r="D59" s="28" t="e">
        <f t="shared" ca="1" si="16"/>
        <v>#N/A</v>
      </c>
      <c r="E59" s="9" t="e">
        <f t="shared" ca="1" si="17"/>
        <v>#N/A</v>
      </c>
      <c r="F59" s="9">
        <f ca="1">OFFSET(RT!O$1,$AN59,0)</f>
        <v>1E-3</v>
      </c>
      <c r="G59" s="34">
        <f ca="1">OFFSET(RT!X$1,$AO59,0)</f>
        <v>0</v>
      </c>
      <c r="H59" s="15">
        <f t="shared" ca="1" si="18"/>
        <v>4.5408678102926328E-2</v>
      </c>
      <c r="I59" s="15">
        <f ca="1">OFFSET(RT!S$1,$AN59,0)</f>
        <v>1.813909205592629E-2</v>
      </c>
      <c r="J59" s="9">
        <f ca="1">OFFSET(整体套利!C$1,$AP59,0)</f>
        <v>-4.0880681721208179E-3</v>
      </c>
      <c r="K59" s="9">
        <f ca="1">OFFSET(整体套利!O$1,$AP59,0)</f>
        <v>-4.3562439496611649E-3</v>
      </c>
      <c r="L59" s="9">
        <f ca="1">OFFSET(整体套利!P$1,$AP59,0)</f>
        <v>-4.8216007714559916E-3</v>
      </c>
      <c r="M59" s="25">
        <f ca="1">OFFSET(WN!R$1,$AN59,0)</f>
        <v>13.14268042</v>
      </c>
      <c r="N59" s="125">
        <f ca="1">OFFSET(WN!$U$1,$AN59,0)</f>
        <v>13.217257419999999</v>
      </c>
      <c r="O59" s="25">
        <f t="shared" ca="1" si="19"/>
        <v>-7.4576999999999671E-2</v>
      </c>
      <c r="P59" s="9">
        <f t="shared" ca="1" si="20"/>
        <v>-5.6423959699197779E-3</v>
      </c>
      <c r="Q59" s="12">
        <f ca="1">OFFSET(整体套利!H$1,AP59,0)</f>
        <v>-0.37888842031571912</v>
      </c>
      <c r="R59" s="12">
        <f t="shared" ca="1" si="31"/>
        <v>-1.2500000000000178E-2</v>
      </c>
      <c r="S59" s="61">
        <f t="shared" ca="1" si="21"/>
        <v>-1.0777188335712987E-2</v>
      </c>
      <c r="T59" s="12">
        <f t="shared" ca="1" si="22"/>
        <v>4.490953932216081E-2</v>
      </c>
      <c r="U59" s="61">
        <f t="shared" ca="1" si="23"/>
        <v>5.3212240561409274E-2</v>
      </c>
      <c r="V59" s="59">
        <f t="shared" ca="1" si="24"/>
        <v>4.9432311712514343</v>
      </c>
      <c r="W59" s="58">
        <f t="shared" ca="1" si="25"/>
        <v>1.01571568</v>
      </c>
      <c r="X59">
        <f ca="1">OFFSET(CF!Y$1,$AN59,0)</f>
        <v>7</v>
      </c>
      <c r="Y59" s="94">
        <f ca="1">IF(Z59="否",ROUND(OFFSET(CF!J$1,$AN59,0),3),"-  ")</f>
        <v>0.03</v>
      </c>
      <c r="Z59" s="95" t="str">
        <f ca="1">IF(OFFSET(CF!I$1,$AN59,0)=0,"否","是")</f>
        <v>否</v>
      </c>
      <c r="AA59" s="9">
        <f t="shared" ca="1" si="26"/>
        <v>-8.7293889427738636E-3</v>
      </c>
      <c r="AB59" s="34">
        <f t="shared" ca="1" si="27"/>
        <v>13.431819389239999</v>
      </c>
      <c r="AC59" s="96">
        <f ca="1">OFFSET(CF!B$1,$AN59,0)</f>
        <v>40396</v>
      </c>
      <c r="AD59" s="97">
        <f ca="1">OFFSET(WN!AT$1,$AO59,0)</f>
        <v>4.4999999999999998E-2</v>
      </c>
      <c r="AE59" s="97">
        <f ca="1">OFFSET(WN!AU$1,$AO59,0)</f>
        <v>4.4999999999999998E-2</v>
      </c>
      <c r="AF59" s="98">
        <f ca="1">OFFSET(WN!O$1,$AN59,0)</f>
        <v>1.0309999999999999</v>
      </c>
      <c r="AG59" s="28">
        <f ca="1">OFFSET(整体套利!J$1,$AP59,0)</f>
        <v>1.0312156800000001</v>
      </c>
      <c r="AH59" s="28">
        <f t="shared" ca="1" si="28"/>
        <v>0.9910000000000001</v>
      </c>
      <c r="AI59" s="28">
        <f ca="1">OFFSET(CF!K$1,$AN59,0)</f>
        <v>0.5</v>
      </c>
      <c r="AJ59" s="25">
        <f ca="1">OFFSET(整体套利!S$1,$AN59,0)</f>
        <v>0.25</v>
      </c>
      <c r="AK59" s="113">
        <f t="shared" ca="1" si="29"/>
        <v>0.9910000000000001</v>
      </c>
      <c r="AL59" s="44">
        <f t="shared" ca="1" si="30"/>
        <v>1.0092249999999998</v>
      </c>
      <c r="AM59" s="9">
        <v>2.5000000000000001E-2</v>
      </c>
      <c r="AN59" s="10">
        <f>MATCH(A59,CF!L:L,0)-1</f>
        <v>1</v>
      </c>
      <c r="AO59" s="10">
        <f>MATCH($A59,WN!F:F,0)-1</f>
        <v>1</v>
      </c>
      <c r="AP59" s="10">
        <f>MATCH($A59,整体套利!U:U,0)-1</f>
        <v>1</v>
      </c>
    </row>
    <row r="60" spans="1:42" ht="13.95" x14ac:dyDescent="0.25">
      <c r="A60" s="1" t="str">
        <f>WN!F50</f>
        <v>150203.SZ</v>
      </c>
      <c r="B60" s="1" t="str">
        <f>WN!H50</f>
        <v>传媒A</v>
      </c>
      <c r="C60" s="13">
        <f ca="1">OFFSET(RT!I$1,$AO60,0)</f>
        <v>1.004</v>
      </c>
      <c r="D60" s="28" t="e">
        <f t="shared" ca="1" si="16"/>
        <v>#N/A</v>
      </c>
      <c r="E60" s="9" t="e">
        <f t="shared" ca="1" si="17"/>
        <v>#N/A</v>
      </c>
      <c r="F60" s="9">
        <f ca="1">OFFSET(RT!O$1,$AN60,0)</f>
        <v>6.0000000000000001E-3</v>
      </c>
      <c r="G60" s="34">
        <f ca="1">OFFSET(RT!X$1,$AO60,0)</f>
        <v>0</v>
      </c>
      <c r="H60" s="15">
        <f t="shared" ca="1" si="18"/>
        <v>4.6439628482972131E-2</v>
      </c>
      <c r="I60" s="15">
        <f ca="1">OFFSET(RT!S$1,$AN60,0)</f>
        <v>2.003603885318673E-3</v>
      </c>
      <c r="J60" s="9">
        <f ca="1">OFFSET(整体套利!C$1,$AP60,0)</f>
        <v>-1.2033707145600259E-2</v>
      </c>
      <c r="K60" s="9">
        <f ca="1">OFFSET(整体套利!O$1,$AP60,0)</f>
        <v>-4.2735042735043693E-3</v>
      </c>
      <c r="L60" s="9">
        <f ca="1">OFFSET(整体套利!P$1,$AP60,0)</f>
        <v>-7.4468085106381698E-3</v>
      </c>
      <c r="M60" s="25">
        <f ca="1">OFFSET(WN!R$1,$AN60,0)</f>
        <v>0.63651303999999997</v>
      </c>
      <c r="N60" s="125">
        <f ca="1">OFFSET(WN!$U$1,$AN60,0)</f>
        <v>0.63677304000000001</v>
      </c>
      <c r="O60" s="25">
        <f t="shared" ca="1" si="19"/>
        <v>-2.6000000000003798E-4</v>
      </c>
      <c r="P60" s="9">
        <f t="shared" ca="1" si="20"/>
        <v>-4.0830874372455028E-4</v>
      </c>
      <c r="Q60" s="12">
        <f ca="1">OFFSET(整体套利!H$1,AP60,0)</f>
        <v>-0.31376395334167384</v>
      </c>
      <c r="R60" s="12">
        <f t="shared" ca="1" si="31"/>
        <v>3.6105577689242718E-3</v>
      </c>
      <c r="S60" s="61">
        <f t="shared" ca="1" si="21"/>
        <v>3.2031848340403108E-3</v>
      </c>
      <c r="T60" s="12">
        <f t="shared" ca="1" si="22"/>
        <v>4.6594269409032704E-2</v>
      </c>
      <c r="U60" s="61">
        <f t="shared" ca="1" si="23"/>
        <v>0.13767837090139157</v>
      </c>
      <c r="V60" s="59">
        <f t="shared" ca="1" si="24"/>
        <v>3.9905563845770375</v>
      </c>
      <c r="W60" s="58">
        <f t="shared" ca="1" si="25"/>
        <v>0.91876676000000013</v>
      </c>
      <c r="X60">
        <f ca="1">OFFSET(CF!Y$1,$AN60,0)</f>
        <v>6</v>
      </c>
      <c r="Y60" s="94">
        <f ca="1">IF(Z60="否",ROUND(OFFSET(CF!J$1,$AN60,0),3),"-  ")</f>
        <v>0.03</v>
      </c>
      <c r="Z60" s="95" t="str">
        <f ca="1">IF(OFFSET(CF!I$1,$AN60,0)=0,"否","是")</f>
        <v>否</v>
      </c>
      <c r="AA60" s="9">
        <f t="shared" ca="1" si="26"/>
        <v>-2.9951690821255927E-2</v>
      </c>
      <c r="AB60" s="34">
        <f t="shared" ca="1" si="27"/>
        <v>0.63905909216000001</v>
      </c>
      <c r="AC60" s="96">
        <f ca="1">OFFSET(CF!B$1,$AN60,0)</f>
        <v>41990</v>
      </c>
      <c r="AD60" s="97">
        <f ca="1">OFFSET(WN!AT$1,$AO60,0)</f>
        <v>4.4999999999999998E-2</v>
      </c>
      <c r="AE60" s="97">
        <f ca="1">OFFSET(WN!AU$1,$AO60,0)</f>
        <v>4.4999999999999998E-2</v>
      </c>
      <c r="AF60" s="98">
        <f ca="1">OFFSET(WN!O$1,$AN60,0)</f>
        <v>1.0349999999999999</v>
      </c>
      <c r="AG60" s="28">
        <f ca="1">OFFSET(整体套利!J$1,$AP60,0)</f>
        <v>0.93626676000000009</v>
      </c>
      <c r="AH60" s="28">
        <f t="shared" ca="1" si="28"/>
        <v>0.96900000000000008</v>
      </c>
      <c r="AI60" s="28">
        <f ca="1">OFFSET(CF!K$1,$AN60,0)</f>
        <v>0.5</v>
      </c>
      <c r="AJ60" s="25">
        <f ca="1">OFFSET(整体套利!S$1,$AN60,0)</f>
        <v>0.25</v>
      </c>
      <c r="AK60" s="113">
        <f t="shared" ca="1" si="29"/>
        <v>0.96900000000000008</v>
      </c>
      <c r="AL60" s="44">
        <f t="shared" ca="1" si="30"/>
        <v>1.007625</v>
      </c>
      <c r="AM60" s="9">
        <v>2.5000000000000001E-2</v>
      </c>
      <c r="AN60" s="10">
        <f>MATCH(A60,CF!L:L,0)-1</f>
        <v>49</v>
      </c>
      <c r="AO60" s="10">
        <f>MATCH($A60,WN!F:F,0)-1</f>
        <v>49</v>
      </c>
      <c r="AP60" s="10">
        <f>MATCH($A60,整体套利!U:U,0)-1</f>
        <v>49</v>
      </c>
    </row>
    <row r="61" spans="1:42" ht="13.95" x14ac:dyDescent="0.25">
      <c r="A61" s="1" t="str">
        <f>WN!F46</f>
        <v>150198.SZ</v>
      </c>
      <c r="B61" s="1" t="str">
        <f>WN!H46</f>
        <v>食品A</v>
      </c>
      <c r="C61" s="13">
        <f ca="1">OFFSET(RT!I$1,$AO61,0)</f>
        <v>1.1340000000000001</v>
      </c>
      <c r="D61" s="28" t="e">
        <f t="shared" ca="1" si="16"/>
        <v>#N/A</v>
      </c>
      <c r="E61" s="9" t="e">
        <f t="shared" ca="1" si="17"/>
        <v>#N/A</v>
      </c>
      <c r="F61" s="9">
        <f ca="1">OFFSET(RT!O$1,$AN61,0)</f>
        <v>-1.8000000000000002E-3</v>
      </c>
      <c r="G61" s="34">
        <f ca="1">OFFSET(RT!X$1,$AO61,0)</f>
        <v>0</v>
      </c>
      <c r="H61" s="15">
        <f t="shared" ca="1" si="18"/>
        <v>5.0155024621557541E-2</v>
      </c>
      <c r="I61" s="15">
        <f ca="1">OFFSET(RT!S$1,$AN61,0)</f>
        <v>1.5802014523627336E-2</v>
      </c>
      <c r="J61" s="9">
        <f ca="1">OFFSET(整体套利!C$1,$AP61,0)</f>
        <v>-9.6801126314061126E-4</v>
      </c>
      <c r="K61" s="9">
        <f ca="1">OFFSET(整体套利!O$1,$AP61,0)</f>
        <v>-3.9208364451083222E-3</v>
      </c>
      <c r="L61" s="9">
        <f ca="1">OFFSET(整体套利!P$1,$AP61,0)</f>
        <v>-1.2750623671810235E-2</v>
      </c>
      <c r="M61" s="25">
        <f ca="1">OFFSET(WN!R$1,$AN61,0)</f>
        <v>1.16915283</v>
      </c>
      <c r="N61" s="125">
        <f ca="1">OFFSET(WN!$U$1,$AN61,0)</f>
        <v>1.17302883</v>
      </c>
      <c r="O61" s="25">
        <f t="shared" ca="1" si="19"/>
        <v>-3.8759999999999906E-3</v>
      </c>
      <c r="P61" s="9">
        <f t="shared" ca="1" si="20"/>
        <v>-3.304266613805229E-3</v>
      </c>
      <c r="Q61" s="12">
        <f ca="1">OFFSET(整体套利!H$1,AP61,0)</f>
        <v>-0.38967537925862117</v>
      </c>
      <c r="R61" s="12">
        <f t="shared" ca="1" si="31"/>
        <v>-8.1247795414462143E-2</v>
      </c>
      <c r="S61" s="61">
        <f t="shared" ca="1" si="21"/>
        <v>-7.0748681862579238E-2</v>
      </c>
      <c r="T61" s="12">
        <f t="shared" ca="1" si="22"/>
        <v>4.6735761742335367E-2</v>
      </c>
      <c r="U61" s="61">
        <f t="shared" ca="1" si="23"/>
        <v>5.1163282496373697E-2</v>
      </c>
      <c r="V61" s="59">
        <f t="shared" ca="1" si="24"/>
        <v>4.6123260683027762</v>
      </c>
      <c r="W61" s="58">
        <f t="shared" ca="1" si="25"/>
        <v>1.0358207880000001</v>
      </c>
      <c r="X61">
        <f ca="1">OFFSET(CF!Y$1,$AN61,0)</f>
        <v>6</v>
      </c>
      <c r="Y61" s="94">
        <f ca="1">IF(Z61="否",ROUND(OFFSET(CF!J$1,$AN61,0),3),"-  ")</f>
        <v>0.04</v>
      </c>
      <c r="Z61" s="95" t="str">
        <f ca="1">IF(OFFSET(CF!I$1,$AN61,0)=0,"否","是")</f>
        <v>否</v>
      </c>
      <c r="AA61" s="9">
        <f t="shared" ca="1" si="26"/>
        <v>9.3117408906882693E-2</v>
      </c>
      <c r="AB61" s="34">
        <f t="shared" ca="1" si="27"/>
        <v>1.3258193092200001</v>
      </c>
      <c r="AC61" s="96">
        <f ca="1">OFFSET(CF!B$1,$AN61,0)</f>
        <v>41948</v>
      </c>
      <c r="AD61" s="97">
        <f ca="1">OFFSET(WN!AT$1,$AO61,0)</f>
        <v>5.5E-2</v>
      </c>
      <c r="AE61" s="97">
        <f ca="1">OFFSET(WN!AU$1,$AO61,0)</f>
        <v>5.5E-2</v>
      </c>
      <c r="AF61" s="98">
        <f ca="1">OFFSET(WN!O$1,$AN61,0)</f>
        <v>1.0374000000000001</v>
      </c>
      <c r="AG61" s="28">
        <f ca="1">OFFSET(整体套利!J$1,$AP61,0)</f>
        <v>1.054520788</v>
      </c>
      <c r="AH61" s="28">
        <f t="shared" ca="1" si="28"/>
        <v>1.0966</v>
      </c>
      <c r="AI61" s="28">
        <f ca="1">OFFSET(CF!K$1,$AN61,0)</f>
        <v>0.5</v>
      </c>
      <c r="AJ61" s="25">
        <f ca="1">OFFSET(整体套利!S$1,$AN61,0)</f>
        <v>0.25</v>
      </c>
      <c r="AK61" s="113">
        <f t="shared" ca="1" si="29"/>
        <v>1.0966</v>
      </c>
      <c r="AL61" s="44">
        <f t="shared" ca="1" si="30"/>
        <v>1.041865</v>
      </c>
      <c r="AM61" s="9">
        <v>2.5000000000000001E-2</v>
      </c>
      <c r="AN61" s="10">
        <f>MATCH(A61,CF!L:L,0)-1</f>
        <v>45</v>
      </c>
      <c r="AO61" s="10">
        <f>MATCH($A61,WN!F:F,0)-1</f>
        <v>45</v>
      </c>
      <c r="AP61" s="10">
        <f>MATCH($A61,整体套利!U:U,0)-1</f>
        <v>45</v>
      </c>
    </row>
    <row r="62" spans="1:42" ht="13.95" x14ac:dyDescent="0.25">
      <c r="A62" s="1" t="str">
        <f>WN!F41</f>
        <v>150184.SZ</v>
      </c>
      <c r="B62" s="1" t="str">
        <f>WN!H41</f>
        <v>环保A</v>
      </c>
      <c r="C62" s="13">
        <f ca="1">OFFSET(RT!I$1,$AO62,0)</f>
        <v>1.022</v>
      </c>
      <c r="D62" s="28" t="e">
        <f t="shared" ca="1" si="16"/>
        <v>#N/A</v>
      </c>
      <c r="E62" s="9" t="e">
        <f t="shared" ca="1" si="17"/>
        <v>#N/A</v>
      </c>
      <c r="F62" s="9">
        <f ca="1">OFFSET(RT!O$1,$AN62,0)</f>
        <v>-1E-3</v>
      </c>
      <c r="G62" s="34">
        <f ca="1">OFFSET(RT!X$1,$AO62,0)</f>
        <v>0</v>
      </c>
      <c r="H62" s="15">
        <f t="shared" ca="1" si="18"/>
        <v>4.4567693374269579E-2</v>
      </c>
      <c r="I62" s="15">
        <f ca="1">OFFSET(RT!S$1,$AN62,0)</f>
        <v>8.6904352270286509E-3</v>
      </c>
      <c r="J62" s="9">
        <f ca="1">OFFSET(整体套利!C$1,$AP62,0)</f>
        <v>4.0464591204345535E-3</v>
      </c>
      <c r="K62" s="9">
        <f ca="1">OFFSET(整体套利!O$1,$AP62,0)</f>
        <v>6.4901078195331863E-3</v>
      </c>
      <c r="L62" s="9">
        <f ca="1">OFFSET(整体套利!P$1,$AP62,0)</f>
        <v>-3.2355703997494212E-3</v>
      </c>
      <c r="M62" s="25">
        <f ca="1">OFFSET(WN!R$1,$AN62,0)</f>
        <v>2.38505316</v>
      </c>
      <c r="N62" s="125">
        <f ca="1">OFFSET(WN!$U$1,$AN62,0)</f>
        <v>2.3826522099999998</v>
      </c>
      <c r="O62" s="25">
        <f t="shared" ca="1" si="19"/>
        <v>2.4009500000001793E-3</v>
      </c>
      <c r="P62" s="9">
        <f t="shared" ca="1" si="20"/>
        <v>1.0076795891247325E-3</v>
      </c>
      <c r="Q62" s="12">
        <f ca="1">OFFSET(整体套利!H$1,AP62,0)</f>
        <v>-0.33891108987907548</v>
      </c>
      <c r="R62" s="12">
        <f t="shared" ca="1" si="31"/>
        <v>-2.5765655577299484E-2</v>
      </c>
      <c r="S62" s="61">
        <f t="shared" ca="1" si="21"/>
        <v>-2.2727602735541197E-2</v>
      </c>
      <c r="T62" s="12">
        <f t="shared" ca="1" si="22"/>
        <v>4.3565492455164716E-2</v>
      </c>
      <c r="U62" s="61">
        <f t="shared" ca="1" si="23"/>
        <v>0.10798674272456754</v>
      </c>
      <c r="V62" s="59">
        <f t="shared" ca="1" si="24"/>
        <v>4.182075354159366</v>
      </c>
      <c r="W62" s="58">
        <f t="shared" ca="1" si="25"/>
        <v>0.94848709999999992</v>
      </c>
      <c r="X62">
        <f ca="1">OFFSET(CF!Y$1,$AN62,0)</f>
        <v>6</v>
      </c>
      <c r="Y62" s="94">
        <f ca="1">IF(Z62="否",ROUND(OFFSET(CF!J$1,$AN62,0),3),"-  ")</f>
        <v>0.03</v>
      </c>
      <c r="Z62" s="95" t="str">
        <f ca="1">IF(OFFSET(CF!I$1,$AN62,0)=0,"否","是")</f>
        <v>否</v>
      </c>
      <c r="AA62" s="9">
        <f t="shared" ca="1" si="26"/>
        <v>9.5821396819124605E-3</v>
      </c>
      <c r="AB62" s="34">
        <f t="shared" ca="1" si="27"/>
        <v>2.43752432952</v>
      </c>
      <c r="AC62" s="96">
        <f ca="1">OFFSET(CF!B$1,$AN62,0)</f>
        <v>41806</v>
      </c>
      <c r="AD62" s="97">
        <f ca="1">OFFSET(WN!AT$1,$AO62,0)</f>
        <v>4.4999999999999998E-2</v>
      </c>
      <c r="AE62" s="97">
        <f ca="1">OFFSET(WN!AU$1,$AO62,0)</f>
        <v>4.4999999999999998E-2</v>
      </c>
      <c r="AF62" s="98">
        <f ca="1">OFFSET(WN!O$1,$AN62,0)</f>
        <v>1.0123</v>
      </c>
      <c r="AG62" s="28">
        <f ca="1">OFFSET(整体套利!J$1,$AP62,0)</f>
        <v>0.95463709999999991</v>
      </c>
      <c r="AH62" s="28">
        <f t="shared" ca="1" si="28"/>
        <v>1.0097</v>
      </c>
      <c r="AI62" s="28">
        <f ca="1">OFFSET(CF!K$1,$AN62,0)</f>
        <v>0.5</v>
      </c>
      <c r="AJ62" s="25">
        <f ca="1">OFFSET(整体套利!S$1,$AN62,0)</f>
        <v>0.25</v>
      </c>
      <c r="AK62" s="113">
        <f t="shared" ca="1" si="29"/>
        <v>1.0097</v>
      </c>
      <c r="AL62" s="44">
        <f t="shared" ca="1" si="30"/>
        <v>0.99566749999999993</v>
      </c>
      <c r="AM62" s="9">
        <v>2.5000000000000001E-2</v>
      </c>
      <c r="AN62" s="10">
        <f>MATCH(A62,CF!L:L,0)-1</f>
        <v>40</v>
      </c>
      <c r="AO62" s="10">
        <f>MATCH($A62,WN!F:F,0)-1</f>
        <v>40</v>
      </c>
      <c r="AP62" s="10">
        <f>MATCH($A62,整体套利!U:U,0)-1</f>
        <v>40</v>
      </c>
    </row>
    <row r="63" spans="1:42" ht="13.95" x14ac:dyDescent="0.25">
      <c r="A63" s="1" t="str">
        <f>WN!F80</f>
        <v>150261.SZ</v>
      </c>
      <c r="B63" s="1" t="str">
        <f>WN!H80</f>
        <v>医疗A</v>
      </c>
      <c r="C63" s="13">
        <f ca="1">OFFSET(RT!I$1,$AO63,0)</f>
        <v>1.0449999999999999</v>
      </c>
      <c r="D63" s="28" t="e">
        <f t="shared" ca="1" si="16"/>
        <v>#N/A</v>
      </c>
      <c r="E63" s="9" t="e">
        <f t="shared" ca="1" si="17"/>
        <v>#N/A</v>
      </c>
      <c r="F63" s="9">
        <f ca="1">OFFSET(RT!O$1,$AN63,0)</f>
        <v>0</v>
      </c>
      <c r="G63" s="34">
        <f ca="1">OFFSET(RT!X$1,$AO63,0)</f>
        <v>0</v>
      </c>
      <c r="H63" s="15">
        <f t="shared" ca="1" si="18"/>
        <v>5.4737261146496817E-2</v>
      </c>
      <c r="I63" s="15">
        <f ca="1">OFFSET(RT!S$1,$AN63,0)</f>
        <v>1.1544733111906128E-2</v>
      </c>
      <c r="J63" s="9">
        <f ca="1">OFFSET(整体套利!C$1,$AP63,0)</f>
        <v>-1.03319838946202E-2</v>
      </c>
      <c r="K63" s="9">
        <f ca="1">OFFSET(整体套利!O$1,$AP63,0)</f>
        <v>-1.0892059688494271E-4</v>
      </c>
      <c r="L63" s="9">
        <f ca="1">OFFSET(整体套利!P$1,$AP63,0)</f>
        <v>-5.0076202917483936E-3</v>
      </c>
      <c r="M63" s="25">
        <f ca="1">OFFSET(WN!R$1,$AN63,0)</f>
        <v>1.11995573</v>
      </c>
      <c r="N63" s="125">
        <f ca="1">OFFSET(WN!$U$1,$AN63,0)</f>
        <v>1.1196607300000001</v>
      </c>
      <c r="O63" s="25">
        <f t="shared" ca="1" si="19"/>
        <v>2.949999999999342E-4</v>
      </c>
      <c r="P63" s="9">
        <f t="shared" ca="1" si="20"/>
        <v>2.6347266818937953E-4</v>
      </c>
      <c r="Q63" s="12">
        <f ca="1">OFFSET(整体套利!H$1,AP63,0)</f>
        <v>-0.30798335632653084</v>
      </c>
      <c r="R63" s="12">
        <f t="shared" ca="1" si="31"/>
        <v>-2.2349282296650785E-2</v>
      </c>
      <c r="S63" s="61">
        <f t="shared" ca="1" si="21"/>
        <v>-1.9855640781903085E-2</v>
      </c>
      <c r="T63" s="12">
        <f t="shared" ca="1" si="22"/>
        <v>5.3629804372305794E-2</v>
      </c>
      <c r="U63" s="61">
        <f t="shared" ca="1" si="23"/>
        <v>0.14561279898821144</v>
      </c>
      <c r="V63" s="59">
        <f t="shared" ca="1" si="24"/>
        <v>3.9435357133300712</v>
      </c>
      <c r="W63" s="58">
        <f t="shared" ca="1" si="25"/>
        <v>0.91203076000000005</v>
      </c>
      <c r="X63">
        <f ca="1">OFFSET(CF!Y$1,$AN63,0)</f>
        <v>6</v>
      </c>
      <c r="Y63" s="94">
        <f ca="1">IF(Z63="否",ROUND(OFFSET(CF!J$1,$AN63,0),3),"-  ")</f>
        <v>0.04</v>
      </c>
      <c r="Z63" s="95" t="str">
        <f ca="1">IF(OFFSET(CF!I$1,$AN63,0)=0,"否","是")</f>
        <v>否</v>
      </c>
      <c r="AA63" s="9">
        <f t="shared" ca="1" si="26"/>
        <v>4.6144972120745198E-3</v>
      </c>
      <c r="AB63" s="34">
        <f t="shared" ca="1" si="27"/>
        <v>1.17035373785</v>
      </c>
      <c r="AC63" s="96">
        <f ca="1">OFFSET(CF!B$1,$AN63,0)</f>
        <v>42163</v>
      </c>
      <c r="AD63" s="97">
        <f ca="1">OFFSET(WN!AT$1,$AO63,0)</f>
        <v>5.5E-2</v>
      </c>
      <c r="AE63" s="97">
        <f ca="1">OFFSET(WN!AU$1,$AO63,0)</f>
        <v>5.5E-2</v>
      </c>
      <c r="AF63" s="98">
        <f ca="1">OFFSET(WN!O$1,$AN63,0)</f>
        <v>1.0402</v>
      </c>
      <c r="AG63" s="28">
        <f ca="1">OFFSET(整体套利!J$1,$AP63,0)</f>
        <v>0.93213076000000006</v>
      </c>
      <c r="AH63" s="28">
        <f t="shared" ca="1" si="28"/>
        <v>1.0047999999999999</v>
      </c>
      <c r="AI63" s="28">
        <f ca="1">OFFSET(CF!K$1,$AN63,0)</f>
        <v>0.5</v>
      </c>
      <c r="AJ63" s="25">
        <f ca="1">OFFSET(整体套利!S$1,$AN63,0)</f>
        <v>0.25</v>
      </c>
      <c r="AK63" s="113">
        <f t="shared" ca="1" si="29"/>
        <v>1.0047999999999999</v>
      </c>
      <c r="AL63" s="44">
        <f t="shared" ca="1" si="30"/>
        <v>1.0216449999999999</v>
      </c>
      <c r="AM63" s="9">
        <v>2.5000000000000001E-2</v>
      </c>
      <c r="AN63" s="10">
        <f>MATCH(A63,CF!L:L,0)-1</f>
        <v>79</v>
      </c>
      <c r="AO63" s="10">
        <f>MATCH($A63,WN!F:F,0)-1</f>
        <v>79</v>
      </c>
      <c r="AP63" s="10">
        <f>MATCH($A63,整体套利!U:U,0)-1</f>
        <v>79</v>
      </c>
    </row>
    <row r="64" spans="1:42" ht="13.95" x14ac:dyDescent="0.25">
      <c r="A64" s="1" t="str">
        <f>WN!F125</f>
        <v>502041.SH</v>
      </c>
      <c r="B64" s="1" t="str">
        <f>WN!H125</f>
        <v>上50A</v>
      </c>
      <c r="C64" s="13">
        <f ca="1">OFFSET(RT!I$1,$AO64,0)</f>
        <v>0.996</v>
      </c>
      <c r="D64" s="28" t="e">
        <f t="shared" ca="1" si="16"/>
        <v>#N/A</v>
      </c>
      <c r="E64" s="9" t="e">
        <f t="shared" ca="1" si="17"/>
        <v>#N/A</v>
      </c>
      <c r="F64" s="9">
        <f ca="1">OFFSET(RT!O$1,$AN64,0)</f>
        <v>-9.4499999999999987E-2</v>
      </c>
      <c r="G64" s="34">
        <f ca="1">OFFSET(RT!X$1,$AO64,0)</f>
        <v>0</v>
      </c>
      <c r="H64" s="15">
        <f t="shared" ca="1" si="18"/>
        <v>5.2246603970741899E-2</v>
      </c>
      <c r="I64" s="15">
        <f ca="1">OFFSET(RT!S$1,$AN64,0)</f>
        <v>0</v>
      </c>
      <c r="J64" s="9">
        <f ca="1">OFFSET(整体套利!C$1,$AP64,0)</f>
        <v>-4.598276937577106E-2</v>
      </c>
      <c r="K64" s="9">
        <f ca="1">OFFSET(整体套利!O$1,$AP64,0)</f>
        <v>-2.6954177897573484E-3</v>
      </c>
      <c r="L64" s="9">
        <f ca="1">OFFSET(整体套利!P$1,$AP64,0)</f>
        <v>-5.0802139037433247E-2</v>
      </c>
      <c r="M64" s="25">
        <f ca="1">OFFSET(WN!R$1,$AN64,0)</f>
        <v>4.0315999999999998E-2</v>
      </c>
      <c r="N64" s="125">
        <f ca="1">OFFSET(WN!$U$1,$AN64,0)</f>
        <v>4.0315999999999998E-2</v>
      </c>
      <c r="O64" s="25">
        <f t="shared" ca="1" si="19"/>
        <v>0</v>
      </c>
      <c r="P64" s="9">
        <f t="shared" ca="1" si="20"/>
        <v>0</v>
      </c>
      <c r="Q64" s="12">
        <f ca="1">OFFSET(整体套利!H$1,AP64,0)</f>
        <v>-0.41929385962003451</v>
      </c>
      <c r="R64" s="12">
        <f t="shared" ca="1" si="31"/>
        <v>1.2575301204819089E-2</v>
      </c>
      <c r="S64" s="61">
        <f t="shared" ca="1" si="21"/>
        <v>1.0893874944860502E-2</v>
      </c>
      <c r="T64" s="12">
        <f t="shared" ca="1" si="22"/>
        <v>5.2845760000425818E-2</v>
      </c>
      <c r="U64" s="61">
        <f t="shared" ca="1" si="23"/>
        <v>3.2178328462828532E-2</v>
      </c>
      <c r="V64" s="59">
        <f t="shared" ca="1" si="24"/>
        <v>4.7844656246765878</v>
      </c>
      <c r="W64" s="58">
        <f t="shared" ca="1" si="25"/>
        <v>1.0894946450000003</v>
      </c>
      <c r="X64">
        <f ca="1">OFFSET(CF!Y$1,$AN64,0)</f>
        <v>6</v>
      </c>
      <c r="Y64" s="94">
        <f ca="1">IF(Z64="否",ROUND(OFFSET(CF!J$1,$AN64,0),3),"-  ")</f>
        <v>3.5000000000000003E-2</v>
      </c>
      <c r="Z64" s="95" t="str">
        <f ca="1">IF(OFFSET(CF!I$1,$AN64,0)=0,"否","是")</f>
        <v>否</v>
      </c>
      <c r="AA64" s="9">
        <f t="shared" ca="1" si="26"/>
        <v>-4.1385948026948949E-2</v>
      </c>
      <c r="AB64" s="34">
        <f t="shared" ca="1" si="27"/>
        <v>4.0154735999999996E-2</v>
      </c>
      <c r="AC64" s="96">
        <f ca="1">OFFSET(CF!B$1,$AN64,0)</f>
        <v>42240</v>
      </c>
      <c r="AD64" s="97">
        <f ca="1">OFFSET(WN!AT$1,$AO64,0)</f>
        <v>0.05</v>
      </c>
      <c r="AE64" s="97">
        <f ca="1">OFFSET(WN!AU$1,$AO64,0)</f>
        <v>0.05</v>
      </c>
      <c r="AF64" s="98">
        <f ca="1">OFFSET(WN!O$1,$AN64,0)</f>
        <v>1.0389999999999999</v>
      </c>
      <c r="AG64" s="28">
        <f ca="1">OFFSET(整体套利!J$1,$AP64,0)</f>
        <v>1.1089946450000001</v>
      </c>
      <c r="AH64" s="28">
        <f t="shared" ca="1" si="28"/>
        <v>0.95700000000000007</v>
      </c>
      <c r="AI64" s="28">
        <f ca="1">OFFSET(CF!K$1,$AN64,0)</f>
        <v>0.5</v>
      </c>
      <c r="AJ64" s="25">
        <f ca="1">OFFSET(整体套利!S$1,$AN64,0)</f>
        <v>0.25</v>
      </c>
      <c r="AK64" s="113">
        <f t="shared" ca="1" si="29"/>
        <v>0.95700000000000007</v>
      </c>
      <c r="AL64" s="44">
        <f t="shared" ca="1" si="30"/>
        <v>1.0085249999999999</v>
      </c>
      <c r="AM64" s="9">
        <v>2.5000000000000001E-2</v>
      </c>
      <c r="AN64" s="10">
        <f>MATCH(A64,CF!L:L,0)-1</f>
        <v>124</v>
      </c>
      <c r="AO64" s="10">
        <f>MATCH($A64,WN!F:F,0)-1</f>
        <v>124</v>
      </c>
      <c r="AP64" s="10">
        <f>MATCH($A64,整体套利!U:U,0)-1</f>
        <v>124</v>
      </c>
    </row>
    <row r="65" spans="1:42" ht="13.95" x14ac:dyDescent="0.25">
      <c r="A65" s="1" t="str">
        <f>WN!F105</f>
        <v>150317.SZ</v>
      </c>
      <c r="B65" s="1" t="str">
        <f>WN!H105</f>
        <v>E金融A</v>
      </c>
      <c r="C65" s="13">
        <f ca="1">OFFSET(RT!I$1,$AO65,0)</f>
        <v>1.0409999999999999</v>
      </c>
      <c r="D65" s="28" t="e">
        <f t="shared" ca="1" si="16"/>
        <v>#N/A</v>
      </c>
      <c r="E65" s="9" t="e">
        <f t="shared" ca="1" si="17"/>
        <v>#N/A</v>
      </c>
      <c r="F65" s="9">
        <f ca="1">OFFSET(RT!O$1,$AN65,0)</f>
        <v>-1.9E-3</v>
      </c>
      <c r="G65" s="34">
        <f ca="1">OFFSET(RT!X$1,$AO65,0)</f>
        <v>0</v>
      </c>
      <c r="H65" s="15">
        <f t="shared" ca="1" si="18"/>
        <v>5.4780876494023904E-2</v>
      </c>
      <c r="I65" s="15">
        <f ca="1">OFFSET(RT!S$1,$AN65,0)</f>
        <v>2.8618372923871194E-2</v>
      </c>
      <c r="J65" s="9">
        <f ca="1">OFFSET(整体套利!C$1,$AP65,0)</f>
        <v>-3.4960284215173054E-3</v>
      </c>
      <c r="K65" s="9">
        <f ca="1">OFFSET(整体套利!O$1,$AP65,0)</f>
        <v>1.9436345966958868E-3</v>
      </c>
      <c r="L65" s="9">
        <f ca="1">OFFSET(整体套利!P$1,$AP65,0)</f>
        <v>-7.1976967370441791E-3</v>
      </c>
      <c r="M65" s="25">
        <f ca="1">OFFSET(WN!R$1,$AN65,0)</f>
        <v>2.7954070000000001E-2</v>
      </c>
      <c r="N65" s="125">
        <f ca="1">OFFSET(WN!$U$1,$AN65,0)</f>
        <v>2.796307E-2</v>
      </c>
      <c r="O65" s="25">
        <f t="shared" ca="1" si="19"/>
        <v>-8.9999999999985925E-6</v>
      </c>
      <c r="P65" s="9">
        <f t="shared" ca="1" si="20"/>
        <v>-3.2185307264187557E-4</v>
      </c>
      <c r="Q65" s="12">
        <f ca="1">OFFSET(整体套利!H$1,AP65,0)</f>
        <v>-0.3746949724907328</v>
      </c>
      <c r="R65" s="12">
        <f t="shared" ca="1" si="31"/>
        <v>-2.1781940441882752E-2</v>
      </c>
      <c r="S65" s="61">
        <f t="shared" ca="1" si="21"/>
        <v>-1.9026443856726624E-2</v>
      </c>
      <c r="T65" s="12">
        <f t="shared" ca="1" si="22"/>
        <v>5.3721087425077703E-2</v>
      </c>
      <c r="U65" s="61">
        <f t="shared" ca="1" si="23"/>
        <v>6.3549990904158804E-2</v>
      </c>
      <c r="V65" s="59">
        <f t="shared" ca="1" si="24"/>
        <v>4.5083804299901091</v>
      </c>
      <c r="W65" s="58">
        <f t="shared" ca="1" si="25"/>
        <v>1.0105977549999998</v>
      </c>
      <c r="X65">
        <f ca="1">OFFSET(CF!Y$1,$AN65,0)</f>
        <v>6</v>
      </c>
      <c r="Y65" s="94">
        <f ca="1">IF(Z65="否",ROUND(OFFSET(CF!J$1,$AN65,0),3),"-  ")</f>
        <v>0.04</v>
      </c>
      <c r="Z65" s="95" t="str">
        <f ca="1">IF(OFFSET(CF!I$1,$AN65,0)=0,"否","是")</f>
        <v>否</v>
      </c>
      <c r="AA65" s="9">
        <f t="shared" ca="1" si="26"/>
        <v>3.8572806171648377E-3</v>
      </c>
      <c r="AB65" s="34">
        <f t="shared" ca="1" si="27"/>
        <v>2.9100186869999999E-2</v>
      </c>
      <c r="AC65" s="96">
        <f ca="1">OFFSET(CF!B$1,$AN65,0)</f>
        <v>42194</v>
      </c>
      <c r="AD65" s="97">
        <f ca="1">OFFSET(WN!AT$1,$AO65,0)</f>
        <v>5.5E-2</v>
      </c>
      <c r="AE65" s="97">
        <f ca="1">OFFSET(WN!AU$1,$AO65,0)</f>
        <v>5.5E-2</v>
      </c>
      <c r="AF65" s="98">
        <f ca="1">OFFSET(WN!O$1,$AN65,0)</f>
        <v>1.0369999999999999</v>
      </c>
      <c r="AG65" s="28">
        <f ca="1">OFFSET(整体套利!J$1,$AP65,0)</f>
        <v>1.0290977549999998</v>
      </c>
      <c r="AH65" s="28">
        <f t="shared" ca="1" si="28"/>
        <v>1.004</v>
      </c>
      <c r="AI65" s="28">
        <f ca="1">OFFSET(CF!K$1,$AN65,0)</f>
        <v>0.5</v>
      </c>
      <c r="AJ65" s="25">
        <f ca="1">OFFSET(整体套利!S$1,$AN65,0)</f>
        <v>0.25</v>
      </c>
      <c r="AK65" s="113">
        <f t="shared" ca="1" si="29"/>
        <v>1.004</v>
      </c>
      <c r="AL65" s="44">
        <f t="shared" ca="1" si="30"/>
        <v>1.0183249999999999</v>
      </c>
      <c r="AM65" s="9">
        <v>2.5000000000000001E-2</v>
      </c>
      <c r="AN65" s="10">
        <f>MATCH(A65,CF!L:L,0)-1</f>
        <v>104</v>
      </c>
      <c r="AO65" s="10">
        <f>MATCH($A65,WN!F:F,0)-1</f>
        <v>104</v>
      </c>
      <c r="AP65" s="10">
        <f>MATCH($A65,整体套利!U:U,0)-1</f>
        <v>104</v>
      </c>
    </row>
    <row r="66" spans="1:42" ht="13.95" x14ac:dyDescent="0.25">
      <c r="A66" s="1" t="str">
        <f>WN!F126</f>
        <v>502054.SH</v>
      </c>
      <c r="B66" s="1" t="str">
        <f>WN!H126</f>
        <v>券商A</v>
      </c>
      <c r="C66" s="13">
        <f ca="1">OFFSET(RT!I$1,$AO66,0)</f>
        <v>1.0529999999999999</v>
      </c>
      <c r="D66" s="28" t="e">
        <f t="shared" ref="D66:D97" ca="1" si="32">IF(Y66=0.03,AE66/ImYield3+AF66-1,IF(Y66=0.032,AE66/ImYield3.2+AF66-1,IF(Y66=0.035,AE66/ImYield3.5+AF66-1,IF(Y66=0.04,AE66/ImYield4+AF66-1,"-"))))</f>
        <v>#N/A</v>
      </c>
      <c r="E66" s="9" t="e">
        <f t="shared" ref="E66:E97" ca="1" si="33">IF(D66="-","-",C66/D66-1)</f>
        <v>#N/A</v>
      </c>
      <c r="F66" s="9">
        <f ca="1">OFFSET(RT!O$1,$AN66,0)</f>
        <v>0</v>
      </c>
      <c r="G66" s="34">
        <f ca="1">OFFSET(RT!X$1,$AO66,0)</f>
        <v>0</v>
      </c>
      <c r="H66" s="15">
        <f t="shared" ref="H66:H97" ca="1" si="34">AE66/(C66-AF66+1)</f>
        <v>4.9309664694280081E-2</v>
      </c>
      <c r="I66" s="15">
        <f ca="1">OFFSET(RT!S$1,$AN66,0)</f>
        <v>2.5295575956010213E-2</v>
      </c>
      <c r="J66" s="9">
        <f ca="1">OFFSET(整体套利!C$1,$AP66,0)</f>
        <v>1.6202363660354102E-2</v>
      </c>
      <c r="K66" s="9">
        <f ca="1">OFFSET(整体套利!O$1,$AP66,0)</f>
        <v>1.3068731848983717E-2</v>
      </c>
      <c r="L66" s="9">
        <f ca="1">OFFSET(整体套利!P$1,$AP66,0)</f>
        <v>8.1339712918662155E-3</v>
      </c>
      <c r="M66" s="25">
        <f ca="1">OFFSET(WN!R$1,$AN66,0)</f>
        <v>0.51066400000000001</v>
      </c>
      <c r="N66" s="125">
        <f ca="1">OFFSET(WN!$U$1,$AN66,0)</f>
        <v>0.51090500000000005</v>
      </c>
      <c r="O66" s="25">
        <f t="shared" ref="O66:O97" ca="1" si="35">M66-N66</f>
        <v>-2.4100000000004673E-4</v>
      </c>
      <c r="P66" s="9">
        <f t="shared" ref="P66:P97" ca="1" si="36">M66/N66-1</f>
        <v>-4.7171196210660238E-4</v>
      </c>
      <c r="Q66" s="12">
        <f ca="1">OFFSET(整体套利!H$1,AP66,0)</f>
        <v>-0.37164251349278166</v>
      </c>
      <c r="R66" s="12">
        <f t="shared" ca="1" si="31"/>
        <v>-2.8703703703703676E-2</v>
      </c>
      <c r="S66" s="61">
        <f t="shared" ref="S66:S97" ca="1" si="37">IF(X66="-","-",R66*EXP(-3%*V66))</f>
        <v>-2.5090184574739497E-2</v>
      </c>
      <c r="T66" s="12">
        <f t="shared" ref="T66:T97" ca="1" si="38">IF(X66="-","-",AE66/(AH66-S66*C66))</f>
        <v>4.8057516880590942E-2</v>
      </c>
      <c r="U66" s="61">
        <f t="shared" ref="U66:U97" ca="1" si="39">IF(X66="-","-",IF(X66=6,IF(W66&lt;1,-3.1402*W66^3+13.6342*W66^2-18.2453*W66+7.8272,IF(W66&lt;=1.25,-2.4896*W66^3+9.5484*W66^2-12.2112*W66+5.2219,0.2062*W66^3-0.1181*W66^2-0.6581*W66+0.6197)),IF(W66&lt;=1.2,-4.6496*W66^3+16.9695*W66^2-20.6466*W66+8.3895,IF(W66&lt;=1.4,-0.9815*W66^3+4.0577*W66^2-5.6099*W66+2.5962,0.2913*W66^3-1.2435*W66^2+1.7775*W66-0.8485))))</f>
        <v>6.641417225092372E-2</v>
      </c>
      <c r="V66" s="59">
        <f t="shared" ref="V66:V97" ca="1" si="40">IF(X66="-","-",IF(X66=6,IF(W66&lt;=1,(5128*W66^3-17931*W66^2+21682*W66-7764)/250,IF(W66&lt;=1.25,(2274*W66^3-10027*W66^2+14407*W66-5539)/250,(1744*W66^3-8769*W66^2+13731*W66-5627)/250)),IF(W66&lt;=1.2,(4165*W66^3-15279*W66^2+19557*W66-7230)/250,IF(W66&lt;=1.4,(-287.5*W66^3-309.4*W66^2+2634.7*W66-793.8)/250,(323.2*W66^3-2492.3*W66^2+5194.9*W66-1775.5)/250))))</f>
        <v>4.4849815497195742</v>
      </c>
      <c r="W66" s="58">
        <f t="shared" ref="W66:W97" ca="1" si="41">AG66-(AF66-1)*AI66</f>
        <v>1.0053942899999999</v>
      </c>
      <c r="X66">
        <f ca="1">OFFSET(CF!Y$1,$AN66,0)</f>
        <v>6</v>
      </c>
      <c r="Y66" s="94">
        <f ca="1">IF(Z66="否",ROUND(OFFSET(CF!J$1,$AN66,0),3),"-  ")</f>
        <v>3.5000000000000003E-2</v>
      </c>
      <c r="Z66" s="95" t="str">
        <f ca="1">IF(OFFSET(CF!I$1,$AN66,0)=0,"否","是")</f>
        <v>否</v>
      </c>
      <c r="AA66" s="9">
        <f t="shared" ref="AA66:AA97" ca="1" si="42">C66/AF66-1</f>
        <v>1.3474494706448459E-2</v>
      </c>
      <c r="AB66" s="34">
        <f t="shared" ref="AB66:AB97" ca="1" si="43">C66*M66</f>
        <v>0.53772919200000002</v>
      </c>
      <c r="AC66" s="96">
        <f ca="1">OFFSET(CF!B$1,$AN66,0)</f>
        <v>42240</v>
      </c>
      <c r="AD66" s="97">
        <f ca="1">OFFSET(WN!AT$1,$AO66,0)</f>
        <v>0.05</v>
      </c>
      <c r="AE66" s="97">
        <f ca="1">OFFSET(WN!AU$1,$AO66,0)</f>
        <v>0.05</v>
      </c>
      <c r="AF66" s="98">
        <f ca="1">OFFSET(WN!O$1,$AN66,0)</f>
        <v>1.0389999999999999</v>
      </c>
      <c r="AG66" s="28">
        <f ca="1">OFFSET(整体套利!J$1,$AP66,0)</f>
        <v>1.0248942899999998</v>
      </c>
      <c r="AH66" s="28">
        <f t="shared" ref="AH66:AH97" ca="1" si="44">C66-AF66+1</f>
        <v>1.014</v>
      </c>
      <c r="AI66" s="28">
        <f ca="1">OFFSET(CF!K$1,$AN66,0)</f>
        <v>0.5</v>
      </c>
      <c r="AJ66" s="25">
        <f ca="1">OFFSET(整体套利!S$1,$AN66,0)</f>
        <v>0.25</v>
      </c>
      <c r="AK66" s="113">
        <f t="shared" ref="AK66:AK97" ca="1" si="45">AE66/H66</f>
        <v>1.014</v>
      </c>
      <c r="AL66" s="44">
        <f t="shared" ref="AL66:AL97" ca="1" si="46">AJ66*AK66+(AF66-AJ66)*(1-AM66)</f>
        <v>1.022775</v>
      </c>
      <c r="AM66" s="9">
        <v>2.5000000000000001E-2</v>
      </c>
      <c r="AN66" s="10">
        <f>MATCH(A66,CF!L:L,0)-1</f>
        <v>125</v>
      </c>
      <c r="AO66" s="10">
        <f>MATCH($A66,WN!F:F,0)-1</f>
        <v>125</v>
      </c>
      <c r="AP66" s="10">
        <f>MATCH($A66,整体套利!U:U,0)-1</f>
        <v>125</v>
      </c>
    </row>
    <row r="67" spans="1:42" ht="13.95" x14ac:dyDescent="0.25">
      <c r="A67" s="1" t="str">
        <f>WN!F121</f>
        <v>150329.SZ</v>
      </c>
      <c r="B67" s="1" t="str">
        <f>WN!H121</f>
        <v>保险A</v>
      </c>
      <c r="C67" s="13">
        <f ca="1">OFFSET(RT!I$1,$AO67,0)</f>
        <v>0.999</v>
      </c>
      <c r="D67" s="28" t="e">
        <f t="shared" ca="1" si="32"/>
        <v>#N/A</v>
      </c>
      <c r="E67" s="9" t="e">
        <f t="shared" ca="1" si="33"/>
        <v>#N/A</v>
      </c>
      <c r="F67" s="9">
        <f ca="1">OFFSET(RT!O$1,$AN67,0)</f>
        <v>5.0000000000000001E-3</v>
      </c>
      <c r="G67" s="34">
        <f ca="1">OFFSET(RT!X$1,$AO67,0)</f>
        <v>0</v>
      </c>
      <c r="H67" s="15">
        <f t="shared" ca="1" si="34"/>
        <v>4.6583850931677016E-2</v>
      </c>
      <c r="I67" s="15">
        <f ca="1">OFFSET(RT!S$1,$AN67,0)</f>
        <v>1.5989676581409998E-2</v>
      </c>
      <c r="J67" s="9">
        <f ca="1">OFFSET(整体套利!C$1,$AP67,0)</f>
        <v>7.2583987656189564E-3</v>
      </c>
      <c r="K67" s="9">
        <f ca="1">OFFSET(整体套利!O$1,$AP67,0)</f>
        <v>4.8076923076922906E-3</v>
      </c>
      <c r="L67" s="9">
        <f ca="1">OFFSET(整体套利!P$1,$AP67,0)</f>
        <v>1.1535401750198959E-2</v>
      </c>
      <c r="M67" s="25">
        <f ca="1">OFFSET(WN!R$1,$AN67,0)</f>
        <v>0.33384289</v>
      </c>
      <c r="N67" s="125">
        <f ca="1">OFFSET(WN!$U$1,$AN67,0)</f>
        <v>0.33384289</v>
      </c>
      <c r="O67" s="25">
        <f t="shared" ca="1" si="35"/>
        <v>0</v>
      </c>
      <c r="P67" s="9">
        <f t="shared" ca="1" si="36"/>
        <v>0</v>
      </c>
      <c r="Q67" s="12">
        <f ca="1">OFFSET(整体套利!H$1,AP67,0)</f>
        <v>-0.48492924447338015</v>
      </c>
      <c r="R67" s="12">
        <f t="shared" ca="1" si="31"/>
        <v>5.9309309309307778E-3</v>
      </c>
      <c r="S67" s="61">
        <f t="shared" ca="1" si="37"/>
        <v>5.1089009103434902E-3</v>
      </c>
      <c r="T67" s="12">
        <f t="shared" ca="1" si="38"/>
        <v>4.6831280658401517E-2</v>
      </c>
      <c r="U67" s="61">
        <f t="shared" ca="1" si="39"/>
        <v>1.5106822768169437E-2</v>
      </c>
      <c r="V67" s="59">
        <f t="shared" ca="1" si="40"/>
        <v>4.9732297437304949</v>
      </c>
      <c r="W67" s="58">
        <f t="shared" ca="1" si="41"/>
        <v>1.2289599550000001</v>
      </c>
      <c r="X67">
        <f ca="1">OFFSET(CF!Y$1,$AN67,0)</f>
        <v>6</v>
      </c>
      <c r="Y67" s="94">
        <f ca="1">IF(Z67="否",ROUND(OFFSET(CF!J$1,$AN67,0),3),"-  ")</f>
        <v>0.03</v>
      </c>
      <c r="Z67" s="95" t="str">
        <f ca="1">IF(OFFSET(CF!I$1,$AN67,0)=0,"否","是")</f>
        <v>否</v>
      </c>
      <c r="AA67" s="9">
        <f t="shared" ca="1" si="42"/>
        <v>-3.2913843175217727E-2</v>
      </c>
      <c r="AB67" s="34">
        <f t="shared" ca="1" si="43"/>
        <v>0.33350904711000001</v>
      </c>
      <c r="AC67" s="96">
        <f ca="1">OFFSET(CF!B$1,$AN67,0)</f>
        <v>42227</v>
      </c>
      <c r="AD67" s="97">
        <f ca="1">OFFSET(WN!AT$1,$AO67,0)</f>
        <v>4.4999999999999998E-2</v>
      </c>
      <c r="AE67" s="97">
        <f ca="1">OFFSET(WN!AU$1,$AO67,0)</f>
        <v>4.4999999999999998E-2</v>
      </c>
      <c r="AF67" s="98">
        <f ca="1">OFFSET(WN!O$1,$AN67,0)</f>
        <v>1.0329999999999999</v>
      </c>
      <c r="AG67" s="28">
        <f ca="1">OFFSET(整体套利!J$1,$AP67,0)</f>
        <v>1.2454599550000001</v>
      </c>
      <c r="AH67" s="28">
        <f t="shared" ca="1" si="44"/>
        <v>0.96600000000000008</v>
      </c>
      <c r="AI67" s="28">
        <f ca="1">OFFSET(CF!K$1,$AN67,0)</f>
        <v>0.5</v>
      </c>
      <c r="AJ67" s="25">
        <f ca="1">OFFSET(整体套利!S$1,$AN67,0)</f>
        <v>0.25</v>
      </c>
      <c r="AK67" s="113">
        <f t="shared" ca="1" si="45"/>
        <v>0.96599999999999997</v>
      </c>
      <c r="AL67" s="44">
        <f t="shared" ca="1" si="46"/>
        <v>1.0049249999999998</v>
      </c>
      <c r="AM67" s="9">
        <v>2.5000000000000001E-2</v>
      </c>
      <c r="AN67" s="10">
        <f>MATCH(A67,CF!L:L,0)-1</f>
        <v>120</v>
      </c>
      <c r="AO67" s="10">
        <f>MATCH($A67,WN!F:F,0)-1</f>
        <v>120</v>
      </c>
      <c r="AP67" s="10">
        <f>MATCH($A67,整体套利!U:U,0)-1</f>
        <v>120</v>
      </c>
    </row>
    <row r="68" spans="1:42" ht="13.95" x14ac:dyDescent="0.25">
      <c r="A68" s="1" t="str">
        <f>WN!F127</f>
        <v>150175.SZ</v>
      </c>
      <c r="B68" s="112" t="str">
        <f>WN!H127</f>
        <v>H股A</v>
      </c>
      <c r="C68" s="13">
        <f ca="1">OFFSET(RT!I$1,$AO68,0)</f>
        <v>0.96399999999999997</v>
      </c>
      <c r="D68" s="28" t="str">
        <f t="shared" si="32"/>
        <v>-</v>
      </c>
      <c r="E68" s="9" t="str">
        <f t="shared" si="33"/>
        <v>-</v>
      </c>
      <c r="F68" s="9">
        <f ca="1">OFFSET(RT!O$1,$AN68,0)</f>
        <v>-2.1000000000000003E-3</v>
      </c>
      <c r="G68" s="34">
        <f ca="1">OFFSET(RT!X$1,$AO68,0)</f>
        <v>0</v>
      </c>
      <c r="H68" s="15">
        <f t="shared" ca="1" si="34"/>
        <v>5.4019014693172003E-2</v>
      </c>
      <c r="I68" s="15">
        <f ca="1">OFFSET(RT!S$1,$AN68,0)</f>
        <v>1.1876766731066852E-2</v>
      </c>
      <c r="J68" s="9">
        <f ca="1">OFFSET(整体套利!C$1,$AP68,0)</f>
        <v>-7.8709574512912939E-3</v>
      </c>
      <c r="K68" s="9">
        <f ca="1">OFFSET(整体套利!O$1,$AP68,0)</f>
        <v>1.6220600162204502E-3</v>
      </c>
      <c r="L68" s="9">
        <f ca="1">OFFSET(整体套利!P$1,$AP68,0)</f>
        <v>1.4161440420796811E-3</v>
      </c>
      <c r="M68" s="25">
        <f ca="1">OFFSET(WN!R$1,$AN68,0)</f>
        <v>19.91434246</v>
      </c>
      <c r="N68" s="125">
        <f ca="1">OFFSET(WN!$U$1,$AN68,0)</f>
        <v>19.715522459999999</v>
      </c>
      <c r="O68" s="25">
        <f t="shared" ca="1" si="35"/>
        <v>0.19882000000000133</v>
      </c>
      <c r="P68" s="9">
        <f t="shared" ca="1" si="36"/>
        <v>1.00844398317812E-2</v>
      </c>
      <c r="Q68" s="12">
        <f ca="1">OFFSET(整体套利!H$1,AP68,0)</f>
        <v>-0.37731708393914554</v>
      </c>
      <c r="R68" s="144" t="s">
        <v>1690</v>
      </c>
      <c r="S68" s="61" t="str">
        <f t="shared" ca="1" si="37"/>
        <v>-</v>
      </c>
      <c r="T68" s="12" t="str">
        <f t="shared" ca="1" si="38"/>
        <v>-</v>
      </c>
      <c r="U68" s="61" t="str">
        <f t="shared" ca="1" si="39"/>
        <v>-</v>
      </c>
      <c r="V68" s="59" t="str">
        <f t="shared" ca="1" si="40"/>
        <v>-</v>
      </c>
      <c r="W68" s="58">
        <f t="shared" ca="1" si="41"/>
        <v>0.9751263</v>
      </c>
      <c r="X68" t="str">
        <f ca="1">OFFSET(CF!Y$1,$AN68,0)</f>
        <v>-</v>
      </c>
      <c r="Y68" s="111" t="s">
        <v>1342</v>
      </c>
      <c r="Z68" s="95" t="str">
        <f ca="1">IF(OFFSET(CF!I$1,$AN68,0)=0,"否","是")</f>
        <v>否</v>
      </c>
      <c r="AA68" s="9">
        <f t="shared" ca="1" si="42"/>
        <v>-7.164869029275811E-2</v>
      </c>
      <c r="AB68" s="34">
        <f t="shared" ca="1" si="43"/>
        <v>19.19742613144</v>
      </c>
      <c r="AC68" s="96">
        <f ca="1">OFFSET(CF!B$1,$AN68,0)</f>
        <v>41738</v>
      </c>
      <c r="AD68" s="97">
        <f ca="1">OFFSET(WN!AT$1,$AO68,0)</f>
        <v>0.05</v>
      </c>
      <c r="AE68" s="97">
        <f ca="1">OFFSET(WN!AU$1,$AO68,0)</f>
        <v>0.05</v>
      </c>
      <c r="AF68" s="98">
        <f ca="1">OFFSET(WN!O$1,$AN68,0)</f>
        <v>1.0384</v>
      </c>
      <c r="AG68" s="28">
        <f ca="1">OFFSET(整体套利!J$1,$AP68,0)</f>
        <v>0.9943263</v>
      </c>
      <c r="AH68" s="28">
        <f t="shared" ca="1" si="44"/>
        <v>0.92559999999999998</v>
      </c>
      <c r="AI68" s="28">
        <f ca="1">OFFSET(CF!K$1,$AN68,0)</f>
        <v>0.5</v>
      </c>
      <c r="AJ68" s="25">
        <f ca="1">OFFSET(整体套利!S$1,$AN68,0)</f>
        <v>0.2</v>
      </c>
      <c r="AK68" s="113">
        <f t="shared" ca="1" si="45"/>
        <v>0.92559999999999998</v>
      </c>
      <c r="AL68" s="44">
        <f t="shared" ca="1" si="46"/>
        <v>1.0025600000000001</v>
      </c>
      <c r="AM68" s="9">
        <v>2.5000000000000001E-2</v>
      </c>
      <c r="AN68" s="10">
        <f>MATCH(A68,CF!L:L,0)-1</f>
        <v>126</v>
      </c>
      <c r="AO68" s="10">
        <f>MATCH($A68,WN!F:F,0)-1</f>
        <v>126</v>
      </c>
      <c r="AP68" s="10">
        <f>MATCH($A68,整体套利!U:U,0)-1</f>
        <v>126</v>
      </c>
    </row>
    <row r="69" spans="1:42" ht="13.95" x14ac:dyDescent="0.25">
      <c r="A69" s="1" t="str">
        <f>WN!F32</f>
        <v>150138.SZ</v>
      </c>
      <c r="B69" s="1" t="str">
        <f>WN!H32</f>
        <v>中证800A</v>
      </c>
      <c r="C69" s="13">
        <f ca="1">OFFSET(RT!I$1,$AO69,0)</f>
        <v>1.0469999999999999</v>
      </c>
      <c r="D69" s="28" t="e">
        <f t="shared" ca="1" si="32"/>
        <v>#N/A</v>
      </c>
      <c r="E69" s="9" t="e">
        <f t="shared" ca="1" si="33"/>
        <v>#N/A</v>
      </c>
      <c r="F69" s="9">
        <f ca="1">OFFSET(RT!O$1,$AN69,0)</f>
        <v>0</v>
      </c>
      <c r="G69" s="34">
        <f ca="1">OFFSET(RT!X$1,$AO69,0)</f>
        <v>0</v>
      </c>
      <c r="H69" s="15">
        <f t="shared" ca="1" si="34"/>
        <v>4.9554013875123891E-2</v>
      </c>
      <c r="I69" s="15">
        <f ca="1">OFFSET(RT!S$1,$AN69,0)</f>
        <v>0</v>
      </c>
      <c r="J69" s="9">
        <f ca="1">OFFSET(整体套利!C$1,$AP69,0)</f>
        <v>-3.1552814513101657E-3</v>
      </c>
      <c r="K69" s="9">
        <f ca="1">OFFSET(整体套利!O$1,$AP69,0)</f>
        <v>-4.840271055178702E-4</v>
      </c>
      <c r="L69" s="9">
        <f ca="1">OFFSET(整体套利!P$1,$AP69,0)</f>
        <v>-7.684918347742542E-3</v>
      </c>
      <c r="M69" s="25">
        <f ca="1">OFFSET(WN!R$1,$AN69,0)</f>
        <v>2.116941E-2</v>
      </c>
      <c r="N69" s="125">
        <f ca="1">OFFSET(WN!$U$1,$AN69,0)</f>
        <v>2.1344459999999999E-2</v>
      </c>
      <c r="O69" s="25">
        <f t="shared" ca="1" si="35"/>
        <v>-1.7504999999999951E-4</v>
      </c>
      <c r="P69" s="9">
        <f t="shared" ca="1" si="36"/>
        <v>-8.201191316154155E-3</v>
      </c>
      <c r="Q69" s="12">
        <f ca="1">OFFSET(整体套利!H$1,AP69,0)</f>
        <v>-0.37823922639674934</v>
      </c>
      <c r="R69" s="12">
        <f t="shared" ref="R69:R100" ca="1" si="47">AL69/C69-1</f>
        <v>-2.5262655205348539E-2</v>
      </c>
      <c r="S69" s="61">
        <f t="shared" ca="1" si="37"/>
        <v>-2.2049055583788141E-2</v>
      </c>
      <c r="T69" s="12">
        <f t="shared" ca="1" si="38"/>
        <v>4.8445605256960629E-2</v>
      </c>
      <c r="U69" s="61">
        <f t="shared" ca="1" si="39"/>
        <v>6.0293805229816755E-2</v>
      </c>
      <c r="V69" s="59">
        <f t="shared" ca="1" si="40"/>
        <v>4.5352485369171411</v>
      </c>
      <c r="W69" s="58">
        <f t="shared" ca="1" si="41"/>
        <v>1.0167681399999999</v>
      </c>
      <c r="X69">
        <f ca="1">OFFSET(CF!Y$1,$AN69,0)</f>
        <v>6</v>
      </c>
      <c r="Y69" s="94">
        <f ca="1">IF(Z69="否",ROUND(OFFSET(CF!J$1,$AN69,0),3),"-  ")</f>
        <v>3.5000000000000003E-2</v>
      </c>
      <c r="Z69" s="95" t="str">
        <f ca="1">IF(OFFSET(CF!I$1,$AN69,0)=0,"否","是")</f>
        <v>否</v>
      </c>
      <c r="AA69" s="9">
        <f t="shared" ca="1" si="42"/>
        <v>8.6705202312138407E-3</v>
      </c>
      <c r="AB69" s="34">
        <f t="shared" ca="1" si="43"/>
        <v>2.216437227E-2</v>
      </c>
      <c r="AC69" s="96">
        <f ca="1">OFFSET(CF!B$1,$AN69,0)</f>
        <v>41619</v>
      </c>
      <c r="AD69" s="97">
        <f ca="1">OFFSET(WN!AT$1,$AO69,0)</f>
        <v>0.05</v>
      </c>
      <c r="AE69" s="97">
        <f ca="1">OFFSET(WN!AU$1,$AO69,0)</f>
        <v>0.05</v>
      </c>
      <c r="AF69" s="98">
        <f ca="1">OFFSET(WN!O$1,$AN69,0)</f>
        <v>1.038</v>
      </c>
      <c r="AG69" s="28">
        <f ca="1">OFFSET(整体套利!J$1,$AP69,0)</f>
        <v>1.0357681400000001</v>
      </c>
      <c r="AH69" s="28">
        <f t="shared" ca="1" si="44"/>
        <v>1.0089999999999999</v>
      </c>
      <c r="AI69" s="28">
        <f ca="1">OFFSET(CF!K$1,$AN69,0)</f>
        <v>0.5</v>
      </c>
      <c r="AJ69" s="25">
        <f ca="1">OFFSET(整体套利!S$1,$AN69,0)</f>
        <v>0.25</v>
      </c>
      <c r="AK69" s="113">
        <f t="shared" ca="1" si="45"/>
        <v>1.0089999999999999</v>
      </c>
      <c r="AL69" s="44">
        <f t="shared" ca="1" si="46"/>
        <v>1.0205500000000001</v>
      </c>
      <c r="AM69" s="9">
        <v>2.5000000000000001E-2</v>
      </c>
      <c r="AN69" s="10">
        <f>MATCH(A69,CF!L:L,0)-1</f>
        <v>31</v>
      </c>
      <c r="AO69" s="10">
        <f>MATCH($A69,WN!F:F,0)-1</f>
        <v>31</v>
      </c>
      <c r="AP69" s="10">
        <f>MATCH($A69,整体套利!U:U,0)-1</f>
        <v>31</v>
      </c>
    </row>
    <row r="70" spans="1:42" ht="13.95" x14ac:dyDescent="0.25">
      <c r="A70" s="1" t="str">
        <f>WN!F87</f>
        <v>150295.SZ</v>
      </c>
      <c r="B70" s="1" t="str">
        <f>WN!H87</f>
        <v>改革A</v>
      </c>
      <c r="C70" s="13">
        <f ca="1">OFFSET(RT!I$1,$AO70,0)</f>
        <v>1.01</v>
      </c>
      <c r="D70" s="28" t="e">
        <f t="shared" ca="1" si="32"/>
        <v>#N/A</v>
      </c>
      <c r="E70" s="9" t="e">
        <f t="shared" ca="1" si="33"/>
        <v>#N/A</v>
      </c>
      <c r="F70" s="9">
        <f ca="1">OFFSET(RT!O$1,$AN70,0)</f>
        <v>2E-3</v>
      </c>
      <c r="G70" s="34">
        <f ca="1">OFFSET(RT!X$1,$AO70,0)</f>
        <v>0</v>
      </c>
      <c r="H70" s="15">
        <f t="shared" ca="1" si="34"/>
        <v>5.1466803911477101E-2</v>
      </c>
      <c r="I70" s="15">
        <f ca="1">OFFSET(RT!S$1,$AN70,0)</f>
        <v>8.1112682107007776E-3</v>
      </c>
      <c r="J70" s="9">
        <f ca="1">OFFSET(整体套利!C$1,$AP70,0)</f>
        <v>-2.3610076649157596E-3</v>
      </c>
      <c r="K70" s="9">
        <f ca="1">OFFSET(整体套利!O$1,$AP70,0)</f>
        <v>-4.0650406504064707E-3</v>
      </c>
      <c r="L70" s="9">
        <f ca="1">OFFSET(整体套利!P$1,$AP70,0)</f>
        <v>-5.0167224080268635E-3</v>
      </c>
      <c r="M70" s="25">
        <f ca="1">OFFSET(WN!R$1,$AN70,0)</f>
        <v>0.51541261999999999</v>
      </c>
      <c r="N70" s="125">
        <f ca="1">OFFSET(WN!$U$1,$AN70,0)</f>
        <v>0.51571261999999995</v>
      </c>
      <c r="O70" s="25">
        <f t="shared" ca="1" si="35"/>
        <v>-2.9999999999996696E-4</v>
      </c>
      <c r="P70" s="9">
        <f t="shared" ca="1" si="36"/>
        <v>-5.8171933042860946E-4</v>
      </c>
      <c r="Q70" s="12">
        <f ca="1">OFFSET(整体套利!H$1,AP70,0)</f>
        <v>-0.35924323144340864</v>
      </c>
      <c r="R70" s="12">
        <f t="shared" ca="1" si="47"/>
        <v>1.6460396039603697E-3</v>
      </c>
      <c r="S70" s="61">
        <f t="shared" ca="1" si="37"/>
        <v>1.4428747922520053E-3</v>
      </c>
      <c r="T70" s="12">
        <f t="shared" ca="1" si="38"/>
        <v>5.1544122936521442E-2</v>
      </c>
      <c r="U70" s="61">
        <f t="shared" ca="1" si="39"/>
        <v>8.2235557998143527E-2</v>
      </c>
      <c r="V70" s="59">
        <f t="shared" ca="1" si="40"/>
        <v>4.3911551907912001</v>
      </c>
      <c r="W70" s="58">
        <f t="shared" ca="1" si="41"/>
        <v>0.98612369499999986</v>
      </c>
      <c r="X70">
        <f ca="1">OFFSET(CF!Y$1,$AN70,0)</f>
        <v>6</v>
      </c>
      <c r="Y70" s="94">
        <f ca="1">IF(Z70="否",ROUND(OFFSET(CF!J$1,$AN70,0),3),"-  ")</f>
        <v>3.5000000000000003E-2</v>
      </c>
      <c r="Z70" s="95" t="str">
        <f ca="1">IF(OFFSET(CF!I$1,$AN70,0)=0,"否","是")</f>
        <v>否</v>
      </c>
      <c r="AA70" s="9">
        <f t="shared" ca="1" si="42"/>
        <v>-2.744342802118438E-2</v>
      </c>
      <c r="AB70" s="34">
        <f t="shared" ca="1" si="43"/>
        <v>0.52056674619999999</v>
      </c>
      <c r="AC70" s="96">
        <f ca="1">OFFSET(CF!B$1,$AN70,0)</f>
        <v>42170</v>
      </c>
      <c r="AD70" s="97">
        <f ca="1">OFFSET(WN!AT$1,$AO70,0)</f>
        <v>0.05</v>
      </c>
      <c r="AE70" s="97">
        <f ca="1">OFFSET(WN!AU$1,$AO70,0)</f>
        <v>0.05</v>
      </c>
      <c r="AF70" s="98">
        <f ca="1">OFFSET(WN!O$1,$AN70,0)</f>
        <v>1.0385</v>
      </c>
      <c r="AG70" s="28">
        <f ca="1">OFFSET(整体套利!J$1,$AP70,0)</f>
        <v>1.0053736949999998</v>
      </c>
      <c r="AH70" s="28">
        <f t="shared" ca="1" si="44"/>
        <v>0.97150000000000003</v>
      </c>
      <c r="AI70" s="28">
        <f ca="1">OFFSET(CF!K$1,$AN70,0)</f>
        <v>0.5</v>
      </c>
      <c r="AJ70" s="25">
        <f ca="1">OFFSET(整体套利!S$1,$AN70,0)</f>
        <v>0.25</v>
      </c>
      <c r="AK70" s="113">
        <f t="shared" ca="1" si="45"/>
        <v>0.97150000000000003</v>
      </c>
      <c r="AL70" s="44">
        <f t="shared" ca="1" si="46"/>
        <v>1.0116624999999999</v>
      </c>
      <c r="AM70" s="9">
        <v>2.5000000000000001E-2</v>
      </c>
      <c r="AN70" s="10">
        <f>MATCH(A70,CF!L:L,0)-1</f>
        <v>86</v>
      </c>
      <c r="AO70" s="10">
        <f>MATCH($A70,WN!F:F,0)-1</f>
        <v>86</v>
      </c>
      <c r="AP70" s="10">
        <f>MATCH($A70,整体套利!U:U,0)-1</f>
        <v>86</v>
      </c>
    </row>
    <row r="71" spans="1:42" ht="13.95" x14ac:dyDescent="0.25">
      <c r="A71" s="1" t="str">
        <f>WN!F102</f>
        <v>502037.SH</v>
      </c>
      <c r="B71" s="1" t="str">
        <f>WN!H102</f>
        <v>网金A</v>
      </c>
      <c r="C71" s="13">
        <f ca="1">OFFSET(RT!I$1,$AO71,0)</f>
        <v>1.0409999999999999</v>
      </c>
      <c r="D71" s="28" t="e">
        <f t="shared" ca="1" si="32"/>
        <v>#N/A</v>
      </c>
      <c r="E71" s="9" t="e">
        <f t="shared" ca="1" si="33"/>
        <v>#N/A</v>
      </c>
      <c r="F71" s="9">
        <f ca="1">OFFSET(RT!O$1,$AN71,0)</f>
        <v>-1E-3</v>
      </c>
      <c r="G71" s="34">
        <f ca="1">OFFSET(RT!X$1,$AO71,0)</f>
        <v>0</v>
      </c>
      <c r="H71" s="15">
        <f t="shared" ca="1" si="34"/>
        <v>5.4956035171862518E-2</v>
      </c>
      <c r="I71" s="15">
        <f ca="1">OFFSET(RT!S$1,$AN71,0)</f>
        <v>1.7526844475233807E-2</v>
      </c>
      <c r="J71" s="9">
        <f ca="1">OFFSET(整体套利!C$1,$AP71,0)</f>
        <v>-1.2714782795956947E-2</v>
      </c>
      <c r="K71" s="9">
        <f ca="1">OFFSET(整体套利!O$1,$AP71,0)</f>
        <v>-2.846840007590945E-4</v>
      </c>
      <c r="L71" s="9">
        <f ca="1">OFFSET(整体套利!P$1,$AP71,0)</f>
        <v>-7.3115860517433129E-3</v>
      </c>
      <c r="M71" s="25">
        <f ca="1">OFFSET(WN!R$1,$AN71,0)</f>
        <v>2.887E-2</v>
      </c>
      <c r="N71" s="125">
        <f ca="1">OFFSET(WN!$U$1,$AN71,0)</f>
        <v>2.9423999999999999E-2</v>
      </c>
      <c r="O71" s="25">
        <f t="shared" ca="1" si="35"/>
        <v>-5.5399999999999894E-4</v>
      </c>
      <c r="P71" s="9">
        <f t="shared" ca="1" si="36"/>
        <v>-1.8828167482327296E-2</v>
      </c>
      <c r="Q71" s="12">
        <f ca="1">OFFSET(整体套利!H$1,AP71,0)</f>
        <v>-0.38794009672516294</v>
      </c>
      <c r="R71" s="12">
        <f t="shared" ca="1" si="47"/>
        <v>-1.9553314121037335E-2</v>
      </c>
      <c r="S71" s="61">
        <f t="shared" ca="1" si="37"/>
        <v>-1.7030533559713644E-2</v>
      </c>
      <c r="T71" s="12">
        <f t="shared" ca="1" si="38"/>
        <v>5.3999455672207146E-2</v>
      </c>
      <c r="U71" s="61">
        <f t="shared" ca="1" si="39"/>
        <v>5.2067473556694388E-2</v>
      </c>
      <c r="V71" s="59">
        <f t="shared" ca="1" si="40"/>
        <v>4.604565585401426</v>
      </c>
      <c r="W71" s="58">
        <f t="shared" ca="1" si="41"/>
        <v>1.0338001109999999</v>
      </c>
      <c r="X71">
        <f ca="1">OFFSET(CF!Y$1,$AN71,0)</f>
        <v>6</v>
      </c>
      <c r="Y71" s="94">
        <f ca="1">IF(Z71="否",ROUND(OFFSET(CF!J$1,$AN71,0),3),"-  ")</f>
        <v>0.04</v>
      </c>
      <c r="Z71" s="95" t="str">
        <f ca="1">IF(OFFSET(CF!I$1,$AN71,0)=0,"否","是")</f>
        <v>否</v>
      </c>
      <c r="AA71" s="9">
        <f t="shared" ca="1" si="42"/>
        <v>7.6908286867904962E-4</v>
      </c>
      <c r="AB71" s="34">
        <f t="shared" ca="1" si="43"/>
        <v>3.0053669999999998E-2</v>
      </c>
      <c r="AC71" s="96">
        <f ca="1">OFFSET(CF!B$1,$AN71,0)</f>
        <v>42192</v>
      </c>
      <c r="AD71" s="97">
        <f ca="1">OFFSET(WN!AT$1,$AO71,0)</f>
        <v>5.5E-2</v>
      </c>
      <c r="AE71" s="97">
        <f ca="1">OFFSET(WN!AU$1,$AO71,0)</f>
        <v>5.5E-2</v>
      </c>
      <c r="AF71" s="98">
        <f ca="1">OFFSET(WN!O$1,$AN71,0)</f>
        <v>1.0402</v>
      </c>
      <c r="AG71" s="28">
        <f ca="1">OFFSET(整体套利!J$1,$AP71,0)</f>
        <v>1.0539001109999999</v>
      </c>
      <c r="AH71" s="28">
        <f t="shared" ca="1" si="44"/>
        <v>1.0007999999999999</v>
      </c>
      <c r="AI71" s="28">
        <f ca="1">OFFSET(CF!K$1,$AN71,0)</f>
        <v>0.5</v>
      </c>
      <c r="AJ71" s="25">
        <f ca="1">OFFSET(整体套利!S$1,$AN71,0)</f>
        <v>0.25</v>
      </c>
      <c r="AK71" s="113">
        <f t="shared" ca="1" si="45"/>
        <v>1.0007999999999999</v>
      </c>
      <c r="AL71" s="44">
        <f t="shared" ca="1" si="46"/>
        <v>1.020645</v>
      </c>
      <c r="AM71" s="9">
        <v>2.5000000000000001E-2</v>
      </c>
      <c r="AN71" s="10">
        <f>MATCH(A71,CF!L:L,0)-1</f>
        <v>101</v>
      </c>
      <c r="AO71" s="10">
        <f>MATCH($A71,WN!F:F,0)-1</f>
        <v>101</v>
      </c>
      <c r="AP71" s="10">
        <f>MATCH($A71,整体套利!U:U,0)-1</f>
        <v>101</v>
      </c>
    </row>
    <row r="72" spans="1:42" ht="13.95" x14ac:dyDescent="0.25">
      <c r="A72" s="1" t="str">
        <f>WN!F19</f>
        <v>150090.SZ</v>
      </c>
      <c r="B72" s="1" t="str">
        <f>WN!H19</f>
        <v>成长A</v>
      </c>
      <c r="C72" s="13">
        <f ca="1">OFFSET(RT!I$1,$AO72,0)</f>
        <v>1.079</v>
      </c>
      <c r="D72" s="28" t="e">
        <f t="shared" ca="1" si="32"/>
        <v>#N/A</v>
      </c>
      <c r="E72" s="9" t="e">
        <f t="shared" ca="1" si="33"/>
        <v>#N/A</v>
      </c>
      <c r="F72" s="9">
        <f ca="1">OFFSET(RT!O$1,$AN72,0)</f>
        <v>2.7600000000000003E-2</v>
      </c>
      <c r="G72" s="34">
        <f ca="1">OFFSET(RT!X$1,$AO72,0)</f>
        <v>0</v>
      </c>
      <c r="H72" s="15">
        <f t="shared" ca="1" si="34"/>
        <v>4.7865211564235115E-2</v>
      </c>
      <c r="I72" s="15">
        <f ca="1">OFFSET(RT!S$1,$AN72,0)</f>
        <v>8.5092231518553042E-3</v>
      </c>
      <c r="J72" s="9">
        <f ca="1">OFFSET(整体套利!C$1,$AP72,0)</f>
        <v>-7.1019658481884518E-3</v>
      </c>
      <c r="K72" s="9">
        <f ca="1">OFFSET(整体套利!O$1,$AP72,0)</f>
        <v>2.2154606827041956E-2</v>
      </c>
      <c r="L72" s="9">
        <f ca="1">OFFSET(整体套利!P$1,$AP72,0)</f>
        <v>-2.368545712932435E-3</v>
      </c>
      <c r="M72" s="25">
        <f ca="1">OFFSET(WN!R$1,$AN72,0)</f>
        <v>6.1462719999999998E-2</v>
      </c>
      <c r="N72" s="125">
        <f ca="1">OFFSET(WN!$U$1,$AN72,0)</f>
        <v>6.1476719999999999E-2</v>
      </c>
      <c r="O72" s="25">
        <f t="shared" ca="1" si="35"/>
        <v>-1.4000000000000123E-5</v>
      </c>
      <c r="P72" s="9">
        <f t="shared" ca="1" si="36"/>
        <v>-2.277284799839796E-4</v>
      </c>
      <c r="Q72" s="12">
        <f ca="1">OFFSET(整体套利!H$1,AP72,0)</f>
        <v>-0.39224039301346214</v>
      </c>
      <c r="R72" s="12">
        <f t="shared" ca="1" si="47"/>
        <v>-4.9175162187210519E-2</v>
      </c>
      <c r="S72" s="61">
        <f t="shared" ca="1" si="37"/>
        <v>-4.2235795653307193E-2</v>
      </c>
      <c r="T72" s="12">
        <f t="shared" ca="1" si="38"/>
        <v>4.5864304509758223E-2</v>
      </c>
      <c r="U72" s="61">
        <f t="shared" ca="1" si="39"/>
        <v>4.1385265743970834E-2</v>
      </c>
      <c r="V72" s="59">
        <f t="shared" ca="1" si="40"/>
        <v>5.07068542374477</v>
      </c>
      <c r="W72" s="58">
        <f t="shared" ca="1" si="41"/>
        <v>1.0393032500000001</v>
      </c>
      <c r="X72">
        <f ca="1">OFFSET(CF!Y$1,$AN72,0)</f>
        <v>7</v>
      </c>
      <c r="Y72" s="94">
        <f ca="1">IF(Z72="否",ROUND(OFFSET(CF!J$1,$AN72,0),3),"-  ")</f>
        <v>3.5000000000000003E-2</v>
      </c>
      <c r="Z72" s="95" t="str">
        <f ca="1">IF(OFFSET(CF!I$1,$AN72,0)=0,"否","是")</f>
        <v>否</v>
      </c>
      <c r="AA72" s="9">
        <f t="shared" ca="1" si="42"/>
        <v>4.3116782675947318E-2</v>
      </c>
      <c r="AB72" s="34">
        <f t="shared" ca="1" si="43"/>
        <v>6.631827488E-2</v>
      </c>
      <c r="AC72" s="96">
        <f ca="1">OFFSET(CF!B$1,$AN72,0)</f>
        <v>41194</v>
      </c>
      <c r="AD72" s="97">
        <f ca="1">OFFSET(WN!AT$1,$AO72,0)</f>
        <v>0.05</v>
      </c>
      <c r="AE72" s="97">
        <f ca="1">OFFSET(WN!AU$1,$AO72,0)</f>
        <v>0.05</v>
      </c>
      <c r="AF72" s="98">
        <f ca="1">OFFSET(WN!O$1,$AN72,0)</f>
        <v>1.0344</v>
      </c>
      <c r="AG72" s="28">
        <f ca="1">OFFSET(整体套利!J$1,$AP72,0)</f>
        <v>1.05650325</v>
      </c>
      <c r="AH72" s="28">
        <f t="shared" ca="1" si="44"/>
        <v>1.0446</v>
      </c>
      <c r="AI72" s="28">
        <f ca="1">OFFSET(CF!K$1,$AN72,0)</f>
        <v>0.5</v>
      </c>
      <c r="AJ72" s="25">
        <f ca="1">OFFSET(整体套利!S$1,$AN72,0)</f>
        <v>0.25</v>
      </c>
      <c r="AK72" s="113">
        <f t="shared" ca="1" si="45"/>
        <v>1.0446</v>
      </c>
      <c r="AL72" s="44">
        <f t="shared" ca="1" si="46"/>
        <v>1.0259399999999999</v>
      </c>
      <c r="AM72" s="9">
        <v>2.5000000000000001E-2</v>
      </c>
      <c r="AN72" s="10">
        <f>MATCH(A72,CF!L:L,0)-1</f>
        <v>18</v>
      </c>
      <c r="AO72" s="10">
        <f>MATCH($A72,WN!F:F,0)-1</f>
        <v>18</v>
      </c>
      <c r="AP72" s="10">
        <f>MATCH($A72,整体套利!U:U,0)-1</f>
        <v>18</v>
      </c>
    </row>
    <row r="73" spans="1:42" ht="13.95" x14ac:dyDescent="0.25">
      <c r="A73" s="1" t="str">
        <f>WN!F55</f>
        <v>150223.SZ</v>
      </c>
      <c r="B73" s="1" t="str">
        <f>WN!H55</f>
        <v>证券A级</v>
      </c>
      <c r="C73" s="13">
        <f ca="1">OFFSET(RT!I$1,$AO73,0)</f>
        <v>1.1260000000000001</v>
      </c>
      <c r="D73" s="28" t="str">
        <f t="shared" ca="1" si="32"/>
        <v>-</v>
      </c>
      <c r="E73" s="9" t="str">
        <f t="shared" ca="1" si="33"/>
        <v>-</v>
      </c>
      <c r="F73" s="9">
        <f ca="1">OFFSET(RT!O$1,$AN73,0)</f>
        <v>-3.5000000000000005E-3</v>
      </c>
      <c r="G73" s="34">
        <f ca="1">OFFSET(RT!X$1,$AO73,0)</f>
        <v>0</v>
      </c>
      <c r="H73" s="15">
        <f t="shared" ca="1" si="34"/>
        <v>5.5452865064695003E-2</v>
      </c>
      <c r="I73" s="15">
        <f ca="1">OFFSET(RT!S$1,$AN73,0)</f>
        <v>2.0051107111918494E-2</v>
      </c>
      <c r="J73" s="9">
        <f ca="1">OFFSET(整体套利!C$1,$AP73,0)</f>
        <v>-2.1448539143377188E-3</v>
      </c>
      <c r="K73" s="9">
        <f ca="1">OFFSET(整体套利!O$1,$AP73,0)</f>
        <v>-3.2863849765258912E-3</v>
      </c>
      <c r="L73" s="9">
        <f ca="1">OFFSET(整体套利!P$1,$AP73,0)</f>
        <v>-6.0352831940575502E-3</v>
      </c>
      <c r="M73" s="25">
        <f ca="1">OFFSET(WN!R$1,$AN73,0)</f>
        <v>11.24785922</v>
      </c>
      <c r="N73" s="125">
        <f ca="1">OFFSET(WN!$U$1,$AN73,0)</f>
        <v>11.2760686</v>
      </c>
      <c r="O73" s="25">
        <f t="shared" ca="1" si="35"/>
        <v>-2.820937999999984E-2</v>
      </c>
      <c r="P73" s="9">
        <f t="shared" ca="1" si="36"/>
        <v>-2.5017034749149625E-3</v>
      </c>
      <c r="Q73" s="12">
        <f ca="1">OFFSET(整体套利!H$1,AP73,0)</f>
        <v>-0.38822821057906054</v>
      </c>
      <c r="R73" s="12">
        <f t="shared" ca="1" si="47"/>
        <v>-7.2246891651865042E-2</v>
      </c>
      <c r="S73" s="61">
        <f t="shared" ca="1" si="37"/>
        <v>-6.2918523859725961E-2</v>
      </c>
      <c r="T73" s="12">
        <f t="shared" ca="1" si="38"/>
        <v>5.2045101062358101E-2</v>
      </c>
      <c r="U73" s="61">
        <f t="shared" ca="1" si="39"/>
        <v>5.1633140819570045E-2</v>
      </c>
      <c r="V73" s="59">
        <f t="shared" ca="1" si="40"/>
        <v>4.6082895540633473</v>
      </c>
      <c r="W73" s="58">
        <f t="shared" ca="1" si="41"/>
        <v>1.0347666099999999</v>
      </c>
      <c r="X73">
        <f ca="1">OFFSET(CF!Y$1,$AN73,0)</f>
        <v>6</v>
      </c>
      <c r="Y73" s="94" t="str">
        <f ca="1">IF(Z73="否",ROUND(OFFSET(CF!J$1,$AN73,0),3),"-  ")</f>
        <v xml:space="preserve">-  </v>
      </c>
      <c r="Z73" s="95" t="str">
        <f ca="1">IF(OFFSET(CF!I$1,$AN73,0)=0,"否","是")</f>
        <v>是</v>
      </c>
      <c r="AA73" s="9">
        <f t="shared" ca="1" si="42"/>
        <v>7.8544061302681989E-2</v>
      </c>
      <c r="AB73" s="34">
        <f t="shared" ca="1" si="43"/>
        <v>12.665089481720003</v>
      </c>
      <c r="AC73" s="96">
        <f ca="1">OFFSET(CF!B$1,$AN73,0)</f>
        <v>42104</v>
      </c>
      <c r="AD73" s="97">
        <f ca="1">OFFSET(WN!AT$1,$AO73,0)</f>
        <v>0.06</v>
      </c>
      <c r="AE73" s="97">
        <f ca="1">OFFSET(WN!AU$1,$AO73,0)</f>
        <v>0.06</v>
      </c>
      <c r="AF73" s="98">
        <f ca="1">OFFSET(WN!O$1,$AN73,0)</f>
        <v>1.044</v>
      </c>
      <c r="AG73" s="28">
        <f ca="1">OFFSET(整体套利!J$1,$AP73,0)</f>
        <v>1.0567666099999999</v>
      </c>
      <c r="AH73" s="28">
        <f t="shared" ca="1" si="44"/>
        <v>1.0820000000000001</v>
      </c>
      <c r="AI73" s="28">
        <f ca="1">OFFSET(CF!K$1,$AN73,0)</f>
        <v>0.5</v>
      </c>
      <c r="AJ73" s="25">
        <f ca="1">OFFSET(整体套利!S$1,$AN73,0)</f>
        <v>0.25</v>
      </c>
      <c r="AK73" s="113">
        <f t="shared" ca="1" si="45"/>
        <v>1.0820000000000001</v>
      </c>
      <c r="AL73" s="44">
        <f t="shared" ca="1" si="46"/>
        <v>1.0446500000000001</v>
      </c>
      <c r="AM73" s="9">
        <v>2.5000000000000001E-2</v>
      </c>
      <c r="AN73" s="10">
        <f>MATCH(A73,CF!L:L,0)-1</f>
        <v>54</v>
      </c>
      <c r="AO73" s="10">
        <f>MATCH($A73,WN!F:F,0)-1</f>
        <v>54</v>
      </c>
      <c r="AP73" s="10">
        <f>MATCH($A73,整体套利!U:U,0)-1</f>
        <v>54</v>
      </c>
    </row>
    <row r="74" spans="1:42" ht="13.95" x14ac:dyDescent="0.25">
      <c r="A74" s="1" t="str">
        <f>WN!F95</f>
        <v>150245.SZ</v>
      </c>
      <c r="B74" s="1" t="str">
        <f>WN!H95</f>
        <v>互联A</v>
      </c>
      <c r="C74" s="13">
        <f ca="1">OFFSET(RT!I$1,$AO74,0)</f>
        <v>1.169</v>
      </c>
      <c r="D74" s="28" t="e">
        <f t="shared" ca="1" si="32"/>
        <v>#N/A</v>
      </c>
      <c r="E74" s="9" t="e">
        <f t="shared" ca="1" si="33"/>
        <v>#N/A</v>
      </c>
      <c r="F74" s="9">
        <f ca="1">OFFSET(RT!O$1,$AN74,0)</f>
        <v>0</v>
      </c>
      <c r="G74" s="34">
        <f ca="1">OFFSET(RT!X$1,$AO74,0)</f>
        <v>0</v>
      </c>
      <c r="H74" s="15">
        <f t="shared" ca="1" si="34"/>
        <v>3.9787798408488062E-2</v>
      </c>
      <c r="I74" s="15">
        <f ca="1">OFFSET(RT!S$1,$AN74,0)</f>
        <v>2.4775232861246246E-3</v>
      </c>
      <c r="J74" s="9">
        <f ca="1">OFFSET(整体套利!C$1,$AP74,0)</f>
        <v>9.2220241683225179E-3</v>
      </c>
      <c r="K74" s="9">
        <f ca="1">OFFSET(整体套利!O$1,$AP74,0)</f>
        <v>6.3985374771480252E-3</v>
      </c>
      <c r="L74" s="9">
        <f ca="1">OFFSET(整体套利!P$1,$AP74,0)</f>
        <v>-7.7202543142599334E-3</v>
      </c>
      <c r="M74" s="25">
        <f ca="1">OFFSET(WN!R$1,$AN74,0)</f>
        <v>7.7093120000000001E-2</v>
      </c>
      <c r="N74" s="125">
        <f ca="1">OFFSET(WN!$U$1,$AN74,0)</f>
        <v>7.7122120000000002E-2</v>
      </c>
      <c r="O74" s="25">
        <f t="shared" ca="1" si="35"/>
        <v>-2.9000000000001247E-5</v>
      </c>
      <c r="P74" s="9">
        <f t="shared" ca="1" si="36"/>
        <v>-3.7602700755634544E-4</v>
      </c>
      <c r="Q74" s="12">
        <f ca="1">OFFSET(整体套利!H$1,AP74,0)</f>
        <v>-0.4094148263840075</v>
      </c>
      <c r="R74" s="12">
        <f t="shared" ca="1" si="47"/>
        <v>-0.10089820359281432</v>
      </c>
      <c r="S74" s="61">
        <f t="shared" ca="1" si="37"/>
        <v>-8.7540549646440438E-2</v>
      </c>
      <c r="T74" s="12">
        <f t="shared" ca="1" si="38"/>
        <v>3.6486440063802014E-2</v>
      </c>
      <c r="U74" s="61">
        <f t="shared" ca="1" si="39"/>
        <v>3.754080312234187E-2</v>
      </c>
      <c r="V74" s="59">
        <f t="shared" ca="1" si="40"/>
        <v>4.7336670939139873</v>
      </c>
      <c r="W74" s="58">
        <f t="shared" ca="1" si="41"/>
        <v>1.0714439000000002</v>
      </c>
      <c r="X74">
        <f ca="1">OFFSET(CF!Y$1,$AN74,0)</f>
        <v>6</v>
      </c>
      <c r="Y74" s="94">
        <f ca="1">IF(Z74="否",ROUND(OFFSET(CF!J$1,$AN74,0),3),"-  ")</f>
        <v>0.03</v>
      </c>
      <c r="Z74" s="95" t="str">
        <f ca="1">IF(OFFSET(CF!I$1,$AN74,0)=0,"否","是")</f>
        <v>否</v>
      </c>
      <c r="AA74" s="9">
        <f t="shared" ca="1" si="42"/>
        <v>0.12620423892100185</v>
      </c>
      <c r="AB74" s="34">
        <f t="shared" ca="1" si="43"/>
        <v>9.0121857280000009E-2</v>
      </c>
      <c r="AC74" s="96">
        <f ca="1">OFFSET(CF!B$1,$AN74,0)</f>
        <v>42179</v>
      </c>
      <c r="AD74" s="97">
        <f ca="1">OFFSET(WN!AT$1,$AO74,0)</f>
        <v>4.4999999999999998E-2</v>
      </c>
      <c r="AE74" s="97">
        <f ca="1">OFFSET(WN!AU$1,$AO74,0)</f>
        <v>4.4999999999999998E-2</v>
      </c>
      <c r="AF74" s="98">
        <f ca="1">OFFSET(WN!O$1,$AN74,0)</f>
        <v>1.038</v>
      </c>
      <c r="AG74" s="28">
        <f ca="1">OFFSET(整体套利!J$1,$AP74,0)</f>
        <v>1.0904439000000001</v>
      </c>
      <c r="AH74" s="28">
        <f t="shared" ca="1" si="44"/>
        <v>1.131</v>
      </c>
      <c r="AI74" s="28">
        <f ca="1">OFFSET(CF!K$1,$AN74,0)</f>
        <v>0.5</v>
      </c>
      <c r="AJ74" s="25">
        <f ca="1">OFFSET(整体套利!S$1,$AN74,0)</f>
        <v>0.25</v>
      </c>
      <c r="AK74" s="113">
        <f t="shared" ca="1" si="45"/>
        <v>1.131</v>
      </c>
      <c r="AL74" s="44">
        <f t="shared" ca="1" si="46"/>
        <v>1.05105</v>
      </c>
      <c r="AM74" s="9">
        <v>2.5000000000000001E-2</v>
      </c>
      <c r="AN74" s="10">
        <f>MATCH(A74,CF!L:L,0)-1</f>
        <v>94</v>
      </c>
      <c r="AO74" s="10">
        <f>MATCH($A74,WN!F:F,0)-1</f>
        <v>94</v>
      </c>
      <c r="AP74" s="10">
        <f>MATCH($A74,整体套利!U:U,0)-1</f>
        <v>94</v>
      </c>
    </row>
    <row r="75" spans="1:42" ht="13.95" x14ac:dyDescent="0.25">
      <c r="A75" s="1" t="str">
        <f>WN!F18</f>
        <v>150092.SZ</v>
      </c>
      <c r="B75" s="1" t="str">
        <f>WN!H18</f>
        <v>诺德300A</v>
      </c>
      <c r="C75" s="13">
        <f ca="1">OFFSET(RT!I$1,$AO75,0)</f>
        <v>1.032</v>
      </c>
      <c r="D75" s="28" t="e">
        <f t="shared" ca="1" si="32"/>
        <v>#N/A</v>
      </c>
      <c r="E75" s="9" t="e">
        <f t="shared" ca="1" si="33"/>
        <v>#N/A</v>
      </c>
      <c r="F75" s="9">
        <f ca="1">OFFSET(RT!O$1,$AN75,0)</f>
        <v>0</v>
      </c>
      <c r="G75" s="34">
        <f ca="1">OFFSET(RT!X$1,$AO75,0)</f>
        <v>0</v>
      </c>
      <c r="H75" s="15">
        <f t="shared" ca="1" si="34"/>
        <v>4.4955044955044945E-2</v>
      </c>
      <c r="I75" s="15">
        <f ca="1">OFFSET(RT!S$1,$AN75,0)</f>
        <v>2.4375062037833421E-3</v>
      </c>
      <c r="J75" s="9">
        <f ca="1">OFFSET(整体套利!C$1,$AP75,0)</f>
        <v>-1.638489931496423E-2</v>
      </c>
      <c r="K75" s="9">
        <f ca="1">OFFSET(整体套利!O$1,$AP75,0)</f>
        <v>-1.6007532956685666E-2</v>
      </c>
      <c r="L75" s="9">
        <f ca="1">OFFSET(整体套利!P$1,$AP75,0)</f>
        <v>5.1546391752577136E-3</v>
      </c>
      <c r="M75" s="25">
        <f ca="1">OFFSET(WN!R$1,$AN75,0)</f>
        <v>2.0451230000000001E-2</v>
      </c>
      <c r="N75" s="125">
        <f ca="1">OFFSET(WN!$U$1,$AN75,0)</f>
        <v>2.0451230000000001E-2</v>
      </c>
      <c r="O75" s="25">
        <f t="shared" ca="1" si="35"/>
        <v>0</v>
      </c>
      <c r="P75" s="9">
        <f t="shared" ca="1" si="36"/>
        <v>0</v>
      </c>
      <c r="Q75" s="12">
        <f ca="1">OFFSET(整体套利!H$1,AP75,0)</f>
        <v>-0.39683535472593068</v>
      </c>
      <c r="R75" s="12">
        <f t="shared" ca="1" si="47"/>
        <v>-1.964631782945736E-2</v>
      </c>
      <c r="S75" s="61">
        <f t="shared" ca="1" si="37"/>
        <v>-1.685556396560732E-2</v>
      </c>
      <c r="T75" s="12">
        <f t="shared" ca="1" si="38"/>
        <v>4.4187179397290596E-2</v>
      </c>
      <c r="U75" s="61">
        <f t="shared" ca="1" si="39"/>
        <v>3.8382365021339737E-2</v>
      </c>
      <c r="V75" s="59">
        <f t="shared" ca="1" si="40"/>
        <v>5.1069708325201644</v>
      </c>
      <c r="W75" s="58">
        <f t="shared" ca="1" si="41"/>
        <v>1.0463991100000003</v>
      </c>
      <c r="X75">
        <f ca="1">OFFSET(CF!Y$1,$AN75,0)</f>
        <v>7</v>
      </c>
      <c r="Y75" s="94">
        <f ca="1">IF(Z75="否",ROUND(OFFSET(CF!J$1,$AN75,0),3),"-  ")</f>
        <v>0.03</v>
      </c>
      <c r="Z75" s="95" t="str">
        <f ca="1">IF(OFFSET(CF!I$1,$AN75,0)=0,"否","是")</f>
        <v>否</v>
      </c>
      <c r="AA75" s="9">
        <f t="shared" ca="1" si="42"/>
        <v>9.6993210475271319E-4</v>
      </c>
      <c r="AB75" s="34">
        <f t="shared" ca="1" si="43"/>
        <v>2.1105669360000003E-2</v>
      </c>
      <c r="AC75" s="96">
        <f ca="1">OFFSET(CF!B$1,$AN75,0)</f>
        <v>41176</v>
      </c>
      <c r="AD75" s="97">
        <f ca="1">OFFSET(WN!AT$1,$AO75,0)</f>
        <v>4.4999999999999998E-2</v>
      </c>
      <c r="AE75" s="97">
        <f ca="1">OFFSET(WN!AU$1,$AO75,0)</f>
        <v>4.4999999999999998E-2</v>
      </c>
      <c r="AF75" s="98">
        <f ca="1">OFFSET(WN!O$1,$AN75,0)</f>
        <v>1.0309999999999999</v>
      </c>
      <c r="AG75" s="28">
        <f ca="1">OFFSET(整体套利!J$1,$AP75,0)</f>
        <v>1.0618991100000001</v>
      </c>
      <c r="AH75" s="28">
        <f t="shared" ca="1" si="44"/>
        <v>1.0010000000000001</v>
      </c>
      <c r="AI75" s="28">
        <f ca="1">OFFSET(CF!K$1,$AN75,0)</f>
        <v>0.5</v>
      </c>
      <c r="AJ75" s="25">
        <f ca="1">OFFSET(整体套利!S$1,$AN75,0)</f>
        <v>0.25</v>
      </c>
      <c r="AK75" s="113">
        <f t="shared" ca="1" si="45"/>
        <v>1.0010000000000001</v>
      </c>
      <c r="AL75" s="44">
        <f t="shared" ca="1" si="46"/>
        <v>1.011725</v>
      </c>
      <c r="AM75" s="9">
        <v>2.5000000000000001E-2</v>
      </c>
      <c r="AN75" s="10">
        <f>MATCH(A75,CF!L:L,0)-1</f>
        <v>17</v>
      </c>
      <c r="AO75" s="10">
        <f>MATCH($A75,WN!F:F,0)-1</f>
        <v>17</v>
      </c>
      <c r="AP75" s="10">
        <f>MATCH($A75,整体套利!U:U,0)-1</f>
        <v>17</v>
      </c>
    </row>
    <row r="76" spans="1:42" ht="13.95" x14ac:dyDescent="0.25">
      <c r="A76" s="1" t="str">
        <f>WN!F78</f>
        <v>150271.SZ</v>
      </c>
      <c r="B76" s="1" t="str">
        <f>WN!H78</f>
        <v>生物药A</v>
      </c>
      <c r="C76" s="13">
        <f ca="1">OFFSET(RT!I$1,$AO76,0)</f>
        <v>1.0150000000000001</v>
      </c>
      <c r="D76" s="28" t="e">
        <f t="shared" ca="1" si="32"/>
        <v>#N/A</v>
      </c>
      <c r="E76" s="9" t="e">
        <f t="shared" ca="1" si="33"/>
        <v>#N/A</v>
      </c>
      <c r="F76" s="9">
        <f ca="1">OFFSET(RT!O$1,$AN76,0)</f>
        <v>1.1000000000000001E-2</v>
      </c>
      <c r="G76" s="34">
        <f ca="1">OFFSET(RT!X$1,$AO76,0)</f>
        <v>0</v>
      </c>
      <c r="H76" s="15">
        <f t="shared" ca="1" si="34"/>
        <v>4.5824847250509157E-2</v>
      </c>
      <c r="I76" s="15">
        <f ca="1">OFFSET(RT!S$1,$AN76,0)</f>
        <v>2.7021756811224706E-2</v>
      </c>
      <c r="J76" s="9">
        <f ca="1">OFFSET(整体套利!C$1,$AP76,0)</f>
        <v>-1.9071345124101913E-2</v>
      </c>
      <c r="K76" s="9">
        <f ca="1">OFFSET(整体套利!O$1,$AP76,0)</f>
        <v>-1.5717092337917515E-2</v>
      </c>
      <c r="L76" s="9">
        <f ca="1">OFFSET(整体套利!P$1,$AP76,0)</f>
        <v>-2.9990167158308711E-2</v>
      </c>
      <c r="M76" s="25">
        <f ca="1">OFFSET(WN!R$1,$AN76,0)</f>
        <v>0.12933467000000001</v>
      </c>
      <c r="N76" s="125">
        <f ca="1">OFFSET(WN!$U$1,$AN76,0)</f>
        <v>0.13046899000000001</v>
      </c>
      <c r="O76" s="25">
        <f t="shared" ca="1" si="35"/>
        <v>-1.1343199999999942E-3</v>
      </c>
      <c r="P76" s="9">
        <f t="shared" ca="1" si="36"/>
        <v>-8.694173228443014E-3</v>
      </c>
      <c r="Q76" s="12">
        <f ca="1">OFFSET(整体套利!H$1,AP76,0)</f>
        <v>-0.38578259433588236</v>
      </c>
      <c r="R76" s="12">
        <f t="shared" ca="1" si="47"/>
        <v>-5.9852216748771392E-3</v>
      </c>
      <c r="S76" s="61">
        <f t="shared" ca="1" si="37"/>
        <v>-5.2166253490291579E-3</v>
      </c>
      <c r="T76" s="12">
        <f t="shared" ca="1" si="38"/>
        <v>4.5579088023058829E-2</v>
      </c>
      <c r="U76" s="61">
        <f t="shared" ca="1" si="39"/>
        <v>5.4784700409950204E-2</v>
      </c>
      <c r="V76" s="59">
        <f t="shared" ca="1" si="40"/>
        <v>4.581422292004099</v>
      </c>
      <c r="W76" s="58">
        <f t="shared" ca="1" si="41"/>
        <v>1.0279184649999999</v>
      </c>
      <c r="X76">
        <f ca="1">OFFSET(CF!Y$1,$AN76,0)</f>
        <v>6</v>
      </c>
      <c r="Y76" s="94">
        <f ca="1">IF(Z76="否",ROUND(OFFSET(CF!J$1,$AN76,0),3),"-  ")</f>
        <v>0.03</v>
      </c>
      <c r="Z76" s="95" t="str">
        <f ca="1">IF(OFFSET(CF!I$1,$AN76,0)=0,"否","是")</f>
        <v>否</v>
      </c>
      <c r="AA76" s="9">
        <f t="shared" ca="1" si="42"/>
        <v>-1.7424975798644549E-2</v>
      </c>
      <c r="AB76" s="34">
        <f t="shared" ca="1" si="43"/>
        <v>0.13127469005000003</v>
      </c>
      <c r="AC76" s="96">
        <f ca="1">OFFSET(CF!B$1,$AN76,0)</f>
        <v>42160</v>
      </c>
      <c r="AD76" s="97">
        <f ca="1">OFFSET(WN!AT$1,$AO76,0)</f>
        <v>4.4999999999999998E-2</v>
      </c>
      <c r="AE76" s="97">
        <f ca="1">OFFSET(WN!AU$1,$AO76,0)</f>
        <v>4.4999999999999998E-2</v>
      </c>
      <c r="AF76" s="98">
        <f ca="1">OFFSET(WN!O$1,$AN76,0)</f>
        <v>1.0329999999999999</v>
      </c>
      <c r="AG76" s="28">
        <f ca="1">OFFSET(整体套利!J$1,$AP76,0)</f>
        <v>1.0444184649999999</v>
      </c>
      <c r="AH76" s="28">
        <f t="shared" ca="1" si="44"/>
        <v>0.98200000000000021</v>
      </c>
      <c r="AI76" s="28">
        <f ca="1">OFFSET(CF!K$1,$AN76,0)</f>
        <v>0.5</v>
      </c>
      <c r="AJ76" s="25">
        <f ca="1">OFFSET(整体套利!S$1,$AN76,0)</f>
        <v>0.25</v>
      </c>
      <c r="AK76" s="113">
        <f t="shared" ca="1" si="45"/>
        <v>0.9820000000000001</v>
      </c>
      <c r="AL76" s="44">
        <f t="shared" ca="1" si="46"/>
        <v>1.0089249999999998</v>
      </c>
      <c r="AM76" s="9">
        <v>2.5000000000000001E-2</v>
      </c>
      <c r="AN76" s="10">
        <f>MATCH(A76,CF!L:L,0)-1</f>
        <v>77</v>
      </c>
      <c r="AO76" s="10">
        <f>MATCH($A76,WN!F:F,0)-1</f>
        <v>77</v>
      </c>
      <c r="AP76" s="10">
        <f>MATCH($A76,整体套利!U:U,0)-1</f>
        <v>77</v>
      </c>
    </row>
    <row r="77" spans="1:42" ht="13.95" x14ac:dyDescent="0.25">
      <c r="A77" s="1" t="str">
        <f>WN!F61</f>
        <v>502001.SH</v>
      </c>
      <c r="B77" s="1" t="str">
        <f>WN!H61</f>
        <v>500等权A</v>
      </c>
      <c r="C77" s="13">
        <f ca="1">OFFSET(RT!I$1,$AO77,0)</f>
        <v>1.161</v>
      </c>
      <c r="D77" s="28" t="e">
        <f t="shared" ca="1" si="32"/>
        <v>#N/A</v>
      </c>
      <c r="E77" s="9" t="e">
        <f t="shared" ca="1" si="33"/>
        <v>#N/A</v>
      </c>
      <c r="F77" s="9">
        <f ca="1">OFFSET(RT!O$1,$AN77,0)</f>
        <v>8.7000000000000011E-3</v>
      </c>
      <c r="G77" s="34">
        <f ca="1">OFFSET(RT!X$1,$AO77,0)</f>
        <v>0</v>
      </c>
      <c r="H77" s="15">
        <f t="shared" ca="1" si="34"/>
        <v>4.4369509273227442E-2</v>
      </c>
      <c r="I77" s="15">
        <f ca="1">OFFSET(RT!S$1,$AN77,0)</f>
        <v>7.8486617025558467E-3</v>
      </c>
      <c r="J77" s="9">
        <f ca="1">OFFSET(整体套利!C$1,$AP77,0)</f>
        <v>-8.6868250290359494E-3</v>
      </c>
      <c r="K77" s="9">
        <f ca="1">OFFSET(整体套利!O$1,$AP77,0)</f>
        <v>6.4473309945958235E-3</v>
      </c>
      <c r="L77" s="9">
        <f ca="1">OFFSET(整体套利!P$1,$AP77,0)</f>
        <v>2.8248587570620654E-3</v>
      </c>
      <c r="M77" s="25">
        <f ca="1">OFFSET(WN!R$1,$AN77,0)</f>
        <v>1.4907E-2</v>
      </c>
      <c r="N77" s="125">
        <f ca="1">OFFSET(WN!$U$1,$AN77,0)</f>
        <v>1.4907E-2</v>
      </c>
      <c r="O77" s="25">
        <f t="shared" ca="1" si="35"/>
        <v>0</v>
      </c>
      <c r="P77" s="9">
        <f t="shared" ca="1" si="36"/>
        <v>0</v>
      </c>
      <c r="Q77" s="12">
        <f ca="1">OFFSET(整体套利!H$1,AP77,0)</f>
        <v>-0.39474744809190787</v>
      </c>
      <c r="R77" s="12">
        <f t="shared" ca="1" si="47"/>
        <v>-9.8860895779500413E-2</v>
      </c>
      <c r="S77" s="61">
        <f t="shared" ca="1" si="37"/>
        <v>-8.6010351862804452E-2</v>
      </c>
      <c r="T77" s="12">
        <f t="shared" ca="1" si="38"/>
        <v>4.0757834263531835E-2</v>
      </c>
      <c r="U77" s="61">
        <f t="shared" ca="1" si="39"/>
        <v>4.7792653913768746E-2</v>
      </c>
      <c r="V77" s="59">
        <f t="shared" ca="1" si="40"/>
        <v>4.6415369807307219</v>
      </c>
      <c r="W77" s="58">
        <f t="shared" ca="1" si="41"/>
        <v>1.0436642390000002</v>
      </c>
      <c r="X77">
        <f ca="1">OFFSET(CF!Y$1,$AN77,0)</f>
        <v>6</v>
      </c>
      <c r="Y77" s="94">
        <f ca="1">IF(Z77="否",ROUND(OFFSET(CF!J$1,$AN77,0),3),"-  ")</f>
        <v>3.5000000000000003E-2</v>
      </c>
      <c r="Z77" s="95" t="str">
        <f ca="1">IF(OFFSET(CF!I$1,$AN77,0)=0,"否","是")</f>
        <v>否</v>
      </c>
      <c r="AA77" s="9">
        <f t="shared" ca="1" si="42"/>
        <v>0.12271540469973896</v>
      </c>
      <c r="AB77" s="34">
        <f t="shared" ca="1" si="43"/>
        <v>1.7307026999999999E-2</v>
      </c>
      <c r="AC77" s="96">
        <f ca="1">OFFSET(CF!B$1,$AN77,0)</f>
        <v>42121</v>
      </c>
      <c r="AD77" s="97">
        <f ca="1">OFFSET(WN!AT$1,$AO77,0)</f>
        <v>0.05</v>
      </c>
      <c r="AE77" s="97">
        <f ca="1">OFFSET(WN!AU$1,$AO77,0)</f>
        <v>0.05</v>
      </c>
      <c r="AF77" s="98">
        <f ca="1">OFFSET(WN!O$1,$AN77,0)</f>
        <v>1.0341</v>
      </c>
      <c r="AG77" s="28">
        <f ca="1">OFFSET(整体套利!J$1,$AP77,0)</f>
        <v>1.0607142390000002</v>
      </c>
      <c r="AH77" s="28">
        <f t="shared" ca="1" si="44"/>
        <v>1.1269</v>
      </c>
      <c r="AI77" s="28">
        <f ca="1">OFFSET(CF!K$1,$AN77,0)</f>
        <v>0.5</v>
      </c>
      <c r="AJ77" s="25">
        <f ca="1">OFFSET(整体套利!S$1,$AN77,0)</f>
        <v>0.25</v>
      </c>
      <c r="AK77" s="113">
        <f t="shared" ca="1" si="45"/>
        <v>1.1269</v>
      </c>
      <c r="AL77" s="44">
        <f t="shared" ca="1" si="46"/>
        <v>1.0462225000000001</v>
      </c>
      <c r="AM77" s="9">
        <v>2.5000000000000001E-2</v>
      </c>
      <c r="AN77" s="10">
        <f>MATCH(A77,CF!L:L,0)-1</f>
        <v>60</v>
      </c>
      <c r="AO77" s="10">
        <f>MATCH($A77,WN!F:F,0)-1</f>
        <v>60</v>
      </c>
      <c r="AP77" s="10">
        <f>MATCH($A77,整体套利!U:U,0)-1</f>
        <v>60</v>
      </c>
    </row>
    <row r="78" spans="1:42" ht="13.95" x14ac:dyDescent="0.25">
      <c r="A78" s="1" t="str">
        <f>WN!F63</f>
        <v>150219.SZ</v>
      </c>
      <c r="B78" s="1" t="str">
        <f>WN!H63</f>
        <v>健康A</v>
      </c>
      <c r="C78" s="13">
        <f ca="1">OFFSET(RT!I$1,$AO78,0)</f>
        <v>1.1300000000000001</v>
      </c>
      <c r="D78" s="28" t="str">
        <f t="shared" ca="1" si="32"/>
        <v>-</v>
      </c>
      <c r="E78" s="9" t="str">
        <f t="shared" ca="1" si="33"/>
        <v>-</v>
      </c>
      <c r="F78" s="9">
        <f ca="1">OFFSET(RT!O$1,$AN78,0)</f>
        <v>4.4000000000000003E-3</v>
      </c>
      <c r="G78" s="34">
        <f ca="1">OFFSET(RT!X$1,$AO78,0)</f>
        <v>0</v>
      </c>
      <c r="H78" s="15">
        <f t="shared" ca="1" si="34"/>
        <v>5.5096418732782357E-2</v>
      </c>
      <c r="I78" s="15">
        <f ca="1">OFFSET(RT!S$1,$AN78,0)</f>
        <v>2.3724895174557694E-3</v>
      </c>
      <c r="J78" s="9">
        <f ca="1">OFFSET(整体套利!C$1,$AP78,0)</f>
        <v>-2.3662027691261911E-2</v>
      </c>
      <c r="K78" s="9">
        <f ca="1">OFFSET(整体套利!O$1,$AP78,0)</f>
        <v>-2.5974025974025872E-2</v>
      </c>
      <c r="L78" s="9">
        <f ca="1">OFFSET(整体套利!P$1,$AP78,0)</f>
        <v>-2.490039840637448E-3</v>
      </c>
      <c r="M78" s="25">
        <f ca="1">OFFSET(WN!R$1,$AN78,0)</f>
        <v>2.3224633699999999</v>
      </c>
      <c r="N78" s="125">
        <f ca="1">OFFSET(WN!$U$1,$AN78,0)</f>
        <v>2.3224653700000002</v>
      </c>
      <c r="O78" s="25">
        <f t="shared" ca="1" si="35"/>
        <v>-2.0000000002795559E-6</v>
      </c>
      <c r="P78" s="9">
        <f t="shared" ca="1" si="36"/>
        <v>-8.6115385233842545E-7</v>
      </c>
      <c r="Q78" s="12">
        <f ca="1">OFFSET(整体套利!H$1,AP78,0)</f>
        <v>-0.35526735434752899</v>
      </c>
      <c r="R78" s="12">
        <f t="shared" ca="1" si="47"/>
        <v>-7.6570796460177171E-2</v>
      </c>
      <c r="S78" s="61">
        <f t="shared" ca="1" si="37"/>
        <v>-6.7176536837842082E-2</v>
      </c>
      <c r="T78" s="12">
        <f t="shared" ca="1" si="38"/>
        <v>5.1506147635334745E-2</v>
      </c>
      <c r="U78" s="61">
        <f t="shared" ca="1" si="39"/>
        <v>8.516937880991815E-2</v>
      </c>
      <c r="V78" s="59">
        <f t="shared" ca="1" si="40"/>
        <v>4.3630574811784975</v>
      </c>
      <c r="W78" s="58">
        <f t="shared" ca="1" si="41"/>
        <v>0.9806901899999998</v>
      </c>
      <c r="X78">
        <f ca="1">OFFSET(CF!Y$1,$AN78,0)</f>
        <v>6</v>
      </c>
      <c r="Y78" s="94">
        <f ca="1">IF(Z78="否",ROUND(OFFSET(CF!J$1,$AN78,0),3),"-  ")</f>
        <v>4.4999999999999998E-2</v>
      </c>
      <c r="Z78" s="95" t="str">
        <f ca="1">IF(OFFSET(CF!I$1,$AN78,0)=0,"否","是")</f>
        <v>否</v>
      </c>
      <c r="AA78" s="9">
        <f t="shared" ca="1" si="42"/>
        <v>8.5494716618636168E-2</v>
      </c>
      <c r="AB78" s="34">
        <f t="shared" ca="1" si="43"/>
        <v>2.6243836081</v>
      </c>
      <c r="AC78" s="96">
        <f ca="1">OFFSET(CF!B$1,$AN78,0)</f>
        <v>42132</v>
      </c>
      <c r="AD78" s="97">
        <f ca="1">OFFSET(WN!AT$1,$AO78,0)</f>
        <v>0.06</v>
      </c>
      <c r="AE78" s="97">
        <f ca="1">OFFSET(WN!AU$1,$AO78,0)</f>
        <v>0.06</v>
      </c>
      <c r="AF78" s="98">
        <f ca="1">OFFSET(WN!O$1,$AN78,0)</f>
        <v>1.0409999999999999</v>
      </c>
      <c r="AG78" s="28">
        <f ca="1">OFFSET(整体套利!J$1,$AP78,0)</f>
        <v>1.0011901899999998</v>
      </c>
      <c r="AH78" s="28">
        <f t="shared" ca="1" si="44"/>
        <v>1.0890000000000002</v>
      </c>
      <c r="AI78" s="28">
        <f ca="1">OFFSET(CF!K$1,$AN78,0)</f>
        <v>0.5</v>
      </c>
      <c r="AJ78" s="25">
        <f ca="1">OFFSET(整体套利!S$1,$AN78,0)</f>
        <v>0.25</v>
      </c>
      <c r="AK78" s="113">
        <f t="shared" ca="1" si="45"/>
        <v>1.0890000000000002</v>
      </c>
      <c r="AL78" s="44">
        <f t="shared" ca="1" si="46"/>
        <v>1.0434749999999999</v>
      </c>
      <c r="AM78" s="9">
        <v>2.5000000000000001E-2</v>
      </c>
      <c r="AN78" s="10">
        <f>MATCH(A78,CF!L:L,0)-1</f>
        <v>62</v>
      </c>
      <c r="AO78" s="10">
        <f>MATCH($A78,WN!F:F,0)-1</f>
        <v>62</v>
      </c>
      <c r="AP78" s="10">
        <f>MATCH($A78,整体套利!U:U,0)-1</f>
        <v>62</v>
      </c>
    </row>
    <row r="79" spans="1:42" ht="13.95" x14ac:dyDescent="0.25">
      <c r="A79" s="1" t="str">
        <f>WN!F116</f>
        <v>502057.SH</v>
      </c>
      <c r="B79" s="1" t="str">
        <f>WN!H116</f>
        <v>医疗A</v>
      </c>
      <c r="C79" s="13">
        <f ca="1">OFFSET(RT!I$1,$AO79,0)</f>
        <v>1.0509999999999999</v>
      </c>
      <c r="D79" s="28" t="e">
        <f t="shared" ca="1" si="32"/>
        <v>#N/A</v>
      </c>
      <c r="E79" s="9" t="e">
        <f t="shared" ca="1" si="33"/>
        <v>#N/A</v>
      </c>
      <c r="F79" s="9">
        <f ca="1">OFFSET(RT!O$1,$AN79,0)</f>
        <v>1.9E-3</v>
      </c>
      <c r="G79" s="34">
        <f ca="1">OFFSET(RT!X$1,$AO79,0)</f>
        <v>0</v>
      </c>
      <c r="H79" s="15">
        <f t="shared" ca="1" si="34"/>
        <v>5.4412346656113976E-2</v>
      </c>
      <c r="I79" s="15">
        <f ca="1">OFFSET(RT!S$1,$AN79,0)</f>
        <v>4.7338260941782251E-3</v>
      </c>
      <c r="J79" s="9">
        <f ca="1">OFFSET(整体套利!C$1,$AP79,0)</f>
        <v>-9.9367831917374083E-3</v>
      </c>
      <c r="K79" s="9">
        <f ca="1">OFFSET(整体套利!O$1,$AP79,0)</f>
        <v>4.2540261318748662E-3</v>
      </c>
      <c r="L79" s="9">
        <f ca="1">OFFSET(整体套利!P$1,$AP79,0)</f>
        <v>-4.8592832557198262E-3</v>
      </c>
      <c r="M79" s="25">
        <f ca="1">OFFSET(WN!R$1,$AN79,0)</f>
        <v>9.6327999999999997E-2</v>
      </c>
      <c r="N79" s="125">
        <f ca="1">OFFSET(WN!$U$1,$AN79,0)</f>
        <v>9.6577999999999997E-2</v>
      </c>
      <c r="O79" s="25">
        <f t="shared" ca="1" si="35"/>
        <v>-2.5000000000000022E-4</v>
      </c>
      <c r="P79" s="9">
        <f t="shared" ca="1" si="36"/>
        <v>-2.5885812503882999E-3</v>
      </c>
      <c r="Q79" s="12">
        <f ca="1">OFFSET(整体套利!H$1,AP79,0)</f>
        <v>-0.35653372493484148</v>
      </c>
      <c r="R79" s="12">
        <f t="shared" ca="1" si="47"/>
        <v>-2.650333016175066E-2</v>
      </c>
      <c r="S79" s="61">
        <f t="shared" ca="1" si="37"/>
        <v>-2.3245633527971089E-2</v>
      </c>
      <c r="T79" s="12">
        <f t="shared" ca="1" si="38"/>
        <v>5.3128230757161513E-2</v>
      </c>
      <c r="U79" s="61">
        <f t="shared" ca="1" si="39"/>
        <v>8.4239600022633532E-2</v>
      </c>
      <c r="V79" s="59">
        <f t="shared" ca="1" si="40"/>
        <v>4.371769414358889</v>
      </c>
      <c r="W79" s="58">
        <f t="shared" ca="1" si="41"/>
        <v>0.98236124000000014</v>
      </c>
      <c r="X79">
        <f ca="1">OFFSET(CF!Y$1,$AN79,0)</f>
        <v>6</v>
      </c>
      <c r="Y79" s="94">
        <f ca="1">IF(Z79="否",ROUND(OFFSET(CF!J$1,$AN79,0),3),"-  ")</f>
        <v>0.04</v>
      </c>
      <c r="Z79" s="95" t="str">
        <f ca="1">IF(OFFSET(CF!I$1,$AN79,0)=0,"否","是")</f>
        <v>否</v>
      </c>
      <c r="AA79" s="9">
        <f t="shared" ca="1" si="42"/>
        <v>1.0382618727167836E-2</v>
      </c>
      <c r="AB79" s="34">
        <f t="shared" ca="1" si="43"/>
        <v>0.10124072799999999</v>
      </c>
      <c r="AC79" s="96">
        <f ca="1">OFFSET(CF!B$1,$AN79,0)</f>
        <v>42216</v>
      </c>
      <c r="AD79" s="97">
        <f ca="1">OFFSET(WN!AT$1,$AO79,0)</f>
        <v>5.5E-2</v>
      </c>
      <c r="AE79" s="97">
        <f ca="1">OFFSET(WN!AU$1,$AO79,0)</f>
        <v>5.5E-2</v>
      </c>
      <c r="AF79" s="98">
        <f ca="1">OFFSET(WN!O$1,$AN79,0)</f>
        <v>1.0402</v>
      </c>
      <c r="AG79" s="28">
        <f ca="1">OFFSET(整体套利!J$1,$AP79,0)</f>
        <v>1.0024612400000001</v>
      </c>
      <c r="AH79" s="28">
        <f t="shared" ca="1" si="44"/>
        <v>1.0107999999999999</v>
      </c>
      <c r="AI79" s="28">
        <f ca="1">OFFSET(CF!K$1,$AN79,0)</f>
        <v>0.5</v>
      </c>
      <c r="AJ79" s="25">
        <f ca="1">OFFSET(整体套利!S$1,$AN79,0)</f>
        <v>0.25</v>
      </c>
      <c r="AK79" s="113">
        <f t="shared" ca="1" si="45"/>
        <v>1.0107999999999999</v>
      </c>
      <c r="AL79" s="44">
        <f t="shared" ca="1" si="46"/>
        <v>1.023145</v>
      </c>
      <c r="AM79" s="9">
        <v>2.5000000000000001E-2</v>
      </c>
      <c r="AN79" s="10">
        <f>MATCH(A79,CF!L:L,0)-1</f>
        <v>115</v>
      </c>
      <c r="AO79" s="10">
        <f>MATCH($A79,WN!F:F,0)-1</f>
        <v>115</v>
      </c>
      <c r="AP79" s="10">
        <f>MATCH($A79,整体套利!U:U,0)-1</f>
        <v>115</v>
      </c>
    </row>
    <row r="80" spans="1:42" ht="13.95" x14ac:dyDescent="0.25">
      <c r="A80" s="1" t="str">
        <f>WN!F97</f>
        <v>502007.SH</v>
      </c>
      <c r="B80" s="1" t="str">
        <f>WN!H97</f>
        <v>国企改A</v>
      </c>
      <c r="C80" s="13">
        <f ca="1">OFFSET(RT!I$1,$AO80,0)</f>
        <v>1.014</v>
      </c>
      <c r="D80" s="28" t="e">
        <f t="shared" ca="1" si="32"/>
        <v>#N/A</v>
      </c>
      <c r="E80" s="9" t="e">
        <f t="shared" ca="1" si="33"/>
        <v>#N/A</v>
      </c>
      <c r="F80" s="9">
        <f ca="1">OFFSET(RT!O$1,$AN80,0)</f>
        <v>-1E-3</v>
      </c>
      <c r="G80" s="34">
        <f ca="1">OFFSET(RT!X$1,$AO80,0)</f>
        <v>0</v>
      </c>
      <c r="H80" s="15">
        <f t="shared" ca="1" si="34"/>
        <v>4.4847518437313133E-2</v>
      </c>
      <c r="I80" s="15">
        <f ca="1">OFFSET(RT!S$1,$AN80,0)</f>
        <v>4.4352053372240501E-3</v>
      </c>
      <c r="J80" s="9">
        <f ca="1">OFFSET(整体套利!C$1,$AP80,0)</f>
        <v>-1.5369381581794572E-3</v>
      </c>
      <c r="K80" s="9">
        <f ca="1">OFFSET(整体套利!O$1,$AP80,0)</f>
        <v>5.7175528873609771E-4</v>
      </c>
      <c r="L80" s="9">
        <f ca="1">OFFSET(整体套利!P$1,$AP80,0)</f>
        <v>-2.4583963691378052E-3</v>
      </c>
      <c r="M80" s="25">
        <f ca="1">OFFSET(WN!R$1,$AN80,0)</f>
        <v>0.66071800000000003</v>
      </c>
      <c r="N80" s="125">
        <f ca="1">OFFSET(WN!$U$1,$AN80,0)</f>
        <v>0.66059900000000005</v>
      </c>
      <c r="O80" s="25">
        <f t="shared" ca="1" si="35"/>
        <v>1.1899999999998023E-4</v>
      </c>
      <c r="P80" s="9">
        <f t="shared" ca="1" si="36"/>
        <v>1.8013954002360499E-4</v>
      </c>
      <c r="Q80" s="12">
        <f ca="1">OFFSET(整体套利!H$1,AP80,0)</f>
        <v>-0.39752863118639792</v>
      </c>
      <c r="R80" s="12">
        <f t="shared" ca="1" si="47"/>
        <v>-2.1267258382643095E-2</v>
      </c>
      <c r="S80" s="61">
        <f t="shared" ca="1" si="37"/>
        <v>-1.850862327115594E-2</v>
      </c>
      <c r="T80" s="12">
        <f t="shared" ca="1" si="38"/>
        <v>4.4024085346342313E-2</v>
      </c>
      <c r="U80" s="61">
        <f t="shared" ca="1" si="39"/>
        <v>4.8994814921772267E-2</v>
      </c>
      <c r="V80" s="59">
        <f t="shared" ca="1" si="40"/>
        <v>4.6310659560941421</v>
      </c>
      <c r="W80" s="58">
        <f t="shared" ca="1" si="41"/>
        <v>1.0408078029999999</v>
      </c>
      <c r="X80">
        <f ca="1">OFFSET(CF!Y$1,$AN80,0)</f>
        <v>6</v>
      </c>
      <c r="Y80" s="94">
        <f ca="1">IF(Z80="否",ROUND(OFFSET(CF!J$1,$AN80,0),3),"-  ")</f>
        <v>0.03</v>
      </c>
      <c r="Z80" s="95" t="str">
        <f ca="1">IF(OFFSET(CF!I$1,$AN80,0)=0,"否","是")</f>
        <v>否</v>
      </c>
      <c r="AA80" s="9">
        <f t="shared" ca="1" si="42"/>
        <v>3.3643380170196302E-3</v>
      </c>
      <c r="AB80" s="34">
        <f t="shared" ca="1" si="43"/>
        <v>0.66996805199999998</v>
      </c>
      <c r="AC80" s="96">
        <f ca="1">OFFSET(CF!B$1,$AN80,0)</f>
        <v>42180</v>
      </c>
      <c r="AD80" s="97">
        <f ca="1">OFFSET(WN!AT$1,$AO80,0)</f>
        <v>4.4999999999999998E-2</v>
      </c>
      <c r="AE80" s="97">
        <f ca="1">OFFSET(WN!AU$1,$AO80,0)</f>
        <v>4.4999999999999998E-2</v>
      </c>
      <c r="AF80" s="98">
        <f ca="1">OFFSET(WN!O$1,$AN80,0)</f>
        <v>1.0105999999999999</v>
      </c>
      <c r="AG80" s="28">
        <f ca="1">OFFSET(整体套利!J$1,$AP80,0)</f>
        <v>1.0461078029999999</v>
      </c>
      <c r="AH80" s="28">
        <f t="shared" ca="1" si="44"/>
        <v>1.0034000000000001</v>
      </c>
      <c r="AI80" s="28">
        <f ca="1">OFFSET(CF!K$1,$AN80,0)</f>
        <v>0.5</v>
      </c>
      <c r="AJ80" s="25">
        <f ca="1">OFFSET(整体套利!S$1,$AN80,0)</f>
        <v>0.25</v>
      </c>
      <c r="AK80" s="113">
        <f t="shared" ca="1" si="45"/>
        <v>1.0034000000000001</v>
      </c>
      <c r="AL80" s="44">
        <f t="shared" ca="1" si="46"/>
        <v>0.99243499999999996</v>
      </c>
      <c r="AM80" s="9">
        <v>2.5000000000000001E-2</v>
      </c>
      <c r="AN80" s="10">
        <f>MATCH(A80,CF!L:L,0)-1</f>
        <v>96</v>
      </c>
      <c r="AO80" s="10">
        <f>MATCH($A80,WN!F:F,0)-1</f>
        <v>96</v>
      </c>
      <c r="AP80" s="10">
        <f>MATCH($A80,整体套利!U:U,0)-1</f>
        <v>96</v>
      </c>
    </row>
    <row r="81" spans="1:42" ht="13.95" x14ac:dyDescent="0.25">
      <c r="A81" s="1" t="str">
        <f>WN!F64</f>
        <v>150229.SZ</v>
      </c>
      <c r="B81" s="1" t="str">
        <f>WN!H64</f>
        <v>酒A</v>
      </c>
      <c r="C81" s="13">
        <f ca="1">OFFSET(RT!I$1,$AO81,0)</f>
        <v>1.0110000000000001</v>
      </c>
      <c r="D81" s="28" t="e">
        <f t="shared" ca="1" si="32"/>
        <v>#N/A</v>
      </c>
      <c r="E81" s="9" t="e">
        <f t="shared" ca="1" si="33"/>
        <v>#N/A</v>
      </c>
      <c r="F81" s="9">
        <f ca="1">OFFSET(RT!O$1,$AN81,0)</f>
        <v>7.000000000000001E-3</v>
      </c>
      <c r="G81" s="34">
        <f ca="1">OFFSET(RT!X$1,$AO81,0)</f>
        <v>0</v>
      </c>
      <c r="H81" s="15">
        <f t="shared" ca="1" si="34"/>
        <v>4.6106557377049169E-2</v>
      </c>
      <c r="I81" s="15">
        <f ca="1">OFFSET(RT!S$1,$AN81,0)</f>
        <v>5.7534700402772782E-3</v>
      </c>
      <c r="J81" s="9">
        <f ca="1">OFFSET(整体套利!C$1,$AP81,0)</f>
        <v>1.4118997103075293E-2</v>
      </c>
      <c r="K81" s="9">
        <f ca="1">OFFSET(整体套利!O$1,$AP81,0)</f>
        <v>-9.2674315975286303E-3</v>
      </c>
      <c r="L81" s="9">
        <f ca="1">OFFSET(整体套利!P$1,$AP81,0)</f>
        <v>-4.8287971905180971E-3</v>
      </c>
      <c r="M81" s="25">
        <f ca="1">OFFSET(WN!R$1,$AN81,0)</f>
        <v>0.23429338</v>
      </c>
      <c r="N81" s="125">
        <f ca="1">OFFSET(WN!$U$1,$AN81,0)</f>
        <v>0.23447238000000001</v>
      </c>
      <c r="O81" s="25">
        <f t="shared" ca="1" si="35"/>
        <v>-1.7900000000001248E-4</v>
      </c>
      <c r="P81" s="9">
        <f t="shared" ca="1" si="36"/>
        <v>-7.6341614308694794E-4</v>
      </c>
      <c r="Q81" s="12">
        <f ca="1">OFFSET(整体套利!H$1,AP81,0)</f>
        <v>-0.41875873716438372</v>
      </c>
      <c r="R81" s="12">
        <f t="shared" ca="1" si="47"/>
        <v>-1.6073194856579542E-3</v>
      </c>
      <c r="S81" s="61">
        <f t="shared" ca="1" si="37"/>
        <v>-1.392583684184773E-3</v>
      </c>
      <c r="T81" s="12">
        <f t="shared" ca="1" si="38"/>
        <v>4.6040143427425545E-2</v>
      </c>
      <c r="U81" s="61">
        <f t="shared" ca="1" si="39"/>
        <v>3.2615685089847801E-2</v>
      </c>
      <c r="V81" s="59">
        <f t="shared" ca="1" si="40"/>
        <v>4.7802362789134127</v>
      </c>
      <c r="W81" s="58">
        <f t="shared" ca="1" si="41"/>
        <v>1.08789296</v>
      </c>
      <c r="X81">
        <f ca="1">OFFSET(CF!Y$1,$AN81,0)</f>
        <v>6</v>
      </c>
      <c r="Y81" s="94">
        <f ca="1">IF(Z81="否",ROUND(OFFSET(CF!J$1,$AN81,0),3),"-  ")</f>
        <v>0.03</v>
      </c>
      <c r="Z81" s="95" t="str">
        <f ca="1">IF(OFFSET(CF!I$1,$AN81,0)=0,"否","是")</f>
        <v>否</v>
      </c>
      <c r="AA81" s="9">
        <f t="shared" ca="1" si="42"/>
        <v>-2.3188405797101241E-2</v>
      </c>
      <c r="AB81" s="34">
        <f t="shared" ca="1" si="43"/>
        <v>0.23687060718000003</v>
      </c>
      <c r="AC81" s="96">
        <f ca="1">OFFSET(CF!B$1,$AN81,0)</f>
        <v>42136</v>
      </c>
      <c r="AD81" s="97">
        <f ca="1">OFFSET(WN!AT$1,$AO81,0)</f>
        <v>4.4999999999999998E-2</v>
      </c>
      <c r="AE81" s="97">
        <f ca="1">OFFSET(WN!AU$1,$AO81,0)</f>
        <v>4.4999999999999998E-2</v>
      </c>
      <c r="AF81" s="98">
        <f ca="1">OFFSET(WN!O$1,$AN81,0)</f>
        <v>1.0349999999999999</v>
      </c>
      <c r="AG81" s="28">
        <f ca="1">OFFSET(整体套利!J$1,$AP81,0)</f>
        <v>1.1053929600000001</v>
      </c>
      <c r="AH81" s="28">
        <f t="shared" ca="1" si="44"/>
        <v>0.9760000000000002</v>
      </c>
      <c r="AI81" s="28">
        <f ca="1">OFFSET(CF!K$1,$AN81,0)</f>
        <v>0.5</v>
      </c>
      <c r="AJ81" s="25">
        <f ca="1">OFFSET(整体套利!S$1,$AN81,0)</f>
        <v>0.25</v>
      </c>
      <c r="AK81" s="113">
        <f t="shared" ca="1" si="45"/>
        <v>0.9760000000000002</v>
      </c>
      <c r="AL81" s="44">
        <f t="shared" ca="1" si="46"/>
        <v>1.0093749999999999</v>
      </c>
      <c r="AM81" s="9">
        <v>2.5000000000000001E-2</v>
      </c>
      <c r="AN81" s="10">
        <f>MATCH(A81,CF!L:L,0)-1</f>
        <v>63</v>
      </c>
      <c r="AO81" s="10">
        <f>MATCH($A81,WN!F:F,0)-1</f>
        <v>63</v>
      </c>
      <c r="AP81" s="10">
        <f>MATCH($A81,整体套利!U:U,0)-1</f>
        <v>63</v>
      </c>
    </row>
    <row r="82" spans="1:42" ht="13.95" x14ac:dyDescent="0.25">
      <c r="A82" s="1" t="str">
        <f>WN!F73</f>
        <v>150231.SZ</v>
      </c>
      <c r="B82" s="1" t="str">
        <f>WN!H73</f>
        <v>电子A</v>
      </c>
      <c r="C82" s="13">
        <f ca="1">OFFSET(RT!I$1,$AO82,0)</f>
        <v>1.1990000000000001</v>
      </c>
      <c r="D82" s="28" t="e">
        <f t="shared" ca="1" si="32"/>
        <v>#N/A</v>
      </c>
      <c r="E82" s="9" t="e">
        <f t="shared" ca="1" si="33"/>
        <v>#N/A</v>
      </c>
      <c r="F82" s="9">
        <f ca="1">OFFSET(RT!O$1,$AN82,0)</f>
        <v>9.5000000000000001E-2</v>
      </c>
      <c r="G82" s="34">
        <f ca="1">OFFSET(RT!X$1,$AO82,0)</f>
        <v>0</v>
      </c>
      <c r="H82" s="15">
        <f t="shared" ca="1" si="34"/>
        <v>3.7984299822739931E-2</v>
      </c>
      <c r="I82" s="15">
        <f ca="1">OFFSET(RT!S$1,$AN82,0)</f>
        <v>7.6454916754240866E-4</v>
      </c>
      <c r="J82" s="9">
        <f ca="1">OFFSET(整体套利!C$1,$AP82,0)</f>
        <v>5.5105914483896346E-2</v>
      </c>
      <c r="K82" s="9">
        <f ca="1">OFFSET(整体套利!O$1,$AP82,0)</f>
        <v>5.5914730036694671E-3</v>
      </c>
      <c r="L82" s="9">
        <f ca="1">OFFSET(整体套利!P$1,$AP82,0)</f>
        <v>6.0906638823632342E-4</v>
      </c>
      <c r="M82" s="25">
        <f ca="1">OFFSET(WN!R$1,$AN82,0)</f>
        <v>0.19200858000000001</v>
      </c>
      <c r="N82" s="125">
        <f ca="1">OFFSET(WN!$U$1,$AN82,0)</f>
        <v>0.19204368999999999</v>
      </c>
      <c r="O82" s="25">
        <f t="shared" ca="1" si="35"/>
        <v>-3.5109999999977104E-5</v>
      </c>
      <c r="P82" s="9">
        <f t="shared" ca="1" si="36"/>
        <v>-1.8282298158289745E-4</v>
      </c>
      <c r="Q82" s="12">
        <f ca="1">OFFSET(整体套利!H$1,AP82,0)</f>
        <v>-0.44790360219762348</v>
      </c>
      <c r="R82" s="12">
        <f t="shared" ca="1" si="47"/>
        <v>-0.13146997497914936</v>
      </c>
      <c r="S82" s="61">
        <f t="shared" ca="1" si="37"/>
        <v>-0.11353825820326315</v>
      </c>
      <c r="T82" s="12">
        <f t="shared" ca="1" si="38"/>
        <v>3.4069425438124051E-2</v>
      </c>
      <c r="U82" s="61">
        <f t="shared" ca="1" si="39"/>
        <v>2.2116055747179786E-2</v>
      </c>
      <c r="V82" s="59">
        <f t="shared" ca="1" si="40"/>
        <v>4.8879547195946511</v>
      </c>
      <c r="W82" s="58">
        <f t="shared" ca="1" si="41"/>
        <v>1.137758756</v>
      </c>
      <c r="X82">
        <f ca="1">OFFSET(CF!Y$1,$AN82,0)</f>
        <v>6</v>
      </c>
      <c r="Y82" s="94">
        <f ca="1">IF(Z82="否",ROUND(OFFSET(CF!J$1,$AN82,0),3),"-  ")</f>
        <v>0.03</v>
      </c>
      <c r="Z82" s="95" t="str">
        <f ca="1">IF(OFFSET(CF!I$1,$AN82,0)=0,"否","是")</f>
        <v>否</v>
      </c>
      <c r="AA82" s="9">
        <f t="shared" ca="1" si="42"/>
        <v>0.1820960268165237</v>
      </c>
      <c r="AB82" s="34">
        <f t="shared" ca="1" si="43"/>
        <v>0.23021828742000003</v>
      </c>
      <c r="AC82" s="96">
        <f ca="1">OFFSET(CF!B$1,$AN82,0)</f>
        <v>42152</v>
      </c>
      <c r="AD82" s="97">
        <f ca="1">OFFSET(WN!AT$1,$AO82,0)</f>
        <v>4.4999999999999998E-2</v>
      </c>
      <c r="AE82" s="97">
        <f ca="1">OFFSET(WN!AU$1,$AO82,0)</f>
        <v>4.4999999999999998E-2</v>
      </c>
      <c r="AF82" s="98">
        <f ca="1">OFFSET(WN!O$1,$AN82,0)</f>
        <v>1.0143</v>
      </c>
      <c r="AG82" s="28">
        <f ca="1">OFFSET(整体套利!J$1,$AP82,0)</f>
        <v>1.144908756</v>
      </c>
      <c r="AH82" s="28">
        <f t="shared" ca="1" si="44"/>
        <v>1.1847000000000001</v>
      </c>
      <c r="AI82" s="28">
        <f ca="1">OFFSET(CF!K$1,$AN82,0)</f>
        <v>0.5</v>
      </c>
      <c r="AJ82" s="25">
        <f ca="1">OFFSET(整体套利!S$1,$AN82,0)</f>
        <v>0.25</v>
      </c>
      <c r="AK82" s="113">
        <f t="shared" ca="1" si="45"/>
        <v>1.1847000000000001</v>
      </c>
      <c r="AL82" s="44">
        <f t="shared" ca="1" si="46"/>
        <v>1.0413675</v>
      </c>
      <c r="AM82" s="9">
        <v>2.5000000000000001E-2</v>
      </c>
      <c r="AN82" s="10">
        <f>MATCH(A82,CF!L:L,0)-1</f>
        <v>72</v>
      </c>
      <c r="AO82" s="10">
        <f>MATCH($A82,WN!F:F,0)-1</f>
        <v>72</v>
      </c>
      <c r="AP82" s="10">
        <f>MATCH($A82,整体套利!U:U,0)-1</f>
        <v>72</v>
      </c>
    </row>
    <row r="83" spans="1:42" ht="13.95" x14ac:dyDescent="0.25">
      <c r="A83" s="1" t="str">
        <f>WN!F84</f>
        <v>150257.SZ</v>
      </c>
      <c r="B83" s="1" t="str">
        <f>WN!H84</f>
        <v>生物A</v>
      </c>
      <c r="C83" s="13">
        <f ca="1">OFFSET(RT!I$1,$AO83,0)</f>
        <v>0.98799999999999999</v>
      </c>
      <c r="D83" s="28" t="e">
        <f t="shared" ca="1" si="32"/>
        <v>#N/A</v>
      </c>
      <c r="E83" s="9" t="e">
        <f t="shared" ca="1" si="33"/>
        <v>#N/A</v>
      </c>
      <c r="F83" s="9">
        <f ca="1">OFFSET(RT!O$1,$AN83,0)</f>
        <v>0</v>
      </c>
      <c r="G83" s="34">
        <f ca="1">OFFSET(RT!X$1,$AO83,0)</f>
        <v>0</v>
      </c>
      <c r="H83" s="15">
        <f t="shared" ca="1" si="34"/>
        <v>4.6111281893636641E-2</v>
      </c>
      <c r="I83" s="15">
        <f ca="1">OFFSET(RT!S$1,$AN83,0)</f>
        <v>1.0846276774558496E-2</v>
      </c>
      <c r="J83" s="9">
        <f ca="1">OFFSET(整体套利!C$1,$AP83,0)</f>
        <v>-1.456593727144273E-2</v>
      </c>
      <c r="K83" s="9">
        <f ca="1">OFFSET(整体套利!O$1,$AP83,0)</f>
        <v>-8.2805650267899766E-3</v>
      </c>
      <c r="L83" s="9">
        <f ca="1">OFFSET(整体套利!P$1,$AP83,0)</f>
        <v>-9.8575053679484936E-3</v>
      </c>
      <c r="M83" s="25">
        <f ca="1">OFFSET(WN!R$1,$AN83,0)</f>
        <v>8.9151330000000001E-2</v>
      </c>
      <c r="N83" s="125">
        <f ca="1">OFFSET(WN!$U$1,$AN83,0)</f>
        <v>8.9151330000000001E-2</v>
      </c>
      <c r="O83" s="25">
        <f t="shared" ca="1" si="35"/>
        <v>0</v>
      </c>
      <c r="P83" s="9">
        <f t="shared" ca="1" si="36"/>
        <v>0</v>
      </c>
      <c r="Q83" s="12">
        <f ca="1">OFFSET(整体套利!H$1,AP83,0)</f>
        <v>-0.40095482313899844</v>
      </c>
      <c r="R83" s="12">
        <f t="shared" ca="1" si="47"/>
        <v>-9.8937246963570757E-4</v>
      </c>
      <c r="S83" s="61">
        <f t="shared" ca="1" si="37"/>
        <v>-8.6043141649450245E-4</v>
      </c>
      <c r="T83" s="12">
        <f t="shared" ca="1" si="38"/>
        <v>4.6071149327283636E-2</v>
      </c>
      <c r="U83" s="61">
        <f t="shared" ca="1" si="39"/>
        <v>4.6306701085661928E-2</v>
      </c>
      <c r="V83" s="59">
        <f t="shared" ca="1" si="40"/>
        <v>4.6545654180840863</v>
      </c>
      <c r="W83" s="58">
        <f t="shared" ca="1" si="41"/>
        <v>1.047292927</v>
      </c>
      <c r="X83">
        <f ca="1">OFFSET(CF!Y$1,$AN83,0)</f>
        <v>6</v>
      </c>
      <c r="Y83" s="94">
        <f ca="1">IF(Z83="否",ROUND(OFFSET(CF!J$1,$AN83,0),3),"-  ")</f>
        <v>0.03</v>
      </c>
      <c r="Z83" s="95" t="str">
        <f ca="1">IF(OFFSET(CF!I$1,$AN83,0)=0,"否","是")</f>
        <v>否</v>
      </c>
      <c r="AA83" s="9">
        <f t="shared" ca="1" si="42"/>
        <v>-2.3811876296808587E-2</v>
      </c>
      <c r="AB83" s="34">
        <f t="shared" ca="1" si="43"/>
        <v>8.8081514040000003E-2</v>
      </c>
      <c r="AC83" s="96">
        <f ca="1">OFFSET(CF!B$1,$AN83,0)</f>
        <v>42166</v>
      </c>
      <c r="AD83" s="97">
        <f ca="1">OFFSET(WN!AT$1,$AO83,0)</f>
        <v>4.4999999999999998E-2</v>
      </c>
      <c r="AE83" s="97">
        <f ca="1">OFFSET(WN!AU$1,$AO83,0)</f>
        <v>4.4999999999999998E-2</v>
      </c>
      <c r="AF83" s="98">
        <f ca="1">OFFSET(WN!O$1,$AN83,0)</f>
        <v>1.0121</v>
      </c>
      <c r="AG83" s="28">
        <f ca="1">OFFSET(整体套利!J$1,$AP83,0)</f>
        <v>1.0533429269999999</v>
      </c>
      <c r="AH83" s="28">
        <f t="shared" ca="1" si="44"/>
        <v>0.97589999999999999</v>
      </c>
      <c r="AI83" s="28">
        <f ca="1">OFFSET(CF!K$1,$AN83,0)</f>
        <v>0.5</v>
      </c>
      <c r="AJ83" s="25">
        <f ca="1">OFFSET(整体套利!S$1,$AN83,0)</f>
        <v>0.25</v>
      </c>
      <c r="AK83" s="113">
        <f t="shared" ca="1" si="45"/>
        <v>0.97589999999999999</v>
      </c>
      <c r="AL83" s="44">
        <f t="shared" ca="1" si="46"/>
        <v>0.98702249999999991</v>
      </c>
      <c r="AM83" s="9">
        <v>2.5000000000000001E-2</v>
      </c>
      <c r="AN83" s="10">
        <f>MATCH(A83,CF!L:L,0)-1</f>
        <v>83</v>
      </c>
      <c r="AO83" s="10">
        <f>MATCH($A83,WN!F:F,0)-1</f>
        <v>83</v>
      </c>
      <c r="AP83" s="10">
        <f>MATCH($A83,整体套利!U:U,0)-1</f>
        <v>83</v>
      </c>
    </row>
    <row r="84" spans="1:42" ht="13.95" x14ac:dyDescent="0.25">
      <c r="A84" s="1" t="str">
        <f>WN!F14</f>
        <v>150083.SZ</v>
      </c>
      <c r="B84" s="1" t="str">
        <f>WN!H14</f>
        <v>深证100A</v>
      </c>
      <c r="C84" s="13">
        <f ca="1">OFFSET(RT!I$1,$AO84,0)</f>
        <v>1.0369999999999999</v>
      </c>
      <c r="D84" s="28" t="e">
        <f t="shared" ca="1" si="32"/>
        <v>#N/A</v>
      </c>
      <c r="E84" s="9" t="e">
        <f t="shared" ca="1" si="33"/>
        <v>#N/A</v>
      </c>
      <c r="F84" s="9">
        <f ca="1">OFFSET(RT!O$1,$AN84,0)</f>
        <v>-4.3400000000000001E-2</v>
      </c>
      <c r="G84" s="34">
        <f ca="1">OFFSET(RT!X$1,$AO84,0)</f>
        <v>0</v>
      </c>
      <c r="H84" s="15">
        <f t="shared" ca="1" si="34"/>
        <v>4.9870337123478964E-2</v>
      </c>
      <c r="I84" s="15">
        <f ca="1">OFFSET(RT!S$1,$AN84,0)</f>
        <v>0</v>
      </c>
      <c r="J84" s="9">
        <f ca="1">OFFSET(整体套利!C$1,$AP84,0)</f>
        <v>1.0049386319168185E-2</v>
      </c>
      <c r="K84" s="9">
        <f ca="1">OFFSET(整体套利!O$1,$AP84,0)</f>
        <v>2.9131264088781084E-2</v>
      </c>
      <c r="L84" s="9">
        <f ca="1">OFFSET(整体套利!P$1,$AP84,0)</f>
        <v>2.5751814725198718E-2</v>
      </c>
      <c r="M84" s="25">
        <f ca="1">OFFSET(WN!R$1,$AN84,0)</f>
        <v>3.208826E-2</v>
      </c>
      <c r="N84" s="125">
        <f ca="1">OFFSET(WN!$U$1,$AN84,0)</f>
        <v>3.208826E-2</v>
      </c>
      <c r="O84" s="25">
        <f t="shared" ca="1" si="35"/>
        <v>0</v>
      </c>
      <c r="P84" s="9">
        <f t="shared" ca="1" si="36"/>
        <v>0</v>
      </c>
      <c r="Q84" s="12">
        <f ca="1">OFFSET(整体套利!H$1,AP84,0)</f>
        <v>-0.44258469191616856</v>
      </c>
      <c r="R84" s="12">
        <f t="shared" ca="1" si="47"/>
        <v>-2.0790742526518802E-2</v>
      </c>
      <c r="S84" s="61">
        <f t="shared" ca="1" si="37"/>
        <v>-1.7630600940745499E-2</v>
      </c>
      <c r="T84" s="12">
        <f t="shared" ca="1" si="38"/>
        <v>4.8977212151515029E-2</v>
      </c>
      <c r="U84" s="61">
        <f t="shared" ca="1" si="39"/>
        <v>1.7824824595473743E-2</v>
      </c>
      <c r="V84" s="59">
        <f t="shared" ca="1" si="40"/>
        <v>5.4957244901862872</v>
      </c>
      <c r="W84" s="58">
        <f t="shared" ca="1" si="41"/>
        <v>1.1347238719999999</v>
      </c>
      <c r="X84">
        <f ca="1">OFFSET(CF!Y$1,$AN84,0)</f>
        <v>7</v>
      </c>
      <c r="Y84" s="94">
        <f ca="1">IF(Z84="否",ROUND(OFFSET(CF!J$1,$AN84,0),3),"-  ")</f>
        <v>3.5000000000000003E-2</v>
      </c>
      <c r="Z84" s="95" t="str">
        <f ca="1">IF(OFFSET(CF!I$1,$AN84,0)=0,"否","是")</f>
        <v>否</v>
      </c>
      <c r="AA84" s="9">
        <f t="shared" ca="1" si="42"/>
        <v>2.5135344160864825E-3</v>
      </c>
      <c r="AB84" s="34">
        <f t="shared" ca="1" si="43"/>
        <v>3.3275525619999996E-2</v>
      </c>
      <c r="AC84" s="96">
        <f ca="1">OFFSET(CF!B$1,$AN84,0)</f>
        <v>41072</v>
      </c>
      <c r="AD84" s="97">
        <f ca="1">OFFSET(WN!AT$1,$AO84,0)</f>
        <v>0.05</v>
      </c>
      <c r="AE84" s="97">
        <f ca="1">OFFSET(WN!AU$1,$AO84,0)</f>
        <v>0.05</v>
      </c>
      <c r="AF84" s="98">
        <f ca="1">OFFSET(WN!O$1,$AN84,0)</f>
        <v>1.0344</v>
      </c>
      <c r="AG84" s="28">
        <f ca="1">OFFSET(整体套利!J$1,$AP84,0)</f>
        <v>1.151923872</v>
      </c>
      <c r="AH84" s="28">
        <f t="shared" ca="1" si="44"/>
        <v>1.0025999999999999</v>
      </c>
      <c r="AI84" s="28">
        <f ca="1">OFFSET(CF!K$1,$AN84,0)</f>
        <v>0.5</v>
      </c>
      <c r="AJ84" s="25">
        <f ca="1">OFFSET(整体套利!S$1,$AN84,0)</f>
        <v>0.25</v>
      </c>
      <c r="AK84" s="113">
        <f t="shared" ca="1" si="45"/>
        <v>1.0025999999999999</v>
      </c>
      <c r="AL84" s="44">
        <f t="shared" ca="1" si="46"/>
        <v>1.0154399999999999</v>
      </c>
      <c r="AM84" s="9">
        <v>2.5000000000000001E-2</v>
      </c>
      <c r="AN84" s="10">
        <f>MATCH(A84,CF!L:L,0)-1</f>
        <v>13</v>
      </c>
      <c r="AO84" s="10">
        <f>MATCH($A84,WN!F:F,0)-1</f>
        <v>13</v>
      </c>
      <c r="AP84" s="10">
        <f>MATCH($A84,整体套利!U:U,0)-1</f>
        <v>13</v>
      </c>
    </row>
    <row r="85" spans="1:42" ht="13.95" x14ac:dyDescent="0.25">
      <c r="A85" s="1" t="str">
        <f>WN!F92</f>
        <v>150301.SZ</v>
      </c>
      <c r="B85" s="1" t="str">
        <f>WN!H92</f>
        <v>证券股A</v>
      </c>
      <c r="C85" s="13">
        <f ca="1">OFFSET(RT!I$1,$AO85,0)</f>
        <v>1.075</v>
      </c>
      <c r="D85" s="28" t="e">
        <f t="shared" ca="1" si="32"/>
        <v>#N/A</v>
      </c>
      <c r="E85" s="9" t="e">
        <f t="shared" ca="1" si="33"/>
        <v>#N/A</v>
      </c>
      <c r="F85" s="9">
        <f ca="1">OFFSET(RT!O$1,$AN85,0)</f>
        <v>0</v>
      </c>
      <c r="G85" s="34">
        <f ca="1">OFFSET(RT!X$1,$AO85,0)</f>
        <v>0</v>
      </c>
      <c r="H85" s="15">
        <f t="shared" ca="1" si="34"/>
        <v>5.3150367220718982E-2</v>
      </c>
      <c r="I85" s="15">
        <f ca="1">OFFSET(RT!S$1,$AN85,0)</f>
        <v>2.7704985726265422E-4</v>
      </c>
      <c r="J85" s="9">
        <f ca="1">OFFSET(整体套利!C$1,$AP85,0)</f>
        <v>2.3060774351388202E-2</v>
      </c>
      <c r="K85" s="9">
        <f ca="1">OFFSET(整体套利!O$1,$AP85,0)</f>
        <v>6.3006300630061851E-3</v>
      </c>
      <c r="L85" s="9">
        <f ca="1">OFFSET(整体套利!P$1,$AP85,0)</f>
        <v>5.2486433591316661E-3</v>
      </c>
      <c r="M85" s="25">
        <f ca="1">OFFSET(WN!R$1,$AN85,0)</f>
        <v>0.31763236</v>
      </c>
      <c r="N85" s="125">
        <f ca="1">OFFSET(WN!$U$1,$AN85,0)</f>
        <v>0.31788435999999998</v>
      </c>
      <c r="O85" s="25">
        <f t="shared" ca="1" si="35"/>
        <v>-2.5199999999997447E-4</v>
      </c>
      <c r="P85" s="9">
        <f t="shared" ca="1" si="36"/>
        <v>-7.9274110874771875E-4</v>
      </c>
      <c r="Q85" s="12">
        <f ca="1">OFFSET(整体套利!H$1,AP85,0)</f>
        <v>-0.41470035255400184</v>
      </c>
      <c r="R85" s="12">
        <f t="shared" ca="1" si="47"/>
        <v>-4.2655813953488386E-2</v>
      </c>
      <c r="S85" s="61">
        <f t="shared" ca="1" si="37"/>
        <v>-3.6974867372187178E-2</v>
      </c>
      <c r="T85" s="12">
        <f t="shared" ca="1" si="38"/>
        <v>5.1184312752486735E-2</v>
      </c>
      <c r="U85" s="61">
        <f t="shared" ca="1" si="39"/>
        <v>3.4292511437856277E-2</v>
      </c>
      <c r="V85" s="59">
        <f t="shared" ca="1" si="40"/>
        <v>4.7641720266651388</v>
      </c>
      <c r="W85" s="58">
        <f t="shared" ca="1" si="41"/>
        <v>1.081985065</v>
      </c>
      <c r="X85">
        <f ca="1">OFFSET(CF!Y$1,$AN85,0)</f>
        <v>6</v>
      </c>
      <c r="Y85" s="94">
        <f ca="1">IF(Z85="否",ROUND(OFFSET(CF!J$1,$AN85,0),3),"-  ")</f>
        <v>0.04</v>
      </c>
      <c r="Z85" s="95" t="str">
        <f ca="1">IF(OFFSET(CF!I$1,$AN85,0)=0,"否","是")</f>
        <v>否</v>
      </c>
      <c r="AA85" s="9">
        <f t="shared" ca="1" si="42"/>
        <v>3.3455104787540879E-2</v>
      </c>
      <c r="AB85" s="34">
        <f t="shared" ca="1" si="43"/>
        <v>0.34145478699999998</v>
      </c>
      <c r="AC85" s="96">
        <f ca="1">OFFSET(CF!B$1,$AN85,0)</f>
        <v>42174</v>
      </c>
      <c r="AD85" s="97">
        <f ca="1">OFFSET(WN!AT$1,$AO85,0)</f>
        <v>5.5E-2</v>
      </c>
      <c r="AE85" s="97">
        <f ca="1">OFFSET(WN!AU$1,$AO85,0)</f>
        <v>5.5E-2</v>
      </c>
      <c r="AF85" s="98">
        <f ca="1">OFFSET(WN!O$1,$AN85,0)</f>
        <v>1.0402</v>
      </c>
      <c r="AG85" s="28">
        <f ca="1">OFFSET(整体套利!J$1,$AP85,0)</f>
        <v>1.102085065</v>
      </c>
      <c r="AH85" s="28">
        <f t="shared" ca="1" si="44"/>
        <v>1.0347999999999999</v>
      </c>
      <c r="AI85" s="28">
        <f ca="1">OFFSET(CF!K$1,$AN85,0)</f>
        <v>0.5</v>
      </c>
      <c r="AJ85" s="25">
        <f ca="1">OFFSET(整体套利!S$1,$AN85,0)</f>
        <v>0.25</v>
      </c>
      <c r="AK85" s="113">
        <f t="shared" ca="1" si="45"/>
        <v>1.0347999999999999</v>
      </c>
      <c r="AL85" s="44">
        <f t="shared" ca="1" si="46"/>
        <v>1.029145</v>
      </c>
      <c r="AM85" s="9">
        <v>2.5000000000000001E-2</v>
      </c>
      <c r="AN85" s="10">
        <f>MATCH(A85,CF!L:L,0)-1</f>
        <v>91</v>
      </c>
      <c r="AO85" s="10">
        <f>MATCH($A85,WN!F:F,0)-1</f>
        <v>91</v>
      </c>
      <c r="AP85" s="10">
        <f>MATCH($A85,整体套利!U:U,0)-1</f>
        <v>91</v>
      </c>
    </row>
    <row r="86" spans="1:42" ht="13.95" x14ac:dyDescent="0.25">
      <c r="A86" s="1" t="str">
        <f>WN!F37</f>
        <v>150181.SZ</v>
      </c>
      <c r="B86" s="1" t="str">
        <f>WN!H37</f>
        <v>军工A</v>
      </c>
      <c r="C86" s="13">
        <f ca="1">OFFSET(RT!I$1,$AO86,0)</f>
        <v>0.98299999999999998</v>
      </c>
      <c r="D86" s="28" t="e">
        <f t="shared" ca="1" si="32"/>
        <v>#N/A</v>
      </c>
      <c r="E86" s="9" t="e">
        <f t="shared" ca="1" si="33"/>
        <v>#N/A</v>
      </c>
      <c r="F86" s="9">
        <f ca="1">OFFSET(RT!O$1,$AN86,0)</f>
        <v>0</v>
      </c>
      <c r="G86" s="34">
        <f ca="1">OFFSET(RT!X$1,$AO86,0)</f>
        <v>0</v>
      </c>
      <c r="H86" s="15">
        <f t="shared" ca="1" si="34"/>
        <v>4.7368421052631574E-2</v>
      </c>
      <c r="I86" s="15">
        <f ca="1">OFFSET(RT!S$1,$AN86,0)</f>
        <v>1.2103557672969162E-2</v>
      </c>
      <c r="J86" s="9">
        <f ca="1">OFFSET(整体套利!C$1,$AP86,0)</f>
        <v>4.8362153612098169E-3</v>
      </c>
      <c r="K86" s="9">
        <f ca="1">OFFSET(整体套利!O$1,$AP86,0)</f>
        <v>-5.3821313240054458E-4</v>
      </c>
      <c r="L86" s="9">
        <f ca="1">OFFSET(整体套利!P$1,$AP86,0)</f>
        <v>-6.9222577209797631E-3</v>
      </c>
      <c r="M86" s="25">
        <f ca="1">OFFSET(WN!R$1,$AN86,0)</f>
        <v>20.635516989999999</v>
      </c>
      <c r="N86" s="125">
        <f ca="1">OFFSET(WN!$U$1,$AN86,0)</f>
        <v>20.620936990000001</v>
      </c>
      <c r="O86" s="25">
        <f t="shared" ca="1" si="35"/>
        <v>1.4579999999998705E-2</v>
      </c>
      <c r="P86" s="9">
        <f t="shared" ca="1" si="36"/>
        <v>7.0704837549673272E-4</v>
      </c>
      <c r="Q86" s="12">
        <f ca="1">OFFSET(整体套利!H$1,AP86,0)</f>
        <v>-0.3035089874076542</v>
      </c>
      <c r="R86" s="12">
        <f t="shared" ca="1" si="47"/>
        <v>1.8234994913529867E-2</v>
      </c>
      <c r="S86" s="61">
        <f t="shared" ca="1" si="37"/>
        <v>1.6226632025746264E-2</v>
      </c>
      <c r="T86" s="12">
        <f t="shared" ca="1" si="38"/>
        <v>4.8177332630688734E-2</v>
      </c>
      <c r="U86" s="61">
        <f t="shared" ca="1" si="39"/>
        <v>0.1549666347608456</v>
      </c>
      <c r="V86" s="59">
        <f t="shared" ca="1" si="40"/>
        <v>3.8896233562010312</v>
      </c>
      <c r="W86" s="58">
        <f t="shared" ca="1" si="41"/>
        <v>0.90454562500000002</v>
      </c>
      <c r="X86">
        <f ca="1">OFFSET(CF!Y$1,$AN86,0)</f>
        <v>6</v>
      </c>
      <c r="Y86" s="94">
        <f ca="1">IF(Z86="否",ROUND(OFFSET(CF!J$1,$AN86,0),3),"-  ")</f>
        <v>0.03</v>
      </c>
      <c r="Z86" s="95" t="str">
        <f ca="1">IF(OFFSET(CF!I$1,$AN86,0)=0,"否","是")</f>
        <v>否</v>
      </c>
      <c r="AA86" s="9">
        <f t="shared" ca="1" si="42"/>
        <v>-4.8402710551790795E-2</v>
      </c>
      <c r="AB86" s="34">
        <f t="shared" ca="1" si="43"/>
        <v>20.28471320117</v>
      </c>
      <c r="AC86" s="96">
        <f ca="1">OFFSET(CF!B$1,$AN86,0)</f>
        <v>41745</v>
      </c>
      <c r="AD86" s="97">
        <f ca="1">OFFSET(WN!AT$1,$AO86,0)</f>
        <v>4.4999999999999998E-2</v>
      </c>
      <c r="AE86" s="97">
        <f ca="1">OFFSET(WN!AU$1,$AO86,0)</f>
        <v>4.4999999999999998E-2</v>
      </c>
      <c r="AF86" s="98">
        <f ca="1">OFFSET(WN!O$1,$AN86,0)</f>
        <v>1.0329999999999999</v>
      </c>
      <c r="AG86" s="28">
        <f ca="1">OFFSET(整体套利!J$1,$AP86,0)</f>
        <v>0.92104562499999998</v>
      </c>
      <c r="AH86" s="28">
        <f t="shared" ca="1" si="44"/>
        <v>0.95000000000000007</v>
      </c>
      <c r="AI86" s="28">
        <f ca="1">OFFSET(CF!K$1,$AN86,0)</f>
        <v>0.5</v>
      </c>
      <c r="AJ86" s="25">
        <f ca="1">OFFSET(整体套利!S$1,$AN86,0)</f>
        <v>0.25</v>
      </c>
      <c r="AK86" s="113">
        <f t="shared" ca="1" si="45"/>
        <v>0.95000000000000007</v>
      </c>
      <c r="AL86" s="44">
        <f t="shared" ca="1" si="46"/>
        <v>1.0009249999999998</v>
      </c>
      <c r="AM86" s="9">
        <v>2.5000000000000001E-2</v>
      </c>
      <c r="AN86" s="10">
        <f>MATCH(A86,CF!L:L,0)-1</f>
        <v>36</v>
      </c>
      <c r="AO86" s="10">
        <f>MATCH($A86,WN!F:F,0)-1</f>
        <v>36</v>
      </c>
      <c r="AP86" s="10">
        <f>MATCH($A86,整体套利!U:U,0)-1</f>
        <v>36</v>
      </c>
    </row>
    <row r="87" spans="1:42" ht="13.95" x14ac:dyDescent="0.25">
      <c r="A87" s="1" t="str">
        <f>WN!F56</f>
        <v>150215.SZ</v>
      </c>
      <c r="B87" s="1" t="str">
        <f>WN!H56</f>
        <v>TMTA</v>
      </c>
      <c r="C87" s="13">
        <f ca="1">OFFSET(RT!I$1,$AO87,0)</f>
        <v>1.05</v>
      </c>
      <c r="D87" s="28" t="e">
        <f t="shared" ca="1" si="32"/>
        <v>#N/A</v>
      </c>
      <c r="E87" s="9" t="e">
        <f t="shared" ca="1" si="33"/>
        <v>#N/A</v>
      </c>
      <c r="F87" s="9">
        <f ca="1">OFFSET(RT!O$1,$AN87,0)</f>
        <v>-4.9800000000000004E-2</v>
      </c>
      <c r="G87" s="34">
        <f ca="1">OFFSET(RT!X$1,$AO87,0)</f>
        <v>0</v>
      </c>
      <c r="H87" s="15">
        <f t="shared" ca="1" si="34"/>
        <v>4.4143613890523833E-2</v>
      </c>
      <c r="I87" s="15">
        <f ca="1">OFFSET(RT!S$1,$AN87,0)</f>
        <v>1.4967831644889802E-3</v>
      </c>
      <c r="J87" s="9">
        <f ca="1">OFFSET(整体套利!C$1,$AP87,0)</f>
        <v>-2.2519597919905543E-2</v>
      </c>
      <c r="K87" s="9">
        <f ca="1">OFFSET(整体套利!O$1,$AP87,0)</f>
        <v>-1.8414664769399458E-3</v>
      </c>
      <c r="L87" s="9">
        <f ca="1">OFFSET(整体套利!P$1,$AP87,0)</f>
        <v>-6.0590969455511789E-3</v>
      </c>
      <c r="M87" s="25">
        <f ca="1">OFFSET(WN!R$1,$AN87,0)</f>
        <v>0.13698711</v>
      </c>
      <c r="N87" s="125">
        <f ca="1">OFFSET(WN!$U$1,$AN87,0)</f>
        <v>0.13722154</v>
      </c>
      <c r="O87" s="25">
        <f t="shared" ca="1" si="35"/>
        <v>-2.3443000000000769E-4</v>
      </c>
      <c r="P87" s="9">
        <f t="shared" ca="1" si="36"/>
        <v>-1.7084052547435835E-3</v>
      </c>
      <c r="Q87" s="12">
        <f ca="1">OFFSET(整体套利!H$1,AP87,0)</f>
        <v>-0.46280529834181938</v>
      </c>
      <c r="R87" s="12">
        <f t="shared" ca="1" si="47"/>
        <v>-3.2442857142857329E-2</v>
      </c>
      <c r="S87" s="61">
        <f t="shared" ca="1" si="37"/>
        <v>-2.7973939316602133E-2</v>
      </c>
      <c r="T87" s="12">
        <f t="shared" ca="1" si="38"/>
        <v>4.2907297962607782E-2</v>
      </c>
      <c r="U87" s="61">
        <f t="shared" ca="1" si="39"/>
        <v>1.7657422494801622E-2</v>
      </c>
      <c r="V87" s="59">
        <f t="shared" ca="1" si="40"/>
        <v>4.9402320659995169</v>
      </c>
      <c r="W87" s="58">
        <f t="shared" ca="1" si="41"/>
        <v>1.176539752</v>
      </c>
      <c r="X87">
        <f ca="1">OFFSET(CF!Y$1,$AN87,0)</f>
        <v>6</v>
      </c>
      <c r="Y87" s="94">
        <f ca="1">IF(Z87="否",ROUND(OFFSET(CF!J$1,$AN87,0),3),"-  ")</f>
        <v>0.03</v>
      </c>
      <c r="Z87" s="95" t="str">
        <f ca="1">IF(OFFSET(CF!I$1,$AN87,0)=0,"否","是")</f>
        <v>否</v>
      </c>
      <c r="AA87" s="9">
        <f t="shared" ca="1" si="42"/>
        <v>1.8823986027556749E-2</v>
      </c>
      <c r="AB87" s="34">
        <f t="shared" ca="1" si="43"/>
        <v>0.14383646550000001</v>
      </c>
      <c r="AC87" s="96">
        <f ca="1">OFFSET(CF!B$1,$AN87,0)</f>
        <v>42104</v>
      </c>
      <c r="AD87" s="97">
        <f ca="1">OFFSET(WN!AT$1,$AO87,0)</f>
        <v>4.4999999999999998E-2</v>
      </c>
      <c r="AE87" s="97">
        <f ca="1">OFFSET(WN!AU$1,$AO87,0)</f>
        <v>4.4999999999999998E-2</v>
      </c>
      <c r="AF87" s="98">
        <f ca="1">OFFSET(WN!O$1,$AN87,0)</f>
        <v>1.0306</v>
      </c>
      <c r="AG87" s="28">
        <f ca="1">OFFSET(整体套利!J$1,$AP87,0)</f>
        <v>1.1918397519999999</v>
      </c>
      <c r="AH87" s="28">
        <f t="shared" ca="1" si="44"/>
        <v>1.0194000000000001</v>
      </c>
      <c r="AI87" s="28">
        <f ca="1">OFFSET(CF!K$1,$AN87,0)</f>
        <v>0.5</v>
      </c>
      <c r="AJ87" s="25">
        <f ca="1">OFFSET(整体套利!S$1,$AN87,0)</f>
        <v>0.25</v>
      </c>
      <c r="AK87" s="113">
        <f t="shared" ca="1" si="45"/>
        <v>1.0194000000000001</v>
      </c>
      <c r="AL87" s="44">
        <f t="shared" ca="1" si="46"/>
        <v>1.0159349999999998</v>
      </c>
      <c r="AM87" s="9">
        <v>2.5000000000000001E-2</v>
      </c>
      <c r="AN87" s="10">
        <f>MATCH(A87,CF!L:L,0)-1</f>
        <v>55</v>
      </c>
      <c r="AO87" s="10">
        <f>MATCH($A87,WN!F:F,0)-1</f>
        <v>55</v>
      </c>
      <c r="AP87" s="10">
        <f>MATCH($A87,整体套利!U:U,0)-1</f>
        <v>55</v>
      </c>
    </row>
    <row r="88" spans="1:42" ht="13.95" x14ac:dyDescent="0.25">
      <c r="A88" s="1" t="str">
        <f>WN!F114</f>
        <v>150343.SZ</v>
      </c>
      <c r="B88" s="1" t="str">
        <f>WN!H114</f>
        <v>证券A基</v>
      </c>
      <c r="C88" s="13">
        <f ca="1">OFFSET(RT!I$1,$AO88,0)</f>
        <v>1.069</v>
      </c>
      <c r="D88" s="28" t="e">
        <f t="shared" ca="1" si="32"/>
        <v>#N/A</v>
      </c>
      <c r="E88" s="9" t="e">
        <f t="shared" ca="1" si="33"/>
        <v>#N/A</v>
      </c>
      <c r="F88" s="9">
        <f ca="1">OFFSET(RT!O$1,$AN88,0)</f>
        <v>0</v>
      </c>
      <c r="G88" s="34">
        <f ca="1">OFFSET(RT!X$1,$AO88,0)</f>
        <v>0</v>
      </c>
      <c r="H88" s="15">
        <f t="shared" ca="1" si="34"/>
        <v>5.3449951409135089E-2</v>
      </c>
      <c r="I88" s="15">
        <f ca="1">OFFSET(RT!S$1,$AN88,0)</f>
        <v>4.7045398328054479E-4</v>
      </c>
      <c r="J88" s="9">
        <f ca="1">OFFSET(整体套利!C$1,$AP88,0)</f>
        <v>-4.8822375135326723E-4</v>
      </c>
      <c r="K88" s="9">
        <f ca="1">OFFSET(整体套利!O$1,$AP88,0)</f>
        <v>3.122212310436856E-3</v>
      </c>
      <c r="L88" s="9">
        <f ca="1">OFFSET(整体套利!P$1,$AP88,0)</f>
        <v>-3.9647577092510877E-3</v>
      </c>
      <c r="M88" s="25">
        <f ca="1">OFFSET(WN!R$1,$AN88,0)</f>
        <v>0.20775677000000001</v>
      </c>
      <c r="N88" s="125">
        <f ca="1">OFFSET(WN!$U$1,$AN88,0)</f>
        <v>0.20779842000000001</v>
      </c>
      <c r="O88" s="25">
        <f t="shared" ca="1" si="35"/>
        <v>-4.1650000000004184E-5</v>
      </c>
      <c r="P88" s="9">
        <f t="shared" ca="1" si="36"/>
        <v>-2.0043463275609685E-4</v>
      </c>
      <c r="Q88" s="12">
        <f ca="1">OFFSET(整体套利!H$1,AP88,0)</f>
        <v>-0.42024721611476878</v>
      </c>
      <c r="R88" s="12">
        <f t="shared" ca="1" si="47"/>
        <v>-3.8821328344247008E-2</v>
      </c>
      <c r="S88" s="61">
        <f t="shared" ca="1" si="37"/>
        <v>-3.3622609418214128E-2</v>
      </c>
      <c r="T88" s="12">
        <f t="shared" ca="1" si="38"/>
        <v>5.1645977517334109E-2</v>
      </c>
      <c r="U88" s="61">
        <f t="shared" ca="1" si="39"/>
        <v>3.1365851489939089E-2</v>
      </c>
      <c r="V88" s="59">
        <f t="shared" ca="1" si="40"/>
        <v>4.7923685056078176</v>
      </c>
      <c r="W88" s="58">
        <f t="shared" ca="1" si="41"/>
        <v>1.0925431699999999</v>
      </c>
      <c r="X88">
        <f ca="1">OFFSET(CF!Y$1,$AN88,0)</f>
        <v>6</v>
      </c>
      <c r="Y88" s="94">
        <f ca="1">IF(Z88="否",ROUND(OFFSET(CF!J$1,$AN88,0),3),"-  ")</f>
        <v>0.04</v>
      </c>
      <c r="Z88" s="95" t="str">
        <f ca="1">IF(OFFSET(CF!I$1,$AN88,0)=0,"否","是")</f>
        <v>否</v>
      </c>
      <c r="AA88" s="9">
        <f t="shared" ca="1" si="42"/>
        <v>2.7884615384615286E-2</v>
      </c>
      <c r="AB88" s="34">
        <f t="shared" ca="1" si="43"/>
        <v>0.22209198713</v>
      </c>
      <c r="AC88" s="96">
        <f ca="1">OFFSET(CF!B$1,$AN88,0)</f>
        <v>42207</v>
      </c>
      <c r="AD88" s="97">
        <f ca="1">OFFSET(WN!AT$1,$AO88,0)</f>
        <v>5.5E-2</v>
      </c>
      <c r="AE88" s="97">
        <f ca="1">OFFSET(WN!AU$1,$AO88,0)</f>
        <v>5.5E-2</v>
      </c>
      <c r="AF88" s="98">
        <f ca="1">OFFSET(WN!O$1,$AN88,0)</f>
        <v>1.04</v>
      </c>
      <c r="AG88" s="28">
        <f ca="1">OFFSET(整体套利!J$1,$AP88,0)</f>
        <v>1.1125431699999999</v>
      </c>
      <c r="AH88" s="28">
        <f t="shared" ca="1" si="44"/>
        <v>1.0289999999999999</v>
      </c>
      <c r="AI88" s="28">
        <f ca="1">OFFSET(CF!K$1,$AN88,0)</f>
        <v>0.5</v>
      </c>
      <c r="AJ88" s="25">
        <f ca="1">OFFSET(整体套利!S$1,$AN88,0)</f>
        <v>0.25</v>
      </c>
      <c r="AK88" s="113">
        <f t="shared" ca="1" si="45"/>
        <v>1.0289999999999999</v>
      </c>
      <c r="AL88" s="44">
        <f t="shared" ca="1" si="46"/>
        <v>1.0274999999999999</v>
      </c>
      <c r="AM88" s="9">
        <v>2.5000000000000001E-2</v>
      </c>
      <c r="AN88" s="10">
        <f>MATCH(A88,CF!L:L,0)-1</f>
        <v>113</v>
      </c>
      <c r="AO88" s="10">
        <f>MATCH($A88,WN!F:F,0)-1</f>
        <v>113</v>
      </c>
      <c r="AP88" s="10">
        <f>MATCH($A88,整体套利!U:U,0)-1</f>
        <v>113</v>
      </c>
    </row>
    <row r="89" spans="1:42" ht="13.95" x14ac:dyDescent="0.25">
      <c r="A89" s="1" t="str">
        <f>WN!F58</f>
        <v>150196.SZ</v>
      </c>
      <c r="B89" s="1" t="str">
        <f>WN!H58</f>
        <v>有色A</v>
      </c>
      <c r="C89" s="13">
        <f ca="1">OFFSET(RT!I$1,$AO89,0)</f>
        <v>1.1100000000000001</v>
      </c>
      <c r="D89" s="28" t="e">
        <f t="shared" ca="1" si="32"/>
        <v>#N/A</v>
      </c>
      <c r="E89" s="9" t="e">
        <f t="shared" ca="1" si="33"/>
        <v>#N/A</v>
      </c>
      <c r="F89" s="9">
        <f ca="1">OFFSET(RT!O$1,$AN89,0)</f>
        <v>2.3E-2</v>
      </c>
      <c r="G89" s="34">
        <f ca="1">OFFSET(RT!X$1,$AO89,0)</f>
        <v>0</v>
      </c>
      <c r="H89" s="15">
        <f t="shared" ca="1" si="34"/>
        <v>5.127727018459817E-2</v>
      </c>
      <c r="I89" s="15">
        <f ca="1">OFFSET(RT!S$1,$AN89,0)</f>
        <v>8.5419707886687429E-2</v>
      </c>
      <c r="J89" s="9">
        <f ca="1">OFFSET(整体套利!C$1,$AP89,0)</f>
        <v>-1.5495217998954702E-2</v>
      </c>
      <c r="K89" s="9">
        <f ca="1">OFFSET(整体套利!O$1,$AP89,0)</f>
        <v>-1.0112359550561889E-2</v>
      </c>
      <c r="L89" s="9">
        <f ca="1">OFFSET(整体套利!P$1,$AP89,0)</f>
        <v>-3.668378576668907E-4</v>
      </c>
      <c r="M89" s="25">
        <f ca="1">OFFSET(WN!R$1,$AN89,0)</f>
        <v>2.1460959599999998</v>
      </c>
      <c r="N89" s="125">
        <f ca="1">OFFSET(WN!$U$1,$AN89,0)</f>
        <v>2.14628211</v>
      </c>
      <c r="O89" s="25">
        <f t="shared" ca="1" si="35"/>
        <v>-1.8615000000021809E-4</v>
      </c>
      <c r="P89" s="9">
        <f t="shared" ca="1" si="36"/>
        <v>-8.6731375681159406E-5</v>
      </c>
      <c r="Q89" s="12">
        <f ca="1">OFFSET(整体套利!H$1,AP89,0)</f>
        <v>-0.52590551612729319</v>
      </c>
      <c r="R89" s="12">
        <f t="shared" ca="1" si="47"/>
        <v>-6.6788288288288311E-2</v>
      </c>
      <c r="S89" s="61">
        <f t="shared" ca="1" si="37"/>
        <v>-5.7667588466038838E-2</v>
      </c>
      <c r="T89" s="12">
        <f t="shared" ca="1" si="38"/>
        <v>4.8389465593325159E-2</v>
      </c>
      <c r="U89" s="61">
        <f t="shared" ca="1" si="39"/>
        <v>2.1766675373888211E-2</v>
      </c>
      <c r="V89" s="59">
        <f t="shared" ca="1" si="40"/>
        <v>4.8944149827874934</v>
      </c>
      <c r="W89" s="58">
        <f t="shared" ca="1" si="41"/>
        <v>1.3388353055</v>
      </c>
      <c r="X89">
        <f ca="1">OFFSET(CF!Y$1,$AN89,0)</f>
        <v>6</v>
      </c>
      <c r="Y89" s="94">
        <f ca="1">IF(Z89="否",ROUND(OFFSET(CF!J$1,$AN89,0),3),"-  ")</f>
        <v>0.04</v>
      </c>
      <c r="Z89" s="95" t="str">
        <f ca="1">IF(OFFSET(CF!I$1,$AN89,0)=0,"否","是")</f>
        <v>否</v>
      </c>
      <c r="AA89" s="9">
        <f t="shared" ca="1" si="42"/>
        <v>6.9982648930017266E-2</v>
      </c>
      <c r="AB89" s="34">
        <f t="shared" ca="1" si="43"/>
        <v>2.3821665155999998</v>
      </c>
      <c r="AC89" s="96">
        <f ca="1">OFFSET(CF!B$1,$AN89,0)</f>
        <v>42109</v>
      </c>
      <c r="AD89" s="97">
        <f ca="1">OFFSET(WN!AT$1,$AO89,0)</f>
        <v>5.5E-2</v>
      </c>
      <c r="AE89" s="97">
        <f ca="1">OFFSET(WN!AU$1,$AO89,0)</f>
        <v>5.5E-2</v>
      </c>
      <c r="AF89" s="98">
        <f ca="1">OFFSET(WN!O$1,$AN89,0)</f>
        <v>1.0374000000000001</v>
      </c>
      <c r="AG89" s="28">
        <f ca="1">OFFSET(整体套利!J$1,$AP89,0)</f>
        <v>1.3575353055000001</v>
      </c>
      <c r="AH89" s="28">
        <f t="shared" ca="1" si="44"/>
        <v>1.0726</v>
      </c>
      <c r="AI89" s="28">
        <f ca="1">OFFSET(CF!K$1,$AN89,0)</f>
        <v>0.5</v>
      </c>
      <c r="AJ89" s="25">
        <f ca="1">OFFSET(整体套利!S$1,$AN89,0)</f>
        <v>0.25</v>
      </c>
      <c r="AK89" s="113">
        <f t="shared" ca="1" si="45"/>
        <v>1.0726</v>
      </c>
      <c r="AL89" s="44">
        <f t="shared" ca="1" si="46"/>
        <v>1.035865</v>
      </c>
      <c r="AM89" s="9">
        <v>2.5000000000000001E-2</v>
      </c>
      <c r="AN89" s="10">
        <f>MATCH(A89,CF!L:L,0)-1</f>
        <v>57</v>
      </c>
      <c r="AO89" s="10">
        <f>MATCH($A89,WN!F:F,0)-1</f>
        <v>57</v>
      </c>
      <c r="AP89" s="10">
        <f>MATCH($A89,整体套利!U:U,0)-1</f>
        <v>57</v>
      </c>
    </row>
    <row r="90" spans="1:42" ht="13.95" x14ac:dyDescent="0.25">
      <c r="A90" s="1" t="str">
        <f>WN!F30</f>
        <v>150150.SZ</v>
      </c>
      <c r="B90" s="1" t="str">
        <f>WN!H30</f>
        <v>有色800A</v>
      </c>
      <c r="C90" s="13">
        <f ca="1">OFFSET(RT!I$1,$AO90,0)</f>
        <v>1.016</v>
      </c>
      <c r="D90" s="28" t="e">
        <f t="shared" ca="1" si="32"/>
        <v>#N/A</v>
      </c>
      <c r="E90" s="9" t="e">
        <f t="shared" ca="1" si="33"/>
        <v>#N/A</v>
      </c>
      <c r="F90" s="9">
        <f ca="1">OFFSET(RT!O$1,$AN90,0)</f>
        <v>-2E-3</v>
      </c>
      <c r="G90" s="34">
        <f ca="1">OFFSET(RT!X$1,$AO90,0)</f>
        <v>0</v>
      </c>
      <c r="H90" s="15">
        <f t="shared" ca="1" si="34"/>
        <v>4.7861507128309576E-2</v>
      </c>
      <c r="I90" s="15">
        <f ca="1">OFFSET(RT!S$1,$AN90,0)</f>
        <v>8.0330283721666337E-3</v>
      </c>
      <c r="J90" s="9">
        <f ca="1">OFFSET(整体套利!C$1,$AP90,0)</f>
        <v>-1.3907167697189915E-2</v>
      </c>
      <c r="K90" s="9">
        <f ca="1">OFFSET(整体套利!O$1,$AP90,0)</f>
        <v>1.1167146974063513E-2</v>
      </c>
      <c r="L90" s="9">
        <f ca="1">OFFSET(整体套利!P$1,$AP90,0)</f>
        <v>2.4805102763996167E-3</v>
      </c>
      <c r="M90" s="25">
        <f ca="1">OFFSET(WN!R$1,$AN90,0)</f>
        <v>0.22582766000000001</v>
      </c>
      <c r="N90" s="125">
        <f ca="1">OFFSET(WN!$U$1,$AN90,0)</f>
        <v>0.22622306</v>
      </c>
      <c r="O90" s="25">
        <f t="shared" ca="1" si="35"/>
        <v>-3.953999999999902E-4</v>
      </c>
      <c r="P90" s="9">
        <f t="shared" ca="1" si="36"/>
        <v>-1.7478324269859513E-3</v>
      </c>
      <c r="Q90" s="12">
        <f ca="1">OFFSET(整体套利!H$1,AP90,0)</f>
        <v>-0.54715908559484694</v>
      </c>
      <c r="R90" s="12">
        <f t="shared" ca="1" si="47"/>
        <v>-6.0039370078740495E-3</v>
      </c>
      <c r="S90" s="61">
        <f t="shared" ca="1" si="37"/>
        <v>-5.2022996976826023E-3</v>
      </c>
      <c r="T90" s="12">
        <f t="shared" ca="1" si="38"/>
        <v>4.7605275538583347E-2</v>
      </c>
      <c r="U90" s="61">
        <f t="shared" ca="1" si="39"/>
        <v>3.2857429921642978E-2</v>
      </c>
      <c r="V90" s="59">
        <f t="shared" ca="1" si="40"/>
        <v>4.7771548214921351</v>
      </c>
      <c r="W90" s="58">
        <f t="shared" ca="1" si="41"/>
        <v>1.4007164199999997</v>
      </c>
      <c r="X90">
        <f ca="1">OFFSET(CF!Y$1,$AN90,0)</f>
        <v>6</v>
      </c>
      <c r="Y90" s="94">
        <f ca="1">IF(Z90="否",ROUND(OFFSET(CF!J$1,$AN90,0),3),"-  ")</f>
        <v>3.2000000000000001E-2</v>
      </c>
      <c r="Z90" s="95" t="str">
        <f ca="1">IF(OFFSET(CF!I$1,$AN90,0)=0,"否","是")</f>
        <v>否</v>
      </c>
      <c r="AA90" s="9">
        <f t="shared" ca="1" si="42"/>
        <v>-1.740812379110257E-2</v>
      </c>
      <c r="AB90" s="34">
        <f t="shared" ca="1" si="43"/>
        <v>0.22944090256000002</v>
      </c>
      <c r="AC90" s="96">
        <f ca="1">OFFSET(CF!B$1,$AN90,0)</f>
        <v>41535</v>
      </c>
      <c r="AD90" s="97">
        <f ca="1">OFFSET(WN!AT$1,$AO90,0)</f>
        <v>4.7E-2</v>
      </c>
      <c r="AE90" s="97">
        <f ca="1">OFFSET(WN!AU$1,$AO90,0)</f>
        <v>4.7E-2</v>
      </c>
      <c r="AF90" s="98">
        <f ca="1">OFFSET(WN!O$1,$AN90,0)</f>
        <v>1.034</v>
      </c>
      <c r="AG90" s="28">
        <f ca="1">OFFSET(整体套利!J$1,$AP90,0)</f>
        <v>1.4177164199999999</v>
      </c>
      <c r="AH90" s="28">
        <f t="shared" ca="1" si="44"/>
        <v>0.98199999999999998</v>
      </c>
      <c r="AI90" s="28">
        <f ca="1">OFFSET(CF!K$1,$AN90,0)</f>
        <v>0.5</v>
      </c>
      <c r="AJ90" s="25">
        <f ca="1">OFFSET(整体套利!S$1,$AN90,0)</f>
        <v>0.25</v>
      </c>
      <c r="AK90" s="113">
        <f t="shared" ca="1" si="45"/>
        <v>0.98199999999999998</v>
      </c>
      <c r="AL90" s="44">
        <f t="shared" ca="1" si="46"/>
        <v>1.0099</v>
      </c>
      <c r="AM90" s="9">
        <v>2.5000000000000001E-2</v>
      </c>
      <c r="AN90" s="10">
        <f>MATCH(A90,CF!L:L,0)-1</f>
        <v>29</v>
      </c>
      <c r="AO90" s="10">
        <f>MATCH($A90,WN!F:F,0)-1</f>
        <v>29</v>
      </c>
      <c r="AP90" s="10">
        <f>MATCH($A90,整体套利!U:U,0)-1</f>
        <v>29</v>
      </c>
    </row>
    <row r="91" spans="1:42" ht="13.95" x14ac:dyDescent="0.25">
      <c r="A91" s="1" t="str">
        <f>WN!F44</f>
        <v>150192.SZ</v>
      </c>
      <c r="B91" s="1" t="str">
        <f>WN!H44</f>
        <v>地产A</v>
      </c>
      <c r="C91" s="13">
        <f ca="1">OFFSET(RT!I$1,$AO91,0)</f>
        <v>1.0980000000000001</v>
      </c>
      <c r="D91" s="28" t="e">
        <f t="shared" ca="1" si="32"/>
        <v>#N/A</v>
      </c>
      <c r="E91" s="9" t="e">
        <f t="shared" ca="1" si="33"/>
        <v>#N/A</v>
      </c>
      <c r="F91" s="9">
        <f ca="1">OFFSET(RT!O$1,$AN91,0)</f>
        <v>1.0100000000000003E-2</v>
      </c>
      <c r="G91" s="34">
        <f ca="1">OFFSET(RT!X$1,$AO91,0)</f>
        <v>0</v>
      </c>
      <c r="H91" s="15">
        <f t="shared" ca="1" si="34"/>
        <v>4.2174320524835981E-2</v>
      </c>
      <c r="I91" s="15">
        <f ca="1">OFFSET(RT!S$1,$AN91,0)</f>
        <v>1.2180143124721491E-2</v>
      </c>
      <c r="J91" s="9">
        <f ca="1">OFFSET(整体套利!C$1,$AP91,0)</f>
        <v>-2.7124773960216508E-3</v>
      </c>
      <c r="K91" s="9">
        <f ca="1">OFFSET(整体套利!O$1,$AP91,0)</f>
        <v>-5.8823529411764497E-3</v>
      </c>
      <c r="L91" s="9">
        <f ca="1">OFFSET(整体套利!P$1,$AP91,0)</f>
        <v>-2.3299161230195597E-2</v>
      </c>
      <c r="M91" s="25">
        <f ca="1">OFFSET(WN!R$1,$AN91,0)</f>
        <v>0.29913770000000001</v>
      </c>
      <c r="N91" s="125">
        <f ca="1">OFFSET(WN!$U$1,$AN91,0)</f>
        <v>0.29965819999999999</v>
      </c>
      <c r="O91" s="25">
        <f t="shared" ca="1" si="35"/>
        <v>-5.2049999999997931E-4</v>
      </c>
      <c r="P91" s="9">
        <f t="shared" ca="1" si="36"/>
        <v>-1.736978998071681E-3</v>
      </c>
      <c r="Q91" s="12">
        <f ca="1">OFFSET(整体套利!H$1,AP91,0)</f>
        <v>-0.42088607594936722</v>
      </c>
      <c r="R91" s="12">
        <f t="shared" ca="1" si="47"/>
        <v>-6.3547358834244227E-2</v>
      </c>
      <c r="S91" s="61">
        <f t="shared" ca="1" si="37"/>
        <v>-5.5046189562670343E-2</v>
      </c>
      <c r="T91" s="12">
        <f t="shared" ca="1" si="38"/>
        <v>3.9913406847743839E-2</v>
      </c>
      <c r="U91" s="61">
        <f t="shared" ca="1" si="39"/>
        <v>3.190750850080093E-2</v>
      </c>
      <c r="V91" s="59">
        <f t="shared" ca="1" si="40"/>
        <v>4.7870931105170023</v>
      </c>
      <c r="W91" s="58">
        <f t="shared" ca="1" si="41"/>
        <v>1.0905</v>
      </c>
      <c r="X91">
        <f ca="1">OFFSET(CF!Y$1,$AN91,0)</f>
        <v>6</v>
      </c>
      <c r="Y91" s="94">
        <f ca="1">IF(Z91="否",ROUND(OFFSET(CF!J$1,$AN91,0),3),"-  ")</f>
        <v>0.03</v>
      </c>
      <c r="Z91" s="95" t="str">
        <f ca="1">IF(OFFSET(CF!I$1,$AN91,0)=0,"否","是")</f>
        <v>否</v>
      </c>
      <c r="AA91" s="9">
        <f t="shared" ca="1" si="42"/>
        <v>6.4985451018428897E-2</v>
      </c>
      <c r="AB91" s="34">
        <f t="shared" ca="1" si="43"/>
        <v>0.32845319460000005</v>
      </c>
      <c r="AC91" s="96">
        <f ca="1">OFFSET(CF!B$1,$AN91,0)</f>
        <v>41900</v>
      </c>
      <c r="AD91" s="97">
        <f ca="1">OFFSET(WN!AT$1,$AO91,0)</f>
        <v>4.4999999999999998E-2</v>
      </c>
      <c r="AE91" s="97">
        <f ca="1">OFFSET(WN!AU$1,$AO91,0)</f>
        <v>4.4999999999999998E-2</v>
      </c>
      <c r="AF91" s="98">
        <f ca="1">OFFSET(WN!O$1,$AN91,0)</f>
        <v>1.0309999999999999</v>
      </c>
      <c r="AG91" s="28">
        <f ca="1">OFFSET(整体套利!J$1,$AP91,0)</f>
        <v>1.1060000000000001</v>
      </c>
      <c r="AH91" s="28">
        <f t="shared" ca="1" si="44"/>
        <v>1.0670000000000002</v>
      </c>
      <c r="AI91" s="28">
        <f ca="1">OFFSET(CF!K$1,$AN91,0)</f>
        <v>0.5</v>
      </c>
      <c r="AJ91" s="25">
        <f ca="1">OFFSET(整体套利!S$1,$AN91,0)</f>
        <v>0.25</v>
      </c>
      <c r="AK91" s="113">
        <f t="shared" ca="1" si="45"/>
        <v>1.0670000000000002</v>
      </c>
      <c r="AL91" s="44">
        <f t="shared" ca="1" si="46"/>
        <v>1.0282249999999999</v>
      </c>
      <c r="AM91" s="9">
        <v>2.5000000000000001E-2</v>
      </c>
      <c r="AN91" s="10">
        <f>MATCH(A91,CF!L:L,0)-1</f>
        <v>43</v>
      </c>
      <c r="AO91" s="10">
        <f>MATCH($A91,WN!F:F,0)-1</f>
        <v>43</v>
      </c>
      <c r="AP91" s="10">
        <f>MATCH($A91,整体套利!U:U,0)-1</f>
        <v>43</v>
      </c>
    </row>
    <row r="92" spans="1:42" ht="13.95" x14ac:dyDescent="0.25">
      <c r="A92" s="1" t="str">
        <f>WN!F35</f>
        <v>150171.SZ</v>
      </c>
      <c r="B92" s="1" t="str">
        <f>WN!H35</f>
        <v>证券A</v>
      </c>
      <c r="C92" s="13">
        <f ca="1">OFFSET(RT!I$1,$AO92,0)</f>
        <v>0.97599999999999998</v>
      </c>
      <c r="D92" s="28" t="e">
        <f t="shared" ca="1" si="32"/>
        <v>#N/A</v>
      </c>
      <c r="E92" s="9" t="e">
        <f t="shared" ca="1" si="33"/>
        <v>#N/A</v>
      </c>
      <c r="F92" s="9">
        <f ca="1">OFFSET(RT!O$1,$AN92,0)</f>
        <v>0</v>
      </c>
      <c r="G92" s="34">
        <f ca="1">OFFSET(RT!X$1,$AO92,0)</f>
        <v>0</v>
      </c>
      <c r="H92" s="15">
        <f t="shared" ca="1" si="34"/>
        <v>4.7164867414317156E-2</v>
      </c>
      <c r="I92" s="15">
        <f ca="1">OFFSET(RT!S$1,$AN92,0)</f>
        <v>1.9669394166321779E-2</v>
      </c>
      <c r="J92" s="9">
        <f ca="1">OFFSET(整体套利!C$1,$AP92,0)</f>
        <v>3.3893996746079402E-3</v>
      </c>
      <c r="K92" s="9">
        <f ca="1">OFFSET(整体套利!O$1,$AP92,0)</f>
        <v>-2.8681545218247617E-3</v>
      </c>
      <c r="L92" s="9">
        <f ca="1">OFFSET(整体套利!P$1,$AP92,0)</f>
        <v>-4.5188729399256999E-3</v>
      </c>
      <c r="M92" s="25">
        <f ca="1">OFFSET(WN!R$1,$AN92,0)</f>
        <v>15.96533413</v>
      </c>
      <c r="N92" s="125">
        <f ca="1">OFFSET(WN!$U$1,$AN92,0)</f>
        <v>16.003856670000001</v>
      </c>
      <c r="O92" s="25">
        <f t="shared" ca="1" si="35"/>
        <v>-3.852254000000066E-2</v>
      </c>
      <c r="P92" s="9">
        <f t="shared" ca="1" si="36"/>
        <v>-2.4070785432747099E-3</v>
      </c>
      <c r="Q92" s="12">
        <f ca="1">OFFSET(整体套利!H$1,AP92,0)</f>
        <v>-0.42517538806028532</v>
      </c>
      <c r="R92" s="12">
        <f t="shared" ca="1" si="47"/>
        <v>1.5499487704918158E-2</v>
      </c>
      <c r="S92" s="61">
        <f t="shared" ca="1" si="37"/>
        <v>1.3421077571328065E-2</v>
      </c>
      <c r="T92" s="12">
        <f t="shared" ca="1" si="38"/>
        <v>4.7821414267480947E-2</v>
      </c>
      <c r="U92" s="61">
        <f t="shared" ca="1" si="39"/>
        <v>3.0653226899087116E-2</v>
      </c>
      <c r="V92" s="59">
        <f t="shared" ca="1" si="40"/>
        <v>4.7993515945772156</v>
      </c>
      <c r="W92" s="58">
        <f t="shared" ca="1" si="41"/>
        <v>1.0953004749999999</v>
      </c>
      <c r="X92">
        <f ca="1">OFFSET(CF!Y$1,$AN92,0)</f>
        <v>6</v>
      </c>
      <c r="Y92" s="94">
        <f ca="1">IF(Z92="否",ROUND(OFFSET(CF!J$1,$AN92,0),3),"-  ")</f>
        <v>0.03</v>
      </c>
      <c r="Z92" s="95" t="str">
        <f ca="1">IF(OFFSET(CF!I$1,$AN92,0)=0,"否","是")</f>
        <v>否</v>
      </c>
      <c r="AA92" s="9">
        <f t="shared" ca="1" si="42"/>
        <v>-4.4916332322145092E-2</v>
      </c>
      <c r="AB92" s="34">
        <f t="shared" ca="1" si="43"/>
        <v>15.582166110879999</v>
      </c>
      <c r="AC92" s="96">
        <f ca="1">OFFSET(CF!B$1,$AN92,0)</f>
        <v>41729</v>
      </c>
      <c r="AD92" s="97">
        <f ca="1">OFFSET(WN!AT$1,$AO92,0)</f>
        <v>4.4999999999999998E-2</v>
      </c>
      <c r="AE92" s="97">
        <f ca="1">OFFSET(WN!AU$1,$AO92,0)</f>
        <v>4.4999999999999998E-2</v>
      </c>
      <c r="AF92" s="98">
        <f ca="1">OFFSET(WN!O$1,$AN92,0)</f>
        <v>1.0219</v>
      </c>
      <c r="AG92" s="28">
        <f ca="1">OFFSET(整体套利!J$1,$AP92,0)</f>
        <v>1.106250475</v>
      </c>
      <c r="AH92" s="28">
        <f t="shared" ca="1" si="44"/>
        <v>0.95409999999999995</v>
      </c>
      <c r="AI92" s="28">
        <f ca="1">OFFSET(CF!K$1,$AN92,0)</f>
        <v>0.5</v>
      </c>
      <c r="AJ92" s="25">
        <f ca="1">OFFSET(整体套利!S$1,$AN92,0)</f>
        <v>0.25</v>
      </c>
      <c r="AK92" s="113">
        <f t="shared" ca="1" si="45"/>
        <v>0.95409999999999995</v>
      </c>
      <c r="AL92" s="44">
        <f t="shared" ca="1" si="46"/>
        <v>0.99112750000000005</v>
      </c>
      <c r="AM92" s="9">
        <v>2.5000000000000001E-2</v>
      </c>
      <c r="AN92" s="10">
        <f>MATCH(A92,CF!L:L,0)-1</f>
        <v>34</v>
      </c>
      <c r="AO92" s="10">
        <f>MATCH($A92,WN!F:F,0)-1</f>
        <v>34</v>
      </c>
      <c r="AP92" s="10">
        <f>MATCH($A92,整体套利!U:U,0)-1</f>
        <v>34</v>
      </c>
    </row>
    <row r="93" spans="1:42" ht="13.95" x14ac:dyDescent="0.25">
      <c r="A93" s="1" t="str">
        <f>WN!F36</f>
        <v>150169.SZ</v>
      </c>
      <c r="B93" s="1" t="str">
        <f>WN!H36</f>
        <v>恒生A</v>
      </c>
      <c r="C93" s="13">
        <f ca="1">OFFSET(RT!I$1,$AO93,0)</f>
        <v>0.996</v>
      </c>
      <c r="D93" s="28" t="e">
        <f t="shared" ca="1" si="32"/>
        <v>#N/A</v>
      </c>
      <c r="E93" s="9" t="e">
        <f t="shared" ca="1" si="33"/>
        <v>#N/A</v>
      </c>
      <c r="F93" s="9">
        <f ca="1">OFFSET(RT!O$1,$AN93,0)</f>
        <v>0</v>
      </c>
      <c r="G93" s="34">
        <f ca="1">OFFSET(RT!X$1,$AO93,0)</f>
        <v>0</v>
      </c>
      <c r="H93" s="15">
        <f t="shared" ca="1" si="34"/>
        <v>4.6583850931677016E-2</v>
      </c>
      <c r="I93" s="15">
        <f ca="1">OFFSET(RT!S$1,$AN93,0)</f>
        <v>1.5138284158600029E-2</v>
      </c>
      <c r="J93" s="9">
        <f ca="1">OFFSET(整体套利!C$1,$AP93,0)</f>
        <v>-9.7274018420698827E-3</v>
      </c>
      <c r="K93" s="9">
        <f ca="1">OFFSET(整体套利!O$1,$AP93,0)</f>
        <v>-2.5974025974024872E-3</v>
      </c>
      <c r="L93" s="9">
        <f ca="1">OFFSET(整体套利!P$1,$AP93,0)</f>
        <v>-5.1768766177739955E-3</v>
      </c>
      <c r="M93" s="25">
        <f ca="1">OFFSET(WN!R$1,$AN93,0)</f>
        <v>2.1151095899999999</v>
      </c>
      <c r="N93" s="125">
        <f ca="1">OFFSET(WN!$U$1,$AN93,0)</f>
        <v>2.1233660900000002</v>
      </c>
      <c r="O93" s="25">
        <f t="shared" ca="1" si="35"/>
        <v>-8.256500000000333E-3</v>
      </c>
      <c r="P93" s="9">
        <f t="shared" ca="1" si="36"/>
        <v>-3.8884015520848081E-3</v>
      </c>
      <c r="Q93" s="12">
        <f ca="1">OFFSET(整体套利!H$1,AP93,0)</f>
        <v>-0.45103987629183606</v>
      </c>
      <c r="R93" s="12">
        <f t="shared" ca="1" si="47"/>
        <v>6.0240963855422436E-3</v>
      </c>
      <c r="S93" s="61">
        <f t="shared" ca="1" si="37"/>
        <v>5.1992437688111902E-3</v>
      </c>
      <c r="T93" s="12">
        <f t="shared" ca="1" si="38"/>
        <v>4.6834919397712178E-2</v>
      </c>
      <c r="U93" s="61">
        <f t="shared" ca="1" si="39"/>
        <v>2.0302210815707156E-2</v>
      </c>
      <c r="V93" s="59">
        <f t="shared" ca="1" si="40"/>
        <v>4.908476822960969</v>
      </c>
      <c r="W93" s="58">
        <f t="shared" ca="1" si="41"/>
        <v>1.1508406</v>
      </c>
      <c r="X93">
        <f ca="1">OFFSET(CF!Y$1,$AN93,0)</f>
        <v>6</v>
      </c>
      <c r="Y93" s="94">
        <f ca="1">IF(Z93="否",ROUND(OFFSET(CF!J$1,$AN93,0),3),"-  ")</f>
        <v>0.03</v>
      </c>
      <c r="Z93" s="95" t="str">
        <f ca="1">IF(OFFSET(CF!I$1,$AN93,0)=0,"否","是")</f>
        <v>否</v>
      </c>
      <c r="AA93" s="9">
        <f t="shared" ca="1" si="42"/>
        <v>-3.300970873786413E-2</v>
      </c>
      <c r="AB93" s="34">
        <f t="shared" ca="1" si="43"/>
        <v>2.1066491516399997</v>
      </c>
      <c r="AC93" s="96">
        <f ca="1">OFFSET(CF!B$1,$AN93,0)</f>
        <v>41737</v>
      </c>
      <c r="AD93" s="97">
        <f ca="1">OFFSET(WN!AT$1,$AO93,0)</f>
        <v>4.4999999999999998E-2</v>
      </c>
      <c r="AE93" s="97">
        <f ca="1">OFFSET(WN!AU$1,$AO93,0)</f>
        <v>4.4999999999999998E-2</v>
      </c>
      <c r="AF93" s="98">
        <f ca="1">OFFSET(WN!O$1,$AN93,0)</f>
        <v>1.03</v>
      </c>
      <c r="AG93" s="28">
        <f ca="1">OFFSET(整体套利!J$1,$AP93,0)</f>
        <v>1.1658405999999999</v>
      </c>
      <c r="AH93" s="28">
        <f t="shared" ca="1" si="44"/>
        <v>0.96599999999999997</v>
      </c>
      <c r="AI93" s="28">
        <f ca="1">OFFSET(CF!K$1,$AN93,0)</f>
        <v>0.5</v>
      </c>
      <c r="AJ93" s="25">
        <f ca="1">OFFSET(整体套利!S$1,$AN93,0)</f>
        <v>0.25</v>
      </c>
      <c r="AK93" s="113">
        <f t="shared" ca="1" si="45"/>
        <v>0.96599999999999997</v>
      </c>
      <c r="AL93" s="44">
        <f t="shared" ca="1" si="46"/>
        <v>1.002</v>
      </c>
      <c r="AM93" s="9">
        <v>2.5000000000000001E-2</v>
      </c>
      <c r="AN93" s="10">
        <f>MATCH(A93,CF!L:L,0)-1</f>
        <v>35</v>
      </c>
      <c r="AO93" s="10">
        <f>MATCH($A93,WN!F:F,0)-1</f>
        <v>35</v>
      </c>
      <c r="AP93" s="10">
        <f>MATCH($A93,整体套利!U:U,0)-1</f>
        <v>35</v>
      </c>
    </row>
    <row r="94" spans="1:42" ht="13.95" x14ac:dyDescent="0.25">
      <c r="A94" s="1" t="str">
        <f>WN!F111</f>
        <v>502004.SH</v>
      </c>
      <c r="B94" s="1" t="str">
        <f>WN!H111</f>
        <v>军工A</v>
      </c>
      <c r="C94" s="13">
        <f ca="1">OFFSET(RT!I$1,$AO94,0)</f>
        <v>0.97</v>
      </c>
      <c r="D94" s="28" t="e">
        <f t="shared" ca="1" si="32"/>
        <v>#N/A</v>
      </c>
      <c r="E94" s="9" t="e">
        <f t="shared" ca="1" si="33"/>
        <v>#N/A</v>
      </c>
      <c r="F94" s="9">
        <f ca="1">OFFSET(RT!O$1,$AN94,0)</f>
        <v>1E-3</v>
      </c>
      <c r="G94" s="34">
        <f ca="1">OFFSET(RT!X$1,$AO94,0)</f>
        <v>0</v>
      </c>
      <c r="H94" s="15">
        <f t="shared" ca="1" si="34"/>
        <v>4.676782373726876E-2</v>
      </c>
      <c r="I94" s="15">
        <f ca="1">OFFSET(RT!S$1,$AN94,0)</f>
        <v>5.4816727140731894E-3</v>
      </c>
      <c r="J94" s="9">
        <f ca="1">OFFSET(整体套利!C$1,$AP94,0)</f>
        <v>7.2682243644006661E-4</v>
      </c>
      <c r="K94" s="9">
        <f ca="1">OFFSET(整体套利!O$1,$AP94,0)</f>
        <v>-2.9112081513829047E-3</v>
      </c>
      <c r="L94" s="9">
        <f ca="1">OFFSET(整体套利!P$1,$AP94,0)</f>
        <v>-2.8797696184305055E-3</v>
      </c>
      <c r="M94" s="25">
        <f ca="1">OFFSET(WN!R$1,$AN94,0)</f>
        <v>1.3994979999999999</v>
      </c>
      <c r="N94" s="125">
        <f ca="1">OFFSET(WN!$U$1,$AN94,0)</f>
        <v>1.3994979999999999</v>
      </c>
      <c r="O94" s="25">
        <f t="shared" ca="1" si="35"/>
        <v>0</v>
      </c>
      <c r="P94" s="9">
        <f t="shared" ca="1" si="36"/>
        <v>0</v>
      </c>
      <c r="Q94" s="12">
        <f ca="1">OFFSET(整体套利!H$1,AP94,0)</f>
        <v>-0.34040144030604447</v>
      </c>
      <c r="R94" s="12">
        <f t="shared" ca="1" si="47"/>
        <v>9.6958762886598659E-3</v>
      </c>
      <c r="S94" s="61">
        <f t="shared" ca="1" si="37"/>
        <v>8.5512061869278694E-3</v>
      </c>
      <c r="T94" s="12">
        <f t="shared" ca="1" si="38"/>
        <v>4.7174492672204978E-2</v>
      </c>
      <c r="U94" s="61">
        <f t="shared" ca="1" si="39"/>
        <v>0.10720262550319593</v>
      </c>
      <c r="V94" s="59">
        <f t="shared" ca="1" si="40"/>
        <v>4.1876107581541291</v>
      </c>
      <c r="W94" s="58">
        <f t="shared" ca="1" si="41"/>
        <v>0.94940711499999997</v>
      </c>
      <c r="X94">
        <f ca="1">OFFSET(CF!Y$1,$AN94,0)</f>
        <v>6</v>
      </c>
      <c r="Y94" s="94">
        <f ca="1">IF(Z94="否",ROUND(OFFSET(CF!J$1,$AN94,0),3),"-  ")</f>
        <v>0.03</v>
      </c>
      <c r="Z94" s="95" t="str">
        <f ca="1">IF(OFFSET(CF!I$1,$AN94,0)=0,"否","是")</f>
        <v>否</v>
      </c>
      <c r="AA94" s="9">
        <f t="shared" ca="1" si="42"/>
        <v>-3.750744195276845E-2</v>
      </c>
      <c r="AB94" s="34">
        <f t="shared" ca="1" si="43"/>
        <v>1.3575130599999998</v>
      </c>
      <c r="AC94" s="96">
        <f ca="1">OFFSET(CF!B$1,$AN94,0)</f>
        <v>42200</v>
      </c>
      <c r="AD94" s="97">
        <f ca="1">OFFSET(WN!AT$1,$AO94,0)</f>
        <v>4.4999999999999998E-2</v>
      </c>
      <c r="AE94" s="97">
        <f ca="1">OFFSET(WN!AU$1,$AO94,0)</f>
        <v>4.4999999999999998E-2</v>
      </c>
      <c r="AF94" s="98">
        <f ca="1">OFFSET(WN!O$1,$AN94,0)</f>
        <v>1.0078</v>
      </c>
      <c r="AG94" s="28">
        <f ca="1">OFFSET(整体套利!J$1,$AP94,0)</f>
        <v>0.95330711499999998</v>
      </c>
      <c r="AH94" s="28">
        <f t="shared" ca="1" si="44"/>
        <v>0.96219999999999994</v>
      </c>
      <c r="AI94" s="28">
        <f ca="1">OFFSET(CF!K$1,$AN94,0)</f>
        <v>0.5</v>
      </c>
      <c r="AJ94" s="25">
        <f ca="1">OFFSET(整体套利!S$1,$AN94,0)</f>
        <v>0.25</v>
      </c>
      <c r="AK94" s="113">
        <f t="shared" ca="1" si="45"/>
        <v>0.96219999999999994</v>
      </c>
      <c r="AL94" s="44">
        <f t="shared" ca="1" si="46"/>
        <v>0.97940500000000008</v>
      </c>
      <c r="AM94" s="9">
        <v>2.5000000000000001E-2</v>
      </c>
      <c r="AN94" s="10">
        <f>MATCH(A94,CF!L:L,0)-1</f>
        <v>110</v>
      </c>
      <c r="AO94" s="10">
        <f>MATCH($A94,WN!F:F,0)-1</f>
        <v>110</v>
      </c>
      <c r="AP94" s="10">
        <f>MATCH($A94,整体套利!U:U,0)-1</f>
        <v>110</v>
      </c>
    </row>
    <row r="95" spans="1:42" ht="13.95" x14ac:dyDescent="0.25">
      <c r="A95" s="1" t="str">
        <f>WN!F69</f>
        <v>150225.SZ</v>
      </c>
      <c r="B95" s="1" t="str">
        <f>WN!H69</f>
        <v>证保A级</v>
      </c>
      <c r="C95" s="13">
        <f ca="1">OFFSET(RT!I$1,$AO95,0)</f>
        <v>1.131</v>
      </c>
      <c r="D95" s="28" t="e">
        <f t="shared" ca="1" si="32"/>
        <v>#N/A</v>
      </c>
      <c r="E95" s="9" t="e">
        <f t="shared" ca="1" si="33"/>
        <v>#N/A</v>
      </c>
      <c r="F95" s="9">
        <f ca="1">OFFSET(RT!O$1,$AN95,0)</f>
        <v>7.51E-2</v>
      </c>
      <c r="G95" s="34">
        <f ca="1">OFFSET(RT!X$1,$AO95,0)</f>
        <v>0</v>
      </c>
      <c r="H95" s="15">
        <f t="shared" ca="1" si="34"/>
        <v>4.5766590389016017E-2</v>
      </c>
      <c r="I95" s="15">
        <f ca="1">OFFSET(RT!S$1,$AN95,0)</f>
        <v>2.3918912480362347E-4</v>
      </c>
      <c r="J95" s="9">
        <f ca="1">OFFSET(整体套利!C$1,$AP95,0)</f>
        <v>1.5485055580542362E-2</v>
      </c>
      <c r="K95" s="9">
        <f ca="1">OFFSET(整体套利!O$1,$AP95,0)</f>
        <v>-7.2073499128780805E-3</v>
      </c>
      <c r="L95" s="9">
        <f ca="1">OFFSET(整体套利!P$1,$AP95,0)</f>
        <v>1.2156862745098085E-2</v>
      </c>
      <c r="M95" s="25">
        <f ca="1">OFFSET(WN!R$1,$AN95,0)</f>
        <v>0.18700683000000001</v>
      </c>
      <c r="N95" s="125">
        <f ca="1">OFFSET(WN!$U$1,$AN95,0)</f>
        <v>0.18738777000000001</v>
      </c>
      <c r="O95" s="25">
        <f t="shared" ca="1" si="35"/>
        <v>-3.8093999999999628E-4</v>
      </c>
      <c r="P95" s="9">
        <f t="shared" ca="1" si="36"/>
        <v>-2.0328968107150569E-3</v>
      </c>
      <c r="Q95" s="12">
        <f ca="1">OFFSET(整体套利!H$1,AP95,0)</f>
        <v>-0.48712232629950181</v>
      </c>
      <c r="R95" s="12">
        <f t="shared" ca="1" si="47"/>
        <v>-7.8768788682581747E-2</v>
      </c>
      <c r="S95" s="61">
        <f t="shared" ca="1" si="37"/>
        <v>-6.7848059368010194E-2</v>
      </c>
      <c r="T95" s="12">
        <f t="shared" ca="1" si="38"/>
        <v>4.2762960912536944E-2</v>
      </c>
      <c r="U95" s="61">
        <f t="shared" ca="1" si="39"/>
        <v>1.495237464476773E-2</v>
      </c>
      <c r="V95" s="59">
        <f t="shared" ca="1" si="40"/>
        <v>4.9748683873366684</v>
      </c>
      <c r="W95" s="58">
        <f t="shared" ca="1" si="41"/>
        <v>1.236799996</v>
      </c>
      <c r="X95">
        <f ca="1">OFFSET(CF!Y$1,$AN95,0)</f>
        <v>6</v>
      </c>
      <c r="Y95" s="94">
        <f ca="1">IF(Z95="否",ROUND(OFFSET(CF!J$1,$AN95,0),3),"-  ")</f>
        <v>3.5000000000000003E-2</v>
      </c>
      <c r="Z95" s="95" t="str">
        <f ca="1">IF(OFFSET(CF!I$1,$AN95,0)=0,"否","是")</f>
        <v>否</v>
      </c>
      <c r="AA95" s="9">
        <f t="shared" ca="1" si="42"/>
        <v>8.9070775156475657E-2</v>
      </c>
      <c r="AB95" s="34">
        <f t="shared" ca="1" si="43"/>
        <v>0.21150472473000001</v>
      </c>
      <c r="AC95" s="96">
        <f ca="1">OFFSET(CF!B$1,$AN95,0)</f>
        <v>42150</v>
      </c>
      <c r="AD95" s="97">
        <f ca="1">OFFSET(WN!AT$1,$AO95,0)</f>
        <v>0.05</v>
      </c>
      <c r="AE95" s="97">
        <f ca="1">OFFSET(WN!AU$1,$AO95,0)</f>
        <v>0.05</v>
      </c>
      <c r="AF95" s="98">
        <f ca="1">OFFSET(WN!O$1,$AN95,0)</f>
        <v>1.0385</v>
      </c>
      <c r="AG95" s="28">
        <f ca="1">OFFSET(整体套利!J$1,$AP95,0)</f>
        <v>1.256049996</v>
      </c>
      <c r="AH95" s="28">
        <f t="shared" ca="1" si="44"/>
        <v>1.0925</v>
      </c>
      <c r="AI95" s="28">
        <f ca="1">OFFSET(CF!K$1,$AN95,0)</f>
        <v>0.5</v>
      </c>
      <c r="AJ95" s="25">
        <f ca="1">OFFSET(整体套利!S$1,$AN95,0)</f>
        <v>0.25</v>
      </c>
      <c r="AK95" s="113">
        <f t="shared" ca="1" si="45"/>
        <v>1.0925</v>
      </c>
      <c r="AL95" s="44">
        <f t="shared" ca="1" si="46"/>
        <v>1.0419125</v>
      </c>
      <c r="AM95" s="9">
        <v>2.5000000000000001E-2</v>
      </c>
      <c r="AN95" s="10">
        <f>MATCH(A95,CF!L:L,0)-1</f>
        <v>68</v>
      </c>
      <c r="AO95" s="10">
        <f>MATCH($A95,WN!F:F,0)-1</f>
        <v>68</v>
      </c>
      <c r="AP95" s="10">
        <f>MATCH($A95,整体套利!U:U,0)-1</f>
        <v>68</v>
      </c>
    </row>
    <row r="96" spans="1:42" ht="13.95" x14ac:dyDescent="0.25">
      <c r="A96" s="1" t="str">
        <f>WN!F72</f>
        <v>150251.SZ</v>
      </c>
      <c r="B96" s="1" t="str">
        <f>WN!H72</f>
        <v>煤炭A</v>
      </c>
      <c r="C96" s="13">
        <f ca="1">OFFSET(RT!I$1,$AO96,0)</f>
        <v>1.0509999999999999</v>
      </c>
      <c r="D96" s="28" t="e">
        <f t="shared" ca="1" si="32"/>
        <v>#N/A</v>
      </c>
      <c r="E96" s="9" t="e">
        <f t="shared" ca="1" si="33"/>
        <v>#N/A</v>
      </c>
      <c r="F96" s="9">
        <f ca="1">OFFSET(RT!O$1,$AN96,0)</f>
        <v>1E-3</v>
      </c>
      <c r="G96" s="34">
        <f ca="1">OFFSET(RT!X$1,$AO96,0)</f>
        <v>0</v>
      </c>
      <c r="H96" s="15">
        <f t="shared" ca="1" si="34"/>
        <v>4.4204322200392922E-2</v>
      </c>
      <c r="I96" s="15">
        <f ca="1">OFFSET(RT!S$1,$AN96,0)</f>
        <v>3.7869855483026245E-2</v>
      </c>
      <c r="J96" s="9">
        <f ca="1">OFFSET(整体套利!C$1,$AP96,0)</f>
        <v>-2.0138495216739161E-2</v>
      </c>
      <c r="K96" s="9">
        <f ca="1">OFFSET(整体套利!O$1,$AP96,0)</f>
        <v>-8.7463556851313795E-3</v>
      </c>
      <c r="L96" s="9">
        <f ca="1">OFFSET(整体套利!P$1,$AP96,0)</f>
        <v>-7.8909612625537306E-3</v>
      </c>
      <c r="M96" s="25">
        <f ca="1">OFFSET(WN!R$1,$AN96,0)</f>
        <v>0.25176489000000002</v>
      </c>
      <c r="N96" s="125">
        <f ca="1">OFFSET(WN!$U$1,$AN96,0)</f>
        <v>0.25176489000000002</v>
      </c>
      <c r="O96" s="25">
        <f t="shared" ca="1" si="35"/>
        <v>0</v>
      </c>
      <c r="P96" s="9">
        <f t="shared" ca="1" si="36"/>
        <v>0</v>
      </c>
      <c r="Q96" s="12">
        <f ca="1">OFFSET(整体套利!H$1,AP96,0)</f>
        <v>-0.54417610201706901</v>
      </c>
      <c r="R96" s="12">
        <f t="shared" ca="1" si="47"/>
        <v>-3.1470028544243522E-2</v>
      </c>
      <c r="S96" s="61">
        <f t="shared" ca="1" si="37"/>
        <v>-2.7250262097296859E-2</v>
      </c>
      <c r="T96" s="12">
        <f t="shared" ca="1" si="38"/>
        <v>4.2994724934238317E-2</v>
      </c>
      <c r="U96" s="61">
        <f t="shared" ca="1" si="39"/>
        <v>3.0710892211245566E-2</v>
      </c>
      <c r="V96" s="59">
        <f t="shared" ca="1" si="40"/>
        <v>4.7990826264593194</v>
      </c>
      <c r="W96" s="58">
        <f t="shared" ca="1" si="41"/>
        <v>1.3908417449999999</v>
      </c>
      <c r="X96">
        <f ca="1">OFFSET(CF!Y$1,$AN96,0)</f>
        <v>6</v>
      </c>
      <c r="Y96" s="94">
        <f ca="1">IF(Z96="否",ROUND(OFFSET(CF!J$1,$AN96,0),3),"-  ")</f>
        <v>0.03</v>
      </c>
      <c r="Z96" s="95" t="str">
        <f ca="1">IF(OFFSET(CF!I$1,$AN96,0)=0,"否","是")</f>
        <v>否</v>
      </c>
      <c r="AA96" s="9">
        <f t="shared" ca="1" si="42"/>
        <v>1.742497579864466E-2</v>
      </c>
      <c r="AB96" s="34">
        <f t="shared" ca="1" si="43"/>
        <v>0.26460489938999998</v>
      </c>
      <c r="AC96" s="96">
        <f ca="1">OFFSET(CF!B$1,$AN96,0)</f>
        <v>42152</v>
      </c>
      <c r="AD96" s="97">
        <f ca="1">OFFSET(WN!AT$1,$AO96,0)</f>
        <v>4.4999999999999998E-2</v>
      </c>
      <c r="AE96" s="97">
        <f ca="1">OFFSET(WN!AU$1,$AO96,0)</f>
        <v>4.4999999999999998E-2</v>
      </c>
      <c r="AF96" s="98">
        <f ca="1">OFFSET(WN!O$1,$AN96,0)</f>
        <v>1.0329999999999999</v>
      </c>
      <c r="AG96" s="28">
        <f ca="1">OFFSET(整体套利!J$1,$AP96,0)</f>
        <v>1.4073417449999999</v>
      </c>
      <c r="AH96" s="28">
        <f t="shared" ca="1" si="44"/>
        <v>1.018</v>
      </c>
      <c r="AI96" s="28">
        <f ca="1">OFFSET(CF!K$1,$AN96,0)</f>
        <v>0.5</v>
      </c>
      <c r="AJ96" s="25">
        <f ca="1">OFFSET(整体套利!S$1,$AN96,0)</f>
        <v>0.25</v>
      </c>
      <c r="AK96" s="113">
        <f t="shared" ca="1" si="45"/>
        <v>1.018</v>
      </c>
      <c r="AL96" s="44">
        <f t="shared" ca="1" si="46"/>
        <v>1.017925</v>
      </c>
      <c r="AM96" s="9">
        <v>2.5000000000000001E-2</v>
      </c>
      <c r="AN96" s="10">
        <f>MATCH(A96,CF!L:L,0)-1</f>
        <v>71</v>
      </c>
      <c r="AO96" s="10">
        <f>MATCH($A96,WN!F:F,0)-1</f>
        <v>71</v>
      </c>
      <c r="AP96" s="10">
        <f>MATCH($A96,整体套利!U:U,0)-1</f>
        <v>71</v>
      </c>
    </row>
    <row r="97" spans="1:42" ht="13.95" x14ac:dyDescent="0.25">
      <c r="A97" s="1" t="str">
        <f>WN!F4</f>
        <v>150030.SZ</v>
      </c>
      <c r="B97" s="1" t="str">
        <f>WN!H4</f>
        <v>中证90A</v>
      </c>
      <c r="C97" s="13">
        <f ca="1">OFFSET(RT!I$1,$AO97,0)</f>
        <v>1.0449999999999999</v>
      </c>
      <c r="D97" s="28" t="e">
        <f t="shared" ca="1" si="32"/>
        <v>#N/A</v>
      </c>
      <c r="E97" s="9" t="e">
        <f t="shared" ca="1" si="33"/>
        <v>#N/A</v>
      </c>
      <c r="F97" s="9">
        <f ca="1">OFFSET(RT!O$1,$AN97,0)</f>
        <v>1E-3</v>
      </c>
      <c r="G97" s="34">
        <f ca="1">OFFSET(RT!X$1,$AO97,0)</f>
        <v>0</v>
      </c>
      <c r="H97" s="15">
        <f t="shared" ca="1" si="34"/>
        <v>4.9455984174085074E-2</v>
      </c>
      <c r="I97" s="15">
        <f ca="1">OFFSET(RT!S$1,$AN97,0)</f>
        <v>3.2891338686753634E-4</v>
      </c>
      <c r="J97" s="9">
        <f ca="1">OFFSET(整体套利!C$1,$AP97,0)</f>
        <v>-7.6255031069806245E-3</v>
      </c>
      <c r="K97" s="9">
        <f ca="1">OFFSET(整体套利!O$1,$AP97,0)</f>
        <v>-8.3682008368201055E-3</v>
      </c>
      <c r="L97" s="9">
        <f ca="1">OFFSET(整体套利!P$1,$AP97,0)</f>
        <v>-7.0774354704414844E-3</v>
      </c>
      <c r="M97" s="25">
        <f ca="1">OFFSET(WN!R$1,$AN97,0)</f>
        <v>0.21577109</v>
      </c>
      <c r="N97" s="125">
        <f ca="1">OFFSET(WN!$U$1,$AN97,0)</f>
        <v>0.21645803999999999</v>
      </c>
      <c r="O97" s="25">
        <f t="shared" ca="1" si="35"/>
        <v>-6.8694999999999173E-4</v>
      </c>
      <c r="P97" s="9">
        <f t="shared" ca="1" si="36"/>
        <v>-3.173594291069004E-3</v>
      </c>
      <c r="Q97" s="12">
        <f ca="1">OFFSET(整体套利!H$1,AP97,0)</f>
        <v>-0.46053816510980661</v>
      </c>
      <c r="R97" s="12">
        <f t="shared" ca="1" si="47"/>
        <v>-2.6650717703349258E-2</v>
      </c>
      <c r="S97" s="61">
        <f t="shared" ca="1" si="37"/>
        <v>-2.2502881442777806E-2</v>
      </c>
      <c r="T97" s="12">
        <f t="shared" ca="1" si="38"/>
        <v>4.8331803112804696E-2</v>
      </c>
      <c r="U97" s="61">
        <f t="shared" ca="1" si="39"/>
        <v>1.5572869684342905E-2</v>
      </c>
      <c r="V97" s="59">
        <f t="shared" ca="1" si="40"/>
        <v>5.6390905274065011</v>
      </c>
      <c r="W97" s="58">
        <f t="shared" ca="1" si="41"/>
        <v>1.1730749199999999</v>
      </c>
      <c r="X97">
        <f ca="1">OFFSET(CF!Y$1,$AN97,0)</f>
        <v>7</v>
      </c>
      <c r="Y97" s="94">
        <f ca="1">IF(Z97="否",ROUND(OFFSET(CF!J$1,$AN97,0),3),"-  ")</f>
        <v>3.5000000000000003E-2</v>
      </c>
      <c r="Z97" s="95" t="str">
        <f ca="1">IF(OFFSET(CF!I$1,$AN97,0)=0,"否","是")</f>
        <v>否</v>
      </c>
      <c r="AA97" s="9">
        <f t="shared" ca="1" si="42"/>
        <v>1.0638297872340274E-2</v>
      </c>
      <c r="AB97" s="34">
        <f t="shared" ca="1" si="43"/>
        <v>0.22548078904999999</v>
      </c>
      <c r="AC97" s="96">
        <f ca="1">OFFSET(CF!B$1,$AN97,0)</f>
        <v>40648</v>
      </c>
      <c r="AD97" s="97">
        <f ca="1">OFFSET(WN!AT$1,$AO97,0)</f>
        <v>0.05</v>
      </c>
      <c r="AE97" s="97">
        <f ca="1">OFFSET(WN!AU$1,$AO97,0)</f>
        <v>0.05</v>
      </c>
      <c r="AF97" s="98">
        <f ca="1">OFFSET(WN!O$1,$AN97,0)</f>
        <v>1.034</v>
      </c>
      <c r="AG97" s="28">
        <f ca="1">OFFSET(整体套利!J$1,$AP97,0)</f>
        <v>1.1900749199999998</v>
      </c>
      <c r="AH97" s="28">
        <f t="shared" ca="1" si="44"/>
        <v>1.0109999999999999</v>
      </c>
      <c r="AI97" s="28">
        <f ca="1">OFFSET(CF!K$1,$AN97,0)</f>
        <v>0.5</v>
      </c>
      <c r="AJ97" s="25">
        <f ca="1">OFFSET(整体套利!S$1,$AN97,0)</f>
        <v>0.25</v>
      </c>
      <c r="AK97" s="113">
        <f t="shared" ca="1" si="45"/>
        <v>1.0109999999999999</v>
      </c>
      <c r="AL97" s="44">
        <f t="shared" ca="1" si="46"/>
        <v>1.01715</v>
      </c>
      <c r="AM97" s="9">
        <v>2.5000000000000001E-2</v>
      </c>
      <c r="AN97" s="10">
        <f>MATCH(A97,CF!L:L,0)-1</f>
        <v>3</v>
      </c>
      <c r="AO97" s="10">
        <f>MATCH($A97,WN!F:F,0)-1</f>
        <v>3</v>
      </c>
      <c r="AP97" s="10">
        <f>MATCH($A97,整体套利!U:U,0)-1</f>
        <v>3</v>
      </c>
    </row>
    <row r="98" spans="1:42" ht="13.95" x14ac:dyDescent="0.25">
      <c r="A98" s="1" t="str">
        <f>WN!F118</f>
        <v>150325.SZ</v>
      </c>
      <c r="B98" s="1" t="str">
        <f>WN!H118</f>
        <v>高铁A端</v>
      </c>
      <c r="C98" s="13">
        <f ca="1">OFFSET(RT!I$1,$AO98,0)</f>
        <v>1.0389999999999999</v>
      </c>
      <c r="D98" s="28" t="e">
        <f t="shared" ref="D98:D128" ca="1" si="48">IF(Y98=0.03,AE98/ImYield3+AF98-1,IF(Y98=0.032,AE98/ImYield3.2+AF98-1,IF(Y98=0.035,AE98/ImYield3.5+AF98-1,IF(Y98=0.04,AE98/ImYield4+AF98-1,"-"))))</f>
        <v>#N/A</v>
      </c>
      <c r="E98" s="9" t="e">
        <f t="shared" ref="E98:E128" ca="1" si="49">IF(D98="-","-",C98/D98-1)</f>
        <v>#N/A</v>
      </c>
      <c r="F98" s="9">
        <f ca="1">OFFSET(RT!O$1,$AN98,0)</f>
        <v>0</v>
      </c>
      <c r="G98" s="34">
        <f ca="1">OFFSET(RT!X$1,$AO98,0)</f>
        <v>0</v>
      </c>
      <c r="H98" s="15">
        <f t="shared" ref="H98:H128" ca="1" si="50">AE98/(C98-AF98+1)</f>
        <v>5.4912140575079885E-2</v>
      </c>
      <c r="I98" s="15">
        <f ca="1">OFFSET(RT!S$1,$AN98,0)</f>
        <v>0</v>
      </c>
      <c r="J98" s="9">
        <f ca="1">OFFSET(整体套利!C$1,$AP98,0)</f>
        <v>8.3540510890760533E-3</v>
      </c>
      <c r="K98" s="9">
        <f ca="1">OFFSET(整体套利!O$1,$AP98,0)</f>
        <v>6.7940133910988632E-3</v>
      </c>
      <c r="L98" s="9">
        <f ca="1">OFFSET(整体套利!P$1,$AP98,0)</f>
        <v>-7.9209857226677505E-3</v>
      </c>
      <c r="M98" s="25">
        <f ca="1">OFFSET(WN!R$1,$AN98,0)</f>
        <v>0.11837794</v>
      </c>
      <c r="N98" s="125">
        <f ca="1">OFFSET(WN!$U$1,$AN98,0)</f>
        <v>0.11859494</v>
      </c>
      <c r="O98" s="25">
        <f t="shared" ref="O98:O128" ca="1" si="51">M98-N98</f>
        <v>-2.1699999999999497E-4</v>
      </c>
      <c r="P98" s="9">
        <f t="shared" ref="P98:P128" ca="1" si="52">M98/N98-1</f>
        <v>-1.8297576608242716E-3</v>
      </c>
      <c r="Q98" s="12">
        <f ca="1">OFFSET(整体套利!H$1,AP98,0)</f>
        <v>-0.36530399287928672</v>
      </c>
      <c r="R98" s="12">
        <f t="shared" ca="1" si="47"/>
        <v>-2.0101058710298436E-2</v>
      </c>
      <c r="S98" s="61">
        <f t="shared" ref="S98:S128" ca="1" si="53">IF(X98="-","-",R98*EXP(-3%*V98))</f>
        <v>-1.7595692358010343E-2</v>
      </c>
      <c r="T98" s="12">
        <f t="shared" ref="T98:T128" ca="1" si="54">IF(X98="-","-",AE98/(AH98-S98*C98))</f>
        <v>5.3927811334155445E-2</v>
      </c>
      <c r="U98" s="61">
        <f t="shared" ref="U98:U128" ca="1" si="55">IF(X98="-","-",IF(X98=6,IF(W98&lt;1,-3.1402*W98^3+13.6342*W98^2-18.2453*W98+7.8272,IF(W98&lt;=1.25,-2.4896*W98^3+9.5484*W98^2-12.2112*W98+5.2219,0.2062*W98^3-0.1181*W98^2-0.6581*W98+0.6197)),IF(W98&lt;=1.2,-4.6496*W98^3+16.9695*W98^2-20.6466*W98+8.3895,IF(W98&lt;=1.4,-0.9815*W98^3+4.0577*W98^2-5.6099*W98+2.5962,0.2913*W98^3-1.2435*W98^2+1.7775*W98-0.8485))))</f>
        <v>7.7849084260862789E-2</v>
      </c>
      <c r="V98" s="59">
        <f t="shared" ref="V98:V128" ca="1" si="56">IF(X98="-","-",IF(X98=6,IF(W98&lt;=1,(5128*W98^3-17931*W98^2+21682*W98-7764)/250,IF(W98&lt;=1.25,(2274*W98^3-10027*W98^2+14407*W98-5539)/250,(1744*W98^3-8769*W98^2+13731*W98-5627)/250)),IF(W98&lt;=1.2,(4165*W98^3-15279*W98^2+19557*W98-7230)/250,IF(W98&lt;=1.4,(-287.5*W98^3-309.4*W98^2+2634.7*W98-793.8)/250,(323.2*W98^3-2492.3*W98^2+5194.9*W98-1775.5)/250))))</f>
        <v>4.4372788710158346</v>
      </c>
      <c r="W98" s="58">
        <f t="shared" ref="W98:W128" ca="1" si="57">AG98-(AF98-1)*AI98</f>
        <v>0.99532875199999993</v>
      </c>
      <c r="X98">
        <f ca="1">OFFSET(CF!Y$1,$AN98,0)</f>
        <v>6</v>
      </c>
      <c r="Y98" s="94">
        <f ca="1">IF(Z98="否",ROUND(OFFSET(CF!J$1,$AN98,0),3),"-  ")</f>
        <v>0.04</v>
      </c>
      <c r="Z98" s="95" t="str">
        <f ca="1">IF(OFFSET(CF!I$1,$AN98,0)=0,"否","是")</f>
        <v>否</v>
      </c>
      <c r="AA98" s="9">
        <f t="shared" ref="AA98:AA128" ca="1" si="58">C98/AF98-1</f>
        <v>1.5423173317907768E-3</v>
      </c>
      <c r="AB98" s="34">
        <f t="shared" ref="AB98:AB128" ca="1" si="59">C98*M98</f>
        <v>0.12299467965999999</v>
      </c>
      <c r="AC98" s="96">
        <f ca="1">OFFSET(CF!B$1,$AN98,0)</f>
        <v>42221</v>
      </c>
      <c r="AD98" s="97">
        <f ca="1">OFFSET(WN!AT$1,$AO98,0)</f>
        <v>5.5E-2</v>
      </c>
      <c r="AE98" s="97">
        <f ca="1">OFFSET(WN!AU$1,$AO98,0)</f>
        <v>5.5E-2</v>
      </c>
      <c r="AF98" s="98">
        <f ca="1">OFFSET(WN!O$1,$AN98,0)</f>
        <v>1.0374000000000001</v>
      </c>
      <c r="AG98" s="28">
        <f ca="1">OFFSET(整体套利!J$1,$AP98,0)</f>
        <v>1.014028752</v>
      </c>
      <c r="AH98" s="28">
        <f t="shared" ref="AH98:AH128" ca="1" si="60">C98-AF98+1</f>
        <v>1.0015999999999998</v>
      </c>
      <c r="AI98" s="28">
        <f ca="1">OFFSET(CF!K$1,$AN98,0)</f>
        <v>0.5</v>
      </c>
      <c r="AJ98" s="25">
        <f ca="1">OFFSET(整体套利!S$1,$AN98,0)</f>
        <v>0.25</v>
      </c>
      <c r="AK98" s="113">
        <f t="shared" ref="AK98:AK128" ca="1" si="61">AE98/H98</f>
        <v>1.0015999999999998</v>
      </c>
      <c r="AL98" s="44">
        <f t="shared" ref="AL98:AL128" ca="1" si="62">AJ98*AK98+(AF98-AJ98)*(1-AM98)</f>
        <v>1.0181149999999999</v>
      </c>
      <c r="AM98" s="9">
        <v>2.5000000000000001E-2</v>
      </c>
      <c r="AN98" s="10">
        <f>MATCH(A98,CF!L:L,0)-1</f>
        <v>117</v>
      </c>
      <c r="AO98" s="10">
        <f>MATCH($A98,WN!F:F,0)-1</f>
        <v>117</v>
      </c>
      <c r="AP98" s="10">
        <f>MATCH($A98,整体套利!U:U,0)-1</f>
        <v>117</v>
      </c>
    </row>
    <row r="99" spans="1:42" ht="13.95" x14ac:dyDescent="0.25">
      <c r="A99" s="1" t="str">
        <f>WN!F119</f>
        <v>502031.SH</v>
      </c>
      <c r="B99" s="1" t="str">
        <f>WN!H119</f>
        <v>高铁A</v>
      </c>
      <c r="C99" s="13">
        <f ca="1">OFFSET(RT!I$1,$AO99,0)</f>
        <v>0.997</v>
      </c>
      <c r="D99" s="28" t="e">
        <f t="shared" ca="1" si="48"/>
        <v>#N/A</v>
      </c>
      <c r="E99" s="9" t="e">
        <f t="shared" ca="1" si="49"/>
        <v>#N/A</v>
      </c>
      <c r="F99" s="9">
        <f ca="1">OFFSET(RT!O$1,$AN99,0)</f>
        <v>-4.0000000000000001E-3</v>
      </c>
      <c r="G99" s="34">
        <f ca="1">OFFSET(RT!X$1,$AO99,0)</f>
        <v>0</v>
      </c>
      <c r="H99" s="15">
        <f t="shared" ca="1" si="50"/>
        <v>5.040322580645161E-2</v>
      </c>
      <c r="I99" s="15">
        <f ca="1">OFFSET(RT!S$1,$AN99,0)</f>
        <v>3.0374499714122357E-5</v>
      </c>
      <c r="J99" s="9">
        <f ca="1">OFFSET(整体套利!C$1,$AP99,0)</f>
        <v>-1.465869528038144E-2</v>
      </c>
      <c r="K99" s="9">
        <f ca="1">OFFSET(整体套利!O$1,$AP99,0)</f>
        <v>-1.2909632571995955E-2</v>
      </c>
      <c r="L99" s="9">
        <f ca="1">OFFSET(整体套利!P$1,$AP99,0)</f>
        <v>1.0365251727542102E-2</v>
      </c>
      <c r="M99" s="25">
        <f ca="1">OFFSET(WN!R$1,$AN99,0)</f>
        <v>2.7983999999999998E-2</v>
      </c>
      <c r="N99" s="125">
        <f ca="1">OFFSET(WN!$U$1,$AN99,0)</f>
        <v>2.7983999999999998E-2</v>
      </c>
      <c r="O99" s="25">
        <f t="shared" ca="1" si="51"/>
        <v>0</v>
      </c>
      <c r="P99" s="9">
        <f t="shared" ca="1" si="52"/>
        <v>0</v>
      </c>
      <c r="Q99" s="12">
        <f ca="1">OFFSET(整体套利!H$1,AP99,0)</f>
        <v>-0.37576812850927754</v>
      </c>
      <c r="R99" s="12">
        <f t="shared" ca="1" si="47"/>
        <v>-1.291374122367106E-2</v>
      </c>
      <c r="S99" s="61">
        <f t="shared" ca="1" si="53"/>
        <v>-1.1292165094467106E-2</v>
      </c>
      <c r="T99" s="12">
        <f t="shared" ca="1" si="54"/>
        <v>4.9837614668315711E-2</v>
      </c>
      <c r="U99" s="61">
        <f t="shared" ca="1" si="55"/>
        <v>6.7920201315638806E-2</v>
      </c>
      <c r="V99" s="59">
        <f t="shared" ca="1" si="56"/>
        <v>4.4727608268374173</v>
      </c>
      <c r="W99" s="58">
        <f t="shared" ca="1" si="57"/>
        <v>1.0027354400000001</v>
      </c>
      <c r="X99">
        <f ca="1">OFFSET(CF!Y$1,$AN99,0)</f>
        <v>6</v>
      </c>
      <c r="Y99" s="94">
        <f ca="1">IF(Z99="否",ROUND(OFFSET(CF!J$1,$AN99,0),3),"-  ")</f>
        <v>3.5000000000000003E-2</v>
      </c>
      <c r="Z99" s="95" t="str">
        <f ca="1">IF(OFFSET(CF!I$1,$AN99,0)=0,"否","是")</f>
        <v>否</v>
      </c>
      <c r="AA99" s="9">
        <f t="shared" ca="1" si="58"/>
        <v>-7.9601990049750215E-3</v>
      </c>
      <c r="AB99" s="34">
        <f t="shared" ca="1" si="59"/>
        <v>2.7900047999999997E-2</v>
      </c>
      <c r="AC99" s="96">
        <f ca="1">OFFSET(CF!B$1,$AN99,0)</f>
        <v>42223</v>
      </c>
      <c r="AD99" s="97">
        <f ca="1">OFFSET(WN!AT$1,$AO99,0)</f>
        <v>0.05</v>
      </c>
      <c r="AE99" s="97">
        <f ca="1">OFFSET(WN!AU$1,$AO99,0)</f>
        <v>0.05</v>
      </c>
      <c r="AF99" s="98">
        <f ca="1">OFFSET(WN!O$1,$AN99,0)</f>
        <v>1.0049999999999999</v>
      </c>
      <c r="AG99" s="28">
        <f ca="1">OFFSET(整体套利!J$1,$AP99,0)</f>
        <v>1.0052354400000001</v>
      </c>
      <c r="AH99" s="28">
        <f t="shared" ca="1" si="60"/>
        <v>0.9920000000000001</v>
      </c>
      <c r="AI99" s="28">
        <f ca="1">OFFSET(CF!K$1,$AN99,0)</f>
        <v>0.5</v>
      </c>
      <c r="AJ99" s="25">
        <f ca="1">OFFSET(整体套利!S$1,$AN99,0)</f>
        <v>0.25</v>
      </c>
      <c r="AK99" s="113">
        <f t="shared" ca="1" si="61"/>
        <v>0.9920000000000001</v>
      </c>
      <c r="AL99" s="44">
        <f t="shared" ca="1" si="62"/>
        <v>0.98412499999999992</v>
      </c>
      <c r="AM99" s="9">
        <v>2.5000000000000001E-2</v>
      </c>
      <c r="AN99" s="10">
        <f>MATCH(A99,CF!L:L,0)-1</f>
        <v>118</v>
      </c>
      <c r="AO99" s="10">
        <f>MATCH($A99,WN!F:F,0)-1</f>
        <v>118</v>
      </c>
      <c r="AP99" s="10">
        <f>MATCH($A99,整体套利!U:U,0)-1</f>
        <v>118</v>
      </c>
    </row>
    <row r="100" spans="1:42" ht="13.95" x14ac:dyDescent="0.25">
      <c r="A100" s="1" t="str">
        <f>WN!F100</f>
        <v>150321.SZ</v>
      </c>
      <c r="B100" s="1" t="str">
        <f>WN!H100</f>
        <v>煤炭A基</v>
      </c>
      <c r="C100" s="13">
        <f ca="1">OFFSET(RT!I$1,$AO100,0)</f>
        <v>1.1839999999999999</v>
      </c>
      <c r="D100" s="28" t="str">
        <f t="shared" ca="1" si="48"/>
        <v>-</v>
      </c>
      <c r="E100" s="9" t="str">
        <f t="shared" ca="1" si="49"/>
        <v>-</v>
      </c>
      <c r="F100" s="9">
        <f ca="1">OFFSET(RT!O$1,$AN100,0)</f>
        <v>-4.2000000000000006E-3</v>
      </c>
      <c r="G100" s="34">
        <f ca="1">OFFSET(RT!X$1,$AO100,0)</f>
        <v>0</v>
      </c>
      <c r="H100" s="15">
        <f t="shared" ca="1" si="50"/>
        <v>5.7319223985890656E-2</v>
      </c>
      <c r="I100" s="15">
        <f ca="1">OFFSET(RT!S$1,$AN100,0)</f>
        <v>5.2470856139580989E-2</v>
      </c>
      <c r="J100" s="9">
        <f ca="1">OFFSET(整体套利!C$1,$AP100,0)</f>
        <v>-1.2723710036241842E-2</v>
      </c>
      <c r="K100" s="9">
        <f ca="1">OFFSET(整体套利!O$1,$AP100,0)</f>
        <v>5.4466230936820459E-3</v>
      </c>
      <c r="L100" s="9">
        <f ca="1">OFFSET(整体套利!P$1,$AP100,0)</f>
        <v>-5.3304904051173496E-3</v>
      </c>
      <c r="M100" s="25">
        <f ca="1">OFFSET(WN!R$1,$AN100,0)</f>
        <v>0.42074728</v>
      </c>
      <c r="N100" s="125">
        <f ca="1">OFFSET(WN!$U$1,$AN100,0)</f>
        <v>0.42160628</v>
      </c>
      <c r="O100" s="25">
        <f t="shared" ca="1" si="51"/>
        <v>-8.5899999999999865E-4</v>
      </c>
      <c r="P100" s="9">
        <f t="shared" ca="1" si="52"/>
        <v>-2.0374459317825666E-3</v>
      </c>
      <c r="Q100" s="12">
        <f ca="1">OFFSET(整体套利!H$1,AP100,0)</f>
        <v>-0.53768136241423159</v>
      </c>
      <c r="R100" s="12">
        <f t="shared" ca="1" si="47"/>
        <v>-0.10177364864864868</v>
      </c>
      <c r="S100" s="61">
        <f t="shared" ca="1" si="53"/>
        <v>-8.8066229786677483E-2</v>
      </c>
      <c r="T100" s="12">
        <f t="shared" ca="1" si="54"/>
        <v>5.2492572831087193E-2</v>
      </c>
      <c r="U100" s="61">
        <f t="shared" ca="1" si="55"/>
        <v>2.8496610772824948E-2</v>
      </c>
      <c r="V100" s="59">
        <f t="shared" ca="1" si="56"/>
        <v>4.8220691282748378</v>
      </c>
      <c r="W100" s="58">
        <f t="shared" ca="1" si="57"/>
        <v>1.3798752250000001</v>
      </c>
      <c r="X100">
        <f ca="1">OFFSET(CF!Y$1,$AN100,0)</f>
        <v>6</v>
      </c>
      <c r="Y100" s="94">
        <f ca="1">IF(Z100="否",ROUND(OFFSET(CF!J$1,$AN100,0),3),"-  ")</f>
        <v>0.05</v>
      </c>
      <c r="Z100" s="95" t="str">
        <f ca="1">IF(OFFSET(CF!I$1,$AN100,0)=0,"否","是")</f>
        <v>否</v>
      </c>
      <c r="AA100" s="9">
        <f t="shared" ca="1" si="58"/>
        <v>0.12761904761904752</v>
      </c>
      <c r="AB100" s="34">
        <f t="shared" ca="1" si="59"/>
        <v>0.49816477951999999</v>
      </c>
      <c r="AC100" s="96">
        <f ca="1">OFFSET(CF!B$1,$AN100,0)</f>
        <v>42187</v>
      </c>
      <c r="AD100" s="97">
        <f ca="1">OFFSET(WN!AT$1,$AO100,0)</f>
        <v>6.5000000000000002E-2</v>
      </c>
      <c r="AE100" s="97">
        <f ca="1">OFFSET(WN!AU$1,$AO100,0)</f>
        <v>6.5000000000000002E-2</v>
      </c>
      <c r="AF100" s="98">
        <f ca="1">OFFSET(WN!O$1,$AN100,0)</f>
        <v>1.05</v>
      </c>
      <c r="AG100" s="28">
        <f ca="1">OFFSET(整体套利!J$1,$AP100,0)</f>
        <v>1.4048752250000001</v>
      </c>
      <c r="AH100" s="28">
        <f t="shared" ca="1" si="60"/>
        <v>1.1339999999999999</v>
      </c>
      <c r="AI100" s="28">
        <f ca="1">OFFSET(CF!K$1,$AN100,0)</f>
        <v>0.5</v>
      </c>
      <c r="AJ100" s="25">
        <f ca="1">OFFSET(整体套利!S$1,$AN100,0)</f>
        <v>0.25</v>
      </c>
      <c r="AK100" s="113">
        <f t="shared" ca="1" si="61"/>
        <v>1.1339999999999999</v>
      </c>
      <c r="AL100" s="44">
        <f t="shared" ca="1" si="62"/>
        <v>1.0634999999999999</v>
      </c>
      <c r="AM100" s="9">
        <v>2.5000000000000001E-2</v>
      </c>
      <c r="AN100" s="10">
        <f>MATCH(A100,CF!L:L,0)-1</f>
        <v>99</v>
      </c>
      <c r="AO100" s="10">
        <f>MATCH($A100,WN!F:F,0)-1</f>
        <v>99</v>
      </c>
      <c r="AP100" s="10">
        <f>MATCH($A100,整体套利!U:U,0)-1</f>
        <v>99</v>
      </c>
    </row>
    <row r="101" spans="1:42" ht="13.95" x14ac:dyDescent="0.25">
      <c r="A101" s="1" t="str">
        <f>WN!F122</f>
        <v>502017.SH</v>
      </c>
      <c r="B101" s="1" t="str">
        <f>WN!H122</f>
        <v>带路A</v>
      </c>
      <c r="C101" s="13">
        <f ca="1">OFFSET(RT!I$1,$AO101,0)</f>
        <v>1.0880000000000001</v>
      </c>
      <c r="D101" s="28" t="e">
        <f t="shared" ca="1" si="48"/>
        <v>#N/A</v>
      </c>
      <c r="E101" s="9" t="e">
        <f t="shared" ca="1" si="49"/>
        <v>#N/A</v>
      </c>
      <c r="F101" s="9">
        <f ca="1">OFFSET(RT!O$1,$AN101,0)</f>
        <v>0</v>
      </c>
      <c r="G101" s="34">
        <f ca="1">OFFSET(RT!X$1,$AO101,0)</f>
        <v>0</v>
      </c>
      <c r="H101" s="15">
        <f t="shared" ca="1" si="50"/>
        <v>4.2654028436018947E-2</v>
      </c>
      <c r="I101" s="15">
        <f ca="1">OFFSET(RT!S$1,$AN101,0)</f>
        <v>6.5634024678393286E-4</v>
      </c>
      <c r="J101" s="9">
        <f ca="1">OFFSET(整体套利!C$1,$AP101,0)</f>
        <v>-5.8612564349925789E-3</v>
      </c>
      <c r="K101" s="9">
        <f ca="1">OFFSET(整体套利!O$1,$AP101,0)</f>
        <v>-7.3394495412844041E-3</v>
      </c>
      <c r="L101" s="9">
        <f ca="1">OFFSET(整体套利!P$1,$AP101,0)</f>
        <v>-5.9198542805100285E-2</v>
      </c>
      <c r="M101" s="25">
        <f ca="1">OFFSET(WN!R$1,$AN101,0)</f>
        <v>1.5236E-2</v>
      </c>
      <c r="N101" s="125">
        <f ca="1">OFFSET(WN!$U$1,$AN101,0)</f>
        <v>1.5236E-2</v>
      </c>
      <c r="O101" s="25">
        <f t="shared" ca="1" si="51"/>
        <v>0</v>
      </c>
      <c r="P101" s="9">
        <f t="shared" ca="1" si="52"/>
        <v>0</v>
      </c>
      <c r="Q101" s="12">
        <f ca="1">OFFSET(整体套利!H$1,AP101,0)</f>
        <v>-0.41059149353331592</v>
      </c>
      <c r="R101" s="12">
        <f t="shared" ref="R101:R128" ca="1" si="63">AL101/C101-1</f>
        <v>-5.5905330882353055E-2</v>
      </c>
      <c r="S101" s="61">
        <f t="shared" ca="1" si="53"/>
        <v>-4.8502265511955446E-2</v>
      </c>
      <c r="T101" s="12">
        <f t="shared" ca="1" si="54"/>
        <v>4.0622133760350981E-2</v>
      </c>
      <c r="U101" s="61">
        <f t="shared" ca="1" si="55"/>
        <v>3.7399960753004891E-2</v>
      </c>
      <c r="V101" s="59">
        <f t="shared" ca="1" si="56"/>
        <v>4.734974393221397</v>
      </c>
      <c r="W101" s="58">
        <f t="shared" ca="1" si="57"/>
        <v>1.0718792700000002</v>
      </c>
      <c r="X101">
        <f ca="1">OFFSET(CF!Y$1,$AN101,0)</f>
        <v>6</v>
      </c>
      <c r="Y101" s="94">
        <f ca="1">IF(Z101="否",ROUND(OFFSET(CF!J$1,$AN101,0),3),"-  ")</f>
        <v>0.03</v>
      </c>
      <c r="Z101" s="95" t="str">
        <f ca="1">IF(OFFSET(CF!I$1,$AN101,0)=0,"否","是")</f>
        <v>否</v>
      </c>
      <c r="AA101" s="9">
        <f t="shared" ca="1" si="58"/>
        <v>5.3242981606970163E-2</v>
      </c>
      <c r="AB101" s="34">
        <f t="shared" ca="1" si="59"/>
        <v>1.6576768000000002E-2</v>
      </c>
      <c r="AC101" s="96">
        <f ca="1">OFFSET(CF!B$1,$AN101,0)</f>
        <v>42240</v>
      </c>
      <c r="AD101" s="97">
        <f ca="1">OFFSET(WN!AT$1,$AO101,0)</f>
        <v>4.4999999999999998E-2</v>
      </c>
      <c r="AE101" s="97">
        <f ca="1">OFFSET(WN!AU$1,$AO101,0)</f>
        <v>4.4999999999999998E-2</v>
      </c>
      <c r="AF101" s="98">
        <f ca="1">OFFSET(WN!O$1,$AN101,0)</f>
        <v>1.0329999999999999</v>
      </c>
      <c r="AG101" s="28">
        <f ca="1">OFFSET(整体套利!J$1,$AP101,0)</f>
        <v>1.0883792700000001</v>
      </c>
      <c r="AH101" s="28">
        <f t="shared" ca="1" si="60"/>
        <v>1.0550000000000002</v>
      </c>
      <c r="AI101" s="28">
        <f ca="1">OFFSET(CF!K$1,$AN101,0)</f>
        <v>0.5</v>
      </c>
      <c r="AJ101" s="25">
        <f ca="1">OFFSET(整体套利!S$1,$AN101,0)</f>
        <v>0.25</v>
      </c>
      <c r="AK101" s="113">
        <f t="shared" ca="1" si="61"/>
        <v>1.0550000000000002</v>
      </c>
      <c r="AL101" s="44">
        <f t="shared" ca="1" si="62"/>
        <v>1.0271749999999999</v>
      </c>
      <c r="AM101" s="9">
        <v>2.5000000000000001E-2</v>
      </c>
      <c r="AN101" s="10">
        <f>MATCH(A101,CF!L:L,0)-1</f>
        <v>121</v>
      </c>
      <c r="AO101" s="10">
        <f>MATCH($A101,WN!F:F,0)-1</f>
        <v>121</v>
      </c>
      <c r="AP101" s="10">
        <f>MATCH($A101,整体套利!U:U,0)-1</f>
        <v>121</v>
      </c>
    </row>
    <row r="102" spans="1:42" ht="13.95" x14ac:dyDescent="0.25">
      <c r="A102" s="1" t="str">
        <f>WN!F93</f>
        <v>150293.SZ</v>
      </c>
      <c r="B102" s="1" t="str">
        <f>WN!H93</f>
        <v>高铁A级</v>
      </c>
      <c r="C102" s="13">
        <f ca="1">OFFSET(RT!I$1,$AO102,0)</f>
        <v>1.0429999999999999</v>
      </c>
      <c r="D102" s="28" t="e">
        <f t="shared" ca="1" si="48"/>
        <v>#N/A</v>
      </c>
      <c r="E102" s="9" t="e">
        <f t="shared" ca="1" si="49"/>
        <v>#N/A</v>
      </c>
      <c r="F102" s="9">
        <f ca="1">OFFSET(RT!O$1,$AN102,0)</f>
        <v>1E-3</v>
      </c>
      <c r="G102" s="34">
        <f ca="1">OFFSET(RT!X$1,$AO102,0)</f>
        <v>0</v>
      </c>
      <c r="H102" s="15">
        <f t="shared" ca="1" si="50"/>
        <v>5.4961526931148204E-2</v>
      </c>
      <c r="I102" s="15">
        <f ca="1">OFFSET(RT!S$1,$AN102,0)</f>
        <v>6.2246571038653753E-3</v>
      </c>
      <c r="J102" s="9">
        <f ca="1">OFFSET(整体套利!C$1,$AP102,0)</f>
        <v>-1.6705526388734571E-2</v>
      </c>
      <c r="K102" s="9">
        <f ca="1">OFFSET(整体套利!O$1,$AP102,0)</f>
        <v>-1.2444612048647219E-2</v>
      </c>
      <c r="L102" s="9">
        <f ca="1">OFFSET(整体套利!P$1,$AP102,0)</f>
        <v>3.0907558302895044E-3</v>
      </c>
      <c r="M102" s="25">
        <f ca="1">OFFSET(WN!R$1,$AN102,0)</f>
        <v>4.6852379999999999E-2</v>
      </c>
      <c r="N102" s="125">
        <f ca="1">OFFSET(WN!$U$1,$AN102,0)</f>
        <v>4.6882380000000001E-2</v>
      </c>
      <c r="O102" s="25">
        <f t="shared" ca="1" si="51"/>
        <v>-3.0000000000002247E-5</v>
      </c>
      <c r="P102" s="9">
        <f t="shared" ca="1" si="52"/>
        <v>-6.3989925426144456E-4</v>
      </c>
      <c r="Q102" s="12">
        <f ca="1">OFFSET(整体套利!H$1,AP102,0)</f>
        <v>-0.39000810427245458</v>
      </c>
      <c r="R102" s="12">
        <f t="shared" ca="1" si="63"/>
        <v>-1.9494247363374795E-2</v>
      </c>
      <c r="S102" s="61">
        <f t="shared" ca="1" si="53"/>
        <v>-1.697084360523014E-2</v>
      </c>
      <c r="T102" s="12">
        <f t="shared" ca="1" si="54"/>
        <v>5.400625308599534E-2</v>
      </c>
      <c r="U102" s="61">
        <f t="shared" ca="1" si="55"/>
        <v>5.0185381079307589E-2</v>
      </c>
      <c r="V102" s="59">
        <f t="shared" ca="1" si="56"/>
        <v>4.6207541822080671</v>
      </c>
      <c r="W102" s="58">
        <f t="shared" ca="1" si="57"/>
        <v>1.0380444</v>
      </c>
      <c r="X102">
        <f ca="1">OFFSET(CF!Y$1,$AN102,0)</f>
        <v>6</v>
      </c>
      <c r="Y102" s="94">
        <f ca="1">IF(Z102="否",ROUND(OFFSET(CF!J$1,$AN102,0),3),"-  ")</f>
        <v>0.04</v>
      </c>
      <c r="Z102" s="95" t="str">
        <f ca="1">IF(OFFSET(CF!I$1,$AN102,0)=0,"否","是")</f>
        <v>否</v>
      </c>
      <c r="AA102" s="9">
        <f t="shared" ca="1" si="58"/>
        <v>6.7159167226327199E-4</v>
      </c>
      <c r="AB102" s="34">
        <f t="shared" ca="1" si="59"/>
        <v>4.8867032339999998E-2</v>
      </c>
      <c r="AC102" s="96">
        <f ca="1">OFFSET(CF!B$1,$AN102,0)</f>
        <v>42178</v>
      </c>
      <c r="AD102" s="97">
        <f ca="1">OFFSET(WN!AT$1,$AO102,0)</f>
        <v>5.5E-2</v>
      </c>
      <c r="AE102" s="97">
        <f ca="1">OFFSET(WN!AU$1,$AO102,0)</f>
        <v>5.5E-2</v>
      </c>
      <c r="AF102" s="98">
        <f ca="1">OFFSET(WN!O$1,$AN102,0)</f>
        <v>1.0423</v>
      </c>
      <c r="AG102" s="28">
        <f ca="1">OFFSET(整体套利!J$1,$AP102,0)</f>
        <v>1.0591944</v>
      </c>
      <c r="AH102" s="28">
        <f t="shared" ca="1" si="60"/>
        <v>1.0006999999999999</v>
      </c>
      <c r="AI102" s="28">
        <f ca="1">OFFSET(CF!K$1,$AN102,0)</f>
        <v>0.5</v>
      </c>
      <c r="AJ102" s="25">
        <f ca="1">OFFSET(整体套利!S$1,$AN102,0)</f>
        <v>0.25</v>
      </c>
      <c r="AK102" s="113">
        <f t="shared" ca="1" si="61"/>
        <v>1.0006999999999999</v>
      </c>
      <c r="AL102" s="44">
        <f t="shared" ca="1" si="62"/>
        <v>1.0226675000000001</v>
      </c>
      <c r="AM102" s="9">
        <v>2.5000000000000001E-2</v>
      </c>
      <c r="AN102" s="10">
        <f>MATCH(A102,CF!L:L,0)-1</f>
        <v>92</v>
      </c>
      <c r="AO102" s="10">
        <f>MATCH($A102,WN!F:F,0)-1</f>
        <v>92</v>
      </c>
      <c r="AP102" s="10">
        <f>MATCH($A102,整体套利!U:U,0)-1</f>
        <v>92</v>
      </c>
    </row>
    <row r="103" spans="1:42" ht="13.95" x14ac:dyDescent="0.25">
      <c r="A103" s="1" t="str">
        <f>WN!F7</f>
        <v>150053.SZ</v>
      </c>
      <c r="B103" s="1" t="str">
        <f>WN!H7</f>
        <v>泰达500A</v>
      </c>
      <c r="C103" s="13">
        <f ca="1">OFFSET(RT!I$1,$AO103,0)</f>
        <v>1.048</v>
      </c>
      <c r="D103" s="28" t="e">
        <f t="shared" ca="1" si="48"/>
        <v>#N/A</v>
      </c>
      <c r="E103" s="9" t="e">
        <f t="shared" ca="1" si="49"/>
        <v>#N/A</v>
      </c>
      <c r="F103" s="9">
        <f ca="1">OFFSET(RT!O$1,$AN103,0)</f>
        <v>0</v>
      </c>
      <c r="G103" s="34">
        <f ca="1">OFFSET(RT!X$1,$AO103,0)</f>
        <v>0</v>
      </c>
      <c r="H103" s="15">
        <f t="shared" ca="1" si="50"/>
        <v>4.9314528059966466E-2</v>
      </c>
      <c r="I103" s="15">
        <f ca="1">OFFSET(RT!S$1,$AN103,0)</f>
        <v>0</v>
      </c>
      <c r="J103" s="9">
        <f ca="1">OFFSET(整体套利!C$1,$AP103,0)</f>
        <v>-2.0827554470133514E-2</v>
      </c>
      <c r="K103" s="9">
        <f ca="1">OFFSET(整体套利!O$1,$AP103,0)</f>
        <v>-1.5265736873537161E-2</v>
      </c>
      <c r="L103" s="9">
        <f ca="1">OFFSET(整体套利!P$1,$AP103,0)</f>
        <v>-5.4388598323046322E-3</v>
      </c>
      <c r="M103" s="25">
        <f ca="1">OFFSET(WN!R$1,$AN103,0)</f>
        <v>3.3869440000000001E-2</v>
      </c>
      <c r="N103" s="125">
        <f ca="1">OFFSET(WN!$U$1,$AN103,0)</f>
        <v>3.3878520000000002E-2</v>
      </c>
      <c r="O103" s="25">
        <f t="shared" ca="1" si="51"/>
        <v>-9.0800000000015868E-6</v>
      </c>
      <c r="P103" s="9">
        <f t="shared" ca="1" si="52"/>
        <v>-2.680164304698085E-4</v>
      </c>
      <c r="Q103" s="12">
        <f ca="1">OFFSET(整体套利!H$1,AP103,0)</f>
        <v>-0.47190278003773101</v>
      </c>
      <c r="R103" s="12">
        <f t="shared" ca="1" si="63"/>
        <v>-2.8652194656488605E-2</v>
      </c>
      <c r="S103" s="61" t="str">
        <f t="shared" ca="1" si="53"/>
        <v>-</v>
      </c>
      <c r="T103" s="12" t="str">
        <f t="shared" ca="1" si="54"/>
        <v>-</v>
      </c>
      <c r="U103" s="61" t="str">
        <f t="shared" ca="1" si="55"/>
        <v>-</v>
      </c>
      <c r="V103" s="59" t="str">
        <f t="shared" ca="1" si="56"/>
        <v>-</v>
      </c>
      <c r="W103" s="58">
        <f t="shared" ca="1" si="57"/>
        <v>1.053587743796748</v>
      </c>
      <c r="X103" t="str">
        <f ca="1">OFFSET(CF!Y$1,$AN103,0)</f>
        <v>-</v>
      </c>
      <c r="Y103" s="94">
        <f ca="1">IF(Z103="否",ROUND(OFFSET(CF!J$1,$AN103,0),3),"-  ")</f>
        <v>3.5000000000000003E-2</v>
      </c>
      <c r="Z103" s="95" t="str">
        <f ca="1">IF(OFFSET(CF!I$1,$AN103,0)=0,"否","是")</f>
        <v>否</v>
      </c>
      <c r="AA103" s="9">
        <f t="shared" ca="1" si="58"/>
        <v>1.3441640073493799E-2</v>
      </c>
      <c r="AB103" s="34">
        <f t="shared" ca="1" si="59"/>
        <v>3.5495173120000001E-2</v>
      </c>
      <c r="AC103" s="96">
        <f ca="1">OFFSET(CF!B$1,$AN103,0)</f>
        <v>40899</v>
      </c>
      <c r="AD103" s="97">
        <f ca="1">OFFSET(WN!AT$1,$AO103,0)</f>
        <v>0.05</v>
      </c>
      <c r="AE103" s="97">
        <f ca="1">OFFSET(WN!AU$1,$AO103,0)</f>
        <v>0.05</v>
      </c>
      <c r="AF103" s="98">
        <f ca="1">OFFSET(WN!O$1,$AN103,0)</f>
        <v>1.0341</v>
      </c>
      <c r="AG103" s="28">
        <f ca="1">OFFSET(整体套利!J$1,$AP103,0)</f>
        <v>1.067227744</v>
      </c>
      <c r="AH103" s="28">
        <f t="shared" ca="1" si="60"/>
        <v>1.0139</v>
      </c>
      <c r="AI103" s="28">
        <f ca="1">OFFSET(CF!K$1,$AN103,0)</f>
        <v>0.40000000596046448</v>
      </c>
      <c r="AJ103" s="25">
        <f ca="1">OFFSET(整体套利!S$1,$AN103,0)</f>
        <v>0.25</v>
      </c>
      <c r="AK103" s="113">
        <f t="shared" ca="1" si="61"/>
        <v>1.0139</v>
      </c>
      <c r="AL103" s="44">
        <f t="shared" ca="1" si="62"/>
        <v>1.0179724999999999</v>
      </c>
      <c r="AM103" s="9">
        <v>2.5000000000000001E-2</v>
      </c>
      <c r="AN103" s="10">
        <f>MATCH(A103,CF!L:L,0)-1</f>
        <v>6</v>
      </c>
      <c r="AO103" s="10">
        <f>MATCH($A103,WN!F:F,0)-1</f>
        <v>6</v>
      </c>
      <c r="AP103" s="10">
        <f>MATCH($A103,整体套利!U:U,0)-1</f>
        <v>6</v>
      </c>
    </row>
    <row r="104" spans="1:42" ht="13.95" x14ac:dyDescent="0.25">
      <c r="A104" s="1" t="str">
        <f>WN!F112</f>
        <v>502011.SH</v>
      </c>
      <c r="B104" s="1" t="str">
        <f>WN!H112</f>
        <v>证券A</v>
      </c>
      <c r="C104" s="13">
        <f ca="1">OFFSET(RT!I$1,$AO104,0)</f>
        <v>0.99</v>
      </c>
      <c r="D104" s="28" t="e">
        <f t="shared" ca="1" si="48"/>
        <v>#N/A</v>
      </c>
      <c r="E104" s="9" t="e">
        <f t="shared" ca="1" si="49"/>
        <v>#N/A</v>
      </c>
      <c r="F104" s="9">
        <f ca="1">OFFSET(RT!O$1,$AN104,0)</f>
        <v>-8.0000000000000002E-3</v>
      </c>
      <c r="G104" s="34">
        <f ca="1">OFFSET(RT!X$1,$AO104,0)</f>
        <v>0</v>
      </c>
      <c r="H104" s="15">
        <f t="shared" ca="1" si="50"/>
        <v>4.5815516188149052E-2</v>
      </c>
      <c r="I104" s="15">
        <f ca="1">OFFSET(RT!S$1,$AN104,0)</f>
        <v>5.2884524078321803E-3</v>
      </c>
      <c r="J104" s="9">
        <f ca="1">OFFSET(整体套利!C$1,$AP104,0)</f>
        <v>-1.1334126732372996E-3</v>
      </c>
      <c r="K104" s="9">
        <f ca="1">OFFSET(整体套利!O$1,$AP104,0)</f>
        <v>-7.4019245003709155E-4</v>
      </c>
      <c r="L104" s="9">
        <f ca="1">OFFSET(整体套利!P$1,$AP104,0)</f>
        <v>-6.5040650406503753E-3</v>
      </c>
      <c r="M104" s="25">
        <f ca="1">OFFSET(WN!R$1,$AN104,0)</f>
        <v>0.47389100000000001</v>
      </c>
      <c r="N104" s="125">
        <f ca="1">OFFSET(WN!$U$1,$AN104,0)</f>
        <v>0.47389100000000001</v>
      </c>
      <c r="O104" s="25">
        <f t="shared" ca="1" si="51"/>
        <v>0</v>
      </c>
      <c r="P104" s="9">
        <f t="shared" ca="1" si="52"/>
        <v>0</v>
      </c>
      <c r="Q104" s="12">
        <f ca="1">OFFSET(整体套利!H$1,AP104,0)</f>
        <v>-0.47876571775015075</v>
      </c>
      <c r="R104" s="12">
        <f t="shared" ca="1" si="63"/>
        <v>-5.6515151515151851E-3</v>
      </c>
      <c r="S104" s="61">
        <f t="shared" ca="1" si="53"/>
        <v>-4.8699168585364114E-3</v>
      </c>
      <c r="T104" s="12">
        <f t="shared" ca="1" si="54"/>
        <v>4.5591725074886555E-2</v>
      </c>
      <c r="U104" s="61">
        <f t="shared" ca="1" si="55"/>
        <v>1.6007087043352186E-2</v>
      </c>
      <c r="V104" s="59">
        <f t="shared" ca="1" si="56"/>
        <v>4.9615604279247778</v>
      </c>
      <c r="W104" s="58">
        <f t="shared" ca="1" si="57"/>
        <v>1.202467312</v>
      </c>
      <c r="X104">
        <f ca="1">OFFSET(CF!Y$1,$AN104,0)</f>
        <v>6</v>
      </c>
      <c r="Y104" s="94">
        <f ca="1">IF(Z104="否",ROUND(OFFSET(CF!J$1,$AN104,0),3),"-  ")</f>
        <v>0.03</v>
      </c>
      <c r="Z104" s="95" t="str">
        <f ca="1">IF(OFFSET(CF!I$1,$AN104,0)=0,"否","是")</f>
        <v>否</v>
      </c>
      <c r="AA104" s="9">
        <f t="shared" ca="1" si="58"/>
        <v>-1.7662234570351321E-2</v>
      </c>
      <c r="AB104" s="34">
        <f t="shared" ca="1" si="59"/>
        <v>0.46915209000000002</v>
      </c>
      <c r="AC104" s="96">
        <f ca="1">OFFSET(CF!B$1,$AN104,0)</f>
        <v>42200</v>
      </c>
      <c r="AD104" s="97">
        <f ca="1">OFFSET(WN!AT$1,$AO104,0)</f>
        <v>4.4999999999999998E-2</v>
      </c>
      <c r="AE104" s="97">
        <f ca="1">OFFSET(WN!AU$1,$AO104,0)</f>
        <v>4.4999999999999998E-2</v>
      </c>
      <c r="AF104" s="98">
        <f ca="1">OFFSET(WN!O$1,$AN104,0)</f>
        <v>1.0078</v>
      </c>
      <c r="AG104" s="28">
        <f ca="1">OFFSET(整体套利!J$1,$AP104,0)</f>
        <v>1.206367312</v>
      </c>
      <c r="AH104" s="28">
        <f t="shared" ca="1" si="60"/>
        <v>0.98219999999999996</v>
      </c>
      <c r="AI104" s="28">
        <f ca="1">OFFSET(CF!K$1,$AN104,0)</f>
        <v>0.5</v>
      </c>
      <c r="AJ104" s="25">
        <f ca="1">OFFSET(整体套利!S$1,$AN104,0)</f>
        <v>0.25</v>
      </c>
      <c r="AK104" s="113">
        <f t="shared" ca="1" si="61"/>
        <v>0.98219999999999996</v>
      </c>
      <c r="AL104" s="44">
        <f t="shared" ca="1" si="62"/>
        <v>0.98440499999999997</v>
      </c>
      <c r="AM104" s="9">
        <v>2.5000000000000001E-2</v>
      </c>
      <c r="AN104" s="10">
        <f>MATCH(A104,CF!L:L,0)-1</f>
        <v>111</v>
      </c>
      <c r="AO104" s="10">
        <f>MATCH($A104,WN!F:F,0)-1</f>
        <v>111</v>
      </c>
      <c r="AP104" s="10">
        <f>MATCH($A104,整体套利!U:U,0)-1</f>
        <v>111</v>
      </c>
    </row>
    <row r="105" spans="1:42" ht="13.95" x14ac:dyDescent="0.25">
      <c r="A105" s="1" t="str">
        <f>WN!F45</f>
        <v>150190.SZ</v>
      </c>
      <c r="B105" s="1" t="str">
        <f>WN!H45</f>
        <v>NCF环保A</v>
      </c>
      <c r="C105" s="13">
        <f ca="1">OFFSET(RT!I$1,$AO105,0)</f>
        <v>1.0449999999999999</v>
      </c>
      <c r="D105" s="28" t="e">
        <f t="shared" ca="1" si="48"/>
        <v>#N/A</v>
      </c>
      <c r="E105" s="9" t="e">
        <f t="shared" ca="1" si="49"/>
        <v>#N/A</v>
      </c>
      <c r="F105" s="9">
        <f ca="1">OFFSET(RT!O$1,$AN105,0)</f>
        <v>0</v>
      </c>
      <c r="G105" s="34">
        <f ca="1">OFFSET(RT!X$1,$AO105,0)</f>
        <v>0</v>
      </c>
      <c r="H105" s="15">
        <f t="shared" ca="1" si="50"/>
        <v>5.4617676266137047E-2</v>
      </c>
      <c r="I105" s="15">
        <f ca="1">OFFSET(RT!S$1,$AN105,0)</f>
        <v>1.0025750982952291E-3</v>
      </c>
      <c r="J105" s="9">
        <f ca="1">OFFSET(整体套利!C$1,$AP105,0)</f>
        <v>-4.02681653389525E-3</v>
      </c>
      <c r="K105" s="9">
        <f ca="1">OFFSET(整体套利!O$1,$AP105,0)</f>
        <v>-1.1883802816901268E-2</v>
      </c>
      <c r="L105" s="9">
        <f ca="1">OFFSET(整体套利!P$1,$AP105,0)</f>
        <v>-5.2677787532923182E-3</v>
      </c>
      <c r="M105" s="25">
        <f ca="1">OFFSET(WN!R$1,$AN105,0)</f>
        <v>0.38908806000000001</v>
      </c>
      <c r="N105" s="125">
        <f ca="1">OFFSET(WN!$U$1,$AN105,0)</f>
        <v>0.38995238999999998</v>
      </c>
      <c r="O105" s="25">
        <f t="shared" ca="1" si="51"/>
        <v>-8.6432999999996873E-4</v>
      </c>
      <c r="P105" s="9">
        <f t="shared" ca="1" si="52"/>
        <v>-2.216501352895861E-3</v>
      </c>
      <c r="Q105" s="12">
        <f ca="1">OFFSET(整体套利!H$1,AP105,0)</f>
        <v>-0.43282412074297483</v>
      </c>
      <c r="R105" s="12">
        <f t="shared" ca="1" si="63"/>
        <v>-2.3875598086124383E-2</v>
      </c>
      <c r="S105" s="61">
        <f t="shared" ca="1" si="53"/>
        <v>-2.0645085724161991E-2</v>
      </c>
      <c r="T105" s="12">
        <f t="shared" ca="1" si="54"/>
        <v>5.3472082585283361E-2</v>
      </c>
      <c r="U105" s="61">
        <f t="shared" ca="1" si="55"/>
        <v>2.603290858197127E-2</v>
      </c>
      <c r="V105" s="59">
        <f t="shared" ca="1" si="56"/>
        <v>4.8459875051594503</v>
      </c>
      <c r="W105" s="58">
        <f t="shared" ca="1" si="57"/>
        <v>1.1155686999999999</v>
      </c>
      <c r="X105">
        <f ca="1">OFFSET(CF!Y$1,$AN105,0)</f>
        <v>6</v>
      </c>
      <c r="Y105" s="94">
        <f ca="1">IF(Z105="否",ROUND(OFFSET(CF!J$1,$AN105,0),3),"-  ")</f>
        <v>0.04</v>
      </c>
      <c r="Z105" s="95" t="str">
        <f ca="1">IF(OFFSET(CF!I$1,$AN105,0)=0,"否","是")</f>
        <v>否</v>
      </c>
      <c r="AA105" s="9">
        <f t="shared" ca="1" si="58"/>
        <v>6.7437379576107404E-3</v>
      </c>
      <c r="AB105" s="34">
        <f t="shared" ca="1" si="59"/>
        <v>0.40659702269999998</v>
      </c>
      <c r="AC105" s="96">
        <f ca="1">OFFSET(CF!B$1,$AN105,0)</f>
        <v>41925</v>
      </c>
      <c r="AD105" s="97">
        <f ca="1">OFFSET(WN!AT$1,$AO105,0)</f>
        <v>5.5E-2</v>
      </c>
      <c r="AE105" s="97">
        <f ca="1">OFFSET(WN!AU$1,$AO105,0)</f>
        <v>5.5E-2</v>
      </c>
      <c r="AF105" s="98">
        <f ca="1">OFFSET(WN!O$1,$AN105,0)</f>
        <v>1.038</v>
      </c>
      <c r="AG105" s="28">
        <f ca="1">OFFSET(整体套利!J$1,$AP105,0)</f>
        <v>1.1345687</v>
      </c>
      <c r="AH105" s="28">
        <f t="shared" ca="1" si="60"/>
        <v>1.0069999999999999</v>
      </c>
      <c r="AI105" s="28">
        <f ca="1">OFFSET(CF!K$1,$AN105,0)</f>
        <v>0.5</v>
      </c>
      <c r="AJ105" s="25">
        <f ca="1">OFFSET(整体套利!S$1,$AN105,0)</f>
        <v>0.25</v>
      </c>
      <c r="AK105" s="113">
        <f t="shared" ca="1" si="61"/>
        <v>1.0069999999999999</v>
      </c>
      <c r="AL105" s="44">
        <f t="shared" ca="1" si="62"/>
        <v>1.0200499999999999</v>
      </c>
      <c r="AM105" s="9">
        <v>2.5000000000000001E-2</v>
      </c>
      <c r="AN105" s="10">
        <f>MATCH(A105,CF!L:L,0)-1</f>
        <v>44</v>
      </c>
      <c r="AO105" s="10">
        <f>MATCH($A105,WN!F:F,0)-1</f>
        <v>44</v>
      </c>
      <c r="AP105" s="10">
        <f>MATCH($A105,整体套利!U:U,0)-1</f>
        <v>44</v>
      </c>
    </row>
    <row r="106" spans="1:42" ht="13.95" x14ac:dyDescent="0.25">
      <c r="A106" s="1" t="str">
        <f>WN!F24</f>
        <v>150121.SZ</v>
      </c>
      <c r="B106" s="1" t="str">
        <f>WN!H24</f>
        <v>银河优先</v>
      </c>
      <c r="C106" s="13">
        <f ca="1">OFFSET(RT!I$1,$AO106,0)</f>
        <v>1.0509999999999999</v>
      </c>
      <c r="D106" s="28" t="e">
        <f t="shared" ca="1" si="48"/>
        <v>#N/A</v>
      </c>
      <c r="E106" s="9" t="e">
        <f t="shared" ca="1" si="49"/>
        <v>#N/A</v>
      </c>
      <c r="F106" s="9">
        <f ca="1">OFFSET(RT!O$1,$AN106,0)</f>
        <v>0</v>
      </c>
      <c r="G106" s="34">
        <f ca="1">OFFSET(RT!X$1,$AO106,0)</f>
        <v>0</v>
      </c>
      <c r="H106" s="15">
        <f t="shared" ca="1" si="50"/>
        <v>4.9164208456243863E-2</v>
      </c>
      <c r="I106" s="15">
        <f ca="1">OFFSET(RT!S$1,$AN106,0)</f>
        <v>3.4463722545728659E-3</v>
      </c>
      <c r="J106" s="9">
        <f ca="1">OFFSET(整体套利!C$1,$AP106,0)</f>
        <v>2.5374003271809276E-2</v>
      </c>
      <c r="K106" s="9">
        <f ca="1">OFFSET(整体套利!O$1,$AP106,0)</f>
        <v>-1.318944844124692E-2</v>
      </c>
      <c r="L106" s="9">
        <f ca="1">OFFSET(整体套利!P$1,$AP106,0)</f>
        <v>-7.5974542561654701E-2</v>
      </c>
      <c r="M106" s="25">
        <f ca="1">OFFSET(WN!R$1,$AN106,0)</f>
        <v>3.1917620000000001E-2</v>
      </c>
      <c r="N106" s="125">
        <f ca="1">OFFSET(WN!$U$1,$AN106,0)</f>
        <v>3.2038619999999997E-2</v>
      </c>
      <c r="O106" s="25">
        <f t="shared" ca="1" si="51"/>
        <v>-1.2099999999999611E-4</v>
      </c>
      <c r="P106" s="9">
        <f t="shared" ca="1" si="52"/>
        <v>-3.776692004836546E-3</v>
      </c>
      <c r="Q106" s="12">
        <f ca="1">OFFSET(整体套利!H$1,AP106,0)</f>
        <v>-0.48751256512222529</v>
      </c>
      <c r="R106" s="12">
        <f t="shared" ca="1" si="63"/>
        <v>-3.0780209324452801E-2</v>
      </c>
      <c r="S106" s="61">
        <f t="shared" ca="1" si="53"/>
        <v>-2.5873842718698813E-2</v>
      </c>
      <c r="T106" s="12">
        <f t="shared" ca="1" si="54"/>
        <v>4.7883849470354144E-2</v>
      </c>
      <c r="U106" s="61">
        <f t="shared" ca="1" si="55"/>
        <v>8.0179461952627484E-3</v>
      </c>
      <c r="V106" s="59">
        <f t="shared" ca="1" si="56"/>
        <v>5.7879801438059504</v>
      </c>
      <c r="W106" s="58">
        <f t="shared" ca="1" si="57"/>
        <v>1.2357136399999997</v>
      </c>
      <c r="X106">
        <f ca="1">OFFSET(CF!Y$1,$AN106,0)</f>
        <v>7</v>
      </c>
      <c r="Y106" s="94">
        <f ca="1">IF(Z106="否",ROUND(OFFSET(CF!J$1,$AN106,0),3),"-  ")</f>
        <v>3.5000000000000003E-2</v>
      </c>
      <c r="Z106" s="95" t="str">
        <f ca="1">IF(OFFSET(CF!I$1,$AN106,0)=0,"否","是")</f>
        <v>否</v>
      </c>
      <c r="AA106" s="9">
        <f t="shared" ca="1" si="58"/>
        <v>1.6441005802707798E-2</v>
      </c>
      <c r="AB106" s="34">
        <f t="shared" ca="1" si="59"/>
        <v>3.3545418619999996E-2</v>
      </c>
      <c r="AC106" s="96">
        <f ca="1">OFFSET(CF!B$1,$AN106,0)</f>
        <v>41431</v>
      </c>
      <c r="AD106" s="97">
        <f ca="1">OFFSET(WN!AT$1,$AO106,0)</f>
        <v>0.05</v>
      </c>
      <c r="AE106" s="97">
        <f ca="1">OFFSET(WN!AU$1,$AO106,0)</f>
        <v>0.05</v>
      </c>
      <c r="AF106" s="98">
        <f ca="1">OFFSET(WN!O$1,$AN106,0)</f>
        <v>1.034</v>
      </c>
      <c r="AG106" s="28">
        <f ca="1">OFFSET(整体套利!J$1,$AP106,0)</f>
        <v>1.2527136399999999</v>
      </c>
      <c r="AH106" s="28">
        <f t="shared" ca="1" si="60"/>
        <v>1.0169999999999999</v>
      </c>
      <c r="AI106" s="28">
        <f ca="1">OFFSET(CF!K$1,$AN106,0)</f>
        <v>0.5</v>
      </c>
      <c r="AJ106" s="25">
        <f ca="1">OFFSET(整体套利!S$1,$AN106,0)</f>
        <v>0.25</v>
      </c>
      <c r="AK106" s="113">
        <f t="shared" ca="1" si="61"/>
        <v>1.0169999999999999</v>
      </c>
      <c r="AL106" s="44">
        <f t="shared" ca="1" si="62"/>
        <v>1.0186500000000001</v>
      </c>
      <c r="AM106" s="9">
        <v>2.5000000000000001E-2</v>
      </c>
      <c r="AN106" s="10">
        <f>MATCH(A106,CF!L:L,0)-1</f>
        <v>23</v>
      </c>
      <c r="AO106" s="10">
        <f>MATCH($A106,WN!F:F,0)-1</f>
        <v>23</v>
      </c>
      <c r="AP106" s="10">
        <f>MATCH($A106,整体套利!U:U,0)-1</f>
        <v>23</v>
      </c>
    </row>
    <row r="107" spans="1:42" ht="13.95" x14ac:dyDescent="0.25">
      <c r="A107" s="1" t="str">
        <f>WN!F39</f>
        <v>150179.SZ</v>
      </c>
      <c r="B107" s="1" t="str">
        <f>WN!H39</f>
        <v>信息A</v>
      </c>
      <c r="C107" s="13">
        <f ca="1">OFFSET(RT!I$1,$AO107,0)</f>
        <v>1.046</v>
      </c>
      <c r="D107" s="28" t="e">
        <f t="shared" ca="1" si="48"/>
        <v>#N/A</v>
      </c>
      <c r="E107" s="9" t="e">
        <f t="shared" ca="1" si="49"/>
        <v>#N/A</v>
      </c>
      <c r="F107" s="9">
        <f ca="1">OFFSET(RT!O$1,$AN107,0)</f>
        <v>0</v>
      </c>
      <c r="G107" s="34">
        <f ca="1">OFFSET(RT!X$1,$AO107,0)</f>
        <v>0</v>
      </c>
      <c r="H107" s="15">
        <f t="shared" ca="1" si="50"/>
        <v>4.4334975369458123E-2</v>
      </c>
      <c r="I107" s="15">
        <f ca="1">OFFSET(RT!S$1,$AN107,0)</f>
        <v>2.3459355857499472E-3</v>
      </c>
      <c r="J107" s="9">
        <f ca="1">OFFSET(整体套利!C$1,$AP107,0)</f>
        <v>-6.8256628338629888E-3</v>
      </c>
      <c r="K107" s="9">
        <f ca="1">OFFSET(整体套利!O$1,$AP107,0)</f>
        <v>1.1990407673860837E-3</v>
      </c>
      <c r="L107" s="9">
        <f ca="1">OFFSET(整体套利!P$1,$AP107,0)</f>
        <v>-5.1505546751188236E-3</v>
      </c>
      <c r="M107" s="25">
        <f ca="1">OFFSET(WN!R$1,$AN107,0)</f>
        <v>0.22944364</v>
      </c>
      <c r="N107" s="125">
        <f ca="1">OFFSET(WN!$U$1,$AN107,0)</f>
        <v>0.22961094000000001</v>
      </c>
      <c r="O107" s="25">
        <f t="shared" ca="1" si="51"/>
        <v>-1.6730000000000911E-4</v>
      </c>
      <c r="P107" s="9">
        <f t="shared" ca="1" si="52"/>
        <v>-7.2862381905669515E-4</v>
      </c>
      <c r="Q107" s="12">
        <f ca="1">OFFSET(整体套利!H$1,AP107,0)</f>
        <v>-0.48616465027874733</v>
      </c>
      <c r="R107" s="12">
        <f t="shared" ca="1" si="63"/>
        <v>-2.9421606118546828E-2</v>
      </c>
      <c r="S107" s="61">
        <f t="shared" ca="1" si="53"/>
        <v>-2.5343372696431454E-2</v>
      </c>
      <c r="T107" s="12">
        <f t="shared" ca="1" si="54"/>
        <v>4.3206532779068975E-2</v>
      </c>
      <c r="U107" s="61">
        <f t="shared" ca="1" si="55"/>
        <v>1.5062379713969065E-2</v>
      </c>
      <c r="V107" s="59">
        <f t="shared" ca="1" si="56"/>
        <v>4.9737347554451334</v>
      </c>
      <c r="W107" s="58">
        <f t="shared" ca="1" si="57"/>
        <v>1.2310082450000004</v>
      </c>
      <c r="X107">
        <f ca="1">OFFSET(CF!Y$1,$AN107,0)</f>
        <v>6</v>
      </c>
      <c r="Y107" s="94">
        <f ca="1">IF(Z107="否",ROUND(OFFSET(CF!J$1,$AN107,0),3),"-  ")</f>
        <v>0.03</v>
      </c>
      <c r="Z107" s="95" t="str">
        <f ca="1">IF(OFFSET(CF!I$1,$AN107,0)=0,"否","是")</f>
        <v>否</v>
      </c>
      <c r="AA107" s="9">
        <f t="shared" ca="1" si="58"/>
        <v>1.4548981571290032E-2</v>
      </c>
      <c r="AB107" s="34">
        <f t="shared" ca="1" si="59"/>
        <v>0.23999804744</v>
      </c>
      <c r="AC107" s="96">
        <f ca="1">OFFSET(CF!B$1,$AN107,0)</f>
        <v>41768</v>
      </c>
      <c r="AD107" s="97">
        <f ca="1">OFFSET(WN!AT$1,$AO107,0)</f>
        <v>4.4999999999999998E-2</v>
      </c>
      <c r="AE107" s="97">
        <f ca="1">OFFSET(WN!AU$1,$AO107,0)</f>
        <v>4.4999999999999998E-2</v>
      </c>
      <c r="AF107" s="98">
        <f ca="1">OFFSET(WN!O$1,$AN107,0)</f>
        <v>1.0309999999999999</v>
      </c>
      <c r="AG107" s="28">
        <f ca="1">OFFSET(整体套利!J$1,$AP107,0)</f>
        <v>1.2465082450000002</v>
      </c>
      <c r="AH107" s="28">
        <f t="shared" ca="1" si="60"/>
        <v>1.0150000000000001</v>
      </c>
      <c r="AI107" s="28">
        <f ca="1">OFFSET(CF!K$1,$AN107,0)</f>
        <v>0.5</v>
      </c>
      <c r="AJ107" s="25">
        <f ca="1">OFFSET(整体套利!S$1,$AN107,0)</f>
        <v>0.25</v>
      </c>
      <c r="AK107" s="113">
        <f t="shared" ca="1" si="61"/>
        <v>1.0150000000000001</v>
      </c>
      <c r="AL107" s="44">
        <f t="shared" ca="1" si="62"/>
        <v>1.015225</v>
      </c>
      <c r="AM107" s="9">
        <v>2.5000000000000001E-2</v>
      </c>
      <c r="AN107" s="10">
        <f>MATCH(A107,CF!L:L,0)-1</f>
        <v>38</v>
      </c>
      <c r="AO107" s="10">
        <f>MATCH($A107,WN!F:F,0)-1</f>
        <v>38</v>
      </c>
      <c r="AP107" s="10">
        <f>MATCH($A107,整体套利!U:U,0)-1</f>
        <v>38</v>
      </c>
    </row>
    <row r="108" spans="1:42" ht="13.95" x14ac:dyDescent="0.25">
      <c r="A108" s="1" t="str">
        <f>WN!F94</f>
        <v>150237.SZ</v>
      </c>
      <c r="B108" s="1" t="str">
        <f>WN!H94</f>
        <v>环保A级</v>
      </c>
      <c r="C108" s="13">
        <f ca="1">OFFSET(RT!I$1,$AO108,0)</f>
        <v>1.0720000000000001</v>
      </c>
      <c r="D108" s="28" t="e">
        <f t="shared" ca="1" si="48"/>
        <v>#N/A</v>
      </c>
      <c r="E108" s="9" t="e">
        <f t="shared" ca="1" si="49"/>
        <v>#N/A</v>
      </c>
      <c r="F108" s="9">
        <f ca="1">OFFSET(RT!O$1,$AN108,0)</f>
        <v>0</v>
      </c>
      <c r="G108" s="34">
        <f ca="1">OFFSET(RT!X$1,$AO108,0)</f>
        <v>0</v>
      </c>
      <c r="H108" s="15">
        <f t="shared" ca="1" si="50"/>
        <v>4.3520309477756286E-2</v>
      </c>
      <c r="I108" s="15">
        <f ca="1">OFFSET(RT!S$1,$AN108,0)</f>
        <v>0</v>
      </c>
      <c r="J108" s="9">
        <f ca="1">OFFSET(整体套利!C$1,$AP108,0)</f>
        <v>-2.7145362529248707E-2</v>
      </c>
      <c r="K108" s="9">
        <f ca="1">OFFSET(整体套利!O$1,$AP108,0)</f>
        <v>-2.7515047291487571E-2</v>
      </c>
      <c r="L108" s="9">
        <f ca="1">OFFSET(整体套利!P$1,$AP108,0)</f>
        <v>-1.8010291595197181E-2</v>
      </c>
      <c r="M108" s="25">
        <f ca="1">OFFSET(WN!R$1,$AN108,0)</f>
        <v>4.6535420000000001E-2</v>
      </c>
      <c r="N108" s="125">
        <f ca="1">OFFSET(WN!$U$1,$AN108,0)</f>
        <v>4.6156610000000001E-2</v>
      </c>
      <c r="O108" s="25">
        <f t="shared" ca="1" si="51"/>
        <v>3.7881000000000026E-4</v>
      </c>
      <c r="P108" s="9">
        <f t="shared" ca="1" si="52"/>
        <v>8.2070585339781843E-3</v>
      </c>
      <c r="Q108" s="12">
        <f ca="1">OFFSET(整体套利!H$1,AP108,0)</f>
        <v>-0.44604917194415217</v>
      </c>
      <c r="R108" s="12">
        <f t="shared" ca="1" si="63"/>
        <v>-4.2164179104477784E-2</v>
      </c>
      <c r="S108" s="61">
        <f t="shared" ca="1" si="53"/>
        <v>-3.6402890863225346E-2</v>
      </c>
      <c r="T108" s="12">
        <f t="shared" ca="1" si="54"/>
        <v>4.1937556136179291E-2</v>
      </c>
      <c r="U108" s="61">
        <f t="shared" ca="1" si="55"/>
        <v>2.1269571330595483E-2</v>
      </c>
      <c r="V108" s="59">
        <f t="shared" ca="1" si="56"/>
        <v>4.8974277793684671</v>
      </c>
      <c r="W108" s="58">
        <f t="shared" ca="1" si="57"/>
        <v>1.1435580600000002</v>
      </c>
      <c r="X108">
        <f ca="1">OFFSET(CF!Y$1,$AN108,0)</f>
        <v>6</v>
      </c>
      <c r="Y108" s="94">
        <f ca="1">IF(Z108="否",ROUND(OFFSET(CF!J$1,$AN108,0),3),"-  ")</f>
        <v>0.03</v>
      </c>
      <c r="Z108" s="95" t="str">
        <f ca="1">IF(OFFSET(CF!I$1,$AN108,0)=0,"否","是")</f>
        <v>否</v>
      </c>
      <c r="AA108" s="9">
        <f t="shared" ca="1" si="58"/>
        <v>3.2755298651252485E-2</v>
      </c>
      <c r="AB108" s="34">
        <f t="shared" ca="1" si="59"/>
        <v>4.9885970240000001E-2</v>
      </c>
      <c r="AC108" s="96">
        <f ca="1">OFFSET(CF!B$1,$AN108,0)</f>
        <v>42179</v>
      </c>
      <c r="AD108" s="97">
        <f ca="1">OFFSET(WN!AT$1,$AO108,0)</f>
        <v>4.4999999999999998E-2</v>
      </c>
      <c r="AE108" s="97">
        <f ca="1">OFFSET(WN!AU$1,$AO108,0)</f>
        <v>4.4999999999999998E-2</v>
      </c>
      <c r="AF108" s="98">
        <f ca="1">OFFSET(WN!O$1,$AN108,0)</f>
        <v>1.038</v>
      </c>
      <c r="AG108" s="28">
        <f ca="1">OFFSET(整体套利!J$1,$AP108,0)</f>
        <v>1.1625580600000001</v>
      </c>
      <c r="AH108" s="28">
        <f t="shared" ca="1" si="60"/>
        <v>1.034</v>
      </c>
      <c r="AI108" s="28">
        <f ca="1">OFFSET(CF!K$1,$AN108,0)</f>
        <v>0.5</v>
      </c>
      <c r="AJ108" s="25">
        <f ca="1">OFFSET(整体套利!S$1,$AN108,0)</f>
        <v>0.25</v>
      </c>
      <c r="AK108" s="113">
        <f t="shared" ca="1" si="61"/>
        <v>1.034</v>
      </c>
      <c r="AL108" s="44">
        <f t="shared" ca="1" si="62"/>
        <v>1.0267999999999999</v>
      </c>
      <c r="AM108" s="9">
        <v>2.5000000000000001E-2</v>
      </c>
      <c r="AN108" s="10">
        <f>MATCH(A108,CF!L:L,0)-1</f>
        <v>93</v>
      </c>
      <c r="AO108" s="10">
        <f>MATCH($A108,WN!F:F,0)-1</f>
        <v>93</v>
      </c>
      <c r="AP108" s="10">
        <f>MATCH($A108,整体套利!U:U,0)-1</f>
        <v>93</v>
      </c>
    </row>
    <row r="109" spans="1:42" ht="13.95" x14ac:dyDescent="0.25">
      <c r="A109" s="1" t="str">
        <f>WN!F15</f>
        <v>150076.SZ</v>
      </c>
      <c r="B109" s="1" t="str">
        <f>WN!H15</f>
        <v>浙商稳健</v>
      </c>
      <c r="C109" s="13">
        <f ca="1">OFFSET(RT!I$1,$AO109,0)</f>
        <v>0.98899999999999999</v>
      </c>
      <c r="D109" s="28" t="e">
        <f t="shared" ca="1" si="48"/>
        <v>#N/A</v>
      </c>
      <c r="E109" s="9" t="e">
        <f t="shared" ca="1" si="49"/>
        <v>#N/A</v>
      </c>
      <c r="F109" s="9">
        <f ca="1">OFFSET(RT!O$1,$AN109,0)</f>
        <v>5.1000000000000004E-3</v>
      </c>
      <c r="G109" s="34">
        <f ca="1">OFFSET(RT!X$1,$AO109,0)</f>
        <v>0</v>
      </c>
      <c r="H109" s="15">
        <f t="shared" ca="1" si="50"/>
        <v>4.6972860125260953E-2</v>
      </c>
      <c r="I109" s="15">
        <f ca="1">OFFSET(RT!S$1,$AN109,0)</f>
        <v>0</v>
      </c>
      <c r="J109" s="9">
        <f ca="1">OFFSET(整体套利!C$1,$AP109,0)</f>
        <v>-7.1586525717949323E-3</v>
      </c>
      <c r="K109" s="9">
        <f ca="1">OFFSET(整体套利!O$1,$AP109,0)</f>
        <v>-1.0030864197530964E-2</v>
      </c>
      <c r="L109" s="9">
        <f ca="1">OFFSET(整体套利!P$1,$AP109,0)</f>
        <v>-1.4592933947772724E-2</v>
      </c>
      <c r="M109" s="25">
        <f ca="1">OFFSET(WN!R$1,$AN109,0)</f>
        <v>1.6208489999999999E-2</v>
      </c>
      <c r="N109" s="125">
        <f ca="1">OFFSET(WN!$U$1,$AN109,0)</f>
        <v>1.6208489999999999E-2</v>
      </c>
      <c r="O109" s="25">
        <f t="shared" ca="1" si="51"/>
        <v>0</v>
      </c>
      <c r="P109" s="9">
        <f t="shared" ca="1" si="52"/>
        <v>0</v>
      </c>
      <c r="Q109" s="12">
        <f ca="1">OFFSET(整体套利!H$1,AP109,0)</f>
        <v>-0.49759369752776095</v>
      </c>
      <c r="R109" s="12">
        <f t="shared" ca="1" si="63"/>
        <v>1.1764408309008934E-2</v>
      </c>
      <c r="S109" s="61" t="str">
        <f t="shared" ca="1" si="53"/>
        <v>-</v>
      </c>
      <c r="T109" s="12" t="str">
        <f t="shared" ca="1" si="54"/>
        <v>-</v>
      </c>
      <c r="U109" s="61" t="str">
        <f t="shared" ca="1" si="55"/>
        <v>-</v>
      </c>
      <c r="V109" s="59" t="str">
        <f t="shared" ca="1" si="56"/>
        <v>-</v>
      </c>
      <c r="W109" s="58">
        <f t="shared" ca="1" si="57"/>
        <v>1.2792688000000001</v>
      </c>
      <c r="X109" t="str">
        <f ca="1">OFFSET(CF!Y$1,$AN109,0)</f>
        <v>-</v>
      </c>
      <c r="Y109" s="94">
        <f ca="1">IF(Z109="否",ROUND(OFFSET(CF!J$1,$AN109,0),3),"-  ")</f>
        <v>0.03</v>
      </c>
      <c r="Z109" s="95" t="str">
        <f ca="1">IF(OFFSET(CF!I$1,$AN109,0)=0,"否","是")</f>
        <v>否</v>
      </c>
      <c r="AA109" s="9">
        <f t="shared" ca="1" si="58"/>
        <v>-4.0737148399611955E-2</v>
      </c>
      <c r="AB109" s="34">
        <f t="shared" ca="1" si="59"/>
        <v>1.6030196609999998E-2</v>
      </c>
      <c r="AC109" s="96">
        <f ca="1">OFFSET(CF!B$1,$AN109,0)</f>
        <v>41103</v>
      </c>
      <c r="AD109" s="97">
        <f ca="1">OFFSET(WN!AT$1,$AO109,0)</f>
        <v>4.4999999999999998E-2</v>
      </c>
      <c r="AE109" s="97">
        <f ca="1">OFFSET(WN!AU$1,$AO109,0)</f>
        <v>4.4999999999999998E-2</v>
      </c>
      <c r="AF109" s="98">
        <f ca="1">OFFSET(WN!O$1,$AN109,0)</f>
        <v>1.0309999999999999</v>
      </c>
      <c r="AG109" s="28">
        <f ca="1">OFFSET(整体套利!J$1,$AP109,0)</f>
        <v>1.2947687999999999</v>
      </c>
      <c r="AH109" s="28">
        <f t="shared" ca="1" si="60"/>
        <v>0.95800000000000007</v>
      </c>
      <c r="AI109" s="28">
        <f ca="1">OFFSET(CF!K$1,$AN109,0)</f>
        <v>0.5</v>
      </c>
      <c r="AJ109" s="25">
        <f ca="1">OFFSET(整体套利!S$1,$AN109,0)</f>
        <v>0.27000001072883606</v>
      </c>
      <c r="AK109" s="113">
        <f t="shared" ca="1" si="61"/>
        <v>0.95800000000000007</v>
      </c>
      <c r="AL109" s="44">
        <f t="shared" ca="1" si="62"/>
        <v>1.0006349998176098</v>
      </c>
      <c r="AM109" s="9">
        <v>2.5000000000000001E-2</v>
      </c>
      <c r="AN109" s="10">
        <v>14</v>
      </c>
      <c r="AO109" s="10">
        <f>MATCH($A109,WN!F:F,0)-1</f>
        <v>14</v>
      </c>
      <c r="AP109" s="10">
        <f>MATCH($A109,整体套利!U:U,0)-1</f>
        <v>14</v>
      </c>
    </row>
    <row r="110" spans="1:42" ht="13.95" x14ac:dyDescent="0.25">
      <c r="A110" s="1" t="str">
        <f>WN!F117</f>
        <v>150327.SZ</v>
      </c>
      <c r="B110" s="1" t="str">
        <f>WN!H117</f>
        <v>新能A级</v>
      </c>
      <c r="C110" s="13">
        <f ca="1">OFFSET(RT!I$1,$AO110,0)</f>
        <v>1.135</v>
      </c>
      <c r="D110" s="28" t="e">
        <f t="shared" ca="1" si="48"/>
        <v>#N/A</v>
      </c>
      <c r="E110" s="9" t="e">
        <f t="shared" ca="1" si="49"/>
        <v>#N/A</v>
      </c>
      <c r="F110" s="9">
        <f ca="1">OFFSET(RT!O$1,$AN110,0)</f>
        <v>-6.430000000000001E-2</v>
      </c>
      <c r="G110" s="34">
        <f ca="1">OFFSET(RT!X$1,$AO110,0)</f>
        <v>0</v>
      </c>
      <c r="H110" s="15">
        <f t="shared" ca="1" si="50"/>
        <v>5.0109329446064145E-2</v>
      </c>
      <c r="I110" s="15">
        <f ca="1">OFFSET(RT!S$1,$AN110,0)</f>
        <v>3.6492859055928979E-2</v>
      </c>
      <c r="J110" s="9">
        <f ca="1">OFFSET(整体套利!C$1,$AP110,0)</f>
        <v>-3.8766353746433224E-2</v>
      </c>
      <c r="K110" s="9">
        <f ca="1">OFFSET(整体套利!O$1,$AP110,0)</f>
        <v>1.6950520623135734E-3</v>
      </c>
      <c r="L110" s="9">
        <f ca="1">OFFSET(整体套利!P$1,$AP110,0)</f>
        <v>-4.5794167269221919E-3</v>
      </c>
      <c r="M110" s="25">
        <f ca="1">OFFSET(WN!R$1,$AN110,0)</f>
        <v>5.1786569999999997E-2</v>
      </c>
      <c r="N110" s="125">
        <f ca="1">OFFSET(WN!$U$1,$AN110,0)</f>
        <v>5.1837969999999997E-2</v>
      </c>
      <c r="O110" s="25">
        <f t="shared" ca="1" si="51"/>
        <v>-5.1400000000000057E-5</v>
      </c>
      <c r="P110" s="9">
        <f t="shared" ca="1" si="52"/>
        <v>-9.9155117378246782E-4</v>
      </c>
      <c r="Q110" s="12">
        <f ca="1">OFFSET(整体套利!H$1,AP110,0)</f>
        <v>-0.48510197692151857</v>
      </c>
      <c r="R110" s="12">
        <f t="shared" ca="1" si="63"/>
        <v>-8.1837004405286407E-2</v>
      </c>
      <c r="S110" s="61">
        <f t="shared" ca="1" si="53"/>
        <v>-7.0493164839904671E-2</v>
      </c>
      <c r="T110" s="12">
        <f t="shared" ca="1" si="54"/>
        <v>4.6704776662456343E-2</v>
      </c>
      <c r="U110" s="61">
        <f t="shared" ca="1" si="55"/>
        <v>1.5057202967227568E-2</v>
      </c>
      <c r="V110" s="59">
        <f t="shared" ca="1" si="56"/>
        <v>4.9737921805818184</v>
      </c>
      <c r="W110" s="58">
        <f t="shared" ca="1" si="57"/>
        <v>1.2312562459999996</v>
      </c>
      <c r="X110">
        <f ca="1">OFFSET(CF!Y$1,$AN110,0)</f>
        <v>6</v>
      </c>
      <c r="Y110" s="94">
        <f ca="1">IF(Z110="否",ROUND(OFFSET(CF!J$1,$AN110,0),3),"-  ")</f>
        <v>0.04</v>
      </c>
      <c r="Z110" s="95" t="str">
        <f ca="1">IF(OFFSET(CF!I$1,$AN110,0)=0,"否","是")</f>
        <v>否</v>
      </c>
      <c r="AA110" s="9">
        <f t="shared" ca="1" si="58"/>
        <v>9.4081357239251817E-2</v>
      </c>
      <c r="AB110" s="34">
        <f t="shared" ca="1" si="59"/>
        <v>5.8777756949999996E-2</v>
      </c>
      <c r="AC110" s="96">
        <f ca="1">OFFSET(CF!B$1,$AN110,0)</f>
        <v>42219</v>
      </c>
      <c r="AD110" s="97">
        <f ca="1">OFFSET(WN!AT$1,$AO110,0)</f>
        <v>5.5E-2</v>
      </c>
      <c r="AE110" s="97">
        <f ca="1">OFFSET(WN!AU$1,$AO110,0)</f>
        <v>5.5E-2</v>
      </c>
      <c r="AF110" s="98">
        <f ca="1">OFFSET(WN!O$1,$AN110,0)</f>
        <v>1.0374000000000001</v>
      </c>
      <c r="AG110" s="28">
        <f ca="1">OFFSET(整体套利!J$1,$AP110,0)</f>
        <v>1.2499562459999998</v>
      </c>
      <c r="AH110" s="28">
        <f t="shared" ca="1" si="60"/>
        <v>1.0975999999999999</v>
      </c>
      <c r="AI110" s="28">
        <f ca="1">OFFSET(CF!K$1,$AN110,0)</f>
        <v>0.5</v>
      </c>
      <c r="AJ110" s="25">
        <f ca="1">OFFSET(整体套利!S$1,$AN110,0)</f>
        <v>0.25</v>
      </c>
      <c r="AK110" s="113">
        <f t="shared" ca="1" si="61"/>
        <v>1.0975999999999999</v>
      </c>
      <c r="AL110" s="44">
        <f t="shared" ca="1" si="62"/>
        <v>1.0421149999999999</v>
      </c>
      <c r="AM110" s="9">
        <v>2.5000000000000001E-2</v>
      </c>
      <c r="AN110" s="10">
        <f>MATCH(A110,CF!L:L,0)-1</f>
        <v>116</v>
      </c>
      <c r="AO110" s="10">
        <f>MATCH($A110,WN!F:F,0)-1</f>
        <v>116</v>
      </c>
      <c r="AP110" s="10">
        <f>MATCH($A110,整体套利!U:U,0)-1</f>
        <v>116</v>
      </c>
    </row>
    <row r="111" spans="1:42" ht="13.95" x14ac:dyDescent="0.25">
      <c r="A111" s="1" t="str">
        <f>WN!F38</f>
        <v>150177.SZ</v>
      </c>
      <c r="B111" s="1" t="str">
        <f>WN!H38</f>
        <v>证保A</v>
      </c>
      <c r="C111" s="13">
        <f ca="1">OFFSET(RT!I$1,$AO111,0)</f>
        <v>1.0389999999999999</v>
      </c>
      <c r="D111" s="28" t="e">
        <f t="shared" ca="1" si="48"/>
        <v>#N/A</v>
      </c>
      <c r="E111" s="9" t="e">
        <f t="shared" ca="1" si="49"/>
        <v>#N/A</v>
      </c>
      <c r="F111" s="9">
        <f ca="1">OFFSET(RT!O$1,$AN111,0)</f>
        <v>4.8000000000000004E-3</v>
      </c>
      <c r="G111" s="34">
        <f ca="1">OFFSET(RT!X$1,$AO111,0)</f>
        <v>0</v>
      </c>
      <c r="H111" s="15">
        <f t="shared" ca="1" si="50"/>
        <v>4.4642857142857144E-2</v>
      </c>
      <c r="I111" s="15">
        <f ca="1">OFFSET(RT!S$1,$AN111,0)</f>
        <v>2.8446002523692909E-3</v>
      </c>
      <c r="J111" s="9">
        <f ca="1">OFFSET(整体套利!C$1,$AP111,0)</f>
        <v>7.9224949285072732E-4</v>
      </c>
      <c r="K111" s="9">
        <f ca="1">OFFSET(整体套利!O$1,$AP111,0)</f>
        <v>-3.7313432835821558E-3</v>
      </c>
      <c r="L111" s="9">
        <f ca="1">OFFSET(整体套利!P$1,$AP111,0)</f>
        <v>-4.0620384047267422E-3</v>
      </c>
      <c r="M111" s="25">
        <f ca="1">OFFSET(WN!R$1,$AN111,0)</f>
        <v>0.94064535000000005</v>
      </c>
      <c r="N111" s="125">
        <f ca="1">OFFSET(WN!$U$1,$AN111,0)</f>
        <v>0.94298104000000005</v>
      </c>
      <c r="O111" s="25">
        <f t="shared" ca="1" si="51"/>
        <v>-2.3356900000000014E-3</v>
      </c>
      <c r="P111" s="9">
        <f t="shared" ca="1" si="52"/>
        <v>-2.4769214872019107E-3</v>
      </c>
      <c r="Q111" s="12">
        <f ca="1">OFFSET(整体套利!H$1,AP111,0)</f>
        <v>-0.51966471652291424</v>
      </c>
      <c r="R111" s="12">
        <f t="shared" ca="1" si="63"/>
        <v>-2.4566891241578515E-2</v>
      </c>
      <c r="S111" s="61">
        <f t="shared" ca="1" si="53"/>
        <v>-2.1194269012160174E-2</v>
      </c>
      <c r="T111" s="12">
        <f t="shared" ca="1" si="54"/>
        <v>4.3688436206353667E-2</v>
      </c>
      <c r="U111" s="61">
        <f t="shared" ca="1" si="55"/>
        <v>1.9264892819801482E-2</v>
      </c>
      <c r="V111" s="59">
        <f t="shared" ca="1" si="56"/>
        <v>4.9222945472132702</v>
      </c>
      <c r="W111" s="58">
        <f t="shared" ca="1" si="57"/>
        <v>1.3179435800000001</v>
      </c>
      <c r="X111">
        <f ca="1">OFFSET(CF!Y$1,$AN111,0)</f>
        <v>6</v>
      </c>
      <c r="Y111" s="94">
        <f ca="1">IF(Z111="否",ROUND(OFFSET(CF!J$1,$AN111,0),3),"-  ")</f>
        <v>0.03</v>
      </c>
      <c r="Z111" s="95" t="str">
        <f ca="1">IF(OFFSET(CF!I$1,$AN111,0)=0,"否","是")</f>
        <v>否</v>
      </c>
      <c r="AA111" s="9">
        <f t="shared" ca="1" si="58"/>
        <v>7.7594568380212614E-3</v>
      </c>
      <c r="AB111" s="34">
        <f t="shared" ca="1" si="59"/>
        <v>0.97733051864999998</v>
      </c>
      <c r="AC111" s="96">
        <f ca="1">OFFSET(CF!B$1,$AN111,0)</f>
        <v>41768</v>
      </c>
      <c r="AD111" s="97">
        <f ca="1">OFFSET(WN!AT$1,$AO111,0)</f>
        <v>4.4999999999999998E-2</v>
      </c>
      <c r="AE111" s="97">
        <f ca="1">OFFSET(WN!AU$1,$AO111,0)</f>
        <v>4.4999999999999998E-2</v>
      </c>
      <c r="AF111" s="98">
        <f ca="1">OFFSET(WN!O$1,$AN111,0)</f>
        <v>1.0309999999999999</v>
      </c>
      <c r="AG111" s="28">
        <f ca="1">OFFSET(整体套利!J$1,$AP111,0)</f>
        <v>1.33344358</v>
      </c>
      <c r="AH111" s="28">
        <f t="shared" ca="1" si="60"/>
        <v>1.008</v>
      </c>
      <c r="AI111" s="28">
        <f ca="1">OFFSET(CF!K$1,$AN111,0)</f>
        <v>0.5</v>
      </c>
      <c r="AJ111" s="25">
        <f ca="1">OFFSET(整体套利!S$1,$AN111,0)</f>
        <v>0.25</v>
      </c>
      <c r="AK111" s="113">
        <f t="shared" ca="1" si="61"/>
        <v>1.008</v>
      </c>
      <c r="AL111" s="44">
        <f t="shared" ca="1" si="62"/>
        <v>1.0134749999999999</v>
      </c>
      <c r="AM111" s="9">
        <v>2.5000000000000001E-2</v>
      </c>
      <c r="AN111" s="10">
        <f>MATCH(A111,CF!L:L,0)-1</f>
        <v>37</v>
      </c>
      <c r="AO111" s="10">
        <f>MATCH($A111,WN!F:F,0)-1</f>
        <v>37</v>
      </c>
      <c r="AP111" s="10">
        <f>MATCH($A111,整体套利!U:U,0)-1</f>
        <v>37</v>
      </c>
    </row>
    <row r="112" spans="1:42" ht="13.95" x14ac:dyDescent="0.25">
      <c r="A112" s="1" t="str">
        <f>WN!F16</f>
        <v>150104.SZ</v>
      </c>
      <c r="B112" s="1" t="str">
        <f>WN!H16</f>
        <v>HS300A</v>
      </c>
      <c r="C112" s="13">
        <f ca="1">OFFSET(RT!I$1,$AO112,0)</f>
        <v>1.06</v>
      </c>
      <c r="D112" s="28" t="e">
        <f t="shared" ca="1" si="48"/>
        <v>#N/A</v>
      </c>
      <c r="E112" s="9" t="e">
        <f t="shared" ca="1" si="49"/>
        <v>#N/A</v>
      </c>
      <c r="F112" s="9">
        <f ca="1">OFFSET(RT!O$1,$AN112,0)</f>
        <v>0</v>
      </c>
      <c r="G112" s="34">
        <f ca="1">OFFSET(RT!X$1,$AO112,0)</f>
        <v>0</v>
      </c>
      <c r="H112" s="15">
        <f t="shared" ca="1" si="50"/>
        <v>4.875195007800312E-2</v>
      </c>
      <c r="I112" s="15">
        <f ca="1">OFFSET(RT!S$1,$AN112,0)</f>
        <v>1.994901828886099E-3</v>
      </c>
      <c r="J112" s="9">
        <f ca="1">OFFSET(整体套利!C$1,$AP112,0)</f>
        <v>1.5592077100510027E-2</v>
      </c>
      <c r="K112" s="9">
        <f ca="1">OFFSET(整体套利!O$1,$AP112,0)</f>
        <v>1.3648839106891186E-2</v>
      </c>
      <c r="L112" s="9">
        <f ca="1">OFFSET(整体套利!P$1,$AP112,0)</f>
        <v>1.1592704718304647E-2</v>
      </c>
      <c r="M112" s="25">
        <f ca="1">OFFSET(WN!R$1,$AN112,0)</f>
        <v>5.0127779999999997E-2</v>
      </c>
      <c r="N112" s="125">
        <f ca="1">OFFSET(WN!$U$1,$AN112,0)</f>
        <v>5.0167780000000002E-2</v>
      </c>
      <c r="O112" s="25">
        <f t="shared" ca="1" si="51"/>
        <v>-4.0000000000005309E-5</v>
      </c>
      <c r="P112" s="9">
        <f t="shared" ca="1" si="52"/>
        <v>-7.9732449791491966E-4</v>
      </c>
      <c r="Q112" s="12">
        <f ca="1">OFFSET(整体套利!H$1,AP112,0)</f>
        <v>-0.50420674666143372</v>
      </c>
      <c r="R112" s="12">
        <f t="shared" ca="1" si="63"/>
        <v>-3.4226414525283966E-2</v>
      </c>
      <c r="S112" s="61" t="str">
        <f t="shared" ca="1" si="53"/>
        <v>-</v>
      </c>
      <c r="T112" s="12" t="str">
        <f t="shared" ca="1" si="54"/>
        <v>-</v>
      </c>
      <c r="U112" s="61" t="str">
        <f t="shared" ca="1" si="55"/>
        <v>-</v>
      </c>
      <c r="V112" s="59" t="str">
        <f t="shared" ca="1" si="56"/>
        <v>-</v>
      </c>
      <c r="W112" s="58">
        <f t="shared" ca="1" si="57"/>
        <v>1.32832054</v>
      </c>
      <c r="X112" t="str">
        <f ca="1">OFFSET(CF!Y$1,$AN112,0)</f>
        <v>-</v>
      </c>
      <c r="Y112" s="94">
        <f ca="1">IF(Z112="否",ROUND(OFFSET(CF!J$1,$AN112,0),3),"-  ")</f>
        <v>3.5000000000000003E-2</v>
      </c>
      <c r="Z112" s="95" t="str">
        <f ca="1">IF(OFFSET(CF!I$1,$AN112,0)=0,"否","是")</f>
        <v>否</v>
      </c>
      <c r="AA112" s="9">
        <f t="shared" ca="1" si="58"/>
        <v>2.4748646558391485E-2</v>
      </c>
      <c r="AB112" s="34">
        <f t="shared" ca="1" si="59"/>
        <v>5.31354468E-2</v>
      </c>
      <c r="AC112" s="96">
        <f ca="1">OFFSET(CF!B$1,$AN112,0)</f>
        <v>41113</v>
      </c>
      <c r="AD112" s="97">
        <f ca="1">OFFSET(WN!AT$1,$AO112,0)</f>
        <v>0.05</v>
      </c>
      <c r="AE112" s="97">
        <f ca="1">OFFSET(WN!AU$1,$AO112,0)</f>
        <v>0.05</v>
      </c>
      <c r="AF112" s="98">
        <f ca="1">OFFSET(WN!O$1,$AN112,0)</f>
        <v>1.0344</v>
      </c>
      <c r="AG112" s="28">
        <f ca="1">OFFSET(整体套利!J$1,$AP112,0)</f>
        <v>1.3455205400000001</v>
      </c>
      <c r="AH112" s="28">
        <f t="shared" ca="1" si="60"/>
        <v>1.0256000000000001</v>
      </c>
      <c r="AI112" s="28">
        <f ca="1">OFFSET(CF!K$1,$AN112,0)</f>
        <v>0.5</v>
      </c>
      <c r="AJ112" s="25">
        <f ca="1">OFFSET(整体套利!S$1,$AN112,0)</f>
        <v>0.30000001192092896</v>
      </c>
      <c r="AK112" s="113">
        <f t="shared" ca="1" si="61"/>
        <v>1.0256000000000001</v>
      </c>
      <c r="AL112" s="44">
        <f t="shared" ca="1" si="62"/>
        <v>1.023720000603199</v>
      </c>
      <c r="AM112" s="9">
        <v>2.5000000000000001E-2</v>
      </c>
      <c r="AN112" s="10">
        <f>MATCH(A112,CF!L:L,0)-1</f>
        <v>15</v>
      </c>
      <c r="AO112" s="10">
        <f>MATCH($A112,WN!F:F,0)-1</f>
        <v>15</v>
      </c>
      <c r="AP112" s="10">
        <f>MATCH($A112,整体套利!U:U,0)-1</f>
        <v>15</v>
      </c>
    </row>
    <row r="113" spans="1:42" ht="13.95" x14ac:dyDescent="0.25">
      <c r="A113" s="1" t="str">
        <f>WN!F20</f>
        <v>150100.SZ</v>
      </c>
      <c r="B113" s="1" t="str">
        <f>WN!H20</f>
        <v>资源A</v>
      </c>
      <c r="C113" s="13">
        <f ca="1">OFFSET(RT!I$1,$AO113,0)</f>
        <v>1.04</v>
      </c>
      <c r="D113" s="28" t="e">
        <f t="shared" ca="1" si="48"/>
        <v>#N/A</v>
      </c>
      <c r="E113" s="9" t="e">
        <f t="shared" ca="1" si="49"/>
        <v>#N/A</v>
      </c>
      <c r="F113" s="9">
        <f ca="1">OFFSET(RT!O$1,$AN113,0)</f>
        <v>-2.9000000000000002E-3</v>
      </c>
      <c r="G113" s="34">
        <f ca="1">OFFSET(RT!X$1,$AO113,0)</f>
        <v>0</v>
      </c>
      <c r="H113" s="15">
        <f t="shared" ca="1" si="50"/>
        <v>4.4598612487611489E-2</v>
      </c>
      <c r="I113" s="15">
        <f ca="1">OFFSET(RT!S$1,$AN113,0)</f>
        <v>7.5263716414734434E-3</v>
      </c>
      <c r="J113" s="9">
        <f ca="1">OFFSET(整体套利!C$1,$AP113,0)</f>
        <v>-1.6251849085987757E-2</v>
      </c>
      <c r="K113" s="9">
        <f ca="1">OFFSET(整体套利!O$1,$AP113,0)</f>
        <v>-8.7047353760445478E-3</v>
      </c>
      <c r="L113" s="9">
        <f ca="1">OFFSET(整体套利!P$1,$AP113,0)</f>
        <v>-7.8875171467764904E-3</v>
      </c>
      <c r="M113" s="25">
        <f ca="1">OFFSET(WN!R$1,$AN113,0)</f>
        <v>0.60547236000000004</v>
      </c>
      <c r="N113" s="125">
        <f ca="1">OFFSET(WN!$U$1,$AN113,0)</f>
        <v>0.60765159000000002</v>
      </c>
      <c r="O113" s="25">
        <f t="shared" ca="1" si="51"/>
        <v>-2.1792299999999765E-3</v>
      </c>
      <c r="P113" s="9">
        <f t="shared" ca="1" si="52"/>
        <v>-3.586314980266847E-3</v>
      </c>
      <c r="Q113" s="12">
        <f ca="1">OFFSET(整体套利!H$1,AP113,0)</f>
        <v>-0.56014611472221654</v>
      </c>
      <c r="R113" s="12">
        <f t="shared" ca="1" si="63"/>
        <v>-2.5264423076923115E-2</v>
      </c>
      <c r="S113" s="61">
        <f t="shared" ca="1" si="53"/>
        <v>-2.1097022676717075E-2</v>
      </c>
      <c r="T113" s="12">
        <f t="shared" ca="1" si="54"/>
        <v>4.3649446678824873E-2</v>
      </c>
      <c r="U113" s="61">
        <f t="shared" ca="1" si="55"/>
        <v>2.4010945200161338E-3</v>
      </c>
      <c r="V113" s="59">
        <f t="shared" ca="1" si="56"/>
        <v>6.008842615095749</v>
      </c>
      <c r="W113" s="58">
        <f t="shared" ca="1" si="57"/>
        <v>1.44066538</v>
      </c>
      <c r="X113">
        <f ca="1">OFFSET(CF!Y$1,$AN113,0)</f>
        <v>7</v>
      </c>
      <c r="Y113" s="94">
        <f ca="1">IF(Z113="否",ROUND(OFFSET(CF!J$1,$AN113,0),3),"-  ")</f>
        <v>0.03</v>
      </c>
      <c r="Z113" s="95" t="str">
        <f ca="1">IF(OFFSET(CF!I$1,$AN113,0)=0,"否","是")</f>
        <v>否</v>
      </c>
      <c r="AA113" s="9">
        <f t="shared" ca="1" si="58"/>
        <v>8.7293889427741966E-3</v>
      </c>
      <c r="AB113" s="34">
        <f t="shared" ca="1" si="59"/>
        <v>0.62969125440000007</v>
      </c>
      <c r="AC113" s="96">
        <f ca="1">OFFSET(CF!B$1,$AN113,0)</f>
        <v>41201</v>
      </c>
      <c r="AD113" s="97">
        <f ca="1">OFFSET(WN!AT$1,$AO113,0)</f>
        <v>4.4999999999999998E-2</v>
      </c>
      <c r="AE113" s="97">
        <f ca="1">OFFSET(WN!AU$1,$AO113,0)</f>
        <v>4.4999999999999998E-2</v>
      </c>
      <c r="AF113" s="98">
        <f ca="1">OFFSET(WN!O$1,$AN113,0)</f>
        <v>1.0309999999999999</v>
      </c>
      <c r="AG113" s="28">
        <f ca="1">OFFSET(整体套利!J$1,$AP113,0)</f>
        <v>1.4561653800000001</v>
      </c>
      <c r="AH113" s="28">
        <f t="shared" ca="1" si="60"/>
        <v>1.0090000000000001</v>
      </c>
      <c r="AI113" s="28">
        <f ca="1">OFFSET(CF!K$1,$AN113,0)</f>
        <v>0.5</v>
      </c>
      <c r="AJ113" s="25">
        <f ca="1">OFFSET(整体套利!S$1,$AN113,0)</f>
        <v>0.25</v>
      </c>
      <c r="AK113" s="113">
        <f t="shared" ca="1" si="61"/>
        <v>1.0090000000000001</v>
      </c>
      <c r="AL113" s="44">
        <f t="shared" ca="1" si="62"/>
        <v>1.013725</v>
      </c>
      <c r="AM113" s="9">
        <v>2.5000000000000001E-2</v>
      </c>
      <c r="AN113" s="10">
        <f>MATCH(A113,CF!L:L,0)-1</f>
        <v>19</v>
      </c>
      <c r="AO113" s="10">
        <f>MATCH($A113,WN!F:F,0)-1</f>
        <v>19</v>
      </c>
      <c r="AP113" s="10">
        <f>MATCH($A113,整体套利!U:U,0)-1</f>
        <v>19</v>
      </c>
    </row>
    <row r="114" spans="1:42" ht="13.95" x14ac:dyDescent="0.25">
      <c r="A114" s="1" t="str">
        <f>WN!F9</f>
        <v>150064.SZ</v>
      </c>
      <c r="B114" s="1" t="str">
        <f>WN!H9</f>
        <v>同瑞A</v>
      </c>
      <c r="C114" s="13">
        <f ca="1">OFFSET(RT!I$1,$AO114,0)</f>
        <v>1.0309999999999999</v>
      </c>
      <c r="D114" s="28" t="e">
        <f t="shared" ca="1" si="48"/>
        <v>#N/A</v>
      </c>
      <c r="E114" s="9" t="e">
        <f t="shared" ca="1" si="49"/>
        <v>#N/A</v>
      </c>
      <c r="F114" s="9">
        <f ca="1">OFFSET(RT!O$1,$AN114,0)</f>
        <v>0</v>
      </c>
      <c r="G114" s="34">
        <f ca="1">OFFSET(RT!X$1,$AO114,0)</f>
        <v>0</v>
      </c>
      <c r="H114" s="15">
        <f t="shared" ca="1" si="50"/>
        <v>5.0150451354062195E-2</v>
      </c>
      <c r="I114" s="15">
        <f ca="1">OFFSET(RT!S$1,$AN114,0)</f>
        <v>0</v>
      </c>
      <c r="J114" s="9">
        <f ca="1">OFFSET(整体套利!C$1,$AP114,0)</f>
        <v>-1.1237338945206732E-2</v>
      </c>
      <c r="K114" s="9">
        <f ca="1">OFFSET(整体套利!O$1,$AP114,0)</f>
        <v>-9.2850513998402606E-3</v>
      </c>
      <c r="L114" s="9">
        <f ca="1">OFFSET(整体套利!P$1,$AP114,0)</f>
        <v>-1.2580943896084551E-2</v>
      </c>
      <c r="M114" s="25">
        <f ca="1">OFFSET(WN!R$1,$AN114,0)</f>
        <v>1.764195E-2</v>
      </c>
      <c r="N114" s="125">
        <f ca="1">OFFSET(WN!$U$1,$AN114,0)</f>
        <v>1.7642870000000001E-2</v>
      </c>
      <c r="O114" s="25">
        <f t="shared" ca="1" si="51"/>
        <v>-9.2000000000147519E-7</v>
      </c>
      <c r="P114" s="9">
        <f t="shared" ca="1" si="52"/>
        <v>-5.2145710986994942E-5</v>
      </c>
      <c r="Q114" s="12">
        <f ca="1">OFFSET(整体套利!H$1,AP114,0)</f>
        <v>-0.47772573516611683</v>
      </c>
      <c r="R114" s="12">
        <f t="shared" ca="1" si="63"/>
        <v>-1.6828322017458763E-2</v>
      </c>
      <c r="S114" s="61" t="str">
        <f t="shared" ca="1" si="53"/>
        <v>-</v>
      </c>
      <c r="T114" s="12" t="str">
        <f t="shared" ca="1" si="54"/>
        <v>-</v>
      </c>
      <c r="U114" s="61" t="str">
        <f t="shared" ca="1" si="55"/>
        <v>-</v>
      </c>
      <c r="V114" s="59" t="str">
        <f t="shared" ca="1" si="56"/>
        <v>-</v>
      </c>
      <c r="W114" s="58">
        <f t="shared" ca="1" si="57"/>
        <v>1.0655265097973443</v>
      </c>
      <c r="X114" t="str">
        <f ca="1">OFFSET(CF!Y$1,$AN114,0)</f>
        <v>-</v>
      </c>
      <c r="Y114" s="94">
        <f ca="1">IF(Z114="否",ROUND(OFFSET(CF!J$1,$AN114,0),3),"-  ")</f>
        <v>3.5000000000000003E-2</v>
      </c>
      <c r="Z114" s="95" t="str">
        <f ca="1">IF(OFFSET(CF!I$1,$AN114,0)=0,"否","是")</f>
        <v>否</v>
      </c>
      <c r="AA114" s="9">
        <f t="shared" ca="1" si="58"/>
        <v>-2.9013539651838727E-3</v>
      </c>
      <c r="AB114" s="34">
        <f t="shared" ca="1" si="59"/>
        <v>1.8188850449999999E-2</v>
      </c>
      <c r="AC114" s="96">
        <f ca="1">OFFSET(CF!B$1,$AN114,0)</f>
        <v>40920</v>
      </c>
      <c r="AD114" s="97">
        <f ca="1">OFFSET(WN!AT$1,$AO114,0)</f>
        <v>0.05</v>
      </c>
      <c r="AE114" s="97">
        <f ca="1">OFFSET(WN!AU$1,$AO114,0)</f>
        <v>0.05</v>
      </c>
      <c r="AF114" s="98">
        <f ca="1">OFFSET(WN!O$1,$AN114,0)</f>
        <v>1.034</v>
      </c>
      <c r="AG114" s="28">
        <f ca="1">OFFSET(整体套利!J$1,$AP114,0)</f>
        <v>1.07912651</v>
      </c>
      <c r="AH114" s="28">
        <f t="shared" ca="1" si="60"/>
        <v>0.99699999999999989</v>
      </c>
      <c r="AI114" s="28">
        <f ca="1">OFFSET(CF!K$1,$AN114,0)</f>
        <v>0.40000000596046448</v>
      </c>
      <c r="AJ114" s="25">
        <f ca="1">OFFSET(整体套利!S$1,$AN114,0)</f>
        <v>0.25</v>
      </c>
      <c r="AK114" s="113">
        <f t="shared" ca="1" si="61"/>
        <v>0.99699999999999989</v>
      </c>
      <c r="AL114" s="44">
        <f t="shared" ca="1" si="62"/>
        <v>1.0136499999999999</v>
      </c>
      <c r="AM114" s="9">
        <v>2.5000000000000001E-2</v>
      </c>
      <c r="AN114" s="10">
        <f>MATCH(A114,CF!L:L,0)-1</f>
        <v>8</v>
      </c>
      <c r="AO114" s="10">
        <f>MATCH($A114,WN!F:F,0)-1</f>
        <v>8</v>
      </c>
      <c r="AP114" s="10">
        <f>MATCH($A114,整体套利!U:U,0)-1</f>
        <v>8</v>
      </c>
    </row>
    <row r="115" spans="1:42" ht="13.95" x14ac:dyDescent="0.25">
      <c r="A115" s="1" t="str">
        <f>WN!F77</f>
        <v>150269.SZ</v>
      </c>
      <c r="B115" s="1" t="str">
        <f>WN!H77</f>
        <v>白酒A</v>
      </c>
      <c r="C115" s="13">
        <f ca="1">OFFSET(RT!I$1,$AO115,0)</f>
        <v>0.997</v>
      </c>
      <c r="D115" s="28" t="e">
        <f t="shared" ca="1" si="48"/>
        <v>#N/A</v>
      </c>
      <c r="E115" s="9" t="e">
        <f t="shared" ca="1" si="49"/>
        <v>#N/A</v>
      </c>
      <c r="F115" s="9">
        <f ca="1">OFFSET(RT!O$1,$AN115,0)</f>
        <v>1.2199999999999999E-2</v>
      </c>
      <c r="G115" s="34">
        <f ca="1">OFFSET(RT!X$1,$AO115,0)</f>
        <v>0</v>
      </c>
      <c r="H115" s="15">
        <f t="shared" ca="1" si="50"/>
        <v>4.6680497925311197E-2</v>
      </c>
      <c r="I115" s="15">
        <f ca="1">OFFSET(RT!S$1,$AN115,0)</f>
        <v>8.3324933332190598E-2</v>
      </c>
      <c r="J115" s="9">
        <f ca="1">OFFSET(整体套利!C$1,$AP115,0)</f>
        <v>1.2781444314081458E-2</v>
      </c>
      <c r="K115" s="9">
        <f ca="1">OFFSET(整体套利!O$1,$AP115,0)</f>
        <v>-4.35097897026826E-3</v>
      </c>
      <c r="L115" s="9">
        <f ca="1">OFFSET(整体套利!P$1,$AP115,0)</f>
        <v>-5.0468637346792189E-3</v>
      </c>
      <c r="M115" s="25">
        <f ca="1">OFFSET(WN!R$1,$AN115,0)</f>
        <v>0.54255944</v>
      </c>
      <c r="N115" s="125">
        <f ca="1">OFFSET(WN!$U$1,$AN115,0)</f>
        <v>0.55273452999999995</v>
      </c>
      <c r="O115" s="25">
        <f t="shared" ca="1" si="51"/>
        <v>-1.0175089999999942E-2</v>
      </c>
      <c r="P115" s="9">
        <f t="shared" ca="1" si="52"/>
        <v>-1.8408638230001606E-2</v>
      </c>
      <c r="Q115" s="12">
        <f ca="1">OFFSET(整体套利!H$1,AP115,0)</f>
        <v>-0.51891943981674693</v>
      </c>
      <c r="R115" s="12">
        <f t="shared" ca="1" si="63"/>
        <v>7.4473420260781076E-3</v>
      </c>
      <c r="S115" s="61">
        <f t="shared" ca="1" si="53"/>
        <v>6.4247235685357786E-3</v>
      </c>
      <c r="T115" s="12">
        <f t="shared" ca="1" si="54"/>
        <v>4.6992748623832896E-2</v>
      </c>
      <c r="U115" s="61">
        <f t="shared" ca="1" si="55"/>
        <v>1.9161835090667378E-2</v>
      </c>
      <c r="V115" s="59">
        <f t="shared" ca="1" si="56"/>
        <v>4.9234529401914475</v>
      </c>
      <c r="W115" s="58">
        <f t="shared" ca="1" si="57"/>
        <v>1.3169565000000001</v>
      </c>
      <c r="X115">
        <f ca="1">OFFSET(CF!Y$1,$AN115,0)</f>
        <v>6</v>
      </c>
      <c r="Y115" s="94">
        <f ca="1">IF(Z115="否",ROUND(OFFSET(CF!J$1,$AN115,0),3),"-  ")</f>
        <v>0.03</v>
      </c>
      <c r="Z115" s="95" t="str">
        <f ca="1">IF(OFFSET(CF!I$1,$AN115,0)=0,"否","是")</f>
        <v>否</v>
      </c>
      <c r="AA115" s="9">
        <f t="shared" ca="1" si="58"/>
        <v>-3.4849951597289319E-2</v>
      </c>
      <c r="AB115" s="34">
        <f t="shared" ca="1" si="59"/>
        <v>0.54093176168000001</v>
      </c>
      <c r="AC115" s="96">
        <f ca="1">OFFSET(CF!B$1,$AN115,0)</f>
        <v>42160</v>
      </c>
      <c r="AD115" s="97">
        <f ca="1">OFFSET(WN!AT$1,$AO115,0)</f>
        <v>4.4999999999999998E-2</v>
      </c>
      <c r="AE115" s="97">
        <f ca="1">OFFSET(WN!AU$1,$AO115,0)</f>
        <v>4.4999999999999998E-2</v>
      </c>
      <c r="AF115" s="98">
        <f ca="1">OFFSET(WN!O$1,$AN115,0)</f>
        <v>1.0329999999999999</v>
      </c>
      <c r="AG115" s="28">
        <f ca="1">OFFSET(整体套利!J$1,$AP115,0)</f>
        <v>1.3334565</v>
      </c>
      <c r="AH115" s="28">
        <f t="shared" ca="1" si="60"/>
        <v>0.96400000000000008</v>
      </c>
      <c r="AI115" s="28">
        <f ca="1">OFFSET(CF!K$1,$AN115,0)</f>
        <v>0.5</v>
      </c>
      <c r="AJ115" s="25">
        <f ca="1">OFFSET(整体套利!S$1,$AN115,0)</f>
        <v>0.25</v>
      </c>
      <c r="AK115" s="113">
        <f t="shared" ca="1" si="61"/>
        <v>0.96400000000000008</v>
      </c>
      <c r="AL115" s="44">
        <f t="shared" ca="1" si="62"/>
        <v>1.0044249999999999</v>
      </c>
      <c r="AM115" s="9">
        <v>2.5000000000000001E-2</v>
      </c>
      <c r="AN115" s="10">
        <f>MATCH(A115,CF!L:L,0)-1</f>
        <v>76</v>
      </c>
      <c r="AO115" s="10">
        <f>MATCH($A115,WN!F:F,0)-1</f>
        <v>76</v>
      </c>
      <c r="AP115" s="10">
        <f>MATCH($A115,整体套利!U:U,0)-1</f>
        <v>76</v>
      </c>
    </row>
    <row r="116" spans="1:42" ht="13.95" x14ac:dyDescent="0.25">
      <c r="A116" s="1" t="str">
        <f>WN!F60</f>
        <v>502049.SH</v>
      </c>
      <c r="B116" s="1" t="str">
        <f>WN!H60</f>
        <v>上证50A</v>
      </c>
      <c r="C116" s="13">
        <f ca="1">OFFSET(RT!I$1,$AO116,0)</f>
        <v>1.022</v>
      </c>
      <c r="D116" s="28" t="e">
        <f t="shared" ca="1" si="48"/>
        <v>#N/A</v>
      </c>
      <c r="E116" s="9" t="e">
        <f t="shared" ca="1" si="49"/>
        <v>#N/A</v>
      </c>
      <c r="F116" s="9">
        <f ca="1">OFFSET(RT!O$1,$AN116,0)</f>
        <v>-1.3500000000000002E-2</v>
      </c>
      <c r="G116" s="34">
        <f ca="1">OFFSET(RT!X$1,$AO116,0)</f>
        <v>0</v>
      </c>
      <c r="H116" s="15">
        <f t="shared" ca="1" si="50"/>
        <v>4.4825181791015037E-2</v>
      </c>
      <c r="I116" s="15">
        <f ca="1">OFFSET(RT!S$1,$AN116,0)</f>
        <v>3.5519599093842241E-3</v>
      </c>
      <c r="J116" s="9">
        <f ca="1">OFFSET(整体套利!C$1,$AP116,0)</f>
        <v>-2.3036356743325603E-3</v>
      </c>
      <c r="K116" s="9">
        <f ca="1">OFFSET(整体套利!O$1,$AP116,0)</f>
        <v>1.936829558998765E-3</v>
      </c>
      <c r="L116" s="9">
        <f ca="1">OFFSET(整体套利!P$1,$AP116,0)</f>
        <v>2.8822703421771401E-3</v>
      </c>
      <c r="M116" s="25">
        <f ca="1">OFFSET(WN!R$1,$AN116,0)</f>
        <v>0.72835000000000005</v>
      </c>
      <c r="N116" s="125">
        <f ca="1">OFFSET(WN!$U$1,$AN116,0)</f>
        <v>0.72841400000000001</v>
      </c>
      <c r="O116" s="25">
        <f t="shared" ca="1" si="51"/>
        <v>-6.3999999999952983E-5</v>
      </c>
      <c r="P116" s="9">
        <f t="shared" ca="1" si="52"/>
        <v>-8.7862122364446016E-5</v>
      </c>
      <c r="Q116" s="12">
        <f ca="1">OFFSET(整体套利!H$1,AP116,0)</f>
        <v>-0.52601011990822544</v>
      </c>
      <c r="R116" s="12">
        <f t="shared" ca="1" si="63"/>
        <v>-2.1651174168297538E-2</v>
      </c>
      <c r="S116" s="61">
        <f t="shared" ca="1" si="53"/>
        <v>-1.8686305228066229E-2</v>
      </c>
      <c r="T116" s="12">
        <f t="shared" ca="1" si="54"/>
        <v>4.3988381423599045E-2</v>
      </c>
      <c r="U116" s="61">
        <f t="shared" ca="1" si="55"/>
        <v>2.0456003857457827E-2</v>
      </c>
      <c r="V116" s="59">
        <f t="shared" ca="1" si="56"/>
        <v>4.9089590752148577</v>
      </c>
      <c r="W116" s="58">
        <f t="shared" ca="1" si="57"/>
        <v>1.3285313000000001</v>
      </c>
      <c r="X116">
        <f ca="1">OFFSET(CF!Y$1,$AN116,0)</f>
        <v>6</v>
      </c>
      <c r="Y116" s="94">
        <f ca="1">IF(Z116="否",ROUND(OFFSET(CF!J$1,$AN116,0),3),"-  ")</f>
        <v>0.03</v>
      </c>
      <c r="Z116" s="95" t="str">
        <f ca="1">IF(OFFSET(CF!I$1,$AN116,0)=0,"否","是")</f>
        <v>否</v>
      </c>
      <c r="AA116" s="9">
        <f t="shared" ca="1" si="58"/>
        <v>3.8306649641488555E-3</v>
      </c>
      <c r="AB116" s="34">
        <f t="shared" ca="1" si="59"/>
        <v>0.74437370000000003</v>
      </c>
      <c r="AC116" s="96">
        <f ca="1">OFFSET(CF!B$1,$AN116,0)</f>
        <v>42121</v>
      </c>
      <c r="AD116" s="97">
        <f ca="1">OFFSET(WN!AT$1,$AO116,0)</f>
        <v>4.4999999999999998E-2</v>
      </c>
      <c r="AE116" s="97">
        <f ca="1">OFFSET(WN!AU$1,$AO116,0)</f>
        <v>4.4999999999999998E-2</v>
      </c>
      <c r="AF116" s="98">
        <f ca="1">OFFSET(WN!O$1,$AN116,0)</f>
        <v>1.0181</v>
      </c>
      <c r="AG116" s="28">
        <f ca="1">OFFSET(整体套利!J$1,$AP116,0)</f>
        <v>1.3375813000000001</v>
      </c>
      <c r="AH116" s="28">
        <f t="shared" ca="1" si="60"/>
        <v>1.0039</v>
      </c>
      <c r="AI116" s="28">
        <f ca="1">OFFSET(CF!K$1,$AN116,0)</f>
        <v>0.5</v>
      </c>
      <c r="AJ116" s="25">
        <f ca="1">OFFSET(整体套利!S$1,$AN116,0)</f>
        <v>0.25</v>
      </c>
      <c r="AK116" s="113">
        <f t="shared" ca="1" si="61"/>
        <v>1.0039</v>
      </c>
      <c r="AL116" s="44">
        <f t="shared" ca="1" si="62"/>
        <v>0.99987249999999994</v>
      </c>
      <c r="AM116" s="9">
        <v>2.5000000000000001E-2</v>
      </c>
      <c r="AN116" s="10">
        <f>MATCH(A116,CF!L:L,0)-1</f>
        <v>59</v>
      </c>
      <c r="AO116" s="10">
        <f>MATCH($A116,WN!F:F,0)-1</f>
        <v>59</v>
      </c>
      <c r="AP116" s="10">
        <f>MATCH($A116,整体套利!U:U,0)-1</f>
        <v>59</v>
      </c>
    </row>
    <row r="117" spans="1:42" ht="13.95" x14ac:dyDescent="0.25">
      <c r="A117" s="1" t="str">
        <f>WN!F11</f>
        <v>150057.SZ</v>
      </c>
      <c r="B117" s="1" t="str">
        <f>WN!H11</f>
        <v>中小300A</v>
      </c>
      <c r="C117" s="13">
        <f ca="1">OFFSET(RT!I$1,$AO117,0)</f>
        <v>1.1340000000000001</v>
      </c>
      <c r="D117" s="28" t="str">
        <f t="shared" ca="1" si="48"/>
        <v>-</v>
      </c>
      <c r="E117" s="9" t="str">
        <f t="shared" ca="1" si="49"/>
        <v>-</v>
      </c>
      <c r="F117" s="9">
        <f ca="1">OFFSET(RT!O$1,$AN117,0)</f>
        <v>8.8999999999999999E-3</v>
      </c>
      <c r="G117" s="34">
        <f ca="1">OFFSET(RT!X$1,$AO117,0)</f>
        <v>0</v>
      </c>
      <c r="H117" s="15">
        <f t="shared" ca="1" si="50"/>
        <v>5.2823315118397079E-2</v>
      </c>
      <c r="I117" s="15">
        <f ca="1">OFFSET(RT!S$1,$AN117,0)</f>
        <v>9.6859900796803025E-3</v>
      </c>
      <c r="J117" s="9">
        <f ca="1">OFFSET(整体套利!C$1,$AP117,0)</f>
        <v>-8.6944927134166017E-3</v>
      </c>
      <c r="K117" s="9">
        <f ca="1">OFFSET(整体套利!O$1,$AP117,0)</f>
        <v>8.9525514504904535E-3</v>
      </c>
      <c r="L117" s="9">
        <f ca="1">OFFSET(整体套利!P$1,$AP117,0)</f>
        <v>-3.383793368046506E-3</v>
      </c>
      <c r="M117" s="25">
        <f ca="1">OFFSET(WN!R$1,$AN117,0)</f>
        <v>2.429626E-2</v>
      </c>
      <c r="N117" s="125">
        <f ca="1">OFFSET(WN!$U$1,$AN117,0)</f>
        <v>2.4320459999999999E-2</v>
      </c>
      <c r="O117" s="25">
        <f t="shared" ca="1" si="51"/>
        <v>-2.4199999999998528E-5</v>
      </c>
      <c r="P117" s="9">
        <f t="shared" ca="1" si="52"/>
        <v>-9.9504696868391029E-4</v>
      </c>
      <c r="Q117" s="12">
        <f ca="1">OFFSET(整体套利!H$1,AP117,0)</f>
        <v>-0.49676845399733904</v>
      </c>
      <c r="R117" s="12">
        <f t="shared" ca="1" si="63"/>
        <v>-8.2142857142857184E-2</v>
      </c>
      <c r="S117" s="61" t="str">
        <f t="shared" ca="1" si="53"/>
        <v>-</v>
      </c>
      <c r="T117" s="12" t="str">
        <f t="shared" ca="1" si="54"/>
        <v>-</v>
      </c>
      <c r="U117" s="61" t="str">
        <f t="shared" ca="1" si="55"/>
        <v>-</v>
      </c>
      <c r="V117" s="59" t="str">
        <f t="shared" ca="1" si="56"/>
        <v>-</v>
      </c>
      <c r="W117" s="58">
        <f t="shared" ca="1" si="57"/>
        <v>1.1071513197854232</v>
      </c>
      <c r="X117" t="str">
        <f ca="1">OFFSET(CF!Y$1,$AN117,0)</f>
        <v>-</v>
      </c>
      <c r="Y117" s="94" t="str">
        <f ca="1">IF(Z117="否",ROUND(OFFSET(CF!J$1,$AN117,0),3),"-  ")</f>
        <v xml:space="preserve">-  </v>
      </c>
      <c r="Z117" s="95" t="str">
        <f ca="1">IF(OFFSET(CF!I$1,$AN117,0)=0,"否","是")</f>
        <v>是</v>
      </c>
      <c r="AA117" s="9">
        <f t="shared" ca="1" si="58"/>
        <v>9.4594594594594739E-2</v>
      </c>
      <c r="AB117" s="34">
        <f t="shared" ca="1" si="59"/>
        <v>2.7551958840000002E-2</v>
      </c>
      <c r="AC117" s="96">
        <f ca="1">OFFSET(CF!B$1,$AN117,0)</f>
        <v>40960</v>
      </c>
      <c r="AD117" s="97">
        <f ca="1">OFFSET(WN!AT$1,$AO117,0)</f>
        <v>5.7999999999999996E-2</v>
      </c>
      <c r="AE117" s="97">
        <f ca="1">OFFSET(WN!AU$1,$AO117,0)</f>
        <v>5.7999999999999996E-2</v>
      </c>
      <c r="AF117" s="98">
        <f ca="1">OFFSET(WN!O$1,$AN117,0)</f>
        <v>1.036</v>
      </c>
      <c r="AG117" s="28">
        <f ca="1">OFFSET(整体套利!J$1,$AP117,0)</f>
        <v>1.12155132</v>
      </c>
      <c r="AH117" s="28">
        <f t="shared" ca="1" si="60"/>
        <v>1.0980000000000001</v>
      </c>
      <c r="AI117" s="28">
        <f ca="1">OFFSET(CF!K$1,$AN117,0)</f>
        <v>0.40000000596046448</v>
      </c>
      <c r="AJ117" s="25">
        <f ca="1">OFFSET(整体套利!S$1,$AN117,0)</f>
        <v>0.25</v>
      </c>
      <c r="AK117" s="113">
        <f t="shared" ca="1" si="61"/>
        <v>1.0980000000000001</v>
      </c>
      <c r="AL117" s="44">
        <f t="shared" ca="1" si="62"/>
        <v>1.0408500000000001</v>
      </c>
      <c r="AM117" s="9">
        <v>2.5000000000000001E-2</v>
      </c>
      <c r="AN117" s="10">
        <f>MATCH(A117,CF!L:L,0)-1</f>
        <v>10</v>
      </c>
      <c r="AO117" s="10">
        <f>MATCH($A117,WN!F:F,0)-1</f>
        <v>10</v>
      </c>
      <c r="AP117" s="10">
        <f>MATCH($A117,整体套利!U:U,0)-1</f>
        <v>10</v>
      </c>
    </row>
    <row r="118" spans="1:42" ht="13.95" x14ac:dyDescent="0.25">
      <c r="A118" s="1" t="str">
        <f>WN!F79</f>
        <v>502021.SH</v>
      </c>
      <c r="B118" s="1" t="str">
        <f>WN!H79</f>
        <v>国金50A</v>
      </c>
      <c r="C118" s="13">
        <f ca="1">OFFSET(RT!I$1,$AO118,0)</f>
        <v>1.135</v>
      </c>
      <c r="D118" s="28" t="e">
        <f t="shared" ca="1" si="48"/>
        <v>#N/A</v>
      </c>
      <c r="E118" s="9" t="e">
        <f t="shared" ca="1" si="49"/>
        <v>#N/A</v>
      </c>
      <c r="F118" s="9">
        <f ca="1">OFFSET(RT!O$1,$AN118,0)</f>
        <v>0</v>
      </c>
      <c r="G118" s="34">
        <f ca="1">OFFSET(RT!X$1,$AO118,0)</f>
        <v>0</v>
      </c>
      <c r="H118" s="15">
        <f t="shared" ca="1" si="50"/>
        <v>4.553734061930783E-2</v>
      </c>
      <c r="I118" s="15">
        <f ca="1">OFFSET(RT!S$1,$AN118,0)</f>
        <v>4.9550402271651677E-3</v>
      </c>
      <c r="J118" s="9">
        <f ca="1">OFFSET(整体套利!C$1,$AP118,0)</f>
        <v>9.9732497668565401E-3</v>
      </c>
      <c r="K118" s="9">
        <f ca="1">OFFSET(整体套利!O$1,$AP118,0)</f>
        <v>8.1329561527581085E-3</v>
      </c>
      <c r="L118" s="9">
        <f ca="1">OFFSET(整体套利!P$1,$AP118,0)</f>
        <v>1.2991573033707793E-2</v>
      </c>
      <c r="M118" s="25">
        <f ca="1">OFFSET(WN!R$1,$AN118,0)</f>
        <v>1.9016999999999999E-2</v>
      </c>
      <c r="N118" s="125">
        <f ca="1">OFFSET(WN!$U$1,$AN118,0)</f>
        <v>1.9016999999999999E-2</v>
      </c>
      <c r="O118" s="25">
        <f t="shared" ca="1" si="51"/>
        <v>0</v>
      </c>
      <c r="P118" s="9">
        <f t="shared" ca="1" si="52"/>
        <v>0</v>
      </c>
      <c r="Q118" s="12">
        <f ca="1">OFFSET(整体套利!H$1,AP118,0)</f>
        <v>-0.54347079114229246</v>
      </c>
      <c r="R118" s="12">
        <f t="shared" ca="1" si="63"/>
        <v>-8.2092511013215907E-2</v>
      </c>
      <c r="S118" s="61">
        <f t="shared" ca="1" si="53"/>
        <v>-7.1080768368408695E-2</v>
      </c>
      <c r="T118" s="12">
        <f t="shared" ca="1" si="54"/>
        <v>4.2420454382112942E-2</v>
      </c>
      <c r="U118" s="61">
        <f t="shared" ca="1" si="55"/>
        <v>3.052484708556269E-2</v>
      </c>
      <c r="V118" s="59">
        <f t="shared" ca="1" si="56"/>
        <v>4.8009993764616592</v>
      </c>
      <c r="W118" s="58">
        <f t="shared" ca="1" si="57"/>
        <v>1.3899531450000002</v>
      </c>
      <c r="X118">
        <f ca="1">OFFSET(CF!Y$1,$AN118,0)</f>
        <v>6</v>
      </c>
      <c r="Y118" s="94">
        <f ca="1">IF(Z118="否",ROUND(OFFSET(CF!J$1,$AN118,0),3),"-  ")</f>
        <v>3.5000000000000003E-2</v>
      </c>
      <c r="Z118" s="95" t="str">
        <f ca="1">IF(OFFSET(CF!I$1,$AN118,0)=0,"否","是")</f>
        <v>否</v>
      </c>
      <c r="AA118" s="9">
        <f t="shared" ca="1" si="58"/>
        <v>9.450337512054019E-2</v>
      </c>
      <c r="AB118" s="34">
        <f t="shared" ca="1" si="59"/>
        <v>2.1584295E-2</v>
      </c>
      <c r="AC118" s="96">
        <f ca="1">OFFSET(CF!B$1,$AN118,0)</f>
        <v>42160</v>
      </c>
      <c r="AD118" s="97">
        <f ca="1">OFFSET(WN!AT$1,$AO118,0)</f>
        <v>0.05</v>
      </c>
      <c r="AE118" s="97">
        <f ca="1">OFFSET(WN!AU$1,$AO118,0)</f>
        <v>0.05</v>
      </c>
      <c r="AF118" s="98">
        <f ca="1">OFFSET(WN!O$1,$AN118,0)</f>
        <v>1.0369999999999999</v>
      </c>
      <c r="AG118" s="28">
        <f ca="1">OFFSET(整体套利!J$1,$AP118,0)</f>
        <v>1.4084531450000002</v>
      </c>
      <c r="AH118" s="28">
        <f t="shared" ca="1" si="60"/>
        <v>1.0980000000000001</v>
      </c>
      <c r="AI118" s="28">
        <f ca="1">OFFSET(CF!K$1,$AN118,0)</f>
        <v>0.5</v>
      </c>
      <c r="AJ118" s="25">
        <f ca="1">OFFSET(整体套利!S$1,$AN118,0)</f>
        <v>0.25</v>
      </c>
      <c r="AK118" s="113">
        <f t="shared" ca="1" si="61"/>
        <v>1.0980000000000001</v>
      </c>
      <c r="AL118" s="44">
        <f t="shared" ca="1" si="62"/>
        <v>1.041825</v>
      </c>
      <c r="AM118" s="9">
        <v>2.5000000000000001E-2</v>
      </c>
      <c r="AN118" s="10">
        <f>MATCH(A118,CF!L:L,0)-1</f>
        <v>78</v>
      </c>
      <c r="AO118" s="10">
        <f>MATCH($A118,WN!F:F,0)-1</f>
        <v>78</v>
      </c>
      <c r="AP118" s="10">
        <f>MATCH($A118,整体套利!U:U,0)-1</f>
        <v>78</v>
      </c>
    </row>
    <row r="119" spans="1:42" ht="13.95" x14ac:dyDescent="0.25">
      <c r="A119" s="1" t="str">
        <f>WN!F10</f>
        <v>150051.SZ</v>
      </c>
      <c r="B119" s="1" t="str">
        <f>WN!H10</f>
        <v>沪深300A</v>
      </c>
      <c r="C119" s="13">
        <f ca="1">OFFSET(RT!I$1,$AO119,0)</f>
        <v>0.98399999999999999</v>
      </c>
      <c r="D119" s="28" t="e">
        <f t="shared" ca="1" si="48"/>
        <v>#N/A</v>
      </c>
      <c r="E119" s="9" t="e">
        <f t="shared" ca="1" si="49"/>
        <v>#N/A</v>
      </c>
      <c r="F119" s="9">
        <f ca="1">OFFSET(RT!O$1,$AN119,0)</f>
        <v>2E-3</v>
      </c>
      <c r="G119" s="34">
        <f ca="1">OFFSET(RT!X$1,$AO119,0)</f>
        <v>0</v>
      </c>
      <c r="H119" s="15">
        <f t="shared" ca="1" si="50"/>
        <v>4.7318611987381701E-2</v>
      </c>
      <c r="I119" s="15">
        <f ca="1">OFFSET(RT!S$1,$AN119,0)</f>
        <v>8.0470404189352685E-3</v>
      </c>
      <c r="J119" s="9">
        <f ca="1">OFFSET(整体套利!C$1,$AP119,0)</f>
        <v>-3.1000384876301856E-3</v>
      </c>
      <c r="K119" s="9">
        <f ca="1">OFFSET(整体套利!O$1,$AP119,0)</f>
        <v>-2.9411764705884469E-3</v>
      </c>
      <c r="L119" s="9">
        <f ca="1">OFFSET(整体套利!P$1,$AP119,0)</f>
        <v>-2.197802197802079E-3</v>
      </c>
      <c r="M119" s="25">
        <f ca="1">OFFSET(WN!R$1,$AN119,0)</f>
        <v>0.74477568000000005</v>
      </c>
      <c r="N119" s="125">
        <f ca="1">OFFSET(WN!$U$1,$AN119,0)</f>
        <v>0.74477568000000005</v>
      </c>
      <c r="O119" s="25">
        <f t="shared" ca="1" si="51"/>
        <v>0</v>
      </c>
      <c r="P119" s="9">
        <f t="shared" ca="1" si="52"/>
        <v>0</v>
      </c>
      <c r="Q119" s="12">
        <f ca="1">OFFSET(整体套利!H$1,AP119,0)</f>
        <v>-0.52751287380111922</v>
      </c>
      <c r="R119" s="12">
        <f t="shared" ca="1" si="63"/>
        <v>1.7454268292682817E-2</v>
      </c>
      <c r="S119" s="61">
        <f t="shared" ca="1" si="53"/>
        <v>1.507230122081072E-2</v>
      </c>
      <c r="T119" s="12">
        <f t="shared" ca="1" si="54"/>
        <v>4.806825150279162E-2</v>
      </c>
      <c r="U119" s="61">
        <f t="shared" ca="1" si="55"/>
        <v>2.2089922812276064E-2</v>
      </c>
      <c r="V119" s="59">
        <f t="shared" ca="1" si="56"/>
        <v>4.8908505648934293</v>
      </c>
      <c r="W119" s="58">
        <f t="shared" ca="1" si="57"/>
        <v>1.34120895</v>
      </c>
      <c r="X119">
        <f ca="1">OFFSET(CF!Y$1,$AN119,0)</f>
        <v>6</v>
      </c>
      <c r="Y119" s="94">
        <f ca="1">IF(Z119="否",ROUND(OFFSET(CF!J$1,$AN119,0),3),"-  ")</f>
        <v>0.03</v>
      </c>
      <c r="Z119" s="95" t="str">
        <f ca="1">IF(OFFSET(CF!I$1,$AN119,0)=0,"否","是")</f>
        <v>否</v>
      </c>
      <c r="AA119" s="9">
        <f t="shared" ca="1" si="58"/>
        <v>-4.7434656340755055E-2</v>
      </c>
      <c r="AB119" s="34">
        <f t="shared" ca="1" si="59"/>
        <v>0.73285926911999999</v>
      </c>
      <c r="AC119" s="96">
        <f ca="1">OFFSET(CF!B$1,$AN119,0)</f>
        <v>40956</v>
      </c>
      <c r="AD119" s="97">
        <f ca="1">OFFSET(WN!AT$1,$AO119,0)</f>
        <v>4.4999999999999998E-2</v>
      </c>
      <c r="AE119" s="97">
        <f ca="1">OFFSET(WN!AU$1,$AO119,0)</f>
        <v>4.4999999999999998E-2</v>
      </c>
      <c r="AF119" s="98">
        <f ca="1">OFFSET(WN!O$1,$AN119,0)</f>
        <v>1.0329999999999999</v>
      </c>
      <c r="AG119" s="28">
        <f ca="1">OFFSET(整体套利!J$1,$AP119,0)</f>
        <v>1.3577089499999999</v>
      </c>
      <c r="AH119" s="28">
        <f t="shared" ca="1" si="60"/>
        <v>0.95100000000000007</v>
      </c>
      <c r="AI119" s="28">
        <f ca="1">OFFSET(CF!K$1,$AN119,0)</f>
        <v>0.5</v>
      </c>
      <c r="AJ119" s="25">
        <f ca="1">OFFSET(整体套利!S$1,$AN119,0)</f>
        <v>0.25</v>
      </c>
      <c r="AK119" s="113">
        <f t="shared" ca="1" si="61"/>
        <v>0.95100000000000007</v>
      </c>
      <c r="AL119" s="44">
        <f t="shared" ca="1" si="62"/>
        <v>1.0011749999999999</v>
      </c>
      <c r="AM119" s="9">
        <v>2.5000000000000001E-2</v>
      </c>
      <c r="AN119" s="10">
        <f>MATCH(A119,CF!L:L,0)-1</f>
        <v>9</v>
      </c>
      <c r="AO119" s="10">
        <f>MATCH($A119,WN!F:F,0)-1</f>
        <v>9</v>
      </c>
      <c r="AP119" s="10">
        <f>MATCH($A119,整体套利!U:U,0)-1</f>
        <v>9</v>
      </c>
    </row>
    <row r="120" spans="1:42" ht="13.95" x14ac:dyDescent="0.25">
      <c r="A120" s="1" t="str">
        <f>WN!F21</f>
        <v>150112.SZ</v>
      </c>
      <c r="B120" s="1" t="str">
        <f>WN!H21</f>
        <v>深100A</v>
      </c>
      <c r="C120" s="13">
        <f ca="1">OFFSET(RT!I$1,$AO120,0)</f>
        <v>1.0309999999999999</v>
      </c>
      <c r="D120" s="28" t="e">
        <f t="shared" ca="1" si="48"/>
        <v>#N/A</v>
      </c>
      <c r="E120" s="9" t="e">
        <f t="shared" ca="1" si="49"/>
        <v>#N/A</v>
      </c>
      <c r="F120" s="9">
        <f ca="1">OFFSET(RT!O$1,$AN120,0)</f>
        <v>2.9000000000000002E-3</v>
      </c>
      <c r="G120" s="34">
        <f ca="1">OFFSET(RT!X$1,$AO120,0)</f>
        <v>0</v>
      </c>
      <c r="H120" s="15">
        <f t="shared" ca="1" si="50"/>
        <v>4.8942834768989828E-2</v>
      </c>
      <c r="I120" s="15">
        <f ca="1">OFFSET(RT!S$1,$AN120,0)</f>
        <v>5.1019642562386512E-4</v>
      </c>
      <c r="J120" s="9">
        <f ca="1">OFFSET(整体套利!C$1,$AP120,0)</f>
        <v>-3.1223909248779824E-3</v>
      </c>
      <c r="K120" s="9">
        <f ca="1">OFFSET(整体套利!O$1,$AP120,0)</f>
        <v>-1.2525162156117098E-2</v>
      </c>
      <c r="L120" s="9">
        <f ca="1">OFFSET(整体套利!P$1,$AP120,0)</f>
        <v>-1.0621703929287851E-2</v>
      </c>
      <c r="M120" s="25">
        <f ca="1">OFFSET(WN!R$1,$AN120,0)</f>
        <v>5.9976889999999998E-2</v>
      </c>
      <c r="N120" s="125">
        <f ca="1">OFFSET(WN!$U$1,$AN120,0)</f>
        <v>5.9976889999999998E-2</v>
      </c>
      <c r="O120" s="25">
        <f t="shared" ca="1" si="51"/>
        <v>0</v>
      </c>
      <c r="P120" s="9">
        <f t="shared" ca="1" si="52"/>
        <v>0</v>
      </c>
      <c r="Q120" s="12">
        <f ca="1">OFFSET(整体套利!H$1,AP120,0)</f>
        <v>-0.52982472917292089</v>
      </c>
      <c r="R120" s="12">
        <f t="shared" ca="1" si="63"/>
        <v>-3.41270611057225E-2</v>
      </c>
      <c r="S120" s="61">
        <f t="shared" ca="1" si="53"/>
        <v>-2.8546659542896861E-2</v>
      </c>
      <c r="T120" s="12">
        <f t="shared" ca="1" si="54"/>
        <v>4.7572308687105561E-2</v>
      </c>
      <c r="U120" s="61">
        <f t="shared" ca="1" si="55"/>
        <v>3.476282798437591E-3</v>
      </c>
      <c r="V120" s="59">
        <f t="shared" ca="1" si="56"/>
        <v>5.9516908292854502</v>
      </c>
      <c r="W120" s="58">
        <f t="shared" ca="1" si="57"/>
        <v>1.334481448</v>
      </c>
      <c r="X120">
        <f ca="1">OFFSET(CF!Y$1,$AN120,0)</f>
        <v>7</v>
      </c>
      <c r="Y120" s="94">
        <f ca="1">IF(Z120="否",ROUND(OFFSET(CF!J$1,$AN120,0),3),"-  ")</f>
        <v>3.5000000000000003E-2</v>
      </c>
      <c r="Z120" s="95" t="str">
        <f ca="1">IF(OFFSET(CF!I$1,$AN120,0)=0,"否","是")</f>
        <v>否</v>
      </c>
      <c r="AA120" s="9">
        <f t="shared" ca="1" si="58"/>
        <v>2.1398850802456737E-2</v>
      </c>
      <c r="AB120" s="34">
        <f t="shared" ca="1" si="59"/>
        <v>6.1836173589999995E-2</v>
      </c>
      <c r="AC120" s="96">
        <f ca="1">OFFSET(CF!B$1,$AN120,0)</f>
        <v>41218</v>
      </c>
      <c r="AD120" s="97">
        <f ca="1">OFFSET(WN!AT$1,$AO120,0)</f>
        <v>0.05</v>
      </c>
      <c r="AE120" s="97">
        <f ca="1">OFFSET(WN!AU$1,$AO120,0)</f>
        <v>0.05</v>
      </c>
      <c r="AF120" s="98">
        <f ca="1">OFFSET(WN!O$1,$AN120,0)</f>
        <v>1.0094000000000001</v>
      </c>
      <c r="AG120" s="28">
        <f ca="1">OFFSET(整体套利!J$1,$AP120,0)</f>
        <v>1.3391814480000002</v>
      </c>
      <c r="AH120" s="28">
        <f t="shared" ca="1" si="60"/>
        <v>1.0215999999999998</v>
      </c>
      <c r="AI120" s="28">
        <f ca="1">OFFSET(CF!K$1,$AN120,0)</f>
        <v>0.5</v>
      </c>
      <c r="AJ120" s="25">
        <f ca="1">OFFSET(整体套利!S$1,$AN120,0)</f>
        <v>0.25</v>
      </c>
      <c r="AK120" s="113">
        <f t="shared" ca="1" si="61"/>
        <v>1.0215999999999998</v>
      </c>
      <c r="AL120" s="44">
        <f t="shared" ca="1" si="62"/>
        <v>0.99581500000000001</v>
      </c>
      <c r="AM120" s="9">
        <v>2.5000000000000001E-2</v>
      </c>
      <c r="AN120" s="10">
        <f>MATCH(A120,CF!L:L,0)-1</f>
        <v>20</v>
      </c>
      <c r="AO120" s="10">
        <f>MATCH($A120,WN!F:F,0)-1</f>
        <v>20</v>
      </c>
      <c r="AP120" s="10">
        <f>MATCH($A120,整体套利!U:U,0)-1</f>
        <v>20</v>
      </c>
    </row>
    <row r="121" spans="1:42" ht="13.95" x14ac:dyDescent="0.25">
      <c r="A121" s="1" t="str">
        <f>WN!F8</f>
        <v>150059.SZ</v>
      </c>
      <c r="B121" s="1" t="str">
        <f>WN!H8</f>
        <v>资源A级</v>
      </c>
      <c r="C121" s="13">
        <f ca="1">OFFSET(RT!I$1,$AO121,0)</f>
        <v>1.0680000000000001</v>
      </c>
      <c r="D121" s="28" t="e">
        <f t="shared" ca="1" si="48"/>
        <v>#N/A</v>
      </c>
      <c r="E121" s="9" t="e">
        <f t="shared" ca="1" si="49"/>
        <v>#N/A</v>
      </c>
      <c r="F121" s="9">
        <f ca="1">OFFSET(RT!O$1,$AN121,0)</f>
        <v>2.7999999999999995E-3</v>
      </c>
      <c r="G121" s="34">
        <f ca="1">OFFSET(RT!X$1,$AO121,0)</f>
        <v>0</v>
      </c>
      <c r="H121" s="15">
        <f t="shared" ca="1" si="50"/>
        <v>4.8355899419729211E-2</v>
      </c>
      <c r="I121" s="15">
        <f ca="1">OFFSET(RT!S$1,$AN121,0)</f>
        <v>5.9285068023116434E-3</v>
      </c>
      <c r="J121" s="9">
        <f ca="1">OFFSET(整体套利!C$1,$AP121,0)</f>
        <v>-8.2704951142892336E-3</v>
      </c>
      <c r="K121" s="9">
        <f ca="1">OFFSET(整体套利!O$1,$AP121,0)</f>
        <v>-9.6011837088728624E-3</v>
      </c>
      <c r="L121" s="9">
        <f ca="1">OFFSET(整体套利!P$1,$AP121,0)</f>
        <v>-9.4408152669603895E-3</v>
      </c>
      <c r="M121" s="25">
        <f ca="1">OFFSET(WN!R$1,$AN121,0)</f>
        <v>0.16309895999999999</v>
      </c>
      <c r="N121" s="125">
        <f ca="1">OFFSET(WN!$U$1,$AN121,0)</f>
        <v>0.16340640000000001</v>
      </c>
      <c r="O121" s="25">
        <f t="shared" ca="1" si="51"/>
        <v>-3.0744000000001992E-4</v>
      </c>
      <c r="P121" s="9">
        <f t="shared" ca="1" si="52"/>
        <v>-1.8814440560468437E-3</v>
      </c>
      <c r="Q121" s="12">
        <f ca="1">OFFSET(整体套利!H$1,AP121,0)</f>
        <v>-0.59106031986991303</v>
      </c>
      <c r="R121" s="12">
        <f t="shared" ca="1" si="63"/>
        <v>-4.2228464419475809E-2</v>
      </c>
      <c r="S121" s="61" t="str">
        <f t="shared" ca="1" si="53"/>
        <v>-</v>
      </c>
      <c r="T121" s="12" t="str">
        <f t="shared" ca="1" si="54"/>
        <v>-</v>
      </c>
      <c r="U121" s="61" t="str">
        <f t="shared" ca="1" si="55"/>
        <v>-</v>
      </c>
      <c r="V121" s="59" t="str">
        <f t="shared" ca="1" si="56"/>
        <v>-</v>
      </c>
      <c r="W121" s="58">
        <f t="shared" ca="1" si="57"/>
        <v>1.3645983797973444</v>
      </c>
      <c r="X121" t="str">
        <f ca="1">OFFSET(CF!Y$1,$AN121,0)</f>
        <v>-</v>
      </c>
      <c r="Y121" s="94">
        <f ca="1">IF(Z121="否",ROUND(OFFSET(CF!J$1,$AN121,0),3),"-  ")</f>
        <v>3.5000000000000003E-2</v>
      </c>
      <c r="Z121" s="95" t="str">
        <f ca="1">IF(OFFSET(CF!I$1,$AN121,0)=0,"否","是")</f>
        <v>否</v>
      </c>
      <c r="AA121" s="9">
        <f t="shared" ca="1" si="58"/>
        <v>3.2882011605415817E-2</v>
      </c>
      <c r="AB121" s="34">
        <f t="shared" ca="1" si="59"/>
        <v>0.17418968928</v>
      </c>
      <c r="AC121" s="96">
        <f ca="1">OFFSET(CF!B$1,$AN121,0)</f>
        <v>40900</v>
      </c>
      <c r="AD121" s="97">
        <f ca="1">OFFSET(WN!AT$1,$AO121,0)</f>
        <v>0.05</v>
      </c>
      <c r="AE121" s="97">
        <f ca="1">OFFSET(WN!AU$1,$AO121,0)</f>
        <v>0.05</v>
      </c>
      <c r="AF121" s="98">
        <f ca="1">OFFSET(WN!O$1,$AN121,0)</f>
        <v>1.034</v>
      </c>
      <c r="AG121" s="28">
        <f ca="1">OFFSET(整体套利!J$1,$AP121,0)</f>
        <v>1.3781983800000002</v>
      </c>
      <c r="AH121" s="28">
        <f t="shared" ca="1" si="60"/>
        <v>1.034</v>
      </c>
      <c r="AI121" s="28">
        <f ca="1">OFFSET(CF!K$1,$AN121,0)</f>
        <v>0.40000000596046448</v>
      </c>
      <c r="AJ121" s="25">
        <f ca="1">OFFSET(整体套利!S$1,$AN121,0)</f>
        <v>0.25</v>
      </c>
      <c r="AK121" s="113">
        <f t="shared" ca="1" si="61"/>
        <v>1.034</v>
      </c>
      <c r="AL121" s="44">
        <f t="shared" ca="1" si="62"/>
        <v>1.0228999999999999</v>
      </c>
      <c r="AM121" s="9">
        <v>2.5000000000000001E-2</v>
      </c>
      <c r="AN121" s="10">
        <f>MATCH(A121,CF!L:L,0)-1</f>
        <v>7</v>
      </c>
      <c r="AO121" s="10">
        <f>MATCH($A121,WN!F:F,0)-1</f>
        <v>7</v>
      </c>
      <c r="AP121" s="10">
        <f>MATCH($A121,整体套利!U:U,0)-1</f>
        <v>7</v>
      </c>
    </row>
    <row r="122" spans="1:42" ht="13.95" x14ac:dyDescent="0.25">
      <c r="A122" s="1" t="str">
        <f>WN!F70</f>
        <v>150265.SZ</v>
      </c>
      <c r="B122" s="1" t="str">
        <f>WN!H70</f>
        <v>一带A</v>
      </c>
      <c r="C122" s="13">
        <f ca="1">OFFSET(RT!I$1,$AO122,0)</f>
        <v>1.091</v>
      </c>
      <c r="D122" s="28" t="e">
        <f t="shared" ca="1" si="48"/>
        <v>#N/A</v>
      </c>
      <c r="E122" s="9" t="e">
        <f t="shared" ca="1" si="49"/>
        <v>#N/A</v>
      </c>
      <c r="F122" s="9">
        <f ca="1">OFFSET(RT!O$1,$AN122,0)</f>
        <v>0</v>
      </c>
      <c r="G122" s="34">
        <f ca="1">OFFSET(RT!X$1,$AO122,0)</f>
        <v>0</v>
      </c>
      <c r="H122" s="15">
        <f t="shared" ca="1" si="50"/>
        <v>5.2331113225499527E-2</v>
      </c>
      <c r="I122" s="15">
        <f ca="1">OFFSET(RT!S$1,$AN122,0)</f>
        <v>3.2609695674619432E-3</v>
      </c>
      <c r="J122" s="9">
        <f ca="1">OFFSET(整体套利!C$1,$AP122,0)</f>
        <v>-5.5606205340965609E-3</v>
      </c>
      <c r="K122" s="9">
        <f ca="1">OFFSET(整体套利!O$1,$AP122,0)</f>
        <v>-8.9795918367348015E-3</v>
      </c>
      <c r="L122" s="9">
        <f ca="1">OFFSET(整体套利!P$1,$AP122,0)</f>
        <v>-4.0485829959514552E-3</v>
      </c>
      <c r="M122" s="25">
        <f ca="1">OFFSET(WN!R$1,$AN122,0)</f>
        <v>0.89052348999999997</v>
      </c>
      <c r="N122" s="125">
        <f ca="1">OFFSET(WN!$U$1,$AN122,0)</f>
        <v>0.89178457</v>
      </c>
      <c r="O122" s="25">
        <f t="shared" ca="1" si="51"/>
        <v>-1.2610800000000255E-3</v>
      </c>
      <c r="P122" s="9">
        <f t="shared" ca="1" si="52"/>
        <v>-1.4141083423321321E-3</v>
      </c>
      <c r="Q122" s="12">
        <f ca="1">OFFSET(整体套利!H$1,AP122,0)</f>
        <v>-0.47273867673201175</v>
      </c>
      <c r="R122" s="12">
        <f t="shared" ca="1" si="63"/>
        <v>-5.316223648029339E-2</v>
      </c>
      <c r="S122" s="61">
        <f t="shared" ca="1" si="53"/>
        <v>-4.5809245056867336E-2</v>
      </c>
      <c r="T122" s="12">
        <f t="shared" ca="1" si="54"/>
        <v>4.9955590099984751E-2</v>
      </c>
      <c r="U122" s="61">
        <f t="shared" ca="1" si="55"/>
        <v>1.5968013253711888E-2</v>
      </c>
      <c r="V122" s="59">
        <f t="shared" ca="1" si="56"/>
        <v>4.9620791936305686</v>
      </c>
      <c r="W122" s="58">
        <f t="shared" ca="1" si="57"/>
        <v>1.2033023199999999</v>
      </c>
      <c r="X122">
        <f ca="1">OFFSET(CF!Y$1,$AN122,0)</f>
        <v>6</v>
      </c>
      <c r="Y122" s="94">
        <f ca="1">IF(Z122="否",ROUND(OFFSET(CF!J$1,$AN122,0),3),"-  ")</f>
        <v>0.04</v>
      </c>
      <c r="Z122" s="95" t="str">
        <f ca="1">IF(OFFSET(CF!I$1,$AN122,0)=0,"否","是")</f>
        <v>否</v>
      </c>
      <c r="AA122" s="9">
        <f t="shared" ca="1" si="58"/>
        <v>4.9038461538461364E-2</v>
      </c>
      <c r="AB122" s="34">
        <f t="shared" ca="1" si="59"/>
        <v>0.97156112758999991</v>
      </c>
      <c r="AC122" s="96">
        <f ca="1">OFFSET(CF!B$1,$AN122,0)</f>
        <v>42150</v>
      </c>
      <c r="AD122" s="97">
        <f ca="1">OFFSET(WN!AT$1,$AO122,0)</f>
        <v>5.5E-2</v>
      </c>
      <c r="AE122" s="97">
        <f ca="1">OFFSET(WN!AU$1,$AO122,0)</f>
        <v>5.5E-2</v>
      </c>
      <c r="AF122" s="98">
        <f ca="1">OFFSET(WN!O$1,$AN122,0)</f>
        <v>1.04</v>
      </c>
      <c r="AG122" s="28">
        <f ca="1">OFFSET(整体套利!J$1,$AP122,0)</f>
        <v>1.2233023199999999</v>
      </c>
      <c r="AH122" s="28">
        <f t="shared" ca="1" si="60"/>
        <v>1.0509999999999999</v>
      </c>
      <c r="AI122" s="28">
        <f ca="1">OFFSET(CF!K$1,$AN122,0)</f>
        <v>0.5</v>
      </c>
      <c r="AJ122" s="25">
        <f ca="1">OFFSET(整体套利!S$1,$AN122,0)</f>
        <v>0.25</v>
      </c>
      <c r="AK122" s="113">
        <f t="shared" ca="1" si="61"/>
        <v>1.0509999999999999</v>
      </c>
      <c r="AL122" s="44">
        <f t="shared" ca="1" si="62"/>
        <v>1.0329999999999999</v>
      </c>
      <c r="AM122" s="9">
        <v>2.5000000000000001E-2</v>
      </c>
      <c r="AN122" s="10">
        <f>MATCH(A122,CF!L:L,0)-1</f>
        <v>69</v>
      </c>
      <c r="AO122" s="10">
        <f>MATCH($A122,WN!F:F,0)-1</f>
        <v>69</v>
      </c>
      <c r="AP122" s="10">
        <f>MATCH($A122,整体套利!U:U,0)-1</f>
        <v>69</v>
      </c>
    </row>
    <row r="123" spans="1:42" ht="13.95" x14ac:dyDescent="0.25">
      <c r="A123" s="1" t="str">
        <f>WN!F13</f>
        <v>150073.SZ</v>
      </c>
      <c r="B123" s="1" t="str">
        <f>WN!H13</f>
        <v>诺安稳健</v>
      </c>
      <c r="C123" s="13">
        <f ca="1">OFFSET(RT!I$1,$AO123,0)</f>
        <v>1.03</v>
      </c>
      <c r="D123" s="28" t="e">
        <f t="shared" ca="1" si="48"/>
        <v>#N/A</v>
      </c>
      <c r="E123" s="9" t="e">
        <f t="shared" ca="1" si="49"/>
        <v>#N/A</v>
      </c>
      <c r="F123" s="9">
        <f ca="1">OFFSET(RT!O$1,$AN123,0)</f>
        <v>-1E-3</v>
      </c>
      <c r="G123" s="34">
        <f ca="1">OFFSET(RT!X$1,$AO123,0)</f>
        <v>0</v>
      </c>
      <c r="H123" s="15">
        <f t="shared" ca="1" si="50"/>
        <v>5.0200803212851405E-2</v>
      </c>
      <c r="I123" s="15">
        <f ca="1">OFFSET(RT!S$1,$AN123,0)</f>
        <v>5.3945900395653112E-4</v>
      </c>
      <c r="J123" s="9">
        <f ca="1">OFFSET(整体套利!C$1,$AP123,0)</f>
        <v>-4.0320918393231819E-3</v>
      </c>
      <c r="K123" s="9">
        <f ca="1">OFFSET(整体套利!O$1,$AP123,0)</f>
        <v>8.347231478047501E-4</v>
      </c>
      <c r="L123" s="9">
        <f ca="1">OFFSET(整体套利!P$1,$AP123,0)</f>
        <v>-5.995005567703271E-3</v>
      </c>
      <c r="M123" s="25">
        <f ca="1">OFFSET(WN!R$1,$AN123,0)</f>
        <v>2.2293940000000002E-2</v>
      </c>
      <c r="N123" s="125">
        <f ca="1">OFFSET(WN!$U$1,$AN123,0)</f>
        <v>2.2300739999999999E-2</v>
      </c>
      <c r="O123" s="25">
        <f t="shared" ca="1" si="51"/>
        <v>-6.79999999999778E-6</v>
      </c>
      <c r="P123" s="9">
        <f t="shared" ca="1" si="52"/>
        <v>-3.0492261691750233E-4</v>
      </c>
      <c r="Q123" s="12">
        <f ca="1">OFFSET(整体套利!H$1,AP123,0)</f>
        <v>-0.53144614484515595</v>
      </c>
      <c r="R123" s="12">
        <f t="shared" ca="1" si="63"/>
        <v>-1.6116504854368885E-2</v>
      </c>
      <c r="S123" s="61" t="str">
        <f t="shared" ca="1" si="53"/>
        <v>-</v>
      </c>
      <c r="T123" s="12" t="str">
        <f t="shared" ca="1" si="54"/>
        <v>-</v>
      </c>
      <c r="U123" s="61" t="str">
        <f t="shared" ca="1" si="55"/>
        <v>-</v>
      </c>
      <c r="V123" s="59" t="str">
        <f t="shared" ca="1" si="56"/>
        <v>-</v>
      </c>
      <c r="W123" s="58">
        <f t="shared" ca="1" si="57"/>
        <v>1.1892499997973442</v>
      </c>
      <c r="X123" t="str">
        <f ca="1">OFFSET(CF!Y$1,$AN123,0)</f>
        <v>-</v>
      </c>
      <c r="Y123" s="94">
        <f ca="1">IF(Z123="否",ROUND(OFFSET(CF!J$1,$AN123,0),3),"-  ")</f>
        <v>3.5000000000000003E-2</v>
      </c>
      <c r="Z123" s="95" t="str">
        <f ca="1">IF(OFFSET(CF!I$1,$AN123,0)=0,"否","是")</f>
        <v>否</v>
      </c>
      <c r="AA123" s="9">
        <f t="shared" ca="1" si="58"/>
        <v>-3.8684719535783119E-3</v>
      </c>
      <c r="AB123" s="34">
        <f t="shared" ca="1" si="59"/>
        <v>2.2962758200000002E-2</v>
      </c>
      <c r="AC123" s="96">
        <f ca="1">OFFSET(CF!B$1,$AN123,0)</f>
        <v>41026</v>
      </c>
      <c r="AD123" s="97">
        <f ca="1">OFFSET(WN!AT$1,$AO123,0)</f>
        <v>0.05</v>
      </c>
      <c r="AE123" s="97">
        <f ca="1">OFFSET(WN!AU$1,$AO123,0)</f>
        <v>0.05</v>
      </c>
      <c r="AF123" s="98">
        <f ca="1">OFFSET(WN!O$1,$AN123,0)</f>
        <v>1.034</v>
      </c>
      <c r="AG123" s="28">
        <f ca="1">OFFSET(整体套利!J$1,$AP123,0)</f>
        <v>1.20285</v>
      </c>
      <c r="AH123" s="28">
        <f t="shared" ca="1" si="60"/>
        <v>0.996</v>
      </c>
      <c r="AI123" s="28">
        <f ca="1">OFFSET(CF!K$1,$AN123,0)</f>
        <v>0.40000000596046448</v>
      </c>
      <c r="AJ123" s="25">
        <f ca="1">OFFSET(整体套利!S$1,$AN123,0)</f>
        <v>0.25</v>
      </c>
      <c r="AK123" s="113">
        <f t="shared" ca="1" si="61"/>
        <v>0.99600000000000011</v>
      </c>
      <c r="AL123" s="44">
        <f t="shared" ca="1" si="62"/>
        <v>1.0134000000000001</v>
      </c>
      <c r="AM123" s="9">
        <v>2.5000000000000001E-2</v>
      </c>
      <c r="AN123" s="10">
        <f>MATCH(A123,CF!L:L,0)-1</f>
        <v>12</v>
      </c>
      <c r="AO123" s="10">
        <f>MATCH($A123,WN!F:F,0)-1</f>
        <v>12</v>
      </c>
      <c r="AP123" s="10">
        <f>MATCH($A123,整体套利!U:U,0)-1</f>
        <v>12</v>
      </c>
    </row>
    <row r="124" spans="1:42" ht="13.95" x14ac:dyDescent="0.25">
      <c r="A124" s="1" t="str">
        <f>WN!F23</f>
        <v>150123.SZ</v>
      </c>
      <c r="B124" s="1" t="str">
        <f>WN!H23</f>
        <v>建信50A</v>
      </c>
      <c r="C124" s="13">
        <f ca="1">OFFSET(RT!I$1,$AO124,0)</f>
        <v>1.2130000000000001</v>
      </c>
      <c r="D124" s="28" t="str">
        <f t="shared" ca="1" si="48"/>
        <v>-</v>
      </c>
      <c r="E124" s="9" t="str">
        <f t="shared" ca="1" si="49"/>
        <v>-</v>
      </c>
      <c r="F124" s="9">
        <f ca="1">OFFSET(RT!O$1,$AN124,0)</f>
        <v>-9.7500000000000003E-2</v>
      </c>
      <c r="G124" s="34">
        <f ca="1">OFFSET(RT!X$1,$AO124,0)</f>
        <v>0</v>
      </c>
      <c r="H124" s="15">
        <f t="shared" ca="1" si="50"/>
        <v>5.1207647008619947E-2</v>
      </c>
      <c r="I124" s="15">
        <f ca="1">OFFSET(RT!S$1,$AN124,0)</f>
        <v>1.2583100769052348E-2</v>
      </c>
      <c r="J124" s="9">
        <f ca="1">OFFSET(整体套利!C$1,$AP124,0)</f>
        <v>9.2971607957605951E-3</v>
      </c>
      <c r="K124" s="9">
        <f ca="1">OFFSET(整体套利!O$1,$AP124,0)</f>
        <v>3.9876944508938861E-2</v>
      </c>
      <c r="L124" s="9">
        <f ca="1">OFFSET(整体套利!P$1,$AP124,0)</f>
        <v>3.2099479467900371E-2</v>
      </c>
      <c r="M124" s="25">
        <f ca="1">OFFSET(WN!R$1,$AN124,0)</f>
        <v>0.33171474000000001</v>
      </c>
      <c r="N124" s="125">
        <f ca="1">OFFSET(WN!$U$1,$AN124,0)</f>
        <v>0.33171973999999999</v>
      </c>
      <c r="O124" s="25">
        <f t="shared" ca="1" si="51"/>
        <v>-4.9999999999772449E-6</v>
      </c>
      <c r="P124" s="9">
        <f t="shared" ca="1" si="52"/>
        <v>-1.5072964906992503E-5</v>
      </c>
      <c r="Q124" s="12">
        <f ca="1">OFFSET(整体套利!H$1,AP124,0)</f>
        <v>-0.62305364064118995</v>
      </c>
      <c r="R124" s="12">
        <f t="shared" ca="1" si="63"/>
        <v>-0.12247114591920871</v>
      </c>
      <c r="S124" s="61">
        <f t="shared" ca="1" si="53"/>
        <v>-0.10297687984991288</v>
      </c>
      <c r="T124" s="12">
        <f t="shared" ca="1" si="54"/>
        <v>4.6274481760848418E-2</v>
      </c>
      <c r="U124" s="61">
        <f t="shared" ca="1" si="55"/>
        <v>1.0100735000355687E-2</v>
      </c>
      <c r="V124" s="59">
        <f t="shared" ca="1" si="56"/>
        <v>5.7790321055639975</v>
      </c>
      <c r="W124" s="58">
        <f t="shared" ca="1" si="57"/>
        <v>1.6919278879999999</v>
      </c>
      <c r="X124">
        <f ca="1">OFFSET(CF!Y$1,$AN124,0)</f>
        <v>7</v>
      </c>
      <c r="Y124" s="94">
        <f ca="1">IF(Z124="否",ROUND(OFFSET(CF!J$1,$AN124,0),3),"-  ")</f>
        <v>4.4999999999999998E-2</v>
      </c>
      <c r="Z124" s="95" t="str">
        <f ca="1">IF(OFFSET(CF!I$1,$AN124,0)=0,"否","是")</f>
        <v>否</v>
      </c>
      <c r="AA124" s="9">
        <f t="shared" ca="1" si="58"/>
        <v>0.16489004129453577</v>
      </c>
      <c r="AB124" s="34">
        <f t="shared" ca="1" si="59"/>
        <v>0.40236997962000004</v>
      </c>
      <c r="AC124" s="96">
        <f ca="1">OFFSET(CF!B$1,$AN124,0)</f>
        <v>41414</v>
      </c>
      <c r="AD124" s="97">
        <f ca="1">OFFSET(WN!AT$1,$AO124,0)</f>
        <v>0.06</v>
      </c>
      <c r="AE124" s="97">
        <f ca="1">OFFSET(WN!AU$1,$AO124,0)</f>
        <v>0.06</v>
      </c>
      <c r="AF124" s="98">
        <f ca="1">OFFSET(WN!O$1,$AN124,0)</f>
        <v>1.0412999999999999</v>
      </c>
      <c r="AG124" s="28">
        <f ca="1">OFFSET(整体套利!J$1,$AP124,0)</f>
        <v>1.712577888</v>
      </c>
      <c r="AH124" s="28">
        <f t="shared" ca="1" si="60"/>
        <v>1.1717000000000002</v>
      </c>
      <c r="AI124" s="28">
        <f ca="1">OFFSET(CF!K$1,$AN124,0)</f>
        <v>0.5</v>
      </c>
      <c r="AJ124" s="25">
        <f ca="1">OFFSET(整体套利!S$1,$AN124,0)</f>
        <v>0.25</v>
      </c>
      <c r="AK124" s="113">
        <f t="shared" ca="1" si="61"/>
        <v>1.1717000000000002</v>
      </c>
      <c r="AL124" s="44">
        <f t="shared" ca="1" si="62"/>
        <v>1.0644425</v>
      </c>
      <c r="AM124" s="9">
        <v>2.5000000000000001E-2</v>
      </c>
      <c r="AN124" s="10">
        <f>MATCH(A124,CF!L:L,0)-1</f>
        <v>22</v>
      </c>
      <c r="AO124" s="10">
        <f>MATCH($A124,WN!F:F,0)-1</f>
        <v>22</v>
      </c>
      <c r="AP124" s="10">
        <f>MATCH($A124,整体套利!U:U,0)-1</f>
        <v>22</v>
      </c>
    </row>
    <row r="125" spans="1:42" ht="13.95" x14ac:dyDescent="0.25">
      <c r="A125" s="1" t="str">
        <f>WN!F3</f>
        <v>150028.SZ</v>
      </c>
      <c r="B125" s="1" t="str">
        <f>WN!H3</f>
        <v>中证500A</v>
      </c>
      <c r="C125" s="13">
        <f ca="1">OFFSET(RT!I$1,$AO125,0)</f>
        <v>1.004</v>
      </c>
      <c r="D125" s="28" t="e">
        <f t="shared" ca="1" si="48"/>
        <v>#N/A</v>
      </c>
      <c r="E125" s="9" t="e">
        <f t="shared" ca="1" si="49"/>
        <v>#N/A</v>
      </c>
      <c r="F125" s="9">
        <f ca="1">OFFSET(RT!O$1,$AN125,0)</f>
        <v>-2E-3</v>
      </c>
      <c r="G125" s="34">
        <f ca="1">OFFSET(RT!X$1,$AO125,0)</f>
        <v>0</v>
      </c>
      <c r="H125" s="15">
        <f t="shared" ca="1" si="50"/>
        <v>4.8155737704918031E-2</v>
      </c>
      <c r="I125" s="15">
        <f ca="1">OFFSET(RT!S$1,$AN125,0)</f>
        <v>3.5284399755873301E-3</v>
      </c>
      <c r="J125" s="9">
        <f ca="1">OFFSET(整体套利!C$1,$AP125,0)</f>
        <v>-1.0006814310179024E-2</v>
      </c>
      <c r="K125" s="9">
        <f ca="1">OFFSET(整体套利!O$1,$AP125,0)</f>
        <v>-3.7369232051220891E-3</v>
      </c>
      <c r="L125" s="9">
        <f ca="1">OFFSET(整体套利!P$1,$AP125,0)</f>
        <v>-4.7477769612913612E-3</v>
      </c>
      <c r="M125" s="25">
        <f ca="1">OFFSET(WN!R$1,$AN125,0)</f>
        <v>0.24731420000000001</v>
      </c>
      <c r="N125" s="125">
        <f ca="1">OFFSET(WN!$U$1,$AN125,0)</f>
        <v>0.24734139999999999</v>
      </c>
      <c r="O125" s="25">
        <f t="shared" ca="1" si="51"/>
        <v>-2.7199999999977242E-5</v>
      </c>
      <c r="P125" s="9">
        <f t="shared" ca="1" si="52"/>
        <v>-1.0996945921704082E-4</v>
      </c>
      <c r="Q125" s="12">
        <f ca="1">OFFSET(整体套利!H$1,AP125,0)</f>
        <v>-0.58276946398482599</v>
      </c>
      <c r="R125" s="12">
        <f t="shared" ca="1" si="63"/>
        <v>-1.4442231075696421E-3</v>
      </c>
      <c r="S125" s="61" t="str">
        <f t="shared" ca="1" si="53"/>
        <v>-</v>
      </c>
      <c r="T125" s="12" t="str">
        <f t="shared" ca="1" si="54"/>
        <v>-</v>
      </c>
      <c r="U125" s="61" t="str">
        <f t="shared" ca="1" si="55"/>
        <v>-</v>
      </c>
      <c r="V125" s="59" t="str">
        <f t="shared" ca="1" si="56"/>
        <v>-</v>
      </c>
      <c r="W125" s="58">
        <f t="shared" ca="1" si="57"/>
        <v>1.3338597598331072</v>
      </c>
      <c r="X125" t="str">
        <f ca="1">OFFSET(CF!Y$1,$AN125,0)</f>
        <v>-</v>
      </c>
      <c r="Y125" s="94">
        <f ca="1">IF(Z125="否",ROUND(OFFSET(CF!J$1,$AN125,0),3),"-  ")</f>
        <v>3.2000000000000001E-2</v>
      </c>
      <c r="Z125" s="95" t="str">
        <f ca="1">IF(OFFSET(CF!I$1,$AN125,0)=0,"否","是")</f>
        <v>否</v>
      </c>
      <c r="AA125" s="9">
        <f t="shared" ca="1" si="58"/>
        <v>-2.3346303501945553E-2</v>
      </c>
      <c r="AB125" s="34">
        <f t="shared" ca="1" si="59"/>
        <v>0.24830345680000002</v>
      </c>
      <c r="AC125" s="96">
        <f ca="1">OFFSET(CF!B$1,$AN125,0)</f>
        <v>40616</v>
      </c>
      <c r="AD125" s="97">
        <f ca="1">OFFSET(WN!AT$1,$AO125,0)</f>
        <v>4.7E-2</v>
      </c>
      <c r="AE125" s="97">
        <f ca="1">OFFSET(WN!AU$1,$AO125,0)</f>
        <v>4.7E-2</v>
      </c>
      <c r="AF125" s="98">
        <f ca="1">OFFSET(WN!O$1,$AN125,0)</f>
        <v>1.028</v>
      </c>
      <c r="AG125" s="28">
        <f ca="1">OFFSET(整体套利!J$1,$AP125,0)</f>
        <v>1.3450597600000003</v>
      </c>
      <c r="AH125" s="28">
        <f t="shared" ca="1" si="60"/>
        <v>0.97599999999999998</v>
      </c>
      <c r="AI125" s="28">
        <f ca="1">OFFSET(CF!K$1,$AN125,0)</f>
        <v>0.40000000596046448</v>
      </c>
      <c r="AJ125" s="25">
        <f ca="1">OFFSET(整体套利!S$1,$AN125,0)</f>
        <v>0.25</v>
      </c>
      <c r="AK125" s="113">
        <f t="shared" ca="1" si="61"/>
        <v>0.97600000000000009</v>
      </c>
      <c r="AL125" s="44">
        <f t="shared" ca="1" si="62"/>
        <v>1.0025500000000001</v>
      </c>
      <c r="AM125" s="9">
        <v>2.5000000000000001E-2</v>
      </c>
      <c r="AN125" s="10">
        <f>MATCH(A125,CF!L:L,0)-1</f>
        <v>2</v>
      </c>
      <c r="AO125" s="10">
        <f>MATCH($A125,WN!F:F,0)-1</f>
        <v>2</v>
      </c>
      <c r="AP125" s="10">
        <f>MATCH($A125,整体套利!U:U,0)-1</f>
        <v>2</v>
      </c>
    </row>
    <row r="126" spans="1:42" ht="13.95" x14ac:dyDescent="0.25">
      <c r="A126" s="1" t="str">
        <f>WN!F6</f>
        <v>150047.SZ</v>
      </c>
      <c r="B126" s="1" t="str">
        <f>WN!H6</f>
        <v>消费A</v>
      </c>
      <c r="C126" s="13">
        <f ca="1">OFFSET(RT!I$1,$AO126,0)</f>
        <v>1.43</v>
      </c>
      <c r="D126" s="28" t="e">
        <f t="shared" ca="1" si="48"/>
        <v>#N/A</v>
      </c>
      <c r="E126" s="9" t="e">
        <f t="shared" ca="1" si="49"/>
        <v>#N/A</v>
      </c>
      <c r="F126" s="9">
        <f ca="1">OFFSET(RT!O$1,$AN126,0)</f>
        <v>0</v>
      </c>
      <c r="G126" s="34">
        <f ca="1">OFFSET(RT!X$1,$AO126,0)</f>
        <v>0</v>
      </c>
      <c r="H126" s="15">
        <f t="shared" ca="1" si="50"/>
        <v>3.9511494252873564E-2</v>
      </c>
      <c r="I126" s="15">
        <f ca="1">OFFSET(RT!S$1,$AN126,0)</f>
        <v>0</v>
      </c>
      <c r="J126" s="9">
        <f ca="1">OFFSET(整体套利!C$1,$AP126,0)</f>
        <v>2.0317428091299661E-2</v>
      </c>
      <c r="K126" s="9">
        <f ca="1">OFFSET(整体套利!O$1,$AP126,0)</f>
        <v>1.8524872129511483E-2</v>
      </c>
      <c r="L126" s="9">
        <f ca="1">OFFSET(整体套利!P$1,$AP126,0)</f>
        <v>-3.9082404760962808E-3</v>
      </c>
      <c r="M126" s="25">
        <f ca="1">OFFSET(WN!R$1,$AN126,0)</f>
        <v>2.900813E-2</v>
      </c>
      <c r="N126" s="125">
        <f ca="1">OFFSET(WN!$U$1,$AN126,0)</f>
        <v>2.900813E-2</v>
      </c>
      <c r="O126" s="25">
        <f t="shared" ca="1" si="51"/>
        <v>0</v>
      </c>
      <c r="P126" s="9">
        <f t="shared" ca="1" si="52"/>
        <v>0</v>
      </c>
      <c r="Q126" s="12">
        <f ca="1">OFFSET(整体套利!H$1,AP126,0)</f>
        <v>-0.58125403225216177</v>
      </c>
      <c r="R126" s="12">
        <f t="shared" ca="1" si="63"/>
        <v>-0.19020979194791166</v>
      </c>
      <c r="S126" s="61" t="str">
        <f t="shared" ca="1" si="53"/>
        <v>-</v>
      </c>
      <c r="T126" s="12" t="str">
        <f t="shared" ca="1" si="54"/>
        <v>-</v>
      </c>
      <c r="U126" s="61" t="str">
        <f t="shared" ca="1" si="55"/>
        <v>-</v>
      </c>
      <c r="V126" s="59" t="str">
        <f t="shared" ca="1" si="56"/>
        <v>-</v>
      </c>
      <c r="W126" s="58">
        <f t="shared" ca="1" si="57"/>
        <v>1.1563514998867512</v>
      </c>
      <c r="X126" t="str">
        <f ca="1">OFFSET(CF!Y$1,$AN126,0)</f>
        <v>-</v>
      </c>
      <c r="Y126" s="111">
        <v>0.04</v>
      </c>
      <c r="Z126" s="95" t="str">
        <f ca="1">IF(OFFSET(CF!I$1,$AN126,0)=0,"否","是")</f>
        <v>否</v>
      </c>
      <c r="AA126" s="9">
        <f t="shared" ca="1" si="58"/>
        <v>0.37764932562620412</v>
      </c>
      <c r="AB126" s="34">
        <f t="shared" ca="1" si="59"/>
        <v>4.1481625899999999E-2</v>
      </c>
      <c r="AC126" s="96">
        <f ca="1">OFFSET(CF!B$1,$AN126,0)</f>
        <v>40842</v>
      </c>
      <c r="AD126" s="97">
        <f ca="1">OFFSET(WN!AT$1,$AO126,0)</f>
        <v>5.5E-2</v>
      </c>
      <c r="AE126" s="97">
        <f ca="1">OFFSET(WN!AU$1,$AO126,0)</f>
        <v>5.5E-2</v>
      </c>
      <c r="AF126" s="98">
        <f ca="1">OFFSET(WN!O$1,$AN126,0)</f>
        <v>1.038</v>
      </c>
      <c r="AG126" s="28">
        <f ca="1">OFFSET(整体套利!J$1,$AP126,0)</f>
        <v>1.1639515</v>
      </c>
      <c r="AH126" s="28">
        <f t="shared" ca="1" si="60"/>
        <v>1.3919999999999999</v>
      </c>
      <c r="AI126" s="28">
        <f ca="1">OFFSET(CF!K$1,$AN126,0)</f>
        <v>0.20000000298023224</v>
      </c>
      <c r="AJ126" s="25">
        <f ca="1">OFFSET(整体套利!S$1,$AN126,0)</f>
        <v>0.34999999403953552</v>
      </c>
      <c r="AK126" s="113">
        <f t="shared" ca="1" si="61"/>
        <v>1.3919999999999999</v>
      </c>
      <c r="AL126" s="44">
        <f t="shared" ca="1" si="62"/>
        <v>1.1579999975144863</v>
      </c>
      <c r="AM126" s="9">
        <v>2.5000000000000001E-2</v>
      </c>
      <c r="AN126" s="10">
        <f>MATCH(A126,CF!L:L,0)-1</f>
        <v>5</v>
      </c>
      <c r="AO126" s="10">
        <f>MATCH($A126,WN!F:F,0)-1</f>
        <v>5</v>
      </c>
      <c r="AP126" s="10">
        <f>MATCH($A126,整体套利!U:U,0)-1</f>
        <v>5</v>
      </c>
    </row>
    <row r="127" spans="1:42" ht="13.95" x14ac:dyDescent="0.25">
      <c r="A127" s="1" t="str">
        <f>WN!F12</f>
        <v>150055.SZ</v>
      </c>
      <c r="B127" s="1" t="str">
        <f>WN!H12</f>
        <v>500A</v>
      </c>
      <c r="C127" s="13">
        <f ca="1">OFFSET(RT!I$1,$AO127,0)</f>
        <v>1.0720000000000001</v>
      </c>
      <c r="D127" s="28" t="e">
        <f t="shared" ca="1" si="48"/>
        <v>#N/A</v>
      </c>
      <c r="E127" s="9" t="e">
        <f t="shared" ca="1" si="49"/>
        <v>#N/A</v>
      </c>
      <c r="F127" s="9">
        <f ca="1">OFFSET(RT!O$1,$AN127,0)</f>
        <v>-4.8799999999999996E-2</v>
      </c>
      <c r="G127" s="34">
        <f ca="1">OFFSET(RT!X$1,$AO127,0)</f>
        <v>0</v>
      </c>
      <c r="H127" s="15">
        <f t="shared" ca="1" si="50"/>
        <v>4.8174197899604969E-2</v>
      </c>
      <c r="I127" s="15">
        <f ca="1">OFFSET(RT!S$1,$AN127,0)</f>
        <v>1.0481160742435116E-5</v>
      </c>
      <c r="J127" s="9">
        <f ca="1">OFFSET(整体套利!C$1,$AP127,0)</f>
        <v>8.4772239121000403E-4</v>
      </c>
      <c r="K127" s="9">
        <f ca="1">OFFSET(整体套利!O$1,$AP127,0)</f>
        <v>1.8966545429850656E-2</v>
      </c>
      <c r="L127" s="9">
        <f ca="1">OFFSET(整体套利!P$1,$AP127,0)</f>
        <v>4.4496976296648505E-4</v>
      </c>
      <c r="M127" s="25">
        <f ca="1">OFFSET(WN!R$1,$AN127,0)</f>
        <v>6.3606179999999998E-2</v>
      </c>
      <c r="N127" s="125">
        <f ca="1">OFFSET(WN!$U$1,$AN127,0)</f>
        <v>6.3726179999999993E-2</v>
      </c>
      <c r="O127" s="25">
        <f t="shared" ca="1" si="51"/>
        <v>-1.1999999999999511E-4</v>
      </c>
      <c r="P127" s="9">
        <f t="shared" ca="1" si="52"/>
        <v>-1.8830565397141008E-3</v>
      </c>
      <c r="Q127" s="12">
        <f ca="1">OFFSET(整体套利!H$1,AP127,0)</f>
        <v>-0.58098515662010142</v>
      </c>
      <c r="R127" s="12">
        <f t="shared" ca="1" si="63"/>
        <v>-4.4801772388059602E-2</v>
      </c>
      <c r="S127" s="61" t="str">
        <f t="shared" ca="1" si="53"/>
        <v>-</v>
      </c>
      <c r="T127" s="12" t="str">
        <f t="shared" ca="1" si="54"/>
        <v>-</v>
      </c>
      <c r="U127" s="61" t="str">
        <f t="shared" ca="1" si="55"/>
        <v>-</v>
      </c>
      <c r="V127" s="59" t="str">
        <f t="shared" ca="1" si="56"/>
        <v>-</v>
      </c>
      <c r="W127" s="58">
        <f t="shared" ca="1" si="57"/>
        <v>1.3314197597967483</v>
      </c>
      <c r="X127" t="str">
        <f ca="1">OFFSET(CF!Y$1,$AN127,0)</f>
        <v>-</v>
      </c>
      <c r="Y127" s="94">
        <f ca="1">IF(Z127="否",ROUND(OFFSET(CF!J$1,$AN127,0),3),"-  ")</f>
        <v>3.5000000000000003E-2</v>
      </c>
      <c r="Z127" s="95" t="str">
        <f ca="1">IF(OFFSET(CF!I$1,$AN127,0)=0,"否","是")</f>
        <v>否</v>
      </c>
      <c r="AA127" s="9">
        <f t="shared" ca="1" si="58"/>
        <v>3.6650227250749401E-2</v>
      </c>
      <c r="AB127" s="34">
        <f t="shared" ca="1" si="59"/>
        <v>6.8185824960000002E-2</v>
      </c>
      <c r="AC127" s="96">
        <f ca="1">OFFSET(CF!B$1,$AN127,0)</f>
        <v>40987</v>
      </c>
      <c r="AD127" s="97">
        <f ca="1">OFFSET(WN!AT$1,$AO127,0)</f>
        <v>0.05</v>
      </c>
      <c r="AE127" s="97">
        <f ca="1">OFFSET(WN!AU$1,$AO127,0)</f>
        <v>0.05</v>
      </c>
      <c r="AF127" s="98">
        <f ca="1">OFFSET(WN!O$1,$AN127,0)</f>
        <v>1.0341</v>
      </c>
      <c r="AG127" s="28">
        <f ca="1">OFFSET(整体套利!J$1,$AP127,0)</f>
        <v>1.3450597600000003</v>
      </c>
      <c r="AH127" s="28">
        <f t="shared" ca="1" si="60"/>
        <v>1.0379</v>
      </c>
      <c r="AI127" s="28">
        <f ca="1">OFFSET(CF!K$1,$AN127,0)</f>
        <v>0.40000000596046448</v>
      </c>
      <c r="AJ127" s="25">
        <f ca="1">OFFSET(整体套利!S$1,$AN127,0)</f>
        <v>0.25</v>
      </c>
      <c r="AK127" s="113">
        <f t="shared" ca="1" si="61"/>
        <v>1.0379</v>
      </c>
      <c r="AL127" s="44">
        <f t="shared" ca="1" si="62"/>
        <v>1.0239725000000002</v>
      </c>
      <c r="AM127" s="9">
        <v>2.5000000000000001E-2</v>
      </c>
      <c r="AN127" s="10">
        <f>MATCH(A127,CF!L:L,0)-1</f>
        <v>11</v>
      </c>
      <c r="AO127" s="10">
        <f>MATCH($A127,WN!F:F,0)-1</f>
        <v>11</v>
      </c>
      <c r="AP127" s="10">
        <f>MATCH($A127,整体套利!U:U,0)-1</f>
        <v>11</v>
      </c>
    </row>
    <row r="128" spans="1:42" ht="13.95" x14ac:dyDescent="0.25">
      <c r="A128" s="1" t="str">
        <f>WN!F5</f>
        <v>150036.SZ</v>
      </c>
      <c r="B128" s="1" t="str">
        <f>WN!H5</f>
        <v>建信稳健</v>
      </c>
      <c r="C128" s="13">
        <f ca="1">OFFSET(RT!I$1,$AO128,0)</f>
        <v>1.085</v>
      </c>
      <c r="D128" s="28" t="e">
        <f t="shared" ca="1" si="48"/>
        <v>#N/A</v>
      </c>
      <c r="E128" s="9" t="e">
        <f t="shared" ca="1" si="49"/>
        <v>#N/A</v>
      </c>
      <c r="F128" s="9">
        <f ca="1">OFFSET(RT!O$1,$AN128,0)</f>
        <v>0</v>
      </c>
      <c r="G128" s="34">
        <f ca="1">OFFSET(RT!X$1,$AO128,0)</f>
        <v>0</v>
      </c>
      <c r="H128" s="15">
        <f t="shared" ca="1" si="50"/>
        <v>4.7573739295908662E-2</v>
      </c>
      <c r="I128" s="15">
        <f ca="1">OFFSET(RT!S$1,$AN128,0)</f>
        <v>0</v>
      </c>
      <c r="J128" s="9">
        <f ca="1">OFFSET(整体套利!C$1,$AP128,0)</f>
        <v>-3.9653609827139391E-4</v>
      </c>
      <c r="K128" s="9">
        <f ca="1">OFFSET(整体套利!O$1,$AP128,0)</f>
        <v>-1.9430081152546075E-3</v>
      </c>
      <c r="L128" s="9">
        <f ca="1">OFFSET(整体套利!P$1,$AP128,0)</f>
        <v>-5.2387099400643344E-2</v>
      </c>
      <c r="M128" s="25">
        <f ca="1">OFFSET(WN!R$1,$AN128,0)</f>
        <v>1.214324E-2</v>
      </c>
      <c r="N128" s="125">
        <f ca="1">OFFSET(WN!$U$1,$AN128,0)</f>
        <v>1.22154E-2</v>
      </c>
      <c r="O128" s="25">
        <f t="shared" ca="1" si="51"/>
        <v>-7.2159999999999933E-5</v>
      </c>
      <c r="P128" s="9">
        <f t="shared" ca="1" si="52"/>
        <v>-5.9072973459730616E-3</v>
      </c>
      <c r="Q128" s="12">
        <f ca="1">OFFSET(整体套利!H$1,AP128,0)</f>
        <v>-0.65386864590369398</v>
      </c>
      <c r="R128" s="12">
        <f t="shared" ca="1" si="63"/>
        <v>-5.6820276288942151E-2</v>
      </c>
      <c r="S128" s="61" t="str">
        <f t="shared" ca="1" si="53"/>
        <v>-</v>
      </c>
      <c r="T128" s="12" t="str">
        <f t="shared" ca="1" si="54"/>
        <v>-</v>
      </c>
      <c r="U128" s="61" t="str">
        <f t="shared" ca="1" si="55"/>
        <v>-</v>
      </c>
      <c r="V128" s="59" t="str">
        <f t="shared" ca="1" si="56"/>
        <v>-</v>
      </c>
      <c r="W128" s="58">
        <f t="shared" ca="1" si="57"/>
        <v>1.5280112997973443</v>
      </c>
      <c r="X128" t="str">
        <f ca="1">OFFSET(CF!Y$1,$AN128,0)</f>
        <v>-</v>
      </c>
      <c r="Y128" s="94">
        <f ca="1">IF(Z128="否",ROUND(OFFSET(CF!J$1,$AN128,0),3),"-  ")</f>
        <v>3.5000000000000003E-2</v>
      </c>
      <c r="Z128" s="95" t="str">
        <f ca="1">IF(OFFSET(CF!I$1,$AN128,0)=0,"否","是")</f>
        <v>否</v>
      </c>
      <c r="AA128" s="9">
        <f t="shared" ca="1" si="58"/>
        <v>4.9323017408123837E-2</v>
      </c>
      <c r="AB128" s="34">
        <f t="shared" ca="1" si="59"/>
        <v>1.3175415399999999E-2</v>
      </c>
      <c r="AC128" s="96">
        <f ca="1">OFFSET(CF!B$1,$AN128,0)</f>
        <v>40702</v>
      </c>
      <c r="AD128" s="97">
        <f ca="1">OFFSET(WN!AT$1,$AO128,0)</f>
        <v>0.05</v>
      </c>
      <c r="AE128" s="97">
        <f ca="1">OFFSET(WN!AU$1,$AO128,0)</f>
        <v>0.05</v>
      </c>
      <c r="AF128" s="98">
        <f ca="1">OFFSET(WN!O$1,$AN128,0)</f>
        <v>1.034</v>
      </c>
      <c r="AG128" s="28">
        <f ca="1">OFFSET(整体套利!J$1,$AP128,0)</f>
        <v>1.5416113</v>
      </c>
      <c r="AH128" s="28">
        <f t="shared" ca="1" si="60"/>
        <v>1.0509999999999999</v>
      </c>
      <c r="AI128" s="28">
        <f ca="1">OFFSET(CF!K$1,$AN128,0)</f>
        <v>0.40000000596046448</v>
      </c>
      <c r="AJ128" s="25">
        <f ca="1">OFFSET(整体套利!S$1,$AN128,0)</f>
        <v>0.20000000298023224</v>
      </c>
      <c r="AK128" s="113">
        <f t="shared" ca="1" si="61"/>
        <v>1.0509999999999999</v>
      </c>
      <c r="AL128" s="44">
        <f t="shared" ca="1" si="62"/>
        <v>1.0233500002264977</v>
      </c>
      <c r="AM128" s="9">
        <v>2.5000000000000001E-2</v>
      </c>
      <c r="AN128" s="10">
        <f>MATCH(A128,CF!L:L,0)-1</f>
        <v>4</v>
      </c>
      <c r="AO128" s="10">
        <f>MATCH($A128,WN!F:F,0)-1</f>
        <v>4</v>
      </c>
      <c r="AP128" s="10">
        <f>MATCH($A128,整体套利!U:U,0)-1</f>
        <v>4</v>
      </c>
    </row>
  </sheetData>
  <autoFilter ref="A1:AP126">
    <sortState ref="A2:AP128">
      <sortCondition descending="1" ref="Q1:Q126"/>
    </sortState>
  </autoFilter>
  <sortState ref="A2:AP114">
    <sortCondition descending="1" ref="H2"/>
  </sortState>
  <phoneticPr fontId="2" type="noConversion"/>
  <conditionalFormatting sqref="F129:F1048576 J2:L1048576 AA2:AA1048576 E2:F128 O2:X1048576">
    <cfRule type="cellIs" dxfId="28" priority="9" operator="lessThan">
      <formula>0</formula>
    </cfRule>
    <cfRule type="cellIs" dxfId="27" priority="1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54"/>
  <sheetViews>
    <sheetView tabSelected="1" topLeftCell="B1" zoomScale="130" zoomScaleNormal="130" workbookViewId="0">
      <selection activeCell="C50" sqref="C50:F50"/>
    </sheetView>
  </sheetViews>
  <sheetFormatPr defaultColWidth="9" defaultRowHeight="12" x14ac:dyDescent="0.25"/>
  <cols>
    <col min="1" max="2" width="10.88671875" style="48" customWidth="1"/>
    <col min="3" max="5" width="15.6640625" style="48" customWidth="1"/>
    <col min="6" max="6" width="67.44140625" style="48" customWidth="1"/>
    <col min="7" max="8" width="11.21875" style="48" customWidth="1"/>
    <col min="9" max="16384" width="9" style="48"/>
  </cols>
  <sheetData>
    <row r="2" spans="3:6" ht="13.5" customHeight="1" x14ac:dyDescent="0.25">
      <c r="C2" s="186" t="s">
        <v>1011</v>
      </c>
      <c r="D2" s="186"/>
      <c r="E2" s="186"/>
      <c r="F2" s="186"/>
    </row>
    <row r="3" spans="3:6" ht="13.5" customHeight="1" x14ac:dyDescent="0.25">
      <c r="C3" s="52" t="s">
        <v>1027</v>
      </c>
      <c r="D3" s="52" t="s">
        <v>1026</v>
      </c>
      <c r="E3" s="52" t="s">
        <v>1024</v>
      </c>
      <c r="F3" s="52" t="s">
        <v>1025</v>
      </c>
    </row>
    <row r="4" spans="3:6" ht="13.5" customHeight="1" x14ac:dyDescent="0.25">
      <c r="C4" s="51" t="s">
        <v>1010</v>
      </c>
      <c r="D4" s="51" t="s">
        <v>1032</v>
      </c>
      <c r="E4" s="51" t="s">
        <v>1033</v>
      </c>
      <c r="F4" s="51" t="s">
        <v>1049</v>
      </c>
    </row>
    <row r="5" spans="3:6" ht="13.5" customHeight="1" x14ac:dyDescent="0.25">
      <c r="C5" s="50" t="s">
        <v>1343</v>
      </c>
      <c r="D5" s="50" t="s">
        <v>1344</v>
      </c>
      <c r="E5" s="50" t="s">
        <v>1345</v>
      </c>
      <c r="F5" s="124" t="s">
        <v>1409</v>
      </c>
    </row>
    <row r="6" spans="3:6" ht="13.5" customHeight="1" x14ac:dyDescent="0.25">
      <c r="C6" s="51" t="s">
        <v>1007</v>
      </c>
      <c r="D6" s="51" t="s">
        <v>1023</v>
      </c>
      <c r="E6" s="51" t="s">
        <v>1034</v>
      </c>
      <c r="F6" s="51" t="s">
        <v>1382</v>
      </c>
    </row>
    <row r="7" spans="3:6" ht="13.5" customHeight="1" x14ac:dyDescent="0.25">
      <c r="C7" s="51" t="s">
        <v>1008</v>
      </c>
      <c r="D7" s="51" t="s">
        <v>1028</v>
      </c>
      <c r="E7" s="51" t="s">
        <v>1029</v>
      </c>
      <c r="F7" s="51" t="s">
        <v>1047</v>
      </c>
    </row>
    <row r="8" spans="3:6" ht="13.5" customHeight="1" x14ac:dyDescent="0.25">
      <c r="C8" s="51" t="s">
        <v>1009</v>
      </c>
      <c r="D8" s="51" t="s">
        <v>1030</v>
      </c>
      <c r="E8" s="51" t="s">
        <v>1031</v>
      </c>
      <c r="F8" s="51" t="s">
        <v>1048</v>
      </c>
    </row>
    <row r="9" spans="3:6" ht="13.5" customHeight="1" x14ac:dyDescent="0.25">
      <c r="C9" s="51" t="s">
        <v>1346</v>
      </c>
      <c r="D9" s="51" t="s">
        <v>1112</v>
      </c>
      <c r="E9" s="51" t="s">
        <v>1117</v>
      </c>
      <c r="F9" s="51" t="s">
        <v>1118</v>
      </c>
    </row>
    <row r="10" spans="3:6" ht="13.5" customHeight="1" x14ac:dyDescent="0.25">
      <c r="C10" s="51" t="s">
        <v>1114</v>
      </c>
      <c r="D10" s="51" t="s">
        <v>1035</v>
      </c>
      <c r="E10" s="51" t="s">
        <v>1050</v>
      </c>
      <c r="F10" s="51" t="s">
        <v>1051</v>
      </c>
    </row>
    <row r="11" spans="3:6" x14ac:dyDescent="0.25">
      <c r="C11" s="51" t="s">
        <v>1115</v>
      </c>
      <c r="D11" s="51" t="s">
        <v>1036</v>
      </c>
      <c r="E11" s="51" t="s">
        <v>1052</v>
      </c>
      <c r="F11" s="51" t="s">
        <v>1053</v>
      </c>
    </row>
    <row r="12" spans="3:6" x14ac:dyDescent="0.25">
      <c r="C12" s="51" t="s">
        <v>1116</v>
      </c>
      <c r="D12" s="51" t="s">
        <v>1037</v>
      </c>
      <c r="E12" s="51" t="s">
        <v>1038</v>
      </c>
      <c r="F12" s="51" t="s">
        <v>1039</v>
      </c>
    </row>
    <row r="14" spans="3:6" x14ac:dyDescent="0.25">
      <c r="C14" s="187" t="s">
        <v>1040</v>
      </c>
      <c r="D14" s="188"/>
      <c r="E14" s="188"/>
      <c r="F14" s="189"/>
    </row>
    <row r="15" spans="3:6" x14ac:dyDescent="0.25">
      <c r="C15" s="50" t="s">
        <v>1027</v>
      </c>
      <c r="D15" s="50" t="s">
        <v>1026</v>
      </c>
      <c r="E15" s="50" t="s">
        <v>1024</v>
      </c>
      <c r="F15" s="50" t="s">
        <v>1025</v>
      </c>
    </row>
    <row r="16" spans="3:6" x14ac:dyDescent="0.25">
      <c r="C16" s="51" t="s">
        <v>1063</v>
      </c>
      <c r="D16" s="51" t="s">
        <v>1041</v>
      </c>
      <c r="E16" s="51" t="s">
        <v>998</v>
      </c>
      <c r="F16" s="51" t="s">
        <v>1695</v>
      </c>
    </row>
    <row r="17" spans="2:6" x14ac:dyDescent="0.25">
      <c r="C17" s="50" t="s">
        <v>1347</v>
      </c>
      <c r="D17" s="50" t="s">
        <v>1348</v>
      </c>
      <c r="E17" s="50" t="s">
        <v>1348</v>
      </c>
      <c r="F17" s="51" t="s">
        <v>1350</v>
      </c>
    </row>
    <row r="18" spans="2:6" x14ac:dyDescent="0.25">
      <c r="C18" s="51" t="s">
        <v>1349</v>
      </c>
      <c r="D18" s="51" t="s">
        <v>1319</v>
      </c>
      <c r="E18" s="51" t="s">
        <v>1042</v>
      </c>
      <c r="F18" s="51" t="s">
        <v>1012</v>
      </c>
    </row>
    <row r="19" spans="2:6" x14ac:dyDescent="0.25">
      <c r="C19" s="51" t="s">
        <v>1412</v>
      </c>
      <c r="D19" s="51" t="s">
        <v>1043</v>
      </c>
      <c r="E19" s="51" t="s">
        <v>1044</v>
      </c>
      <c r="F19" s="51" t="s">
        <v>1013</v>
      </c>
    </row>
    <row r="20" spans="2:6" x14ac:dyDescent="0.25">
      <c r="B20" s="54"/>
      <c r="C20" s="51" t="s">
        <v>1114</v>
      </c>
      <c r="D20" s="51" t="s">
        <v>1045</v>
      </c>
      <c r="E20" s="51" t="s">
        <v>1046</v>
      </c>
      <c r="F20" s="51" t="s">
        <v>1054</v>
      </c>
    </row>
    <row r="21" spans="2:6" x14ac:dyDescent="0.25">
      <c r="B21" s="54"/>
      <c r="C21" s="51" t="s">
        <v>1373</v>
      </c>
      <c r="D21" s="51" t="s">
        <v>1056</v>
      </c>
      <c r="E21" s="51" t="s">
        <v>1055</v>
      </c>
      <c r="F21" s="51" t="s">
        <v>1689</v>
      </c>
    </row>
    <row r="22" spans="2:6" ht="24" x14ac:dyDescent="0.25">
      <c r="B22" s="54"/>
      <c r="C22" s="51" t="s">
        <v>1374</v>
      </c>
      <c r="D22" s="51" t="s">
        <v>1092</v>
      </c>
      <c r="E22" s="51" t="s">
        <v>1093</v>
      </c>
      <c r="F22" s="51" t="s">
        <v>1096</v>
      </c>
    </row>
    <row r="23" spans="2:6" x14ac:dyDescent="0.25">
      <c r="B23" s="54"/>
      <c r="C23" s="51" t="s">
        <v>1378</v>
      </c>
      <c r="D23" s="51" t="s">
        <v>1095</v>
      </c>
      <c r="E23" s="51" t="s">
        <v>1095</v>
      </c>
      <c r="F23" s="51" t="s">
        <v>1351</v>
      </c>
    </row>
    <row r="24" spans="2:6" x14ac:dyDescent="0.25">
      <c r="B24" s="54"/>
      <c r="C24" s="51" t="s">
        <v>1375</v>
      </c>
      <c r="D24" s="51" t="s">
        <v>1094</v>
      </c>
      <c r="E24" s="51" t="s">
        <v>1381</v>
      </c>
      <c r="F24" s="50" t="s">
        <v>1379</v>
      </c>
    </row>
    <row r="25" spans="2:6" x14ac:dyDescent="0.25">
      <c r="C25" s="50" t="s">
        <v>1376</v>
      </c>
      <c r="D25" s="51" t="s">
        <v>1372</v>
      </c>
      <c r="E25" s="50" t="s">
        <v>1377</v>
      </c>
      <c r="F25" s="50" t="s">
        <v>1380</v>
      </c>
    </row>
    <row r="26" spans="2:6" x14ac:dyDescent="0.25">
      <c r="C26" s="115" t="s">
        <v>1393</v>
      </c>
      <c r="D26" s="51" t="s">
        <v>1389</v>
      </c>
      <c r="E26" s="51" t="s">
        <v>1395</v>
      </c>
      <c r="F26" s="115" t="s">
        <v>1397</v>
      </c>
    </row>
    <row r="27" spans="2:6" x14ac:dyDescent="0.25">
      <c r="C27" s="115" t="s">
        <v>1394</v>
      </c>
      <c r="D27" s="115" t="s">
        <v>1391</v>
      </c>
      <c r="E27" s="115" t="s">
        <v>1396</v>
      </c>
      <c r="F27" s="115" t="s">
        <v>1398</v>
      </c>
    </row>
    <row r="28" spans="2:6" x14ac:dyDescent="0.25">
      <c r="C28" s="51" t="s">
        <v>1383</v>
      </c>
      <c r="D28" s="51" t="s">
        <v>1057</v>
      </c>
      <c r="E28" s="51" t="s">
        <v>997</v>
      </c>
      <c r="F28" s="51" t="s">
        <v>1058</v>
      </c>
    </row>
    <row r="29" spans="2:6" x14ac:dyDescent="0.25">
      <c r="C29" s="51" t="s">
        <v>1384</v>
      </c>
      <c r="D29" s="51" t="s">
        <v>1014</v>
      </c>
      <c r="E29" s="51" t="s">
        <v>1014</v>
      </c>
      <c r="F29" s="51" t="s">
        <v>1694</v>
      </c>
    </row>
    <row r="30" spans="2:6" x14ac:dyDescent="0.25">
      <c r="C30" s="51" t="s">
        <v>1385</v>
      </c>
      <c r="D30" s="52" t="s">
        <v>1693</v>
      </c>
      <c r="E30" s="51" t="s">
        <v>1015</v>
      </c>
      <c r="F30" s="51" t="s">
        <v>1692</v>
      </c>
    </row>
    <row r="31" spans="2:6" x14ac:dyDescent="0.25">
      <c r="C31" s="51" t="s">
        <v>1386</v>
      </c>
      <c r="D31" s="51" t="s">
        <v>1016</v>
      </c>
      <c r="E31" s="51" t="s">
        <v>1016</v>
      </c>
      <c r="F31" s="124" t="s">
        <v>1410</v>
      </c>
    </row>
    <row r="32" spans="2:6" x14ac:dyDescent="0.25">
      <c r="C32" s="49"/>
      <c r="D32" s="49"/>
      <c r="E32" s="49"/>
      <c r="F32" s="49"/>
    </row>
    <row r="33" spans="3:6" x14ac:dyDescent="0.25">
      <c r="C33" s="187" t="s">
        <v>1059</v>
      </c>
      <c r="D33" s="188"/>
      <c r="E33" s="188"/>
      <c r="F33" s="189"/>
    </row>
    <row r="34" spans="3:6" x14ac:dyDescent="0.25">
      <c r="C34" s="50" t="s">
        <v>1027</v>
      </c>
      <c r="D34" s="50" t="s">
        <v>1026</v>
      </c>
      <c r="E34" s="50" t="s">
        <v>1024</v>
      </c>
      <c r="F34" s="50" t="s">
        <v>1025</v>
      </c>
    </row>
    <row r="35" spans="3:6" x14ac:dyDescent="0.25">
      <c r="C35" s="51" t="s">
        <v>1356</v>
      </c>
      <c r="D35" s="53" t="s">
        <v>1355</v>
      </c>
      <c r="E35" s="53" t="s">
        <v>1020</v>
      </c>
      <c r="F35" s="51" t="s">
        <v>1076</v>
      </c>
    </row>
    <row r="36" spans="3:6" x14ac:dyDescent="0.25">
      <c r="C36" s="51" t="s">
        <v>1353</v>
      </c>
      <c r="D36" s="51" t="s">
        <v>1354</v>
      </c>
      <c r="E36" s="53" t="s">
        <v>1062</v>
      </c>
      <c r="F36" s="51" t="s">
        <v>1017</v>
      </c>
    </row>
    <row r="37" spans="3:6" x14ac:dyDescent="0.25">
      <c r="C37" s="51" t="s">
        <v>1352</v>
      </c>
      <c r="D37" s="51" t="s">
        <v>1061</v>
      </c>
      <c r="E37" s="51" t="s">
        <v>1060</v>
      </c>
      <c r="F37" s="51" t="s">
        <v>1066</v>
      </c>
    </row>
    <row r="38" spans="3:6" x14ac:dyDescent="0.25">
      <c r="C38" s="51" t="s">
        <v>1068</v>
      </c>
      <c r="D38" s="51" t="s">
        <v>1065</v>
      </c>
      <c r="E38" s="51" t="s">
        <v>1064</v>
      </c>
      <c r="F38" s="51" t="s">
        <v>1067</v>
      </c>
    </row>
    <row r="39" spans="3:6" x14ac:dyDescent="0.25">
      <c r="C39" s="51" t="s">
        <v>1357</v>
      </c>
      <c r="D39" s="51" t="s">
        <v>1069</v>
      </c>
      <c r="E39" s="51" t="s">
        <v>999</v>
      </c>
      <c r="F39" s="51" t="s">
        <v>1070</v>
      </c>
    </row>
    <row r="40" spans="3:6" x14ac:dyDescent="0.25">
      <c r="C40" s="51" t="s">
        <v>1346</v>
      </c>
      <c r="D40" s="51" t="s">
        <v>1072</v>
      </c>
      <c r="E40" s="51" t="s">
        <v>1071</v>
      </c>
      <c r="F40" s="51" t="s">
        <v>1018</v>
      </c>
    </row>
    <row r="41" spans="3:6" x14ac:dyDescent="0.25">
      <c r="C41" s="51" t="s">
        <v>1114</v>
      </c>
      <c r="D41" s="53" t="s">
        <v>1019</v>
      </c>
      <c r="E41" s="53" t="s">
        <v>1073</v>
      </c>
      <c r="F41" s="51" t="s">
        <v>1074</v>
      </c>
    </row>
    <row r="42" spans="3:6" x14ac:dyDescent="0.25">
      <c r="C42" s="51" t="s">
        <v>1091</v>
      </c>
      <c r="D42" s="51" t="s">
        <v>1032</v>
      </c>
      <c r="E42" s="51" t="s">
        <v>1075</v>
      </c>
      <c r="F42" s="51" t="s">
        <v>1077</v>
      </c>
    </row>
    <row r="44" spans="3:6" x14ac:dyDescent="0.25">
      <c r="C44" s="187" t="s">
        <v>1367</v>
      </c>
      <c r="D44" s="188"/>
      <c r="E44" s="188"/>
      <c r="F44" s="189"/>
    </row>
    <row r="45" spans="3:6" x14ac:dyDescent="0.25">
      <c r="C45" s="50" t="s">
        <v>1027</v>
      </c>
      <c r="D45" s="50" t="s">
        <v>1026</v>
      </c>
      <c r="E45" s="50" t="s">
        <v>1024</v>
      </c>
      <c r="F45" s="50" t="s">
        <v>1025</v>
      </c>
    </row>
    <row r="46" spans="3:6" x14ac:dyDescent="0.25">
      <c r="C46" s="50" t="s">
        <v>1361</v>
      </c>
      <c r="D46" s="50" t="s">
        <v>1358</v>
      </c>
      <c r="E46" s="50" t="s">
        <v>1364</v>
      </c>
      <c r="F46" s="51" t="s">
        <v>1382</v>
      </c>
    </row>
    <row r="47" spans="3:6" x14ac:dyDescent="0.25">
      <c r="C47" s="50" t="s">
        <v>1362</v>
      </c>
      <c r="D47" s="50" t="s">
        <v>1359</v>
      </c>
      <c r="E47" s="50" t="s">
        <v>1365</v>
      </c>
      <c r="F47" s="50" t="s">
        <v>1387</v>
      </c>
    </row>
    <row r="48" spans="3:6" x14ac:dyDescent="0.25">
      <c r="C48" s="50" t="s">
        <v>1363</v>
      </c>
      <c r="D48" s="50" t="s">
        <v>1360</v>
      </c>
      <c r="E48" s="50" t="s">
        <v>1366</v>
      </c>
      <c r="F48" s="50" t="s">
        <v>1388</v>
      </c>
    </row>
    <row r="49" spans="3:6" x14ac:dyDescent="0.25">
      <c r="C49" s="49"/>
      <c r="D49" s="49"/>
      <c r="E49" s="49"/>
      <c r="F49" s="49"/>
    </row>
    <row r="50" spans="3:6" x14ac:dyDescent="0.25">
      <c r="C50" s="187" t="s">
        <v>1370</v>
      </c>
      <c r="D50" s="188"/>
      <c r="E50" s="188"/>
      <c r="F50" s="189"/>
    </row>
    <row r="51" spans="3:6" x14ac:dyDescent="0.25">
      <c r="C51" s="185" t="s">
        <v>1321</v>
      </c>
      <c r="D51" s="185"/>
      <c r="E51" s="185"/>
      <c r="F51" s="185"/>
    </row>
    <row r="52" spans="3:6" x14ac:dyDescent="0.25">
      <c r="C52" s="185" t="s">
        <v>1371</v>
      </c>
      <c r="D52" s="185"/>
      <c r="E52" s="185"/>
      <c r="F52" s="185"/>
    </row>
    <row r="53" spans="3:6" x14ac:dyDescent="0.25">
      <c r="C53" s="185" t="s">
        <v>1407</v>
      </c>
      <c r="D53" s="185"/>
      <c r="E53" s="185"/>
      <c r="F53" s="185"/>
    </row>
    <row r="54" spans="3:6" x14ac:dyDescent="0.25">
      <c r="C54" s="48" t="s">
        <v>1683</v>
      </c>
    </row>
  </sheetData>
  <mergeCells count="8">
    <mergeCell ref="C53:F53"/>
    <mergeCell ref="C2:F2"/>
    <mergeCell ref="C51:F51"/>
    <mergeCell ref="C52:F52"/>
    <mergeCell ref="C50:F50"/>
    <mergeCell ref="C14:F14"/>
    <mergeCell ref="C33:F33"/>
    <mergeCell ref="C44:F44"/>
  </mergeCells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128"/>
  <sheetViews>
    <sheetView workbookViewId="0">
      <pane xSplit="2" ySplit="1" topLeftCell="C110" activePane="bottomRight" state="frozen"/>
      <selection activeCell="C50" sqref="C50:F50"/>
      <selection pane="topRight" activeCell="C50" sqref="C50:F50"/>
      <selection pane="bottomLeft" activeCell="C50" sqref="C50:F50"/>
      <selection pane="bottomRight" activeCell="C50" sqref="C50:F50"/>
    </sheetView>
  </sheetViews>
  <sheetFormatPr defaultColWidth="9" defaultRowHeight="12" x14ac:dyDescent="0.25"/>
  <cols>
    <col min="1" max="1" width="8" style="1" bestFit="1" customWidth="1"/>
    <col min="2" max="2" width="8.21875" style="1" bestFit="1" customWidth="1"/>
    <col min="3" max="3" width="10.21875" style="1" bestFit="1" customWidth="1"/>
    <col min="4" max="4" width="12.44140625" style="1" bestFit="1" customWidth="1"/>
    <col min="5" max="5" width="9.33203125" style="1" bestFit="1" customWidth="1"/>
    <col min="6" max="6" width="8.21875" style="1" bestFit="1" customWidth="1"/>
    <col min="7" max="7" width="9.33203125" style="1" bestFit="1" customWidth="1"/>
    <col min="8" max="8" width="8.21875" style="1" bestFit="1" customWidth="1"/>
    <col min="9" max="10" width="7.21875" style="1" bestFit="1" customWidth="1"/>
    <col min="11" max="11" width="7.21875" style="1" customWidth="1"/>
    <col min="12" max="13" width="7.21875" style="1" bestFit="1" customWidth="1"/>
    <col min="14" max="14" width="7.21875" style="1" customWidth="1"/>
    <col min="15" max="16" width="7.21875" style="1" bestFit="1" customWidth="1"/>
    <col min="17" max="17" width="7.21875" style="1" customWidth="1"/>
    <col min="18" max="19" width="7.21875" style="1" bestFit="1" customWidth="1"/>
    <col min="20" max="20" width="7.21875" style="1" customWidth="1"/>
    <col min="21" max="21" width="8.44140625" style="1" bestFit="1" customWidth="1"/>
    <col min="22" max="23" width="8" style="1" bestFit="1" customWidth="1"/>
    <col min="24" max="25" width="7.21875" style="1" bestFit="1" customWidth="1"/>
    <col min="26" max="16384" width="9" style="1"/>
  </cols>
  <sheetData>
    <row r="1" spans="1:26" x14ac:dyDescent="0.25">
      <c r="A1" s="1" t="s">
        <v>588</v>
      </c>
      <c r="B1" s="1" t="s">
        <v>604</v>
      </c>
      <c r="C1" s="16" t="s">
        <v>634</v>
      </c>
      <c r="D1" s="16" t="s">
        <v>636</v>
      </c>
      <c r="E1" s="1" t="s">
        <v>606</v>
      </c>
      <c r="F1" s="1" t="s">
        <v>623</v>
      </c>
      <c r="G1" s="1" t="s">
        <v>625</v>
      </c>
      <c r="H1" s="1" t="s">
        <v>624</v>
      </c>
      <c r="I1" s="1" t="s">
        <v>626</v>
      </c>
      <c r="J1" s="1" t="s">
        <v>628</v>
      </c>
      <c r="K1" s="16" t="s">
        <v>1238</v>
      </c>
      <c r="L1" s="1" t="s">
        <v>627</v>
      </c>
      <c r="M1" s="1" t="s">
        <v>629</v>
      </c>
      <c r="N1" s="16" t="s">
        <v>1239</v>
      </c>
      <c r="O1" s="1" t="s">
        <v>632</v>
      </c>
      <c r="P1" s="1" t="s">
        <v>633</v>
      </c>
      <c r="Q1" s="16" t="s">
        <v>1241</v>
      </c>
      <c r="R1" s="1" t="s">
        <v>630</v>
      </c>
      <c r="S1" s="1" t="s">
        <v>631</v>
      </c>
      <c r="T1" s="16" t="s">
        <v>1242</v>
      </c>
      <c r="U1" s="16" t="s">
        <v>637</v>
      </c>
      <c r="V1" s="16" t="s">
        <v>639</v>
      </c>
      <c r="W1" s="16" t="s">
        <v>638</v>
      </c>
      <c r="X1" s="16"/>
      <c r="Y1" s="16"/>
      <c r="Z1" s="16"/>
    </row>
    <row r="2" spans="1:26" x14ac:dyDescent="0.25">
      <c r="A2" s="1" t="str">
        <f>WN!A2</f>
        <v>161812</v>
      </c>
      <c r="B2" s="1" t="str">
        <f>WN!B2</f>
        <v>100分级</v>
      </c>
      <c r="C2" s="1" t="str">
        <f>IF(WN!L2="0","000300.SH",WN!L2)</f>
        <v>399330.SZ</v>
      </c>
      <c r="D2" s="1" t="str">
        <f>IF(WN!L2="0","沪深300",WN!M2)</f>
        <v>深证100</v>
      </c>
      <c r="E2" s="1" t="str">
        <f>WN!F2</f>
        <v>150018.SZ</v>
      </c>
      <c r="F2" s="1" t="str">
        <f>WN!H2</f>
        <v>银华稳进</v>
      </c>
      <c r="G2" s="1" t="str">
        <f>WN!I2</f>
        <v>150019.SZ</v>
      </c>
      <c r="H2" s="1" t="str">
        <f>WN!K2</f>
        <v>银华锐进</v>
      </c>
      <c r="I2" s="11">
        <f>RTD("wdf.rtq",,E2,"LastPrice")</f>
        <v>1.022</v>
      </c>
      <c r="J2" s="11">
        <f>RTD("wdf.rtq",,G2,"LastPrice")</f>
        <v>1.032</v>
      </c>
      <c r="K2" s="11">
        <f>IF(LEFT(A2,1)="1",0,RTD("wdf.rtq",,A2,"LastPrice"))</f>
        <v>0</v>
      </c>
      <c r="L2" s="42">
        <f>RTD("wdf.rtq",,E2,"Volume")/100000000</f>
        <v>4.4350010000000002E-2</v>
      </c>
      <c r="M2" s="42">
        <f>RTD("wdf.rtq",,G2,"Volume")/100000000</f>
        <v>0.23839629000000001</v>
      </c>
      <c r="N2" s="42">
        <f>IF(LEFT(A2,1)="1",0,RTD("wdf.rtq",,A2,"Volume")/100000000)</f>
        <v>0</v>
      </c>
      <c r="O2" s="9">
        <f>RTD("wdf.rtq",,E2,"PctChg")/100</f>
        <v>1E-3</v>
      </c>
      <c r="P2" s="9">
        <f>RTD("wdf.rtq",,G2,"PctChg")/100</f>
        <v>-3.9000000000000003E-3</v>
      </c>
      <c r="Q2" s="9">
        <f>IF(LEFT(A2,1)="1",0,RTD("wdf.rtq",,A2,"PctChg")/100)</f>
        <v>0</v>
      </c>
      <c r="R2" s="9">
        <f ca="1">IFERROR(L2/WN!R2,"-")</f>
        <v>3.3745026571984473E-3</v>
      </c>
      <c r="S2" s="9">
        <f ca="1">IFERROR(M2/WN!S2,"-")</f>
        <v>1.813909205592629E-2</v>
      </c>
      <c r="T2" s="9">
        <f>IF(LEFT(A2,1)="1",0,IFERROR(N2/WN!Q2,"-"))</f>
        <v>0</v>
      </c>
      <c r="U2" s="18">
        <f>IF(C2="-","-",RTD("wdf.rtq",,C2,"LastPrice"))</f>
        <v>4262.25</v>
      </c>
      <c r="V2" s="9">
        <f>IF(C2="-","-",RTD("wdf.rtq",,C2,"PctChg")/100)</f>
        <v>-8.0000000000000004E-4</v>
      </c>
      <c r="W2" s="18">
        <f>RTD("wdf.rtq",,C2,"Amount")/100000000</f>
        <v>606.79118900000003</v>
      </c>
      <c r="X2" s="18"/>
      <c r="Y2" s="18"/>
      <c r="Z2" s="18"/>
    </row>
    <row r="3" spans="1:26" x14ac:dyDescent="0.25">
      <c r="A3" s="1" t="str">
        <f>WN!A3</f>
        <v>165511</v>
      </c>
      <c r="B3" s="1" t="str">
        <f>WN!B3</f>
        <v>信诚500</v>
      </c>
      <c r="C3" s="1" t="str">
        <f>IF(WN!L3="0","000300.SH",WN!L3)</f>
        <v>000905.SH</v>
      </c>
      <c r="D3" s="1" t="str">
        <f>IF(WN!L3="0","沪深300",WN!M3)</f>
        <v>中证500</v>
      </c>
      <c r="E3" s="1" t="str">
        <f>WN!F3</f>
        <v>150028.SZ</v>
      </c>
      <c r="F3" s="1" t="str">
        <f>WN!H3</f>
        <v>中证500A</v>
      </c>
      <c r="G3" s="1" t="str">
        <f>WN!I3</f>
        <v>150029.SZ</v>
      </c>
      <c r="H3" s="1" t="str">
        <f>WN!K3</f>
        <v>中证500B</v>
      </c>
      <c r="I3" s="11">
        <f>RTD("wdf.rtq",,E3,"LastPrice")</f>
        <v>1.004</v>
      </c>
      <c r="J3" s="11">
        <f>RTD("wdf.rtq",,G3,"LastPrice")</f>
        <v>1.55</v>
      </c>
      <c r="K3" s="11">
        <f>IF(LEFT(A3,1)="1",0,RTD("wdf.rtq",,A3,"LastPrice"))</f>
        <v>0</v>
      </c>
      <c r="L3" s="42">
        <f>RTD("wdf.rtq",,E3,"Volume")/100000000</f>
        <v>1.3730000000000001E-3</v>
      </c>
      <c r="M3" s="42">
        <f>RTD("wdf.rtq",,G3,"Volume")/100000000</f>
        <v>1.3089499999999999E-3</v>
      </c>
      <c r="N3" s="42">
        <f>IF(LEFT(A3,1)="1",0,RTD("wdf.rtq",,A3,"Volume")/100000000)</f>
        <v>0</v>
      </c>
      <c r="O3" s="9">
        <f>RTD("wdf.rtq",,E3,"PctChg")/100</f>
        <v>-2E-3</v>
      </c>
      <c r="P3" s="9">
        <f>RTD("wdf.rtq",,G3,"PctChg")/100</f>
        <v>-6.0000000000000006E-4</v>
      </c>
      <c r="Q3" s="9">
        <f>IF(LEFT(A3,1)="1",0,RTD("wdf.rtq",,A3,"PctChg")/100)</f>
        <v>0</v>
      </c>
      <c r="R3" s="9">
        <f ca="1">IFERROR(L3/WN!R3,"-")</f>
        <v>5.5516424046819796E-3</v>
      </c>
      <c r="S3" s="9">
        <f ca="1">IFERROR(M3/WN!S3,"-")</f>
        <v>3.5284399755873301E-3</v>
      </c>
      <c r="T3" s="9">
        <f>IF(LEFT(A3,1)="1",0,IFERROR(N3/WN!Q3,"-"))</f>
        <v>0</v>
      </c>
      <c r="U3" s="18">
        <f>IF(C3="-","-",RTD("wdf.rtq",,C3,"LastPrice"))</f>
        <v>6574.18</v>
      </c>
      <c r="V3" s="9">
        <f>IF(C3="-","-",RTD("wdf.rtq",,C3,"PctChg")/100)</f>
        <v>2.4000000000000002E-3</v>
      </c>
      <c r="W3" s="18">
        <f>RTD("wdf.rtq",,C3,"Amount")/100000000</f>
        <v>1209.1238679999999</v>
      </c>
      <c r="X3" s="18"/>
      <c r="Y3" s="18"/>
      <c r="Z3" s="18"/>
    </row>
    <row r="4" spans="1:26" x14ac:dyDescent="0.25">
      <c r="A4" s="1" t="str">
        <f>WN!A4</f>
        <v>161816</v>
      </c>
      <c r="B4" s="1" t="str">
        <f>WN!B4</f>
        <v>90分级</v>
      </c>
      <c r="C4" s="1" t="str">
        <f>IF(WN!L4="0","000300.SH",WN!L4)</f>
        <v>000971.SH</v>
      </c>
      <c r="D4" s="1" t="str">
        <f>IF(WN!L4="0","沪深300",WN!M4)</f>
        <v>等权90</v>
      </c>
      <c r="E4" s="1" t="str">
        <f>WN!F4</f>
        <v>150030.SZ</v>
      </c>
      <c r="F4" s="1" t="str">
        <f>WN!H4</f>
        <v>中证90A</v>
      </c>
      <c r="G4" s="1" t="str">
        <f>WN!I4</f>
        <v>150031.SZ</v>
      </c>
      <c r="H4" s="1" t="str">
        <f>WN!K4</f>
        <v>中证90B</v>
      </c>
      <c r="I4" s="11">
        <f>RTD("wdf.rtq",,E4,"LastPrice")</f>
        <v>1.0449999999999999</v>
      </c>
      <c r="J4" s="11">
        <f>RTD("wdf.rtq",,G4,"LastPrice")</f>
        <v>1.3169999999999999</v>
      </c>
      <c r="K4" s="11">
        <f>IF(LEFT(A4,1)="1",0,RTD("wdf.rtq",,A4,"LastPrice"))</f>
        <v>0</v>
      </c>
      <c r="L4" s="42">
        <f>RTD("wdf.rtq",,E4,"Volume")/100000000</f>
        <v>7.7659999999999998E-5</v>
      </c>
      <c r="M4" s="42">
        <f>RTD("wdf.rtq",,G4,"Volume")/100000000</f>
        <v>7.0970000000000007E-5</v>
      </c>
      <c r="N4" s="42">
        <f>IF(LEFT(A4,1)="1",0,RTD("wdf.rtq",,A4,"Volume")/100000000)</f>
        <v>0</v>
      </c>
      <c r="O4" s="9">
        <f>RTD("wdf.rtq",,E4,"PctChg")/100</f>
        <v>1E-3</v>
      </c>
      <c r="P4" s="9">
        <f>RTD("wdf.rtq",,G4,"PctChg")/100</f>
        <v>-6.8000000000000005E-3</v>
      </c>
      <c r="Q4" s="9">
        <f>IF(LEFT(A4,1)="1",0,RTD("wdf.rtq",,A4,"PctChg")/100)</f>
        <v>0</v>
      </c>
      <c r="R4" s="9">
        <f ca="1">IFERROR(L4/WN!R4,"-")</f>
        <v>3.599184672979128E-4</v>
      </c>
      <c r="S4" s="9">
        <f ca="1">IFERROR(M4/WN!S4,"-")</f>
        <v>3.2891338686753634E-4</v>
      </c>
      <c r="T4" s="9">
        <f>IF(LEFT(A4,1)="1",0,IFERROR(N4/WN!Q4,"-"))</f>
        <v>0</v>
      </c>
      <c r="U4" s="18">
        <f>IF(C4="-","-",RTD("wdf.rtq",,C4,"LastPrice"))</f>
        <v>3145.71</v>
      </c>
      <c r="V4" s="9">
        <f>IF(C4="-","-",RTD("wdf.rtq",,C4,"PctChg")/100)</f>
        <v>-1.7000000000000001E-3</v>
      </c>
      <c r="W4" s="18">
        <f>RTD("wdf.rtq",,C4,"Amount")/100000000</f>
        <v>698.09537399999999</v>
      </c>
      <c r="X4" s="18"/>
      <c r="Y4" s="18"/>
      <c r="Z4" s="18"/>
    </row>
    <row r="5" spans="1:26" x14ac:dyDescent="0.25">
      <c r="A5" s="1" t="str">
        <f>WN!A5</f>
        <v>165310</v>
      </c>
      <c r="B5" s="1" t="str">
        <f>WN!B5</f>
        <v>建信双利</v>
      </c>
      <c r="C5" s="1" t="str">
        <f>IF(WN!L5="0","000300.SH",WN!L5)</f>
        <v>000300.SH</v>
      </c>
      <c r="D5" s="1" t="str">
        <f>IF(WN!L5="0","沪深300",WN!M5)</f>
        <v>沪深300</v>
      </c>
      <c r="E5" s="1" t="str">
        <f>WN!F5</f>
        <v>150036.SZ</v>
      </c>
      <c r="F5" s="1" t="str">
        <f>WN!H5</f>
        <v>建信稳健</v>
      </c>
      <c r="G5" s="1" t="str">
        <f>WN!I5</f>
        <v>150037.SZ</v>
      </c>
      <c r="H5" s="1" t="str">
        <f>WN!K5</f>
        <v>建信进取</v>
      </c>
      <c r="I5" s="11">
        <f>RTD("wdf.rtq",,E5,"LastPrice")</f>
        <v>1.085</v>
      </c>
      <c r="J5" s="11">
        <f>RTD("wdf.rtq",,G5,"LastPrice")</f>
        <v>1.845</v>
      </c>
      <c r="K5" s="11">
        <f>IF(LEFT(A5,1)="1",0,RTD("wdf.rtq",,A5,"LastPrice"))</f>
        <v>0</v>
      </c>
      <c r="L5" s="42">
        <f>RTD("wdf.rtq",,E5,"Volume")/100000000</f>
        <v>0</v>
      </c>
      <c r="M5" s="42">
        <f>RTD("wdf.rtq",,G5,"Volume")/100000000</f>
        <v>0</v>
      </c>
      <c r="N5" s="42">
        <f>IF(LEFT(A5,1)="1",0,RTD("wdf.rtq",,A5,"Volume")/100000000)</f>
        <v>0</v>
      </c>
      <c r="O5" s="9">
        <f>RTD("wdf.rtq",,E5,"PctChg")/100</f>
        <v>0</v>
      </c>
      <c r="P5" s="9">
        <f>RTD("wdf.rtq",,G5,"PctChg")/100</f>
        <v>0</v>
      </c>
      <c r="Q5" s="9">
        <f>IF(LEFT(A5,1)="1",0,RTD("wdf.rtq",,A5,"PctChg")/100)</f>
        <v>0</v>
      </c>
      <c r="R5" s="9">
        <f ca="1">IFERROR(L5/WN!R5,"-")</f>
        <v>0</v>
      </c>
      <c r="S5" s="9">
        <f ca="1">IFERROR(M5/WN!S5,"-")</f>
        <v>0</v>
      </c>
      <c r="T5" s="9">
        <f>IF(LEFT(A5,1)="1",0,IFERROR(N5/WN!Q5,"-"))</f>
        <v>0</v>
      </c>
      <c r="U5" s="18">
        <f>IF(C5="-","-",RTD("wdf.rtq",,C5,"LastPrice"))</f>
        <v>3825.9900000000002</v>
      </c>
      <c r="V5" s="9">
        <f>IF(C5="-","-",RTD("wdf.rtq",,C5,"PctChg")/100)</f>
        <v>-1E-3</v>
      </c>
      <c r="W5" s="18">
        <f>RTD("wdf.rtq",,C5,"Amount")/100000000</f>
        <v>1349.5858390000001</v>
      </c>
      <c r="X5" s="18"/>
      <c r="Y5" s="18"/>
      <c r="Z5" s="18"/>
    </row>
    <row r="6" spans="1:26" x14ac:dyDescent="0.25">
      <c r="A6" s="1" t="str">
        <f>WN!A6</f>
        <v>161818</v>
      </c>
      <c r="B6" s="1" t="str">
        <f>WN!B6</f>
        <v>消费分级</v>
      </c>
      <c r="C6" s="1" t="str">
        <f>IF(WN!L6="0","000300.SH",WN!L6)</f>
        <v>000300.SH</v>
      </c>
      <c r="D6" s="1" t="str">
        <f>IF(WN!L6="0","沪深300",WN!M6)</f>
        <v>沪深300</v>
      </c>
      <c r="E6" s="1" t="str">
        <f>WN!F6</f>
        <v>150047.SZ</v>
      </c>
      <c r="F6" s="1" t="str">
        <f>WN!H6</f>
        <v>消费A</v>
      </c>
      <c r="G6" s="1" t="str">
        <f>WN!I6</f>
        <v>150048.SZ</v>
      </c>
      <c r="H6" s="1" t="str">
        <f>WN!K6</f>
        <v>消费B</v>
      </c>
      <c r="I6" s="11">
        <f>RTD("wdf.rtq",,E6,"LastPrice")</f>
        <v>1.43</v>
      </c>
      <c r="J6" s="11">
        <f>RTD("wdf.rtq",,G6,"LastPrice")</f>
        <v>1.127</v>
      </c>
      <c r="K6" s="11">
        <f>IF(LEFT(A6,1)="1",0,RTD("wdf.rtq",,A6,"LastPrice"))</f>
        <v>0</v>
      </c>
      <c r="L6" s="42">
        <f>RTD("wdf.rtq",,E6,"Volume")/100000000</f>
        <v>0</v>
      </c>
      <c r="M6" s="42">
        <f>RTD("wdf.rtq",,G6,"Volume")/100000000</f>
        <v>0</v>
      </c>
      <c r="N6" s="42">
        <f>IF(LEFT(A6,1)="1",0,RTD("wdf.rtq",,A6,"Volume")/100000000)</f>
        <v>0</v>
      </c>
      <c r="O6" s="9">
        <f>RTD("wdf.rtq",,E6,"PctChg")/100</f>
        <v>0</v>
      </c>
      <c r="P6" s="9">
        <f>RTD("wdf.rtq",,G6,"PctChg")/100</f>
        <v>0</v>
      </c>
      <c r="Q6" s="9">
        <f>IF(LEFT(A6,1)="1",0,RTD("wdf.rtq",,A6,"PctChg")/100)</f>
        <v>0</v>
      </c>
      <c r="R6" s="9">
        <f ca="1">IFERROR(L6/WN!R6,"-")</f>
        <v>0</v>
      </c>
      <c r="S6" s="9">
        <f ca="1">IFERROR(M6/WN!S6,"-")</f>
        <v>0</v>
      </c>
      <c r="T6" s="9">
        <f>IF(LEFT(A6,1)="1",0,IFERROR(N6/WN!Q6,"-"))</f>
        <v>0</v>
      </c>
      <c r="U6" s="18">
        <f>IF(C6="-","-",RTD("wdf.rtq",,C6,"LastPrice"))</f>
        <v>3825.9900000000002</v>
      </c>
      <c r="V6" s="9">
        <f>IF(C6="-","-",RTD("wdf.rtq",,C6,"PctChg")/100)</f>
        <v>-1E-3</v>
      </c>
      <c r="W6" s="18">
        <f>RTD("wdf.rtq",,C6,"Amount")/100000000</f>
        <v>1349.5858390000001</v>
      </c>
      <c r="X6" s="18"/>
      <c r="Y6" s="18"/>
      <c r="Z6" s="18"/>
    </row>
    <row r="7" spans="1:26" x14ac:dyDescent="0.25">
      <c r="A7" s="1" t="str">
        <f>WN!A7</f>
        <v>162216</v>
      </c>
      <c r="B7" s="1" t="str">
        <f>WN!B7</f>
        <v>泰达500</v>
      </c>
      <c r="C7" s="1" t="str">
        <f>IF(WN!L7="0","000300.SH",WN!L7)</f>
        <v>000905.SH</v>
      </c>
      <c r="D7" s="1" t="str">
        <f>IF(WN!L7="0","沪深300",WN!M7)</f>
        <v>中证500</v>
      </c>
      <c r="E7" s="1" t="str">
        <f>WN!F7</f>
        <v>150053.SZ</v>
      </c>
      <c r="F7" s="1" t="str">
        <f>WN!H7</f>
        <v>泰达500A</v>
      </c>
      <c r="G7" s="1" t="str">
        <f>WN!I7</f>
        <v>150054.SZ</v>
      </c>
      <c r="H7" s="1" t="str">
        <f>WN!K7</f>
        <v>泰达500B</v>
      </c>
      <c r="I7" s="11">
        <f>RTD("wdf.rtq",,E7,"LastPrice")</f>
        <v>1.048</v>
      </c>
      <c r="J7" s="11">
        <f>RTD("wdf.rtq",,G7,"LastPrice")</f>
        <v>1.0429999999999999</v>
      </c>
      <c r="K7" s="11">
        <f>IF(LEFT(A7,1)="1",0,RTD("wdf.rtq",,A7,"LastPrice"))</f>
        <v>0</v>
      </c>
      <c r="L7" s="42">
        <f>RTD("wdf.rtq",,E7,"Volume")/100000000</f>
        <v>0</v>
      </c>
      <c r="M7" s="42">
        <f>RTD("wdf.rtq",,G7,"Volume")/100000000</f>
        <v>0</v>
      </c>
      <c r="N7" s="42">
        <f>IF(LEFT(A7,1)="1",0,RTD("wdf.rtq",,A7,"Volume")/100000000)</f>
        <v>0</v>
      </c>
      <c r="O7" s="9">
        <f>RTD("wdf.rtq",,E7,"PctChg")/100</f>
        <v>0</v>
      </c>
      <c r="P7" s="9">
        <f>RTD("wdf.rtq",,G7,"PctChg")/100</f>
        <v>0</v>
      </c>
      <c r="Q7" s="9">
        <f>IF(LEFT(A7,1)="1",0,RTD("wdf.rtq",,A7,"PctChg")/100)</f>
        <v>0</v>
      </c>
      <c r="R7" s="9">
        <f ca="1">IFERROR(L7/WN!R7,"-")</f>
        <v>0</v>
      </c>
      <c r="S7" s="9">
        <f ca="1">IFERROR(M7/WN!S7,"-")</f>
        <v>0</v>
      </c>
      <c r="T7" s="9">
        <f>IF(LEFT(A7,1)="1",0,IFERROR(N7/WN!Q7,"-"))</f>
        <v>0</v>
      </c>
      <c r="U7" s="18">
        <f>IF(C7="-","-",RTD("wdf.rtq",,C7,"LastPrice"))</f>
        <v>6574.18</v>
      </c>
      <c r="V7" s="9">
        <f>IF(C7="-","-",RTD("wdf.rtq",,C7,"PctChg")/100)</f>
        <v>2.4000000000000002E-3</v>
      </c>
      <c r="W7" s="18">
        <f>RTD("wdf.rtq",,C7,"Amount")/100000000</f>
        <v>1209.1238679999999</v>
      </c>
      <c r="X7" s="18"/>
      <c r="Y7" s="18"/>
      <c r="Z7" s="18"/>
    </row>
    <row r="8" spans="1:26" x14ac:dyDescent="0.25">
      <c r="A8" s="1" t="str">
        <f>WN!A8</f>
        <v>161819</v>
      </c>
      <c r="B8" s="1" t="str">
        <f>WN!B8</f>
        <v>中证资源</v>
      </c>
      <c r="C8" s="1" t="str">
        <f>IF(WN!L8="0","000300.SH",WN!L8)</f>
        <v>000944.SH</v>
      </c>
      <c r="D8" s="1" t="str">
        <f>IF(WN!L8="0","沪深300",WN!M8)</f>
        <v>内地资源</v>
      </c>
      <c r="E8" s="1" t="str">
        <f>WN!F8</f>
        <v>150059.SZ</v>
      </c>
      <c r="F8" s="1" t="str">
        <f>WN!H8</f>
        <v>资源A级</v>
      </c>
      <c r="G8" s="1" t="str">
        <f>WN!I8</f>
        <v>150060.SZ</v>
      </c>
      <c r="H8" s="1" t="str">
        <f>WN!K8</f>
        <v>资源B级</v>
      </c>
      <c r="I8" s="11">
        <f>RTD("wdf.rtq",,E8,"LastPrice")</f>
        <v>1.0680000000000001</v>
      </c>
      <c r="J8" s="11">
        <f>RTD("wdf.rtq",,G8,"LastPrice")</f>
        <v>1.5660000000000001</v>
      </c>
      <c r="K8" s="11">
        <f>IF(LEFT(A8,1)="1",0,RTD("wdf.rtq",,A8,"LastPrice"))</f>
        <v>0</v>
      </c>
      <c r="L8" s="42">
        <f>RTD("wdf.rtq",,E8,"Volume")/100000000</f>
        <v>2.02E-4</v>
      </c>
      <c r="M8" s="42">
        <f>RTD("wdf.rtq",,G8,"Volume")/100000000</f>
        <v>1.4503999999999999E-3</v>
      </c>
      <c r="N8" s="42">
        <f>IF(LEFT(A8,1)="1",0,RTD("wdf.rtq",,A8,"Volume")/100000000)</f>
        <v>0</v>
      </c>
      <c r="O8" s="9">
        <f>RTD("wdf.rtq",,E8,"PctChg")/100</f>
        <v>2.7999999999999995E-3</v>
      </c>
      <c r="P8" s="9">
        <f>RTD("wdf.rtq",,G8,"PctChg")/100</f>
        <v>2.69E-2</v>
      </c>
      <c r="Q8" s="9">
        <f>IF(LEFT(A8,1)="1",0,RTD("wdf.rtq",,A8,"PctChg")/100)</f>
        <v>0</v>
      </c>
      <c r="R8" s="9">
        <f ca="1">IFERROR(L8/WN!R8,"-")</f>
        <v>1.2385118826018266E-3</v>
      </c>
      <c r="S8" s="9">
        <f ca="1">IFERROR(M8/WN!S8,"-")</f>
        <v>5.9285068023116434E-3</v>
      </c>
      <c r="T8" s="9">
        <f>IF(LEFT(A8,1)="1",0,IFERROR(N8/WN!Q8,"-"))</f>
        <v>0</v>
      </c>
      <c r="U8" s="18">
        <f>IF(C8="-","-",RTD("wdf.rtq",,C8,"LastPrice"))</f>
        <v>3311.25</v>
      </c>
      <c r="V8" s="9">
        <f>IF(C8="-","-",RTD("wdf.rtq",,C8,"PctChg")/100)</f>
        <v>9.4000000000000004E-3</v>
      </c>
      <c r="W8" s="18">
        <f>RTD("wdf.rtq",,C8,"Amount")/100000000</f>
        <v>474.61422099999999</v>
      </c>
      <c r="X8" s="18"/>
      <c r="Y8" s="18"/>
      <c r="Z8" s="18"/>
    </row>
    <row r="9" spans="1:26" x14ac:dyDescent="0.25">
      <c r="A9" s="1" t="str">
        <f>WN!A9</f>
        <v>160808</v>
      </c>
      <c r="B9" s="1" t="str">
        <f>WN!B9</f>
        <v>长盛同瑞</v>
      </c>
      <c r="C9" s="1" t="str">
        <f>IF(WN!L9="0","000300.SH",WN!L9)</f>
        <v>000904.SH</v>
      </c>
      <c r="D9" s="1" t="str">
        <f>IF(WN!L9="0","沪深300",WN!M9)</f>
        <v>中证200</v>
      </c>
      <c r="E9" s="1" t="str">
        <f>WN!F9</f>
        <v>150064.SZ</v>
      </c>
      <c r="F9" s="1" t="str">
        <f>WN!H9</f>
        <v>同瑞A</v>
      </c>
      <c r="G9" s="1" t="str">
        <f>WN!I9</f>
        <v>150065.SZ</v>
      </c>
      <c r="H9" s="1" t="str">
        <f>WN!K9</f>
        <v>同瑞B</v>
      </c>
      <c r="I9" s="11">
        <f>RTD("wdf.rtq",,E9,"LastPrice")</f>
        <v>1.0309999999999999</v>
      </c>
      <c r="J9" s="11">
        <f>RTD("wdf.rtq",,G9,"LastPrice")</f>
        <v>1.091</v>
      </c>
      <c r="K9" s="11">
        <f>IF(LEFT(A9,1)="1",0,RTD("wdf.rtq",,A9,"LastPrice"))</f>
        <v>0</v>
      </c>
      <c r="L9" s="42">
        <f>RTD("wdf.rtq",,E9,"Volume")/100000000</f>
        <v>1.5E-5</v>
      </c>
      <c r="M9" s="42">
        <f>RTD("wdf.rtq",,G9,"Volume")/100000000</f>
        <v>0</v>
      </c>
      <c r="N9" s="42">
        <f>IF(LEFT(A9,1)="1",0,RTD("wdf.rtq",,A9,"Volume")/100000000)</f>
        <v>0</v>
      </c>
      <c r="O9" s="9">
        <f>RTD("wdf.rtq",,E9,"PctChg")/100</f>
        <v>0</v>
      </c>
      <c r="P9" s="9">
        <f>RTD("wdf.rtq",,G9,"PctChg")/100</f>
        <v>0</v>
      </c>
      <c r="Q9" s="9">
        <f>IF(LEFT(A9,1)="1",0,RTD("wdf.rtq",,A9,"PctChg")/100)</f>
        <v>0</v>
      </c>
      <c r="R9" s="9">
        <f ca="1">IFERROR(L9/WN!R9,"-")</f>
        <v>8.5024614625934213E-4</v>
      </c>
      <c r="S9" s="9">
        <f ca="1">IFERROR(M9/WN!S9,"-")</f>
        <v>0</v>
      </c>
      <c r="T9" s="9">
        <f>IF(LEFT(A9,1)="1",0,IFERROR(N9/WN!Q9,"-"))</f>
        <v>0</v>
      </c>
      <c r="U9" s="18">
        <f>IF(C9="-","-",RTD("wdf.rtq",,C9,"LastPrice"))</f>
        <v>4423.92</v>
      </c>
      <c r="V9" s="9">
        <f>IF(C9="-","-",RTD("wdf.rtq",,C9,"PctChg")/100)</f>
        <v>1.1000000000000001E-3</v>
      </c>
      <c r="W9" s="18">
        <f>RTD("wdf.rtq",,C9,"Amount")/100000000</f>
        <v>763.91291100000001</v>
      </c>
      <c r="X9" s="18"/>
      <c r="Y9" s="18"/>
      <c r="Z9" s="18"/>
    </row>
    <row r="10" spans="1:26" x14ac:dyDescent="0.25">
      <c r="A10" s="1" t="str">
        <f>WN!A10</f>
        <v>165515</v>
      </c>
      <c r="B10" s="1" t="str">
        <f>WN!B10</f>
        <v>信诚300</v>
      </c>
      <c r="C10" s="1" t="str">
        <f>IF(WN!L10="0","000300.SH",WN!L10)</f>
        <v>000300.SH</v>
      </c>
      <c r="D10" s="1" t="str">
        <f>IF(WN!L10="0","沪深300",WN!M10)</f>
        <v>沪深300</v>
      </c>
      <c r="E10" s="1" t="str">
        <f>WN!F10</f>
        <v>150051.SZ</v>
      </c>
      <c r="F10" s="1" t="str">
        <f>WN!H10</f>
        <v>沪深300A</v>
      </c>
      <c r="G10" s="1" t="str">
        <f>WN!I10</f>
        <v>150052.SZ</v>
      </c>
      <c r="H10" s="1" t="str">
        <f>WN!K10</f>
        <v>沪深300B</v>
      </c>
      <c r="I10" s="11">
        <f>RTD("wdf.rtq",,E10,"LastPrice")</f>
        <v>0.98399999999999999</v>
      </c>
      <c r="J10" s="11">
        <f>RTD("wdf.rtq",,G10,"LastPrice")</f>
        <v>1.7230000000000001</v>
      </c>
      <c r="K10" s="11">
        <f>IF(LEFT(A10,1)="1",0,RTD("wdf.rtq",,A10,"LastPrice"))</f>
        <v>0</v>
      </c>
      <c r="L10" s="42">
        <f>RTD("wdf.rtq",,E10,"Volume")/100000000</f>
        <v>5.2173799999999998E-3</v>
      </c>
      <c r="M10" s="42">
        <f>RTD("wdf.rtq",,G10,"Volume")/100000000</f>
        <v>5.9932400000000004E-3</v>
      </c>
      <c r="N10" s="42">
        <f>IF(LEFT(A10,1)="1",0,RTD("wdf.rtq",,A10,"Volume")/100000000)</f>
        <v>0</v>
      </c>
      <c r="O10" s="9">
        <f>RTD("wdf.rtq",,E10,"PctChg")/100</f>
        <v>2E-3</v>
      </c>
      <c r="P10" s="9">
        <f>RTD("wdf.rtq",,G10,"PctChg")/100</f>
        <v>-4.0000000000000001E-3</v>
      </c>
      <c r="Q10" s="9">
        <f>IF(LEFT(A10,1)="1",0,RTD("wdf.rtq",,A10,"PctChg")/100)</f>
        <v>0</v>
      </c>
      <c r="R10" s="9">
        <f ca="1">IFERROR(L10/WN!R10,"-")</f>
        <v>7.0053039325881309E-3</v>
      </c>
      <c r="S10" s="9">
        <f ca="1">IFERROR(M10/WN!S10,"-")</f>
        <v>8.0470404189352685E-3</v>
      </c>
      <c r="T10" s="9">
        <f>IF(LEFT(A10,1)="1",0,IFERROR(N10/WN!Q10,"-"))</f>
        <v>0</v>
      </c>
      <c r="U10" s="18">
        <f>IF(C10="-","-",RTD("wdf.rtq",,C10,"LastPrice"))</f>
        <v>3825.9900000000002</v>
      </c>
      <c r="V10" s="9">
        <f>IF(C10="-","-",RTD("wdf.rtq",,C10,"PctChg")/100)</f>
        <v>-1E-3</v>
      </c>
      <c r="W10" s="18">
        <f>RTD("wdf.rtq",,C10,"Amount")/100000000</f>
        <v>1349.5858390000001</v>
      </c>
      <c r="X10" s="18"/>
      <c r="Y10" s="18"/>
      <c r="Z10" s="18"/>
    </row>
    <row r="11" spans="1:26" x14ac:dyDescent="0.25">
      <c r="A11" s="1" t="str">
        <f>WN!A11</f>
        <v>162010</v>
      </c>
      <c r="B11" s="1" t="str">
        <f>WN!B11</f>
        <v>长城久兆</v>
      </c>
      <c r="C11" s="1" t="str">
        <f>IF(WN!L11="0","000300.SH",WN!L11)</f>
        <v>399008.SZ</v>
      </c>
      <c r="D11" s="1" t="str">
        <f>IF(WN!L11="0","沪深300",WN!M11)</f>
        <v>中小300</v>
      </c>
      <c r="E11" s="1" t="str">
        <f>WN!F11</f>
        <v>150057.SZ</v>
      </c>
      <c r="F11" s="1" t="str">
        <f>WN!H11</f>
        <v>中小300A</v>
      </c>
      <c r="G11" s="1" t="str">
        <f>WN!I11</f>
        <v>150058.SZ</v>
      </c>
      <c r="H11" s="1" t="str">
        <f>WN!K11</f>
        <v>中小300B</v>
      </c>
      <c r="I11" s="11">
        <f>RTD("wdf.rtq",,E11,"LastPrice")</f>
        <v>1.1340000000000001</v>
      </c>
      <c r="J11" s="11">
        <f>RTD("wdf.rtq",,G11,"LastPrice")</f>
        <v>1.097</v>
      </c>
      <c r="K11" s="11">
        <f>IF(OR(LEFT(A11,1)="5",A11="164705"),RTD("wdf.rtq",,A11,"LastPrice"),0)</f>
        <v>0</v>
      </c>
      <c r="L11" s="42">
        <f>RTD("wdf.rtq",,E11,"Volume")/100000000</f>
        <v>1.0000000000000001E-5</v>
      </c>
      <c r="M11" s="42">
        <f>RTD("wdf.rtq",,G11,"Volume")/100000000</f>
        <v>3.5300000000000002E-4</v>
      </c>
      <c r="N11" s="42">
        <f>IF(LEFT(A11,1)="1",0,RTD("wdf.rtq",,A11,"Volume")/100000000)</f>
        <v>0</v>
      </c>
      <c r="O11" s="9">
        <f>RTD("wdf.rtq",,E11,"PctChg")/100</f>
        <v>8.8999999999999999E-3</v>
      </c>
      <c r="P11" s="9">
        <f>RTD("wdf.rtq",,G11,"PctChg")/100</f>
        <v>-2.8300000000000002E-2</v>
      </c>
      <c r="Q11" s="9">
        <f>IF(LEFT(A11,1)="1",0,RTD("wdf.rtq",,A11,"PctChg")/100)</f>
        <v>0</v>
      </c>
      <c r="R11" s="9">
        <f ca="1">IFERROR(L11/WN!R11,"-")</f>
        <v>4.1158598072295902E-4</v>
      </c>
      <c r="S11" s="9">
        <f ca="1">IFERROR(M11/WN!S11,"-")</f>
        <v>9.6859900796803025E-3</v>
      </c>
      <c r="T11" s="9">
        <f>IF(LEFT(A11,1)="1",0,IFERROR(N11/WN!Q11,"-"))</f>
        <v>0</v>
      </c>
      <c r="U11" s="18">
        <f>IF(C11="-","-",RTD("wdf.rtq",,C11,"LastPrice"))</f>
        <v>1520.17</v>
      </c>
      <c r="V11" s="9">
        <f>IF(C11="-","-",RTD("wdf.rtq",,C11,"PctChg")/100)</f>
        <v>2.4000000000000002E-3</v>
      </c>
      <c r="W11" s="18">
        <f>RTD("wdf.rtq",,C11,"Amount")/100000000</f>
        <v>779.27522999999997</v>
      </c>
      <c r="X11" s="18"/>
      <c r="Y11" s="18"/>
      <c r="Z11" s="18"/>
    </row>
    <row r="12" spans="1:26" x14ac:dyDescent="0.25">
      <c r="A12" s="1" t="str">
        <f>WN!A12</f>
        <v>164809</v>
      </c>
      <c r="B12" s="1" t="str">
        <f>WN!B12</f>
        <v>工银500</v>
      </c>
      <c r="C12" s="1" t="str">
        <f>IF(WN!L12="0","000300.SH",WN!L12)</f>
        <v>000905.SH</v>
      </c>
      <c r="D12" s="1" t="str">
        <f>IF(WN!L12="0","沪深300",WN!M12)</f>
        <v>中证500</v>
      </c>
      <c r="E12" s="1" t="str">
        <f>WN!F12</f>
        <v>150055.SZ</v>
      </c>
      <c r="F12" s="1" t="str">
        <f>WN!H12</f>
        <v>500A</v>
      </c>
      <c r="G12" s="1" t="str">
        <f>WN!I12</f>
        <v>150056.SZ</v>
      </c>
      <c r="H12" s="1" t="str">
        <f>WN!K12</f>
        <v>500B</v>
      </c>
      <c r="I12" s="11">
        <f>RTD("wdf.rtq",,E12,"LastPrice")</f>
        <v>1.0720000000000001</v>
      </c>
      <c r="J12" s="11">
        <f>RTD("wdf.rtq",,G12,"LastPrice")</f>
        <v>1.5290000000000001</v>
      </c>
      <c r="K12" s="11">
        <f>IF(OR(LEFT(A12,1)="5",A12="164705"),RTD("wdf.rtq",,A12,"LastPrice"),0)</f>
        <v>0</v>
      </c>
      <c r="L12" s="42">
        <f>RTD("wdf.rtq",,E12,"Volume")/100000000</f>
        <v>8.8120000000000003E-5</v>
      </c>
      <c r="M12" s="42">
        <f>RTD("wdf.rtq",,G12,"Volume")/100000000</f>
        <v>9.9999999999999995E-7</v>
      </c>
      <c r="N12" s="42">
        <f>IF(LEFT(A12,1)="1",0,RTD("wdf.rtq",,A12,"Volume")/100000000)</f>
        <v>0</v>
      </c>
      <c r="O12" s="9">
        <f>RTD("wdf.rtq",,E12,"PctChg")/100</f>
        <v>-4.8799999999999996E-2</v>
      </c>
      <c r="P12" s="9">
        <f>RTD("wdf.rtq",,G12,"PctChg")/100</f>
        <v>3.9000000000000003E-3</v>
      </c>
      <c r="Q12" s="9">
        <f>IF(LEFT(A12,1)="1",0,RTD("wdf.rtq",,A12,"PctChg")/100)</f>
        <v>0</v>
      </c>
      <c r="R12" s="9">
        <f ca="1">IFERROR(L12/WN!R12,"-")</f>
        <v>1.3853999721410719E-3</v>
      </c>
      <c r="S12" s="9">
        <f ca="1">IFERROR(M12/WN!S12,"-")</f>
        <v>1.0481160742435116E-5</v>
      </c>
      <c r="T12" s="9">
        <f>IF(LEFT(A12,1)="1",0,IFERROR(N12/WN!Q12,"-"))</f>
        <v>0</v>
      </c>
      <c r="U12" s="18">
        <f>IF(C12="-","-",RTD("wdf.rtq",,C12,"LastPrice"))</f>
        <v>6574.18</v>
      </c>
      <c r="V12" s="9">
        <f>IF(C12="-","-",RTD("wdf.rtq",,C12,"PctChg")/100)</f>
        <v>2.4000000000000002E-3</v>
      </c>
      <c r="W12" s="18">
        <f>RTD("wdf.rtq",,C12,"Amount")/100000000</f>
        <v>1209.1238679999999</v>
      </c>
      <c r="X12" s="18"/>
      <c r="Y12" s="18"/>
      <c r="Z12" s="18"/>
    </row>
    <row r="13" spans="1:26" x14ac:dyDescent="0.25">
      <c r="A13" s="1" t="str">
        <f>WN!A13</f>
        <v>163209</v>
      </c>
      <c r="B13" s="1" t="str">
        <f>WN!B13</f>
        <v>诺安中创</v>
      </c>
      <c r="C13" s="1" t="str">
        <f>IF(WN!L13="0","000300.SH",WN!L13)</f>
        <v>000958.SH</v>
      </c>
      <c r="D13" s="1" t="str">
        <f>IF(WN!L13="0","沪深300",WN!M13)</f>
        <v>创业成长</v>
      </c>
      <c r="E13" s="1" t="str">
        <f>WN!F13</f>
        <v>150073.SZ</v>
      </c>
      <c r="F13" s="1" t="str">
        <f>WN!H13</f>
        <v>诺安稳健</v>
      </c>
      <c r="G13" s="1" t="str">
        <f>WN!I13</f>
        <v>150075.SZ</v>
      </c>
      <c r="H13" s="1" t="str">
        <f>WN!K13</f>
        <v>诺安进取</v>
      </c>
      <c r="I13" s="11">
        <f>RTD("wdf.rtq",,E13,"LastPrice")</f>
        <v>1.03</v>
      </c>
      <c r="J13" s="11">
        <f>RTD("wdf.rtq",,G13,"LastPrice")</f>
        <v>1.31</v>
      </c>
      <c r="K13" s="11">
        <f>IF(OR(LEFT(A13,1)="5",A13="164705"),RTD("wdf.rtq",,A13,"LastPrice"),0)</f>
        <v>0</v>
      </c>
      <c r="L13" s="42">
        <f>RTD("wdf.rtq",,E13,"Volume")/100000000</f>
        <v>2.5000000000000001E-5</v>
      </c>
      <c r="M13" s="42">
        <f>RTD("wdf.rtq",,G13,"Volume")/100000000</f>
        <v>1.804E-5</v>
      </c>
      <c r="N13" s="42">
        <f>IF(LEFT(A13,1)="1",0,RTD("wdf.rtq",,A13,"Volume")/100000000)</f>
        <v>0</v>
      </c>
      <c r="O13" s="9">
        <f>RTD("wdf.rtq",,E13,"PctChg")/100</f>
        <v>-1E-3</v>
      </c>
      <c r="P13" s="9">
        <f>RTD("wdf.rtq",,G13,"PctChg")/100</f>
        <v>-8.0000000000000004E-4</v>
      </c>
      <c r="Q13" s="9">
        <f>IF(LEFT(A13,1)="1",0,RTD("wdf.rtq",,A13,"PctChg")/100)</f>
        <v>0</v>
      </c>
      <c r="R13" s="9">
        <f ca="1">IFERROR(L13/WN!R13,"-")</f>
        <v>1.1213809672045408E-3</v>
      </c>
      <c r="S13" s="9">
        <f ca="1">IFERROR(M13/WN!S13,"-")</f>
        <v>5.3945900395653112E-4</v>
      </c>
      <c r="T13" s="9">
        <f>IF(LEFT(A13,1)="1",0,IFERROR(N13/WN!Q13,"-"))</f>
        <v>0</v>
      </c>
      <c r="U13" s="18">
        <f>IF(C13="-","-",RTD("wdf.rtq",,C13,"LastPrice"))</f>
        <v>1529.76</v>
      </c>
      <c r="V13" s="9">
        <f>IF(C13="-","-",RTD("wdf.rtq",,C13,"PctChg")/100)</f>
        <v>2.5000000000000001E-3</v>
      </c>
      <c r="W13" s="18">
        <f>RTD("wdf.rtq",,C13,"Amount")/100000000</f>
        <v>246.67661100000001</v>
      </c>
      <c r="X13" s="18"/>
      <c r="Y13" s="18"/>
      <c r="Z13" s="18"/>
    </row>
    <row r="14" spans="1:26" x14ac:dyDescent="0.25">
      <c r="A14" s="1" t="str">
        <f>WN!A14</f>
        <v>162714</v>
      </c>
      <c r="B14" s="1" t="str">
        <f>WN!B14</f>
        <v>深100基</v>
      </c>
      <c r="C14" s="1" t="str">
        <f>IF(WN!L14="0","000300.SH",WN!L14)</f>
        <v>399330.SZ</v>
      </c>
      <c r="D14" s="1" t="str">
        <f>IF(WN!L14="0","沪深300",WN!M14)</f>
        <v>深证100</v>
      </c>
      <c r="E14" s="1" t="str">
        <f>WN!F14</f>
        <v>150083.SZ</v>
      </c>
      <c r="F14" s="1" t="str">
        <f>WN!H14</f>
        <v>深证100A</v>
      </c>
      <c r="G14" s="1" t="str">
        <f>WN!I14</f>
        <v>150084.SZ</v>
      </c>
      <c r="H14" s="1" t="str">
        <f>WN!K14</f>
        <v>深证100B</v>
      </c>
      <c r="I14" s="11">
        <f>RTD("wdf.rtq",,E14,"LastPrice")</f>
        <v>1.0369999999999999</v>
      </c>
      <c r="J14" s="11">
        <f>RTD("wdf.rtq",,G14,"LastPrice")</f>
        <v>1.29</v>
      </c>
      <c r="K14" s="11">
        <f>IF(OR(LEFT(A14,1)="5",A14="164705"),RTD("wdf.rtq",,A14,"LastPrice"),0)</f>
        <v>0</v>
      </c>
      <c r="L14" s="42">
        <f>RTD("wdf.rtq",,E14,"Volume")/100000000</f>
        <v>2.9999999999999997E-8</v>
      </c>
      <c r="M14" s="42">
        <f>RTD("wdf.rtq",,G14,"Volume")/100000000</f>
        <v>0</v>
      </c>
      <c r="N14" s="42">
        <f>IF(LEFT(A14,1)="1",0,RTD("wdf.rtq",,A14,"Volume")/100000000)</f>
        <v>0</v>
      </c>
      <c r="O14" s="9">
        <f>RTD("wdf.rtq",,E14,"PctChg")/100</f>
        <v>-4.3400000000000001E-2</v>
      </c>
      <c r="P14" s="9">
        <f>RTD("wdf.rtq",,G14,"PctChg")/100</f>
        <v>0</v>
      </c>
      <c r="Q14" s="9">
        <f>IF(LEFT(A14,1)="1",0,RTD("wdf.rtq",,A14,"PctChg")/100)</f>
        <v>0</v>
      </c>
      <c r="R14" s="9">
        <f ca="1">IFERROR(L14/WN!R14,"-")</f>
        <v>9.3492136999637867E-7</v>
      </c>
      <c r="S14" s="9">
        <f ca="1">IFERROR(M14/WN!S14,"-")</f>
        <v>0</v>
      </c>
      <c r="T14" s="9">
        <f>IF(LEFT(A14,1)="1",0,IFERROR(N14/WN!Q14,"-"))</f>
        <v>0</v>
      </c>
      <c r="U14" s="18">
        <f>IF(C14="-","-",RTD("wdf.rtq",,C14,"LastPrice"))</f>
        <v>4262.25</v>
      </c>
      <c r="V14" s="9">
        <f>IF(C14="-","-",RTD("wdf.rtq",,C14,"PctChg")/100)</f>
        <v>-8.0000000000000004E-4</v>
      </c>
      <c r="W14" s="18">
        <f>RTD("wdf.rtq",,C14,"Amount")/100000000</f>
        <v>606.79118900000003</v>
      </c>
      <c r="X14" s="18"/>
      <c r="Y14" s="18"/>
      <c r="Z14" s="18"/>
    </row>
    <row r="15" spans="1:26" x14ac:dyDescent="0.25">
      <c r="A15" s="1" t="str">
        <f>WN!A15</f>
        <v>166802</v>
      </c>
      <c r="B15" s="1" t="str">
        <f>WN!B15</f>
        <v>浙商300</v>
      </c>
      <c r="C15" s="1" t="str">
        <f>IF(WN!L15="0","000300.SH",WN!L15)</f>
        <v>000300.SH</v>
      </c>
      <c r="D15" s="1" t="str">
        <f>IF(WN!L15="0","沪深300",WN!M15)</f>
        <v>沪深300</v>
      </c>
      <c r="E15" s="1" t="str">
        <f>WN!F15</f>
        <v>150076.SZ</v>
      </c>
      <c r="F15" s="1" t="str">
        <f>WN!H15</f>
        <v>浙商稳健</v>
      </c>
      <c r="G15" s="1" t="str">
        <f>WN!I15</f>
        <v>150077.SZ</v>
      </c>
      <c r="H15" s="1" t="str">
        <f>WN!K15</f>
        <v>浙商进取</v>
      </c>
      <c r="I15" s="11">
        <f>RTD("wdf.rtq",,E15,"LastPrice")</f>
        <v>0.98899999999999999</v>
      </c>
      <c r="J15" s="11">
        <f>RTD("wdf.rtq",,G15,"LastPrice")</f>
        <v>1.5820000000000001</v>
      </c>
      <c r="K15" s="11">
        <f>IF(OR(LEFT(A15,1)="5",A15="164705"),RTD("wdf.rtq",,A15,"LastPrice"),0)</f>
        <v>0</v>
      </c>
      <c r="L15" s="42">
        <f>RTD("wdf.rtq",,E15,"Volume")/100000000</f>
        <v>3.4E-5</v>
      </c>
      <c r="M15" s="42">
        <f>RTD("wdf.rtq",,G15,"Volume")/100000000</f>
        <v>0</v>
      </c>
      <c r="N15" s="42">
        <f>IF(LEFT(A15,1)="1",0,RTD("wdf.rtq",,A15,"Volume")/100000000)</f>
        <v>0</v>
      </c>
      <c r="O15" s="9">
        <f>RTD("wdf.rtq",,E15,"PctChg")/100</f>
        <v>5.1000000000000004E-3</v>
      </c>
      <c r="P15" s="9">
        <f>RTD("wdf.rtq",,G15,"PctChg")/100</f>
        <v>0</v>
      </c>
      <c r="Q15" s="9">
        <f>IF(LEFT(A15,1)="1",0,RTD("wdf.rtq",,A15,"PctChg")/100)</f>
        <v>0</v>
      </c>
      <c r="R15" s="9">
        <f ca="1">IFERROR(L15/WN!R15,"-")</f>
        <v>2.0976660996798592E-3</v>
      </c>
      <c r="S15" s="9">
        <f ca="1">IFERROR(M15/WN!S15,"-")</f>
        <v>0</v>
      </c>
      <c r="T15" s="9">
        <f>IF(LEFT(A15,1)="1",0,IFERROR(N15/WN!Q15,"-"))</f>
        <v>0</v>
      </c>
      <c r="U15" s="18">
        <f>IF(C15="-","-",RTD("wdf.rtq",,C15,"LastPrice"))</f>
        <v>3825.9900000000002</v>
      </c>
      <c r="V15" s="9">
        <f>IF(C15="-","-",RTD("wdf.rtq",,C15,"PctChg")/100)</f>
        <v>-1E-3</v>
      </c>
      <c r="W15" s="18">
        <f>RTD("wdf.rtq",,C15,"Amount")/100000000</f>
        <v>1349.5858390000001</v>
      </c>
      <c r="X15" s="18"/>
      <c r="Y15" s="18"/>
      <c r="Z15" s="18"/>
    </row>
    <row r="16" spans="1:26" x14ac:dyDescent="0.25">
      <c r="A16" s="1" t="str">
        <f>WN!A16</f>
        <v>160417</v>
      </c>
      <c r="B16" s="1" t="str">
        <f>WN!B16</f>
        <v>华安300</v>
      </c>
      <c r="C16" s="1" t="str">
        <f>IF(WN!L16="0","000300.SH",WN!L16)</f>
        <v>000300.SH</v>
      </c>
      <c r="D16" s="1" t="str">
        <f>IF(WN!L16="0","沪深300",WN!M16)</f>
        <v>沪深300</v>
      </c>
      <c r="E16" s="1" t="str">
        <f>WN!F16</f>
        <v>150104.SZ</v>
      </c>
      <c r="F16" s="1" t="str">
        <f>WN!H16</f>
        <v>HS300A</v>
      </c>
      <c r="G16" s="1" t="str">
        <f>WN!I16</f>
        <v>150105.SZ</v>
      </c>
      <c r="H16" s="1" t="str">
        <f>WN!K16</f>
        <v>HS300B</v>
      </c>
      <c r="I16" s="11">
        <f>RTD("wdf.rtq",,E16,"LastPrice")</f>
        <v>1.06</v>
      </c>
      <c r="J16" s="11">
        <f>RTD("wdf.rtq",,G16,"LastPrice")</f>
        <v>1.673</v>
      </c>
      <c r="K16" s="11">
        <f>IF(OR(LEFT(A16,1)="5",A16="164705"),RTD("wdf.rtq",,A16,"LastPrice"),0)</f>
        <v>0</v>
      </c>
      <c r="L16" s="42">
        <f>RTD("wdf.rtq",,E16,"Volume")/100000000</f>
        <v>0</v>
      </c>
      <c r="M16" s="42">
        <f>RTD("wdf.rtq",,G16,"Volume")/100000000</f>
        <v>1E-4</v>
      </c>
      <c r="N16" s="42">
        <f>IF(LEFT(A16,1)="1",0,RTD("wdf.rtq",,A16,"Volume")/100000000)</f>
        <v>0</v>
      </c>
      <c r="O16" s="9">
        <f>RTD("wdf.rtq",,E16,"PctChg")/100</f>
        <v>0</v>
      </c>
      <c r="P16" s="9">
        <f>RTD("wdf.rtq",,G16,"PctChg")/100</f>
        <v>0</v>
      </c>
      <c r="Q16" s="9">
        <f>IF(LEFT(A16,1)="1",0,RTD("wdf.rtq",,A16,"PctChg")/100)</f>
        <v>0</v>
      </c>
      <c r="R16" s="9">
        <f ca="1">IFERROR(L16/WN!R16,"-")</f>
        <v>0</v>
      </c>
      <c r="S16" s="9">
        <f ca="1">IFERROR(M16/WN!S16,"-")</f>
        <v>1.994901828886099E-3</v>
      </c>
      <c r="T16" s="9">
        <f>IF(LEFT(A16,1)="1",0,IFERROR(N16/WN!Q16,"-"))</f>
        <v>0</v>
      </c>
      <c r="U16" s="18">
        <f>IF(C16="-","-",RTD("wdf.rtq",,C16,"LastPrice"))</f>
        <v>3825.9900000000002</v>
      </c>
      <c r="V16" s="9">
        <f>IF(C16="-","-",RTD("wdf.rtq",,C16,"PctChg")/100)</f>
        <v>-1E-3</v>
      </c>
      <c r="W16" s="18">
        <f>RTD("wdf.rtq",,C16,"Amount")/100000000</f>
        <v>1349.5858390000001</v>
      </c>
      <c r="X16" s="18"/>
      <c r="Y16" s="18"/>
      <c r="Z16" s="18"/>
    </row>
    <row r="17" spans="1:26" x14ac:dyDescent="0.25">
      <c r="A17" s="1" t="str">
        <f>WN!A17</f>
        <v>162907</v>
      </c>
      <c r="B17" s="1" t="str">
        <f>WN!B17</f>
        <v>泰信400</v>
      </c>
      <c r="C17" s="1" t="str">
        <f>IF(WN!L17="0","000300.SH",WN!L17)</f>
        <v>000966.SH</v>
      </c>
      <c r="D17" s="1" t="str">
        <f>IF(WN!L17="0","沪深300",WN!M17)</f>
        <v>基本400</v>
      </c>
      <c r="E17" s="1" t="str">
        <f>WN!F17</f>
        <v>150094.SZ</v>
      </c>
      <c r="F17" s="1" t="str">
        <f>WN!H17</f>
        <v>泰信400A</v>
      </c>
      <c r="G17" s="1" t="str">
        <f>WN!I17</f>
        <v>150095.SZ</v>
      </c>
      <c r="H17" s="1" t="str">
        <f>WN!K17</f>
        <v>泰信400B</v>
      </c>
      <c r="I17" s="11">
        <f>RTD("wdf.rtq",,E17,"LastPrice")</f>
        <v>1.018</v>
      </c>
      <c r="J17" s="11">
        <f>RTD("wdf.rtq",,G17,"LastPrice")</f>
        <v>0.57200000000000006</v>
      </c>
      <c r="K17" s="11">
        <f>IF(OR(LEFT(A17,1)="5",A17="164705"),RTD("wdf.rtq",,A17,"LastPrice"),0)</f>
        <v>0</v>
      </c>
      <c r="L17" s="42">
        <f>RTD("wdf.rtq",,E17,"Volume")/100000000</f>
        <v>0</v>
      </c>
      <c r="M17" s="42">
        <f>RTD("wdf.rtq",,G17,"Volume")/100000000</f>
        <v>0</v>
      </c>
      <c r="N17" s="42">
        <f>IF(LEFT(A17,1)="1",0,RTD("wdf.rtq",,A17,"Volume")/100000000)</f>
        <v>0</v>
      </c>
      <c r="O17" s="9">
        <f>RTD("wdf.rtq",,E17,"PctChg")/100</f>
        <v>0</v>
      </c>
      <c r="P17" s="9">
        <f>RTD("wdf.rtq",,G17,"PctChg")/100</f>
        <v>0</v>
      </c>
      <c r="Q17" s="9">
        <f>IF(LEFT(A17,1)="1",0,RTD("wdf.rtq",,A17,"PctChg")/100)</f>
        <v>0</v>
      </c>
      <c r="R17" s="9">
        <f ca="1">IFERROR(L17/WN!R17,"-")</f>
        <v>0</v>
      </c>
      <c r="S17" s="9">
        <f ca="1">IFERROR(M17/WN!S17,"-")</f>
        <v>0</v>
      </c>
      <c r="T17" s="9">
        <f>IF(LEFT(A17,1)="1",0,IFERROR(N17/WN!Q17,"-"))</f>
        <v>0</v>
      </c>
      <c r="U17" s="18">
        <f>IF(C17="-","-",RTD("wdf.rtq",,C17,"LastPrice"))</f>
        <v>7360.64</v>
      </c>
      <c r="V17" s="9">
        <f>IF(C17="-","-",RTD("wdf.rtq",,C17,"PctChg")/100)</f>
        <v>2.7999999999999995E-3</v>
      </c>
      <c r="W17" s="18">
        <f>RTD("wdf.rtq",,C17,"Amount")/100000000</f>
        <v>1151.718077</v>
      </c>
      <c r="X17" s="18"/>
      <c r="Y17" s="18"/>
      <c r="Z17" s="18"/>
    </row>
    <row r="18" spans="1:26" x14ac:dyDescent="0.25">
      <c r="A18" s="1" t="str">
        <f>WN!A18</f>
        <v>165707</v>
      </c>
      <c r="B18" s="1" t="str">
        <f>WN!B18</f>
        <v>诺德S300</v>
      </c>
      <c r="C18" s="1" t="str">
        <f>IF(WN!L18="0","000300.SH",WN!L18)</f>
        <v>399007.SZ</v>
      </c>
      <c r="D18" s="1" t="str">
        <f>IF(WN!L18="0","沪深300",WN!M18)</f>
        <v>深证300</v>
      </c>
      <c r="E18" s="1" t="str">
        <f>WN!F18</f>
        <v>150092.SZ</v>
      </c>
      <c r="F18" s="1" t="str">
        <f>WN!H18</f>
        <v>诺德300A</v>
      </c>
      <c r="G18" s="1" t="str">
        <f>WN!I18</f>
        <v>150093.SZ</v>
      </c>
      <c r="H18" s="1" t="str">
        <f>WN!K18</f>
        <v>诺德300B</v>
      </c>
      <c r="I18" s="11">
        <f>RTD("wdf.rtq",,E18,"LastPrice")</f>
        <v>1.032</v>
      </c>
      <c r="J18" s="11">
        <f>RTD("wdf.rtq",,G18,"LastPrice")</f>
        <v>1.0569999999999999</v>
      </c>
      <c r="K18" s="11">
        <f>IF(OR(LEFT(A18,1)="5",A18="164705"),RTD("wdf.rtq",,A18,"LastPrice"),0)</f>
        <v>0</v>
      </c>
      <c r="L18" s="42">
        <f>RTD("wdf.rtq",,E18,"Volume")/100000000</f>
        <v>0</v>
      </c>
      <c r="M18" s="42">
        <f>RTD("wdf.rtq",,G18,"Volume")/100000000</f>
        <v>4.9849999999999999E-5</v>
      </c>
      <c r="N18" s="42">
        <f>IF(LEFT(A18,1)="1",0,RTD("wdf.rtq",,A18,"Volume")/100000000)</f>
        <v>0</v>
      </c>
      <c r="O18" s="9">
        <f>RTD("wdf.rtq",,E18,"PctChg")/100</f>
        <v>0</v>
      </c>
      <c r="P18" s="9">
        <f>RTD("wdf.rtq",,G18,"PctChg")/100</f>
        <v>-9.0000000000000008E-4</v>
      </c>
      <c r="Q18" s="9">
        <f>IF(LEFT(A18,1)="1",0,RTD("wdf.rtq",,A18,"PctChg")/100)</f>
        <v>0</v>
      </c>
      <c r="R18" s="9">
        <f ca="1">IFERROR(L18/WN!R18,"-")</f>
        <v>0</v>
      </c>
      <c r="S18" s="9">
        <f ca="1">IFERROR(M18/WN!S18,"-")</f>
        <v>2.4375062037833421E-3</v>
      </c>
      <c r="T18" s="9">
        <f>IF(LEFT(A18,1)="1",0,IFERROR(N18/WN!Q18,"-"))</f>
        <v>0</v>
      </c>
      <c r="U18" s="18">
        <f>IF(C18="-","-",RTD("wdf.rtq",,C18,"LastPrice"))</f>
        <v>4499.24</v>
      </c>
      <c r="V18" s="9">
        <f>IF(C18="-","-",RTD("wdf.rtq",,C18,"PctChg")/100)</f>
        <v>-1E-4</v>
      </c>
      <c r="W18" s="18">
        <f>RTD("wdf.rtq",,C18,"Amount")/100000000</f>
        <v>1121.171969</v>
      </c>
      <c r="X18" s="18"/>
      <c r="Y18" s="18"/>
      <c r="Z18" s="18"/>
    </row>
    <row r="19" spans="1:26" x14ac:dyDescent="0.25">
      <c r="A19" s="1" t="str">
        <f>WN!A19</f>
        <v>161910</v>
      </c>
      <c r="B19" s="1" t="str">
        <f>WN!B19</f>
        <v>成长分级</v>
      </c>
      <c r="C19" s="1" t="str">
        <f>IF(WN!L19="0","000300.SH",WN!L19)</f>
        <v>000958.SH</v>
      </c>
      <c r="D19" s="1" t="str">
        <f>IF(WN!L19="0","沪深300",WN!M19)</f>
        <v>创业成长</v>
      </c>
      <c r="E19" s="1" t="str">
        <f>WN!F19</f>
        <v>150090.SZ</v>
      </c>
      <c r="F19" s="1" t="str">
        <f>WN!H19</f>
        <v>成长A</v>
      </c>
      <c r="G19" s="1" t="str">
        <f>WN!I19</f>
        <v>150091.SZ</v>
      </c>
      <c r="H19" s="1" t="str">
        <f>WN!K19</f>
        <v>成长B</v>
      </c>
      <c r="I19" s="11">
        <f>RTD("wdf.rtq",,E19,"LastPrice")</f>
        <v>1.079</v>
      </c>
      <c r="J19" s="11">
        <f>RTD("wdf.rtq",,G19,"LastPrice")</f>
        <v>1.0190000000000001</v>
      </c>
      <c r="K19" s="11">
        <f>IF(OR(LEFT(A19,1)="5",A19="164705"),RTD("wdf.rtq",,A19,"LastPrice"),0)</f>
        <v>0</v>
      </c>
      <c r="L19" s="42">
        <f>RTD("wdf.rtq",,E19,"Volume")/100000000</f>
        <v>2.22E-4</v>
      </c>
      <c r="M19" s="42">
        <f>RTD("wdf.rtq",,G19,"Volume")/100000000</f>
        <v>5.2300000000000003E-4</v>
      </c>
      <c r="N19" s="42">
        <f>IF(LEFT(A19,1)="1",0,RTD("wdf.rtq",,A19,"Volume")/100000000)</f>
        <v>0</v>
      </c>
      <c r="O19" s="9">
        <f>RTD("wdf.rtq",,E19,"PctChg")/100</f>
        <v>2.7600000000000003E-2</v>
      </c>
      <c r="P19" s="9">
        <f>RTD("wdf.rtq",,G19,"PctChg")/100</f>
        <v>-7.3599999999999999E-2</v>
      </c>
      <c r="Q19" s="9">
        <f>IF(LEFT(A19,1)="1",0,RTD("wdf.rtq",,A19,"PctChg")/100)</f>
        <v>0</v>
      </c>
      <c r="R19" s="9">
        <f ca="1">IFERROR(L19/WN!R19,"-")</f>
        <v>3.6119455826230927E-3</v>
      </c>
      <c r="S19" s="9">
        <f ca="1">IFERROR(M19/WN!S19,"-")</f>
        <v>8.5092231518553042E-3</v>
      </c>
      <c r="T19" s="9">
        <f>IF(LEFT(A19,1)="1",0,IFERROR(N19/WN!Q19,"-"))</f>
        <v>0</v>
      </c>
      <c r="U19" s="18">
        <f>IF(C19="-","-",RTD("wdf.rtq",,C19,"LastPrice"))</f>
        <v>1529.76</v>
      </c>
      <c r="V19" s="9">
        <f>IF(C19="-","-",RTD("wdf.rtq",,C19,"PctChg")/100)</f>
        <v>2.5000000000000001E-3</v>
      </c>
      <c r="W19" s="18">
        <f>RTD("wdf.rtq",,C19,"Amount")/100000000</f>
        <v>246.67661100000001</v>
      </c>
      <c r="X19" s="18"/>
      <c r="Y19" s="18"/>
      <c r="Z19" s="18"/>
    </row>
    <row r="20" spans="1:26" x14ac:dyDescent="0.25">
      <c r="A20" s="1" t="str">
        <f>WN!A20</f>
        <v>160620</v>
      </c>
      <c r="B20" s="1" t="str">
        <f>WN!B20</f>
        <v>资源分级</v>
      </c>
      <c r="C20" s="1" t="str">
        <f>IF(WN!L20="0","000300.SH",WN!L20)</f>
        <v>000805.SH</v>
      </c>
      <c r="D20" s="1" t="str">
        <f>IF(WN!L20="0","沪深300",WN!M20)</f>
        <v>A股资源</v>
      </c>
      <c r="E20" s="1" t="str">
        <f>WN!F20</f>
        <v>150100.SZ</v>
      </c>
      <c r="F20" s="1" t="str">
        <f>WN!H20</f>
        <v>资源A</v>
      </c>
      <c r="G20" s="1" t="str">
        <f>WN!I20</f>
        <v>150101.SZ</v>
      </c>
      <c r="H20" s="1" t="str">
        <f>WN!K20</f>
        <v>资源B</v>
      </c>
      <c r="I20" s="11">
        <f>RTD("wdf.rtq",,E20,"LastPrice")</f>
        <v>1.04</v>
      </c>
      <c r="J20" s="11">
        <f>RTD("wdf.rtq",,G20,"LastPrice")</f>
        <v>1.825</v>
      </c>
      <c r="K20" s="11">
        <f>IF(OR(LEFT(A20,1)="5",A20="164705"),RTD("wdf.rtq",,A20,"LastPrice"),0)</f>
        <v>0</v>
      </c>
      <c r="L20" s="42">
        <f>RTD("wdf.rtq",,E20,"Volume")/100000000</f>
        <v>3.8000000000000002E-5</v>
      </c>
      <c r="M20" s="42">
        <f>RTD("wdf.rtq",,G20,"Volume")/100000000</f>
        <v>4.5570100000000002E-3</v>
      </c>
      <c r="N20" s="42">
        <f>IF(LEFT(A20,1)="1",0,RTD("wdf.rtq",,A20,"Volume")/100000000)</f>
        <v>0</v>
      </c>
      <c r="O20" s="9">
        <f>RTD("wdf.rtq",,E20,"PctChg")/100</f>
        <v>-2.9000000000000002E-3</v>
      </c>
      <c r="P20" s="9">
        <f>RTD("wdf.rtq",,G20,"PctChg")/100</f>
        <v>1.1600000000000001E-2</v>
      </c>
      <c r="Q20" s="9">
        <f>IF(LEFT(A20,1)="1",0,RTD("wdf.rtq",,A20,"PctChg")/100)</f>
        <v>0</v>
      </c>
      <c r="R20" s="9">
        <f ca="1">IFERROR(L20/WN!R20,"-")</f>
        <v>6.2760916121753276E-5</v>
      </c>
      <c r="S20" s="9">
        <f ca="1">IFERROR(M20/WN!S20,"-")</f>
        <v>7.5263716414734434E-3</v>
      </c>
      <c r="T20" s="9">
        <f>IF(LEFT(A20,1)="1",0,IFERROR(N20/WN!Q20,"-"))</f>
        <v>0</v>
      </c>
      <c r="U20" s="18">
        <f>IF(C20="-","-",RTD("wdf.rtq",,C20,"LastPrice"))</f>
        <v>5252.06</v>
      </c>
      <c r="V20" s="9">
        <f>IF(C20="-","-",RTD("wdf.rtq",,C20,"PctChg")/100)</f>
        <v>7.4000000000000003E-3</v>
      </c>
      <c r="W20" s="18">
        <f>RTD("wdf.rtq",,C20,"Amount")/100000000</f>
        <v>430.50741299999999</v>
      </c>
      <c r="X20" s="18"/>
      <c r="Y20" s="18"/>
      <c r="Z20" s="18"/>
    </row>
    <row r="21" spans="1:26" x14ac:dyDescent="0.25">
      <c r="A21" s="1" t="str">
        <f>WN!A21</f>
        <v>164811</v>
      </c>
      <c r="B21" s="1" t="str">
        <f>WN!B21</f>
        <v>100母基</v>
      </c>
      <c r="C21" s="1" t="str">
        <f>IF(WN!L21="0","000300.SH",WN!L21)</f>
        <v>399330.SZ</v>
      </c>
      <c r="D21" s="1" t="str">
        <f>IF(WN!L21="0","沪深300",WN!M21)</f>
        <v>深证100</v>
      </c>
      <c r="E21" s="1" t="str">
        <f>WN!F21</f>
        <v>150112.SZ</v>
      </c>
      <c r="F21" s="1" t="str">
        <f>WN!H21</f>
        <v>深100A</v>
      </c>
      <c r="G21" s="1" t="str">
        <f>WN!I21</f>
        <v>150113.SZ</v>
      </c>
      <c r="H21" s="1" t="str">
        <f>WN!K21</f>
        <v>深100B</v>
      </c>
      <c r="I21" s="11">
        <f>RTD("wdf.rtq",,E21,"LastPrice")</f>
        <v>1.0309999999999999</v>
      </c>
      <c r="J21" s="11">
        <f>RTD("wdf.rtq",,G21,"LastPrice")</f>
        <v>1.639</v>
      </c>
      <c r="K21" s="11">
        <f>IF(OR(LEFT(A21,1)="5",A21="164705"),RTD("wdf.rtq",,A21,"LastPrice"),0)</f>
        <v>0</v>
      </c>
      <c r="L21" s="42">
        <f>RTD("wdf.rtq",,E21,"Volume")/100000000</f>
        <v>2.5700000000000001E-4</v>
      </c>
      <c r="M21" s="42">
        <f>RTD("wdf.rtq",,G21,"Volume")/100000000</f>
        <v>3.0599999999999998E-5</v>
      </c>
      <c r="N21" s="42">
        <f>IF(LEFT(A21,1)="1",0,RTD("wdf.rtq",,A21,"Volume")/100000000)</f>
        <v>0</v>
      </c>
      <c r="O21" s="9">
        <f>RTD("wdf.rtq",,E21,"PctChg")/100</f>
        <v>2.9000000000000002E-3</v>
      </c>
      <c r="P21" s="9">
        <f>RTD("wdf.rtq",,G21,"PctChg")/100</f>
        <v>1.11E-2</v>
      </c>
      <c r="Q21" s="9">
        <f>IF(LEFT(A21,1)="1",0,RTD("wdf.rtq",,A21,"PctChg")/100)</f>
        <v>0</v>
      </c>
      <c r="R21" s="9">
        <f ca="1">IFERROR(L21/WN!R21,"-")</f>
        <v>4.2849837662473E-3</v>
      </c>
      <c r="S21" s="9">
        <f ca="1">IFERROR(M21/WN!S21,"-")</f>
        <v>5.1019642562386512E-4</v>
      </c>
      <c r="T21" s="9">
        <f>IF(LEFT(A21,1)="1",0,IFERROR(N21/WN!Q21,"-"))</f>
        <v>0</v>
      </c>
      <c r="U21" s="18">
        <f>IF(C21="-","-",RTD("wdf.rtq",,C21,"LastPrice"))</f>
        <v>4262.25</v>
      </c>
      <c r="V21" s="9">
        <f>IF(C21="-","-",RTD("wdf.rtq",,C21,"PctChg")/100)</f>
        <v>-8.0000000000000004E-4</v>
      </c>
      <c r="W21" s="18">
        <f>RTD("wdf.rtq",,C21,"Amount")/100000000</f>
        <v>606.79118900000003</v>
      </c>
      <c r="X21" s="18"/>
      <c r="Y21" s="18"/>
      <c r="Z21" s="18"/>
    </row>
    <row r="22" spans="1:26" x14ac:dyDescent="0.25">
      <c r="A22" s="1" t="str">
        <f>WN!A22</f>
        <v>160218</v>
      </c>
      <c r="B22" s="1" t="str">
        <f>WN!B22</f>
        <v>国泰地产</v>
      </c>
      <c r="C22" s="1" t="str">
        <f>IF(WN!L22="0","000300.SH",WN!L22)</f>
        <v>399393.SZ</v>
      </c>
      <c r="D22" s="1" t="str">
        <f>IF(WN!L22="0","沪深300",WN!M22)</f>
        <v>国证地产</v>
      </c>
      <c r="E22" s="1" t="str">
        <f>WN!F22</f>
        <v>150117.SZ</v>
      </c>
      <c r="F22" s="1" t="str">
        <f>WN!H22</f>
        <v>房地产A</v>
      </c>
      <c r="G22" s="1" t="str">
        <f>WN!I22</f>
        <v>150118.SZ</v>
      </c>
      <c r="H22" s="1" t="str">
        <f>WN!K22</f>
        <v>房地产B</v>
      </c>
      <c r="I22" s="11">
        <f>RTD("wdf.rtq",,E22,"LastPrice")</f>
        <v>1.05</v>
      </c>
      <c r="J22" s="11">
        <f>RTD("wdf.rtq",,G22,"LastPrice")</f>
        <v>0.51900000000000002</v>
      </c>
      <c r="K22" s="11">
        <f>IF(OR(LEFT(A22,1)="5",A22="164705"),RTD("wdf.rtq",,A22,"LastPrice"),0)</f>
        <v>0</v>
      </c>
      <c r="L22" s="42">
        <f>RTD("wdf.rtq",,E22,"Volume")/100000000</f>
        <v>1.5644000000000002E-2</v>
      </c>
      <c r="M22" s="42">
        <f>RTD("wdf.rtq",,G22,"Volume")/100000000</f>
        <v>0.29455553000000001</v>
      </c>
      <c r="N22" s="42">
        <f>IF(LEFT(A22,1)="1",0,RTD("wdf.rtq",,A22,"Volume")/100000000)</f>
        <v>0</v>
      </c>
      <c r="O22" s="9">
        <f>RTD("wdf.rtq",,E22,"PctChg")/100</f>
        <v>1E-3</v>
      </c>
      <c r="P22" s="9">
        <f>RTD("wdf.rtq",,G22,"PctChg")/100</f>
        <v>-3.8E-3</v>
      </c>
      <c r="Q22" s="9">
        <f>IF(LEFT(A22,1)="1",0,RTD("wdf.rtq",,A22,"PctChg")/100)</f>
        <v>0</v>
      </c>
      <c r="R22" s="9">
        <f ca="1">IFERROR(L22/WN!R22,"-")</f>
        <v>3.7535797721611154E-3</v>
      </c>
      <c r="S22" s="9">
        <f ca="1">IFERROR(M22/WN!S22,"-")</f>
        <v>7.067487082499338E-2</v>
      </c>
      <c r="T22" s="9">
        <f>IF(LEFT(A22,1)="1",0,IFERROR(N22/WN!Q22,"-"))</f>
        <v>0</v>
      </c>
      <c r="U22" s="18">
        <f>IF(C22="-","-",RTD("wdf.rtq",,C22,"LastPrice"))</f>
        <v>7113.2</v>
      </c>
      <c r="V22" s="9">
        <f>IF(C22="-","-",RTD("wdf.rtq",,C22,"PctChg")/100)</f>
        <v>-1E-4</v>
      </c>
      <c r="W22" s="18">
        <f>RTD("wdf.rtq",,C22,"Amount")/100000000</f>
        <v>156.43532500000001</v>
      </c>
      <c r="X22" s="18"/>
      <c r="Y22" s="18"/>
      <c r="Z22" s="18"/>
    </row>
    <row r="23" spans="1:26" x14ac:dyDescent="0.25">
      <c r="A23" s="1" t="str">
        <f>WN!A23</f>
        <v>165312</v>
      </c>
      <c r="B23" s="1" t="str">
        <f>WN!B23</f>
        <v>建信50</v>
      </c>
      <c r="C23" s="1" t="str">
        <f>IF(WN!L23="0","000300.SH",WN!L23)</f>
        <v>399550.SZ</v>
      </c>
      <c r="D23" s="1" t="str">
        <f>IF(WN!L23="0","沪深300",WN!M23)</f>
        <v>央视50</v>
      </c>
      <c r="E23" s="1" t="str">
        <f>WN!F23</f>
        <v>150123.SZ</v>
      </c>
      <c r="F23" s="1" t="str">
        <f>WN!H23</f>
        <v>建信50A</v>
      </c>
      <c r="G23" s="1" t="str">
        <f>WN!I23</f>
        <v>150124.SZ</v>
      </c>
      <c r="H23" s="1" t="str">
        <f>WN!K23</f>
        <v>建信50B</v>
      </c>
      <c r="I23" s="11">
        <f>RTD("wdf.rtq",,E23,"LastPrice")</f>
        <v>1.2130000000000001</v>
      </c>
      <c r="J23" s="11">
        <f>RTD("wdf.rtq",,G23,"LastPrice")</f>
        <v>2.2440000000000002</v>
      </c>
      <c r="K23" s="11">
        <f>IF(OR(LEFT(A23,1)="5",A23="164705"),RTD("wdf.rtq",,A23,"LastPrice"),0)</f>
        <v>0</v>
      </c>
      <c r="L23" s="42">
        <f>RTD("wdf.rtq",,E23,"Volume")/100000000</f>
        <v>1.9999999999999999E-6</v>
      </c>
      <c r="M23" s="42">
        <f>RTD("wdf.rtq",,G23,"Volume")/100000000</f>
        <v>4.1739999999999998E-3</v>
      </c>
      <c r="N23" s="42">
        <f>IF(LEFT(A23,1)="1",0,RTD("wdf.rtq",,A23,"Volume")/100000000)</f>
        <v>0</v>
      </c>
      <c r="O23" s="9">
        <f>RTD("wdf.rtq",,E23,"PctChg")/100</f>
        <v>-9.7500000000000003E-2</v>
      </c>
      <c r="P23" s="9">
        <f>RTD("wdf.rtq",,G23,"PctChg")/100</f>
        <v>2.2000000000000001E-3</v>
      </c>
      <c r="Q23" s="9">
        <f>IF(LEFT(A23,1)="1",0,RTD("wdf.rtq",,A23,"PctChg")/100)</f>
        <v>0</v>
      </c>
      <c r="R23" s="9">
        <f ca="1">IFERROR(L23/WN!R23,"-")</f>
        <v>6.0292768419033769E-6</v>
      </c>
      <c r="S23" s="9">
        <f ca="1">IFERROR(M23/WN!S23,"-")</f>
        <v>1.2583100769052348E-2</v>
      </c>
      <c r="T23" s="9">
        <f>IF(LEFT(A23,1)="1",0,IFERROR(N23/WN!Q23,"-"))</f>
        <v>0</v>
      </c>
      <c r="U23" s="18">
        <f>IF(C23="-","-",RTD("wdf.rtq",,C23,"LastPrice"))</f>
        <v>6387.58</v>
      </c>
      <c r="V23" s="9">
        <f>IF(C23="-","-",RTD("wdf.rtq",,C23,"PctChg")/100)</f>
        <v>-3.2000000000000002E-3</v>
      </c>
      <c r="W23" s="18">
        <f>RTD("wdf.rtq",,C23,"Amount")/100000000</f>
        <v>317.70356299999997</v>
      </c>
      <c r="X23" s="18"/>
      <c r="Y23" s="18"/>
      <c r="Z23" s="18"/>
    </row>
    <row r="24" spans="1:26" x14ac:dyDescent="0.25">
      <c r="A24" s="1" t="str">
        <f>WN!A24</f>
        <v>161507</v>
      </c>
      <c r="B24" s="1" t="str">
        <f>WN!B24</f>
        <v>银河增强</v>
      </c>
      <c r="C24" s="1" t="str">
        <f>IF(WN!L24="0","000300.SH",WN!L24)</f>
        <v>000918.SH</v>
      </c>
      <c r="D24" s="1" t="str">
        <f>IF(WN!L24="0","沪深300",WN!M24)</f>
        <v>沪深300成长</v>
      </c>
      <c r="E24" s="1" t="str">
        <f>WN!F24</f>
        <v>150121.SZ</v>
      </c>
      <c r="F24" s="1" t="str">
        <f>WN!H24</f>
        <v>银河优先</v>
      </c>
      <c r="G24" s="1" t="str">
        <f>WN!I24</f>
        <v>150122.SZ</v>
      </c>
      <c r="H24" s="1" t="str">
        <f>WN!K24</f>
        <v>银河进取</v>
      </c>
      <c r="I24" s="11">
        <f>RTD("wdf.rtq",,E24,"LastPrice")</f>
        <v>1.0509999999999999</v>
      </c>
      <c r="J24" s="11">
        <f>RTD("wdf.rtq",,G24,"LastPrice")</f>
        <v>1.518</v>
      </c>
      <c r="K24" s="11">
        <f>IF(OR(LEFT(A24,1)="5",A24="164705"),RTD("wdf.rtq",,A24,"LastPrice"),0)</f>
        <v>0</v>
      </c>
      <c r="L24" s="42">
        <f>RTD("wdf.rtq",,E24,"Volume")/100000000</f>
        <v>0</v>
      </c>
      <c r="M24" s="42">
        <f>RTD("wdf.rtq",,G24,"Volume")/100000000</f>
        <v>1.1E-4</v>
      </c>
      <c r="N24" s="42">
        <f>IF(LEFT(A24,1)="1",0,RTD("wdf.rtq",,A24,"Volume")/100000000)</f>
        <v>0</v>
      </c>
      <c r="O24" s="9">
        <f>RTD("wdf.rtq",,E24,"PctChg")/100</f>
        <v>0</v>
      </c>
      <c r="P24" s="9">
        <f>RTD("wdf.rtq",,G24,"PctChg")/100</f>
        <v>7.0500000000000007E-2</v>
      </c>
      <c r="Q24" s="9">
        <f>IF(LEFT(A24,1)="1",0,RTD("wdf.rtq",,A24,"PctChg")/100)</f>
        <v>0</v>
      </c>
      <c r="R24" s="9">
        <f ca="1">IFERROR(L24/WN!R24,"-")</f>
        <v>0</v>
      </c>
      <c r="S24" s="9">
        <f ca="1">IFERROR(M24/WN!S24,"-")</f>
        <v>3.4463722545728659E-3</v>
      </c>
      <c r="T24" s="9">
        <f>IF(LEFT(A24,1)="1",0,IFERROR(N24/WN!Q24,"-"))</f>
        <v>0</v>
      </c>
      <c r="U24" s="18">
        <f>IF(C24="-","-",RTD("wdf.rtq",,C24,"LastPrice"))</f>
        <v>4093.92</v>
      </c>
      <c r="V24" s="9">
        <f>IF(C24="-","-",RTD("wdf.rtq",,C24,"PctChg")/100)</f>
        <v>6.0000000000000006E-4</v>
      </c>
      <c r="W24" s="18">
        <f>RTD("wdf.rtq",,C24,"Amount")/100000000</f>
        <v>405.91548299999999</v>
      </c>
      <c r="X24" s="18"/>
      <c r="Y24" s="18"/>
      <c r="Z24" s="18"/>
    </row>
    <row r="25" spans="1:26" x14ac:dyDescent="0.25">
      <c r="A25" s="1" t="str">
        <f>WN!A25</f>
        <v>167601</v>
      </c>
      <c r="B25" s="1" t="str">
        <f>WN!B25</f>
        <v>国金300</v>
      </c>
      <c r="C25" s="1" t="str">
        <f>IF(WN!L25="0","000300.SH",WN!L25)</f>
        <v>000300.SH</v>
      </c>
      <c r="D25" s="1" t="str">
        <f>IF(WN!L25="0","沪深300",WN!M25)</f>
        <v>沪深300</v>
      </c>
      <c r="E25" s="1">
        <f>WN!F25</f>
        <v>0</v>
      </c>
      <c r="F25" s="1">
        <f>WN!H25</f>
        <v>0</v>
      </c>
      <c r="G25" s="1">
        <f>WN!I25</f>
        <v>0</v>
      </c>
      <c r="H25" s="1">
        <f>WN!K25</f>
        <v>0</v>
      </c>
      <c r="I25" s="11" t="e">
        <f>RTD("wdf.rtq",,E25,"LastPrice")</f>
        <v>#N/A</v>
      </c>
      <c r="J25" s="11" t="e">
        <f>RTD("wdf.rtq",,G25,"LastPrice")</f>
        <v>#N/A</v>
      </c>
      <c r="K25" s="11">
        <f>IF(OR(LEFT(A25,1)="5",A25="164705"),RTD("wdf.rtq",,A25,"LastPrice"),0)</f>
        <v>0</v>
      </c>
      <c r="L25" s="42" t="e">
        <f>RTD("wdf.rtq",,E25,"Volume")/100000000</f>
        <v>#N/A</v>
      </c>
      <c r="M25" s="42" t="e">
        <f>RTD("wdf.rtq",,G25,"Volume")/100000000</f>
        <v>#N/A</v>
      </c>
      <c r="N25" s="42">
        <f>IF(LEFT(A25,1)="1",0,RTD("wdf.rtq",,A25,"Volume")/100000000)</f>
        <v>0</v>
      </c>
      <c r="O25" s="9" t="e">
        <f>RTD("wdf.rtq",,E25,"PctChg")/100</f>
        <v>#N/A</v>
      </c>
      <c r="P25" s="9" t="e">
        <f>RTD("wdf.rtq",,G25,"PctChg")/100</f>
        <v>#N/A</v>
      </c>
      <c r="Q25" s="9">
        <f>IF(LEFT(A25,1)="1",0,RTD("wdf.rtq",,A25,"PctChg")/100)</f>
        <v>0</v>
      </c>
      <c r="R25" s="9" t="str">
        <f ca="1">IFERROR(L25/WN!R25,"-")</f>
        <v>-</v>
      </c>
      <c r="S25" s="9" t="str">
        <f ca="1">IFERROR(M25/WN!S25,"-")</f>
        <v>-</v>
      </c>
      <c r="T25" s="9">
        <f>IF(LEFT(A25,1)="1",0,IFERROR(N25/WN!Q25,"-"))</f>
        <v>0</v>
      </c>
      <c r="U25" s="18">
        <f>IF(C25="-","-",RTD("wdf.rtq",,C25,"LastPrice"))</f>
        <v>3825.9900000000002</v>
      </c>
      <c r="V25" s="9">
        <f>IF(C25="-","-",RTD("wdf.rtq",,C25,"PctChg")/100)</f>
        <v>-1E-3</v>
      </c>
      <c r="W25" s="18">
        <f>RTD("wdf.rtq",,C25,"Amount")/100000000</f>
        <v>1349.5858390000001</v>
      </c>
      <c r="X25" s="18"/>
      <c r="Y25" s="18"/>
      <c r="Z25" s="18"/>
    </row>
    <row r="26" spans="1:26" x14ac:dyDescent="0.25">
      <c r="A26" s="1" t="str">
        <f>WN!A26</f>
        <v>161826</v>
      </c>
      <c r="B26" s="1" t="str">
        <f>WN!B26</f>
        <v>中证转债</v>
      </c>
      <c r="C26" s="1" t="str">
        <f>IF(WN!L26="0","000300.SH",WN!L26)</f>
        <v>000832.SH</v>
      </c>
      <c r="D26" s="1" t="str">
        <f>IF(WN!L26="0","沪深300",WN!M26)</f>
        <v>中证转债</v>
      </c>
      <c r="E26" s="1" t="str">
        <f>WN!F26</f>
        <v>150143.SZ</v>
      </c>
      <c r="F26" s="1" t="str">
        <f>WN!H26</f>
        <v>转债A级</v>
      </c>
      <c r="G26" s="1" t="str">
        <f>WN!I26</f>
        <v>150144.SZ</v>
      </c>
      <c r="H26" s="1" t="str">
        <f>WN!K26</f>
        <v>转债B级</v>
      </c>
      <c r="I26" s="11">
        <f>RTD("wdf.rtq",,E26,"LastPrice")</f>
        <v>1.0190000000000001</v>
      </c>
      <c r="J26" s="11">
        <f>RTD("wdf.rtq",,G26,"LastPrice")</f>
        <v>0.73099999999999998</v>
      </c>
      <c r="K26" s="11">
        <f>IF(OR(LEFT(A26,1)="5",A26="164705"),RTD("wdf.rtq",,A26,"LastPrice"),0)</f>
        <v>0</v>
      </c>
      <c r="L26" s="42">
        <f>RTD("wdf.rtq",,E26,"Volume")/100000000</f>
        <v>4.8199999999999996E-6</v>
      </c>
      <c r="M26" s="42">
        <f>RTD("wdf.rtq",,G26,"Volume")/100000000</f>
        <v>4.1717000000000002E-4</v>
      </c>
      <c r="N26" s="42">
        <f>IF(LEFT(A26,1)="1",0,RTD("wdf.rtq",,A26,"Volume")/100000000)</f>
        <v>0</v>
      </c>
      <c r="O26" s="9">
        <f>RTD("wdf.rtq",,E26,"PctChg")/100</f>
        <v>1E-3</v>
      </c>
      <c r="P26" s="9">
        <f>RTD("wdf.rtq",,G26,"PctChg")/100</f>
        <v>1.11E-2</v>
      </c>
      <c r="Q26" s="9">
        <f>IF(LEFT(A26,1)="1",0,RTD("wdf.rtq",,A26,"PctChg")/100)</f>
        <v>0</v>
      </c>
      <c r="R26" s="9">
        <f ca="1">IFERROR(L26/WN!R26,"-")</f>
        <v>7.7072572621711499E-6</v>
      </c>
      <c r="S26" s="9">
        <f ca="1">IFERROR(M26/WN!S26,"-")</f>
        <v>1.5564768813541667E-3</v>
      </c>
      <c r="T26" s="9">
        <f>IF(LEFT(A26,1)="1",0,IFERROR(N26/WN!Q26,"-"))</f>
        <v>0</v>
      </c>
      <c r="U26" s="18">
        <f>IF(C26="-","-",RTD("wdf.rtq",,C26,"LastPrice"))</f>
        <v>313.83</v>
      </c>
      <c r="V26" s="9">
        <f>IF(C26="-","-",RTD("wdf.rtq",,C26,"PctChg")/100)</f>
        <v>1.3999999999999998E-3</v>
      </c>
      <c r="W26" s="18">
        <f>RTD("wdf.rtq",,C26,"Amount")/100000000</f>
        <v>8.2694360000000007</v>
      </c>
      <c r="X26" s="18"/>
      <c r="Y26" s="18"/>
      <c r="Z26" s="18"/>
    </row>
    <row r="27" spans="1:26" x14ac:dyDescent="0.25">
      <c r="A27" s="1" t="str">
        <f>WN!A27</f>
        <v>161718</v>
      </c>
      <c r="B27" s="1" t="str">
        <f>WN!B27</f>
        <v>高贝分级</v>
      </c>
      <c r="C27" s="1" t="str">
        <f>IF(WN!L27="0","000300.SH",WN!L27)</f>
        <v>000828.SH</v>
      </c>
      <c r="D27" s="1" t="str">
        <f>IF(WN!L27="0","沪深300",WN!M27)</f>
        <v>沪深300高贝塔</v>
      </c>
      <c r="E27" s="1" t="str">
        <f>WN!F27</f>
        <v>150145.SZ</v>
      </c>
      <c r="F27" s="1" t="str">
        <f>WN!H27</f>
        <v>高贝塔A</v>
      </c>
      <c r="G27" s="1" t="str">
        <f>WN!I27</f>
        <v>150146.SZ</v>
      </c>
      <c r="H27" s="1" t="str">
        <f>WN!K27</f>
        <v>高贝塔B</v>
      </c>
      <c r="I27" s="11">
        <f>RTD("wdf.rtq",,E27,"LastPrice")</f>
        <v>1.042</v>
      </c>
      <c r="J27" s="11">
        <f>RTD("wdf.rtq",,G27,"LastPrice")</f>
        <v>0.50800000000000001</v>
      </c>
      <c r="K27" s="11">
        <f>IF(OR(LEFT(A27,1)="5",A27="164705"),RTD("wdf.rtq",,A27,"LastPrice"),0)</f>
        <v>0</v>
      </c>
      <c r="L27" s="42">
        <f>RTD("wdf.rtq",,E27,"Volume")/100000000</f>
        <v>0</v>
      </c>
      <c r="M27" s="42">
        <f>RTD("wdf.rtq",,G27,"Volume")/100000000</f>
        <v>1.0399999999999999E-4</v>
      </c>
      <c r="N27" s="42">
        <f>IF(LEFT(A27,1)="1",0,RTD("wdf.rtq",,A27,"Volume")/100000000)</f>
        <v>0</v>
      </c>
      <c r="O27" s="9">
        <f>RTD("wdf.rtq",,E27,"PctChg")/100</f>
        <v>0</v>
      </c>
      <c r="P27" s="9">
        <f>RTD("wdf.rtq",,G27,"PctChg")/100</f>
        <v>-9.7000000000000003E-3</v>
      </c>
      <c r="Q27" s="9">
        <f>IF(LEFT(A27,1)="1",0,RTD("wdf.rtq",,A27,"PctChg")/100)</f>
        <v>0</v>
      </c>
      <c r="R27" s="9">
        <f ca="1">IFERROR(L27/WN!R27,"-")</f>
        <v>0</v>
      </c>
      <c r="S27" s="9">
        <f ca="1">IFERROR(M27/WN!S27,"-")</f>
        <v>1.3935104753130239E-3</v>
      </c>
      <c r="T27" s="9">
        <f>IF(LEFT(A27,1)="1",0,IFERROR(N27/WN!Q27,"-"))</f>
        <v>0</v>
      </c>
      <c r="U27" s="18">
        <f>IF(C27="-","-",RTD("wdf.rtq",,C27,"LastPrice"))</f>
        <v>3082.83</v>
      </c>
      <c r="V27" s="9">
        <f>IF(C27="-","-",RTD("wdf.rtq",,C27,"PctChg")/100)</f>
        <v>-9.0000000000000008E-4</v>
      </c>
      <c r="W27" s="18">
        <f>RTD("wdf.rtq",,C27,"Amount")/100000000</f>
        <v>482.56857400000001</v>
      </c>
      <c r="X27" s="18"/>
      <c r="Y27" s="18"/>
      <c r="Z27" s="18"/>
    </row>
    <row r="28" spans="1:26" x14ac:dyDescent="0.25">
      <c r="A28" s="1" t="str">
        <f>WN!A28</f>
        <v>165519</v>
      </c>
      <c r="B28" s="1" t="str">
        <f>WN!B28</f>
        <v>信诚医药</v>
      </c>
      <c r="C28" s="1" t="str">
        <f>IF(WN!L28="0","000300.SH",WN!L28)</f>
        <v>000841.SH</v>
      </c>
      <c r="D28" s="1" t="str">
        <f>IF(WN!L28="0","沪深300",WN!M28)</f>
        <v>中证800医药</v>
      </c>
      <c r="E28" s="1" t="str">
        <f>WN!F28</f>
        <v>150148.SZ</v>
      </c>
      <c r="F28" s="1" t="str">
        <f>WN!H28</f>
        <v>医药800A</v>
      </c>
      <c r="G28" s="1" t="str">
        <f>WN!I28</f>
        <v>150149.SZ</v>
      </c>
      <c r="H28" s="1" t="str">
        <f>WN!K28</f>
        <v>医药800B</v>
      </c>
      <c r="I28" s="11">
        <f>RTD("wdf.rtq",,E28,"LastPrice")</f>
        <v>1.0609999999999999</v>
      </c>
      <c r="J28" s="11">
        <f>RTD("wdf.rtq",,G28,"LastPrice")</f>
        <v>0.66300000000000003</v>
      </c>
      <c r="K28" s="11">
        <f>IF(OR(LEFT(A28,1)="5",A28="164705"),RTD("wdf.rtq",,A28,"LastPrice"),0)</f>
        <v>0</v>
      </c>
      <c r="L28" s="42">
        <f>RTD("wdf.rtq",,E28,"Volume")/100000000</f>
        <v>5.0000000000000001E-3</v>
      </c>
      <c r="M28" s="42">
        <f>RTD("wdf.rtq",,G28,"Volume")/100000000</f>
        <v>1.4814000000000001E-2</v>
      </c>
      <c r="N28" s="42">
        <f>IF(LEFT(A28,1)="1",0,RTD("wdf.rtq",,A28,"Volume")/100000000)</f>
        <v>0</v>
      </c>
      <c r="O28" s="9">
        <f>RTD("wdf.rtq",,E28,"PctChg")/100</f>
        <v>0</v>
      </c>
      <c r="P28" s="9">
        <f>RTD("wdf.rtq",,G28,"PctChg")/100</f>
        <v>1.2199999999999999E-2</v>
      </c>
      <c r="Q28" s="9">
        <f>IF(LEFT(A28,1)="1",0,RTD("wdf.rtq",,A28,"PctChg")/100)</f>
        <v>0</v>
      </c>
      <c r="R28" s="9">
        <f ca="1">IFERROR(L28/WN!R28,"-")</f>
        <v>9.0983695885467984E-3</v>
      </c>
      <c r="S28" s="9">
        <f ca="1">IFERROR(M28/WN!S28,"-")</f>
        <v>2.6956649416946452E-2</v>
      </c>
      <c r="T28" s="9">
        <f>IF(LEFT(A28,1)="1",0,IFERROR(N28/WN!Q28,"-"))</f>
        <v>0</v>
      </c>
      <c r="U28" s="18">
        <f>IF(C28="-","-",RTD("wdf.rtq",,C28,"LastPrice"))</f>
        <v>9746.6</v>
      </c>
      <c r="V28" s="9">
        <f>IF(C28="-","-",RTD("wdf.rtq",,C28,"PctChg")/100)</f>
        <v>4.1000000000000003E-3</v>
      </c>
      <c r="W28" s="18">
        <f>RTD("wdf.rtq",,C28,"Amount")/100000000</f>
        <v>93.462573000000006</v>
      </c>
      <c r="X28" s="18"/>
      <c r="Y28" s="18"/>
      <c r="Z28" s="18"/>
    </row>
    <row r="29" spans="1:26" x14ac:dyDescent="0.25">
      <c r="A29" s="1" t="str">
        <f>WN!A29</f>
        <v>160219</v>
      </c>
      <c r="B29" s="1" t="str">
        <f>WN!B29</f>
        <v>国泰医药</v>
      </c>
      <c r="C29" s="1" t="str">
        <f>IF(WN!L29="0","000300.SH",WN!L29)</f>
        <v>399394.SZ</v>
      </c>
      <c r="D29" s="1" t="str">
        <f>IF(WN!L29="0","沪深300",WN!M29)</f>
        <v>国证医药</v>
      </c>
      <c r="E29" s="1" t="str">
        <f>WN!F29</f>
        <v>150130.SZ</v>
      </c>
      <c r="F29" s="1" t="str">
        <f>WN!H29</f>
        <v>医药A</v>
      </c>
      <c r="G29" s="1" t="str">
        <f>WN!I29</f>
        <v>150131.SZ</v>
      </c>
      <c r="H29" s="1" t="str">
        <f>WN!K29</f>
        <v>医药B</v>
      </c>
      <c r="I29" s="11">
        <f>RTD("wdf.rtq",,E29,"LastPrice")</f>
        <v>1.054</v>
      </c>
      <c r="J29" s="11">
        <f>RTD("wdf.rtq",,G29,"LastPrice")</f>
        <v>0.52900000000000003</v>
      </c>
      <c r="K29" s="11">
        <f>IF(OR(LEFT(A29,1)="5",A29="164705"),RTD("wdf.rtq",,A29,"LastPrice"),0)</f>
        <v>0</v>
      </c>
      <c r="L29" s="42">
        <f>RTD("wdf.rtq",,E29,"Volume")/100000000</f>
        <v>1.090209E-2</v>
      </c>
      <c r="M29" s="42">
        <f>RTD("wdf.rtq",,G29,"Volume")/100000000</f>
        <v>0.53850699999999996</v>
      </c>
      <c r="N29" s="42">
        <f>IF(LEFT(A29,1)="1",0,RTD("wdf.rtq",,A29,"Volume")/100000000)</f>
        <v>0</v>
      </c>
      <c r="O29" s="9">
        <f>RTD("wdf.rtq",,E29,"PctChg")/100</f>
        <v>9.0000000000000008E-4</v>
      </c>
      <c r="P29" s="9">
        <f>RTD("wdf.rtq",,G29,"PctChg")/100</f>
        <v>5.7000000000000002E-3</v>
      </c>
      <c r="Q29" s="9">
        <f>IF(LEFT(A29,1)="1",0,RTD("wdf.rtq",,A29,"PctChg")/100)</f>
        <v>0</v>
      </c>
      <c r="R29" s="9">
        <f ca="1">IFERROR(L29/WN!R29,"-")</f>
        <v>5.3521183839342734E-4</v>
      </c>
      <c r="S29" s="9">
        <f ca="1">IFERROR(M29/WN!S29,"-")</f>
        <v>2.6436703554798147E-2</v>
      </c>
      <c r="T29" s="9">
        <f>IF(LEFT(A29,1)="1",0,IFERROR(N29/WN!Q29,"-"))</f>
        <v>0</v>
      </c>
      <c r="U29" s="18">
        <f>IF(C29="-","-",RTD("wdf.rtq",,C29,"LastPrice"))</f>
        <v>8925.81</v>
      </c>
      <c r="V29" s="9">
        <f>IF(C29="-","-",RTD("wdf.rtq",,C29,"PctChg")/100)</f>
        <v>4.5000000000000005E-3</v>
      </c>
      <c r="W29" s="18">
        <f>RTD("wdf.rtq",,C29,"Amount")/100000000</f>
        <v>121.289817</v>
      </c>
      <c r="X29" s="18"/>
      <c r="Y29" s="18"/>
      <c r="Z29" s="18"/>
    </row>
    <row r="30" spans="1:26" x14ac:dyDescent="0.25">
      <c r="A30" s="1" t="str">
        <f>WN!A30</f>
        <v>165520</v>
      </c>
      <c r="B30" s="1" t="str">
        <f>WN!B30</f>
        <v>信诚有色</v>
      </c>
      <c r="C30" s="1" t="str">
        <f>IF(WN!L30="0","000300.SH",WN!L30)</f>
        <v>000823.SH</v>
      </c>
      <c r="D30" s="1" t="str">
        <f>IF(WN!L30="0","沪深300",WN!M30)</f>
        <v>中证800有色</v>
      </c>
      <c r="E30" s="1" t="str">
        <f>WN!F30</f>
        <v>150150.SZ</v>
      </c>
      <c r="F30" s="1" t="str">
        <f>WN!H30</f>
        <v>有色800A</v>
      </c>
      <c r="G30" s="1" t="str">
        <f>WN!I30</f>
        <v>150151.SZ</v>
      </c>
      <c r="H30" s="1" t="str">
        <f>WN!K30</f>
        <v>有色800B</v>
      </c>
      <c r="I30" s="11">
        <f>RTD("wdf.rtq",,E30,"LastPrice")</f>
        <v>1.016</v>
      </c>
      <c r="J30" s="11">
        <f>RTD("wdf.rtq",,G30,"LastPrice")</f>
        <v>1.78</v>
      </c>
      <c r="K30" s="11">
        <f>IF(OR(LEFT(A30,1)="5",A30="164705"),RTD("wdf.rtq",,A30,"LastPrice"),0)</f>
        <v>0</v>
      </c>
      <c r="L30" s="42">
        <f>RTD("wdf.rtq",,E30,"Volume")/100000000</f>
        <v>9.6900000000000003E-4</v>
      </c>
      <c r="M30" s="42">
        <f>RTD("wdf.rtq",,G30,"Volume")/100000000</f>
        <v>1.81408E-3</v>
      </c>
      <c r="N30" s="42">
        <f>IF(LEFT(A30,1)="1",0,RTD("wdf.rtq",,A30,"Volume")/100000000)</f>
        <v>0</v>
      </c>
      <c r="O30" s="9">
        <f>RTD("wdf.rtq",,E30,"PctChg")/100</f>
        <v>-2E-3</v>
      </c>
      <c r="P30" s="9">
        <f>RTD("wdf.rtq",,G30,"PctChg")/100</f>
        <v>-5.0000000000000001E-3</v>
      </c>
      <c r="Q30" s="9">
        <f>IF(LEFT(A30,1)="1",0,RTD("wdf.rtq",,A30,"PctChg")/100)</f>
        <v>0</v>
      </c>
      <c r="R30" s="9">
        <f ca="1">IFERROR(L30/WN!R30,"-")</f>
        <v>4.2908827023226473E-3</v>
      </c>
      <c r="S30" s="9">
        <f ca="1">IFERROR(M30/WN!S30,"-")</f>
        <v>8.0330283721666337E-3</v>
      </c>
      <c r="T30" s="9">
        <f>IF(LEFT(A30,1)="1",0,IFERROR(N30/WN!Q30,"-"))</f>
        <v>0</v>
      </c>
      <c r="U30" s="18">
        <f>IF(C30="-","-",RTD("wdf.rtq",,C30,"LastPrice"))</f>
        <v>5840.47</v>
      </c>
      <c r="V30" s="9">
        <f>IF(C30="-","-",RTD("wdf.rtq",,C30,"PctChg")/100)</f>
        <v>1.18E-2</v>
      </c>
      <c r="W30" s="18">
        <f>RTD("wdf.rtq",,C30,"Amount")/100000000</f>
        <v>428.57864999999998</v>
      </c>
      <c r="X30" s="18"/>
      <c r="Y30" s="18"/>
      <c r="Z30" s="18"/>
    </row>
    <row r="31" spans="1:26" x14ac:dyDescent="0.25">
      <c r="A31" s="1" t="str">
        <f>WN!A31</f>
        <v>161022</v>
      </c>
      <c r="B31" s="1" t="str">
        <f>WN!B31</f>
        <v>创业分级</v>
      </c>
      <c r="C31" s="1" t="str">
        <f>IF(WN!L31="0","000300.SH",WN!L31)</f>
        <v>399006.SZ</v>
      </c>
      <c r="D31" s="1" t="str">
        <f>IF(WN!L31="0","沪深300",WN!M31)</f>
        <v>创业板指</v>
      </c>
      <c r="E31" s="1" t="str">
        <f>WN!F31</f>
        <v>150152.SZ</v>
      </c>
      <c r="F31" s="1" t="str">
        <f>WN!H31</f>
        <v>创业板A</v>
      </c>
      <c r="G31" s="1" t="str">
        <f>WN!I31</f>
        <v>150153.SZ</v>
      </c>
      <c r="H31" s="1" t="str">
        <f>WN!K31</f>
        <v>创业板B</v>
      </c>
      <c r="I31" s="11">
        <f>RTD("wdf.rtq",,E31,"LastPrice")</f>
        <v>1.008</v>
      </c>
      <c r="J31" s="11">
        <f>RTD("wdf.rtq",,G31,"LastPrice")</f>
        <v>0.66900000000000004</v>
      </c>
      <c r="K31" s="11">
        <f>IF(OR(LEFT(A31,1)="5",A31="164705"),RTD("wdf.rtq",,A31,"LastPrice"),0)</f>
        <v>0</v>
      </c>
      <c r="L31" s="42">
        <f>RTD("wdf.rtq",,E31,"Volume")/100000000</f>
        <v>0.72530965000000003</v>
      </c>
      <c r="M31" s="42">
        <f>RTD("wdf.rtq",,G31,"Volume")/100000000</f>
        <v>3.1635411000000002</v>
      </c>
      <c r="N31" s="42">
        <f>IF(LEFT(A31,1)="1",0,RTD("wdf.rtq",,A31,"Volume")/100000000)</f>
        <v>0</v>
      </c>
      <c r="O31" s="9">
        <f>RTD("wdf.rtq",,E31,"PctChg")/100</f>
        <v>3.0000000000000001E-3</v>
      </c>
      <c r="P31" s="9">
        <f>RTD("wdf.rtq",,G31,"PctChg")/100</f>
        <v>-7.4000000000000003E-3</v>
      </c>
      <c r="Q31" s="9">
        <f>IF(LEFT(A31,1)="1",0,RTD("wdf.rtq",,A31,"PctChg")/100)</f>
        <v>0</v>
      </c>
      <c r="R31" s="9">
        <f ca="1">IFERROR(L31/WN!R31,"-")</f>
        <v>2.0363346599338552E-2</v>
      </c>
      <c r="S31" s="9">
        <f ca="1">IFERROR(M31/WN!S31,"-")</f>
        <v>8.881762968485632E-2</v>
      </c>
      <c r="T31" s="9">
        <f>IF(LEFT(A31,1)="1",0,IFERROR(N31/WN!Q31,"-"))</f>
        <v>0</v>
      </c>
      <c r="U31" s="18">
        <f>IF(C31="-","-",RTD("wdf.rtq",,C31,"LastPrice"))</f>
        <v>1885.27</v>
      </c>
      <c r="V31" s="9">
        <f>IF(C31="-","-",RTD("wdf.rtq",,C31,"PctChg")/100)</f>
        <v>-2.7000000000000001E-3</v>
      </c>
      <c r="W31" s="18">
        <f>RTD("wdf.rtq",,C31,"Amount")/100000000</f>
        <v>956.66226500000005</v>
      </c>
      <c r="X31" s="18"/>
      <c r="Y31" s="18"/>
      <c r="Z31" s="18"/>
    </row>
    <row r="32" spans="1:26" x14ac:dyDescent="0.25">
      <c r="A32" s="1" t="str">
        <f>WN!A32</f>
        <v>161825</v>
      </c>
      <c r="B32" s="1" t="str">
        <f>WN!B32</f>
        <v>800分级</v>
      </c>
      <c r="C32" s="1" t="str">
        <f>IF(WN!L32="0","000300.SH",WN!L32)</f>
        <v>000842.SH</v>
      </c>
      <c r="D32" s="1" t="str">
        <f>IF(WN!L32="0","沪深300",WN!M32)</f>
        <v>中证800等权</v>
      </c>
      <c r="E32" s="1" t="str">
        <f>WN!F32</f>
        <v>150138.SZ</v>
      </c>
      <c r="F32" s="1" t="str">
        <f>WN!H32</f>
        <v>中证800A</v>
      </c>
      <c r="G32" s="1" t="str">
        <f>WN!I32</f>
        <v>150139.SZ</v>
      </c>
      <c r="H32" s="1" t="str">
        <f>WN!K32</f>
        <v>中证800B</v>
      </c>
      <c r="I32" s="11">
        <f>RTD("wdf.rtq",,E32,"LastPrice")</f>
        <v>1.0469999999999999</v>
      </c>
      <c r="J32" s="11">
        <f>RTD("wdf.rtq",,G32,"LastPrice")</f>
        <v>1.018</v>
      </c>
      <c r="K32" s="11">
        <f>IF(OR(LEFT(A32,1)="5",A32="164705"),RTD("wdf.rtq",,A32,"LastPrice"),0)</f>
        <v>0</v>
      </c>
      <c r="L32" s="42">
        <f>RTD("wdf.rtq",,E32,"Volume")/100000000</f>
        <v>0</v>
      </c>
      <c r="M32" s="42">
        <f>RTD("wdf.rtq",,G32,"Volume")/100000000</f>
        <v>0</v>
      </c>
      <c r="N32" s="42">
        <f>IF(LEFT(A32,1)="1",0,RTD("wdf.rtq",,A32,"Volume")/100000000)</f>
        <v>0</v>
      </c>
      <c r="O32" s="9">
        <f>RTD("wdf.rtq",,E32,"PctChg")/100</f>
        <v>0</v>
      </c>
      <c r="P32" s="9">
        <f>RTD("wdf.rtq",,G32,"PctChg")/100</f>
        <v>0</v>
      </c>
      <c r="Q32" s="9">
        <f>IF(LEFT(A32,1)="1",0,RTD("wdf.rtq",,A32,"PctChg")/100)</f>
        <v>0</v>
      </c>
      <c r="R32" s="9">
        <f ca="1">IFERROR(L32/WN!R32,"-")</f>
        <v>0</v>
      </c>
      <c r="S32" s="9">
        <f ca="1">IFERROR(M32/WN!S32,"-")</f>
        <v>0</v>
      </c>
      <c r="T32" s="9">
        <f>IF(LEFT(A32,1)="1",0,IFERROR(N32/WN!Q32,"-"))</f>
        <v>0</v>
      </c>
      <c r="U32" s="18">
        <f>IF(C32="-","-",RTD("wdf.rtq",,C32,"LastPrice"))</f>
        <v>6364.9800000000005</v>
      </c>
      <c r="V32" s="9">
        <f>IF(C32="-","-",RTD("wdf.rtq",,C32,"PctChg")/100)</f>
        <v>1.8000000000000002E-3</v>
      </c>
      <c r="W32" s="18">
        <f>RTD("wdf.rtq",,C32,"Amount")/100000000</f>
        <v>2558.709707</v>
      </c>
      <c r="X32" s="18"/>
      <c r="Y32" s="18"/>
      <c r="Z32" s="18"/>
    </row>
    <row r="33" spans="1:26" x14ac:dyDescent="0.25">
      <c r="A33" s="1" t="str">
        <f>WN!A33</f>
        <v>161811</v>
      </c>
      <c r="B33" s="1" t="str">
        <f>WN!B33</f>
        <v>300分级</v>
      </c>
      <c r="C33" s="1" t="str">
        <f>IF(WN!L33="0","000300.SH",WN!L33)</f>
        <v>000300.SH</v>
      </c>
      <c r="D33" s="1" t="str">
        <f>IF(WN!L33="0","沪深300",WN!M33)</f>
        <v>沪深300</v>
      </c>
      <c r="E33" s="1" t="str">
        <f>WN!F33</f>
        <v>150167.SZ</v>
      </c>
      <c r="F33" s="1" t="str">
        <f>WN!H33</f>
        <v>银华300A</v>
      </c>
      <c r="G33" s="1" t="str">
        <f>WN!I33</f>
        <v>150168.SZ</v>
      </c>
      <c r="H33" s="1" t="str">
        <f>WN!K33</f>
        <v>银华300B</v>
      </c>
      <c r="I33" s="11">
        <f>RTD("wdf.rtq",,E33,"LastPrice")</f>
        <v>1.06</v>
      </c>
      <c r="J33" s="11">
        <f>RTD("wdf.rtq",,G33,"LastPrice")</f>
        <v>0.89300000000000002</v>
      </c>
      <c r="K33" s="11">
        <f>IF(OR(LEFT(A33,1)="5",A33="164705"),RTD("wdf.rtq",,A33,"LastPrice"),0)</f>
        <v>0</v>
      </c>
      <c r="L33" s="42">
        <f>RTD("wdf.rtq",,E33,"Volume")/100000000</f>
        <v>0</v>
      </c>
      <c r="M33" s="42">
        <f>RTD("wdf.rtq",,G33,"Volume")/100000000</f>
        <v>1E-4</v>
      </c>
      <c r="N33" s="42">
        <f>IF(LEFT(A33,1)="1",0,RTD("wdf.rtq",,A33,"Volume")/100000000)</f>
        <v>0</v>
      </c>
      <c r="O33" s="9">
        <f>RTD("wdf.rtq",,E33,"PctChg")/100</f>
        <v>0</v>
      </c>
      <c r="P33" s="9">
        <f>RTD("wdf.rtq",,G33,"PctChg")/100</f>
        <v>5.5999999999999991E-3</v>
      </c>
      <c r="Q33" s="9">
        <f>IF(LEFT(A33,1)="1",0,RTD("wdf.rtq",,A33,"PctChg")/100)</f>
        <v>0</v>
      </c>
      <c r="R33" s="9">
        <f ca="1">IFERROR(L33/WN!R33,"-")</f>
        <v>0</v>
      </c>
      <c r="S33" s="9">
        <f ca="1">IFERROR(M33/WN!S33,"-")</f>
        <v>4.0157494480753963E-4</v>
      </c>
      <c r="T33" s="9">
        <f>IF(LEFT(A33,1)="1",0,IFERROR(N33/WN!Q33,"-"))</f>
        <v>0</v>
      </c>
      <c r="U33" s="18">
        <f>IF(C33="-","-",RTD("wdf.rtq",,C33,"LastPrice"))</f>
        <v>3825.9900000000002</v>
      </c>
      <c r="V33" s="9">
        <f>IF(C33="-","-",RTD("wdf.rtq",,C33,"PctChg")/100)</f>
        <v>-1E-3</v>
      </c>
      <c r="W33" s="18">
        <f>RTD("wdf.rtq",,C33,"Amount")/100000000</f>
        <v>1349.5858390000001</v>
      </c>
      <c r="X33" s="18"/>
      <c r="Y33" s="18"/>
      <c r="Z33" s="18"/>
    </row>
    <row r="34" spans="1:26" x14ac:dyDescent="0.25">
      <c r="A34" s="1" t="str">
        <f>WN!A34</f>
        <v>165521</v>
      </c>
      <c r="B34" s="1" t="str">
        <f>WN!B34</f>
        <v>信诚金融</v>
      </c>
      <c r="C34" s="1" t="str">
        <f>IF(WN!L34="0","000300.SH",WN!L34)</f>
        <v>000974.SH</v>
      </c>
      <c r="D34" s="1" t="str">
        <f>IF(WN!L34="0","沪深300",WN!M34)</f>
        <v>中证800金融</v>
      </c>
      <c r="E34" s="1" t="str">
        <f>WN!F34</f>
        <v>150157.SZ</v>
      </c>
      <c r="F34" s="1" t="str">
        <f>WN!H34</f>
        <v>金融A</v>
      </c>
      <c r="G34" s="1" t="str">
        <f>WN!I34</f>
        <v>150158.SZ</v>
      </c>
      <c r="H34" s="1" t="str">
        <f>WN!K34</f>
        <v>金融B</v>
      </c>
      <c r="I34" s="11">
        <f>RTD("wdf.rtq",,E34,"LastPrice")</f>
        <v>1.004</v>
      </c>
      <c r="J34" s="11">
        <f>RTD("wdf.rtq",,G34,"LastPrice")</f>
        <v>1.0920000000000001</v>
      </c>
      <c r="K34" s="11">
        <f>IF(OR(LEFT(A34,1)="5",A34="164705"),RTD("wdf.rtq",,A34,"LastPrice"),0)</f>
        <v>0</v>
      </c>
      <c r="L34" s="42">
        <f>RTD("wdf.rtq",,E34,"Volume")/100000000</f>
        <v>1.7507000000000002E-2</v>
      </c>
      <c r="M34" s="42">
        <f>RTD("wdf.rtq",,G34,"Volume")/100000000</f>
        <v>1.3708E-2</v>
      </c>
      <c r="N34" s="42">
        <f>IF(LEFT(A34,1)="1",0,RTD("wdf.rtq",,A34,"Volume")/100000000)</f>
        <v>0</v>
      </c>
      <c r="O34" s="9">
        <f>RTD("wdf.rtq",,E34,"PctChg")/100</f>
        <v>-4.0000000000000001E-3</v>
      </c>
      <c r="P34" s="9">
        <f>RTD("wdf.rtq",,G34,"PctChg")/100</f>
        <v>-1.8000000000000002E-3</v>
      </c>
      <c r="Q34" s="9">
        <f>IF(LEFT(A34,1)="1",0,RTD("wdf.rtq",,A34,"PctChg")/100)</f>
        <v>0</v>
      </c>
      <c r="R34" s="9">
        <f ca="1">IFERROR(L34/WN!R34,"-")</f>
        <v>3.0026566110274589E-3</v>
      </c>
      <c r="S34" s="9">
        <f ca="1">IFERROR(M34/WN!S34,"-")</f>
        <v>2.3510833811258031E-3</v>
      </c>
      <c r="T34" s="9">
        <f>IF(LEFT(A34,1)="1",0,IFERROR(N34/WN!Q34,"-"))</f>
        <v>0</v>
      </c>
      <c r="U34" s="18">
        <f>IF(C34="-","-",RTD("wdf.rtq",,C34,"LastPrice"))</f>
        <v>6334.75</v>
      </c>
      <c r="V34" s="9">
        <f>IF(C34="-","-",RTD("wdf.rtq",,C34,"PctChg")/100)</f>
        <v>-1E-3</v>
      </c>
      <c r="W34" s="18">
        <f>RTD("wdf.rtq",,C34,"Amount")/100000000</f>
        <v>275.84713900000003</v>
      </c>
      <c r="X34" s="18"/>
      <c r="Y34" s="18"/>
      <c r="Z34" s="18"/>
    </row>
    <row r="35" spans="1:26" x14ac:dyDescent="0.25">
      <c r="A35" s="1" t="str">
        <f>WN!A35</f>
        <v>163113</v>
      </c>
      <c r="B35" s="1" t="str">
        <f>WN!B35</f>
        <v>申万证券</v>
      </c>
      <c r="C35" s="1" t="str">
        <f>IF(WN!L35="0","000300.SH",WN!L35)</f>
        <v>399707.SZ</v>
      </c>
      <c r="D35" s="1" t="str">
        <f>IF(WN!L35="0","沪深300",WN!M35)</f>
        <v>CSSW证券</v>
      </c>
      <c r="E35" s="1" t="str">
        <f>WN!F35</f>
        <v>150171.SZ</v>
      </c>
      <c r="F35" s="1" t="str">
        <f>WN!H35</f>
        <v>证券A</v>
      </c>
      <c r="G35" s="1" t="str">
        <f>WN!I35</f>
        <v>150172.SZ</v>
      </c>
      <c r="H35" s="1" t="str">
        <f>WN!K35</f>
        <v>证券B</v>
      </c>
      <c r="I35" s="11">
        <f>RTD("wdf.rtq",,E35,"LastPrice")</f>
        <v>0.97599999999999998</v>
      </c>
      <c r="J35" s="11">
        <f>RTD("wdf.rtq",,G35,"LastPrice")</f>
        <v>1.244</v>
      </c>
      <c r="K35" s="11">
        <f>IF(OR(LEFT(A35,1)="5",A35="164705"),RTD("wdf.rtq",,A35,"LastPrice"),0)</f>
        <v>0</v>
      </c>
      <c r="L35" s="42">
        <f>RTD("wdf.rtq",,E35,"Volume")/100000000</f>
        <v>3.2543219999999998E-2</v>
      </c>
      <c r="M35" s="42">
        <f>RTD("wdf.rtq",,G35,"Volume")/100000000</f>
        <v>0.31402845000000001</v>
      </c>
      <c r="N35" s="42">
        <f>IF(LEFT(A35,1)="1",0,RTD("wdf.rtq",,A35,"Volume")/100000000)</f>
        <v>0</v>
      </c>
      <c r="O35" s="9">
        <f>RTD("wdf.rtq",,E35,"PctChg")/100</f>
        <v>0</v>
      </c>
      <c r="P35" s="9">
        <f>RTD("wdf.rtq",,G35,"PctChg")/100</f>
        <v>-4.0000000000000001E-3</v>
      </c>
      <c r="Q35" s="9">
        <f>IF(LEFT(A35,1)="1",0,RTD("wdf.rtq",,A35,"PctChg")/100)</f>
        <v>0</v>
      </c>
      <c r="R35" s="9">
        <f ca="1">IFERROR(L35/WN!R35,"-")</f>
        <v>2.0383676116648864E-3</v>
      </c>
      <c r="S35" s="9">
        <f ca="1">IFERROR(M35/WN!S35,"-")</f>
        <v>1.9669394166321779E-2</v>
      </c>
      <c r="T35" s="9">
        <f>IF(LEFT(A35,1)="1",0,IFERROR(N35/WN!Q35,"-"))</f>
        <v>0</v>
      </c>
      <c r="U35" s="18">
        <f>IF(C35="-","-",RTD("wdf.rtq",,C35,"LastPrice"))</f>
        <v>7038.6500000000005</v>
      </c>
      <c r="V35" s="9">
        <f>IF(C35="-","-",RTD("wdf.rtq",,C35,"PctChg")/100)</f>
        <v>-4.5000000000000005E-3</v>
      </c>
      <c r="W35" s="18">
        <f>RTD("wdf.rtq",,C35,"Amount")/100000000</f>
        <v>138.68990299999999</v>
      </c>
      <c r="X35" s="18"/>
      <c r="Y35" s="18"/>
      <c r="Z35" s="18"/>
    </row>
    <row r="36" spans="1:26" x14ac:dyDescent="0.25">
      <c r="A36" s="1" t="str">
        <f>WN!A36</f>
        <v>164705</v>
      </c>
      <c r="B36" s="1" t="str">
        <f>WN!B36</f>
        <v>添富恒生</v>
      </c>
      <c r="C36" s="1" t="str">
        <f>IF(WN!L36="0","000300.SH",WN!L36)</f>
        <v>HSI.HI</v>
      </c>
      <c r="D36" s="1" t="str">
        <f>IF(WN!L36="0","沪深300",WN!M36)</f>
        <v>恒生指数</v>
      </c>
      <c r="E36" s="1" t="str">
        <f>WN!F36</f>
        <v>150169.SZ</v>
      </c>
      <c r="F36" s="1" t="str">
        <f>WN!H36</f>
        <v>恒生A</v>
      </c>
      <c r="G36" s="1" t="str">
        <f>WN!I36</f>
        <v>150170.SZ</v>
      </c>
      <c r="H36" s="1" t="str">
        <f>WN!K36</f>
        <v>恒生B</v>
      </c>
      <c r="I36" s="11">
        <f>RTD("wdf.rtq",,E36,"LastPrice")</f>
        <v>0.996</v>
      </c>
      <c r="J36" s="11">
        <f>RTD("wdf.rtq",,G36,"LastPrice")</f>
        <v>1.3129999999999999</v>
      </c>
      <c r="K36" s="11">
        <f>IF(OR(LEFT(A36,1)="5",A36="164705"),RTD("wdf.rtq",,A36,"LastPrice"),0)</f>
        <v>1.149</v>
      </c>
      <c r="L36" s="42">
        <f>RTD("wdf.rtq",,E36,"Volume")/100000000</f>
        <v>3.4952500000000001E-3</v>
      </c>
      <c r="M36" s="42">
        <f>RTD("wdf.rtq",,G36,"Volume")/100000000</f>
        <v>3.201913E-2</v>
      </c>
      <c r="N36" s="42">
        <f>IF(LEFT(A36,1)="1",0,RTD("wdf.rtq",,A36,"Volume")/100000000)</f>
        <v>0</v>
      </c>
      <c r="O36" s="9">
        <f>RTD("wdf.rtq",,E36,"PctChg")/100</f>
        <v>0</v>
      </c>
      <c r="P36" s="9">
        <f>RTD("wdf.rtq",,G36,"PctChg")/100</f>
        <v>3.8E-3</v>
      </c>
      <c r="Q36" s="9">
        <f>IF(LEFT(A36,1)="1",0,RTD("wdf.rtq",,A36,"PctChg")/100)</f>
        <v>0</v>
      </c>
      <c r="R36" s="9">
        <f ca="1">IFERROR(L36/WN!R36,"-")</f>
        <v>1.6525148467602571E-3</v>
      </c>
      <c r="S36" s="9">
        <f ca="1">IFERROR(M36/WN!S36,"-")</f>
        <v>1.5138284158600029E-2</v>
      </c>
      <c r="T36" s="9">
        <f>IF(LEFT(A36,1)="1",0,IFERROR(N36/WN!Q36,"-"))</f>
        <v>0</v>
      </c>
      <c r="U36" s="18">
        <f>IF(C36="-","-",RTD("wdf.rtq",,C36,"LastPrice"))</f>
        <v>27668.47</v>
      </c>
      <c r="V36" s="9">
        <f>IF(C36="-","-",RTD("wdf.rtq",,C36,"PctChg")/100)</f>
        <v>5.3E-3</v>
      </c>
      <c r="W36" s="18">
        <f>RTD("wdf.rtq",,C36,"Amount")/100000000</f>
        <v>832.94538</v>
      </c>
      <c r="X36" s="18"/>
      <c r="Y36" s="18"/>
      <c r="Z36" s="18"/>
    </row>
    <row r="37" spans="1:26" x14ac:dyDescent="0.25">
      <c r="A37" s="1" t="str">
        <f>WN!A37</f>
        <v>161024</v>
      </c>
      <c r="B37" s="1" t="str">
        <f>WN!B37</f>
        <v>军工分级</v>
      </c>
      <c r="C37" s="1" t="str">
        <f>IF(WN!L37="0","000300.SH",WN!L37)</f>
        <v>399967.SZ</v>
      </c>
      <c r="D37" s="1" t="str">
        <f>IF(WN!L37="0","沪深300",WN!M37)</f>
        <v>中证军工</v>
      </c>
      <c r="E37" s="1" t="str">
        <f>WN!F37</f>
        <v>150181.SZ</v>
      </c>
      <c r="F37" s="1" t="str">
        <f>WN!H37</f>
        <v>军工A</v>
      </c>
      <c r="G37" s="1" t="str">
        <f>WN!I37</f>
        <v>150182.SZ</v>
      </c>
      <c r="H37" s="1" t="str">
        <f>WN!K37</f>
        <v>军工B</v>
      </c>
      <c r="I37" s="11">
        <f>RTD("wdf.rtq",,E37,"LastPrice")</f>
        <v>0.98299999999999998</v>
      </c>
      <c r="J37" s="11">
        <f>RTD("wdf.rtq",,G37,"LastPrice")</f>
        <v>0.86799999999999999</v>
      </c>
      <c r="K37" s="11">
        <f>IF(OR(LEFT(A37,1)="5",A37="164705"),RTD("wdf.rtq",,A37,"LastPrice"),0)</f>
        <v>0</v>
      </c>
      <c r="L37" s="42">
        <f>RTD("wdf.rtq",,E37,"Volume")/100000000</f>
        <v>0.12086117</v>
      </c>
      <c r="M37" s="42">
        <f>RTD("wdf.rtq",,G37,"Volume")/100000000</f>
        <v>0.24976317000000001</v>
      </c>
      <c r="N37" s="42">
        <f>IF(LEFT(A37,1)="1",0,RTD("wdf.rtq",,A37,"Volume")/100000000)</f>
        <v>0</v>
      </c>
      <c r="O37" s="9">
        <f>RTD("wdf.rtq",,E37,"PctChg")/100</f>
        <v>0</v>
      </c>
      <c r="P37" s="9">
        <f>RTD("wdf.rtq",,G37,"PctChg")/100</f>
        <v>-6.9000000000000008E-3</v>
      </c>
      <c r="Q37" s="9">
        <f>IF(LEFT(A37,1)="1",0,RTD("wdf.rtq",,A37,"PctChg")/100)</f>
        <v>0</v>
      </c>
      <c r="R37" s="9">
        <f ca="1">IFERROR(L37/WN!R37,"-")</f>
        <v>5.8569489709693005E-3</v>
      </c>
      <c r="S37" s="9">
        <f ca="1">IFERROR(M37/WN!S37,"-")</f>
        <v>1.2103557672969162E-2</v>
      </c>
      <c r="T37" s="9">
        <f>IF(LEFT(A37,1)="1",0,IFERROR(N37/WN!Q37,"-"))</f>
        <v>0</v>
      </c>
      <c r="U37" s="18">
        <f>IF(C37="-","-",RTD("wdf.rtq",,C37,"LastPrice"))</f>
        <v>9495.98</v>
      </c>
      <c r="V37" s="9">
        <f>IF(C37="-","-",RTD("wdf.rtq",,C37,"PctChg")/100)</f>
        <v>-4.5000000000000005E-3</v>
      </c>
      <c r="W37" s="18">
        <f>RTD("wdf.rtq",,C37,"Amount")/100000000</f>
        <v>105.68311</v>
      </c>
      <c r="X37" s="18"/>
      <c r="Y37" s="18"/>
      <c r="Z37" s="18"/>
    </row>
    <row r="38" spans="1:26" x14ac:dyDescent="0.25">
      <c r="A38" s="1" t="str">
        <f>WN!A38</f>
        <v>160625</v>
      </c>
      <c r="B38" s="1" t="str">
        <f>WN!B38</f>
        <v>证保分级</v>
      </c>
      <c r="C38" s="1" t="str">
        <f>IF(WN!L38="0","000300.SH",WN!L38)</f>
        <v>399966.SZ</v>
      </c>
      <c r="D38" s="1" t="str">
        <f>IF(WN!L38="0","沪深300",WN!M38)</f>
        <v>中证800证保</v>
      </c>
      <c r="E38" s="1" t="str">
        <f>WN!F38</f>
        <v>150177.SZ</v>
      </c>
      <c r="F38" s="1" t="str">
        <f>WN!H38</f>
        <v>证保A</v>
      </c>
      <c r="G38" s="1" t="str">
        <f>WN!I38</f>
        <v>150178.SZ</v>
      </c>
      <c r="H38" s="1" t="str">
        <f>WN!K38</f>
        <v>证保B</v>
      </c>
      <c r="I38" s="11">
        <f>RTD("wdf.rtq",,E38,"LastPrice")</f>
        <v>1.0389999999999999</v>
      </c>
      <c r="J38" s="11">
        <f>RTD("wdf.rtq",,G38,"LastPrice")</f>
        <v>1.6300000000000001</v>
      </c>
      <c r="K38" s="11">
        <f>IF(OR(LEFT(A38,1)="5",A38="164705"),RTD("wdf.rtq",,A38,"LastPrice"),0)</f>
        <v>0</v>
      </c>
      <c r="L38" s="42">
        <f>RTD("wdf.rtq",,E38,"Volume")/100000000</f>
        <v>5.0300000000000001E-6</v>
      </c>
      <c r="M38" s="42">
        <f>RTD("wdf.rtq",,G38,"Volume")/100000000</f>
        <v>2.6757600000000001E-3</v>
      </c>
      <c r="N38" s="42">
        <f>IF(LEFT(A38,1)="1",0,RTD("wdf.rtq",,A38,"Volume")/100000000)</f>
        <v>0</v>
      </c>
      <c r="O38" s="9">
        <f>RTD("wdf.rtq",,E38,"PctChg")/100</f>
        <v>4.8000000000000004E-3</v>
      </c>
      <c r="P38" s="9">
        <f>RTD("wdf.rtq",,G38,"PctChg")/100</f>
        <v>-3.7000000000000002E-3</v>
      </c>
      <c r="Q38" s="9">
        <f>IF(LEFT(A38,1)="1",0,RTD("wdf.rtq",,A38,"PctChg")/100)</f>
        <v>0</v>
      </c>
      <c r="R38" s="9">
        <f ca="1">IFERROR(L38/WN!R38,"-")</f>
        <v>5.3473926172068993E-6</v>
      </c>
      <c r="S38" s="9">
        <f ca="1">IFERROR(M38/WN!S38,"-")</f>
        <v>2.8446002523692909E-3</v>
      </c>
      <c r="T38" s="9">
        <f>IF(LEFT(A38,1)="1",0,IFERROR(N38/WN!Q38,"-"))</f>
        <v>0</v>
      </c>
      <c r="U38" s="18">
        <f>IF(C38="-","-",RTD("wdf.rtq",,C38,"LastPrice"))</f>
        <v>6501.87</v>
      </c>
      <c r="V38" s="9">
        <f>IF(C38="-","-",RTD("wdf.rtq",,C38,"PctChg")/100)</f>
        <v>-2.7999999999999995E-3</v>
      </c>
      <c r="W38" s="18">
        <f>RTD("wdf.rtq",,C38,"Amount")/100000000</f>
        <v>195.61427399999999</v>
      </c>
      <c r="X38" s="18"/>
      <c r="Y38" s="18"/>
      <c r="Z38" s="18"/>
    </row>
    <row r="39" spans="1:26" x14ac:dyDescent="0.25">
      <c r="A39" s="1" t="str">
        <f>WN!A39</f>
        <v>160626</v>
      </c>
      <c r="B39" s="1" t="str">
        <f>WN!B39</f>
        <v>信息分级</v>
      </c>
      <c r="C39" s="1" t="str">
        <f>IF(WN!L39="0","000300.SH",WN!L39)</f>
        <v>000935.SH</v>
      </c>
      <c r="D39" s="1" t="str">
        <f>IF(WN!L39="0","沪深300",WN!M39)</f>
        <v>中证信息</v>
      </c>
      <c r="E39" s="1" t="str">
        <f>WN!F39</f>
        <v>150179.SZ</v>
      </c>
      <c r="F39" s="1" t="str">
        <f>WN!H39</f>
        <v>信息A</v>
      </c>
      <c r="G39" s="1" t="str">
        <f>WN!I39</f>
        <v>150180.SZ</v>
      </c>
      <c r="H39" s="1" t="str">
        <f>WN!K39</f>
        <v>信息B</v>
      </c>
      <c r="I39" s="11">
        <f>RTD("wdf.rtq",,E39,"LastPrice")</f>
        <v>1.046</v>
      </c>
      <c r="J39" s="11">
        <f>RTD("wdf.rtq",,G39,"LastPrice")</f>
        <v>1.43</v>
      </c>
      <c r="K39" s="11">
        <f>IF(OR(LEFT(A39,1)="5",A39="164705"),RTD("wdf.rtq",,A39,"LastPrice"),0)</f>
        <v>0</v>
      </c>
      <c r="L39" s="42">
        <f>RTD("wdf.rtq",,E39,"Volume")/100000000</f>
        <v>0</v>
      </c>
      <c r="M39" s="42">
        <f>RTD("wdf.rtq",,G39,"Volume")/100000000</f>
        <v>5.3826000000000004E-4</v>
      </c>
      <c r="N39" s="42">
        <f>IF(LEFT(A39,1)="1",0,RTD("wdf.rtq",,A39,"Volume")/100000000)</f>
        <v>0</v>
      </c>
      <c r="O39" s="9">
        <f>RTD("wdf.rtq",,E39,"PctChg")/100</f>
        <v>0</v>
      </c>
      <c r="P39" s="9">
        <f>RTD("wdf.rtq",,G39,"PctChg")/100</f>
        <v>-1.9900000000000001E-2</v>
      </c>
      <c r="Q39" s="9">
        <f>IF(LEFT(A39,1)="1",0,RTD("wdf.rtq",,A39,"PctChg")/100)</f>
        <v>0</v>
      </c>
      <c r="R39" s="9">
        <f ca="1">IFERROR(L39/WN!R39,"-")</f>
        <v>0</v>
      </c>
      <c r="S39" s="9">
        <f ca="1">IFERROR(M39/WN!S39,"-")</f>
        <v>2.3459355857499472E-3</v>
      </c>
      <c r="T39" s="9">
        <f>IF(LEFT(A39,1)="1",0,IFERROR(N39/WN!Q39,"-"))</f>
        <v>0</v>
      </c>
      <c r="U39" s="18">
        <f>IF(C39="-","-",RTD("wdf.rtq",,C39,"LastPrice"))</f>
        <v>4422.07</v>
      </c>
      <c r="V39" s="9">
        <f>IF(C39="-","-",RTD("wdf.rtq",,C39,"PctChg")/100)</f>
        <v>-2.1000000000000003E-3</v>
      </c>
      <c r="W39" s="18">
        <f>RTD("wdf.rtq",,C39,"Amount")/100000000</f>
        <v>422.069435</v>
      </c>
      <c r="X39" s="18"/>
      <c r="Y39" s="18"/>
      <c r="Z39" s="18"/>
    </row>
    <row r="40" spans="1:26" x14ac:dyDescent="0.25">
      <c r="A40" s="1" t="str">
        <f>WN!A40</f>
        <v>165809</v>
      </c>
      <c r="B40" s="1" t="str">
        <f>WN!B40</f>
        <v>东吴转债</v>
      </c>
      <c r="C40" s="1" t="str">
        <f>IF(WN!L40="0","000300.SH",WN!L40)</f>
        <v>000832.SH</v>
      </c>
      <c r="D40" s="1" t="str">
        <f>IF(WN!L40="0","沪深300",WN!M40)</f>
        <v>中证转债</v>
      </c>
      <c r="E40" s="1" t="str">
        <f>WN!F40</f>
        <v>150164.SZ</v>
      </c>
      <c r="F40" s="1" t="str">
        <f>WN!H40</f>
        <v>可转债A</v>
      </c>
      <c r="G40" s="1" t="str">
        <f>WN!I40</f>
        <v>150165.SZ</v>
      </c>
      <c r="H40" s="1" t="str">
        <f>WN!K40</f>
        <v>可转债B</v>
      </c>
      <c r="I40" s="11">
        <f>RTD("wdf.rtq",,E40,"LastPrice")</f>
        <v>1</v>
      </c>
      <c r="J40" s="11">
        <f>RTD("wdf.rtq",,G40,"LastPrice")</f>
        <v>0.83899999999999997</v>
      </c>
      <c r="K40" s="11">
        <f>IF(OR(LEFT(A40,1)="5",A40="164705"),RTD("wdf.rtq",,A40,"LastPrice"),0)</f>
        <v>0</v>
      </c>
      <c r="L40" s="42">
        <f>RTD("wdf.rtq",,E40,"Volume")/100000000</f>
        <v>1.003E-3</v>
      </c>
      <c r="M40" s="42">
        <f>RTD("wdf.rtq",,G40,"Volume")/100000000</f>
        <v>1.6997200000000001E-3</v>
      </c>
      <c r="N40" s="42">
        <f>IF(LEFT(A40,1)="1",0,RTD("wdf.rtq",,A40,"Volume")/100000000)</f>
        <v>0</v>
      </c>
      <c r="O40" s="9">
        <f>RTD("wdf.rtq",,E40,"PctChg")/100</f>
        <v>0</v>
      </c>
      <c r="P40" s="9">
        <f>RTD("wdf.rtq",,G40,"PctChg")/100</f>
        <v>7.2000000000000007E-3</v>
      </c>
      <c r="Q40" s="9">
        <f>IF(LEFT(A40,1)="1",0,RTD("wdf.rtq",,A40,"PctChg")/100)</f>
        <v>0</v>
      </c>
      <c r="R40" s="9">
        <f ca="1">IFERROR(L40/WN!R40,"-")</f>
        <v>3.054793895979669E-3</v>
      </c>
      <c r="S40" s="9">
        <f ca="1">IFERROR(M40/WN!S40,"-")</f>
        <v>1.2079116464636221E-2</v>
      </c>
      <c r="T40" s="9">
        <f>IF(LEFT(A40,1)="1",0,IFERROR(N40/WN!Q40,"-"))</f>
        <v>0</v>
      </c>
      <c r="U40" s="18">
        <f>IF(C40="-","-",RTD("wdf.rtq",,C40,"LastPrice"))</f>
        <v>313.83</v>
      </c>
      <c r="V40" s="9">
        <f>IF(C40="-","-",RTD("wdf.rtq",,C40,"PctChg")/100)</f>
        <v>1.3999999999999998E-3</v>
      </c>
      <c r="W40" s="18">
        <f>RTD("wdf.rtq",,C40,"Amount")/100000000</f>
        <v>8.2694360000000007</v>
      </c>
      <c r="X40" s="18"/>
      <c r="Y40" s="18"/>
      <c r="Z40" s="18"/>
    </row>
    <row r="41" spans="1:26" x14ac:dyDescent="0.25">
      <c r="A41" s="1" t="str">
        <f>WN!A41</f>
        <v>163114</v>
      </c>
      <c r="B41" s="1" t="str">
        <f>WN!B41</f>
        <v>申万环保</v>
      </c>
      <c r="C41" s="1" t="str">
        <f>IF(WN!L41="0","000300.SH",WN!L41)</f>
        <v>000827.SH</v>
      </c>
      <c r="D41" s="1" t="str">
        <f>IF(WN!L41="0","沪深300",WN!M41)</f>
        <v>中证环保</v>
      </c>
      <c r="E41" s="1" t="str">
        <f>WN!F41</f>
        <v>150184.SZ</v>
      </c>
      <c r="F41" s="1" t="str">
        <f>WN!H41</f>
        <v>环保A</v>
      </c>
      <c r="G41" s="1" t="str">
        <f>WN!I41</f>
        <v>150185.SZ</v>
      </c>
      <c r="H41" s="1" t="str">
        <f>WN!K41</f>
        <v>环保B</v>
      </c>
      <c r="I41" s="11">
        <f>RTD("wdf.rtq",,E41,"LastPrice")</f>
        <v>1.022</v>
      </c>
      <c r="J41" s="11">
        <f>RTD("wdf.rtq",,G41,"LastPrice")</f>
        <v>0.89500000000000002</v>
      </c>
      <c r="K41" s="11">
        <f>IF(OR(LEFT(A41,1)="5",A41="164705"),RTD("wdf.rtq",,A41,"LastPrice"),0)</f>
        <v>0</v>
      </c>
      <c r="L41" s="42">
        <f>RTD("wdf.rtq",,E41,"Volume")/100000000</f>
        <v>1.55E-6</v>
      </c>
      <c r="M41" s="42">
        <f>RTD("wdf.rtq",,G41,"Volume")/100000000</f>
        <v>2.072715E-2</v>
      </c>
      <c r="N41" s="42">
        <f>IF(LEFT(A41,1)="1",0,RTD("wdf.rtq",,A41,"Volume")/100000000)</f>
        <v>0</v>
      </c>
      <c r="O41" s="9">
        <f>RTD("wdf.rtq",,E41,"PctChg")/100</f>
        <v>-1E-3</v>
      </c>
      <c r="P41" s="9">
        <f>RTD("wdf.rtq",,G41,"PctChg")/100</f>
        <v>-5.5999999999999991E-3</v>
      </c>
      <c r="Q41" s="9">
        <f>IF(LEFT(A41,1)="1",0,RTD("wdf.rtq",,A41,"PctChg")/100)</f>
        <v>0</v>
      </c>
      <c r="R41" s="9">
        <f ca="1">IFERROR(L41/WN!R41,"-")</f>
        <v>6.4988069280602529E-7</v>
      </c>
      <c r="S41" s="9">
        <f ca="1">IFERROR(M41/WN!S41,"-")</f>
        <v>8.6904352270286509E-3</v>
      </c>
      <c r="T41" s="9">
        <f>IF(LEFT(A41,1)="1",0,IFERROR(N41/WN!Q41,"-"))</f>
        <v>0</v>
      </c>
      <c r="U41" s="18">
        <f>IF(C41="-","-",RTD("wdf.rtq",,C41,"LastPrice"))</f>
        <v>1793.05</v>
      </c>
      <c r="V41" s="9">
        <f>IF(C41="-","-",RTD("wdf.rtq",,C41,"PctChg")/100)</f>
        <v>-4.0000000000000002E-4</v>
      </c>
      <c r="W41" s="18">
        <f>RTD("wdf.rtq",,C41,"Amount")/100000000</f>
        <v>210.620769</v>
      </c>
      <c r="X41" s="18"/>
      <c r="Y41" s="18"/>
      <c r="Z41" s="18"/>
    </row>
    <row r="42" spans="1:26" x14ac:dyDescent="0.25">
      <c r="A42" s="1" t="str">
        <f>WN!A42</f>
        <v>163115</v>
      </c>
      <c r="B42" s="1" t="str">
        <f>WN!B42</f>
        <v>申万军工</v>
      </c>
      <c r="C42" s="1" t="str">
        <f>IF(WN!L42="0","000300.SH",WN!L42)</f>
        <v>399967.SZ</v>
      </c>
      <c r="D42" s="1" t="str">
        <f>IF(WN!L42="0","沪深300",WN!M42)</f>
        <v>中证军工</v>
      </c>
      <c r="E42" s="1" t="str">
        <f>WN!F42</f>
        <v>150186.SZ</v>
      </c>
      <c r="F42" s="1" t="str">
        <f>WN!H42</f>
        <v>军工A级</v>
      </c>
      <c r="G42" s="1" t="str">
        <f>WN!I42</f>
        <v>150187.SZ</v>
      </c>
      <c r="H42" s="1" t="str">
        <f>WN!K42</f>
        <v>军工B级</v>
      </c>
      <c r="I42" s="11">
        <f>RTD("wdf.rtq",,E42,"LastPrice")</f>
        <v>0.95800000000000007</v>
      </c>
      <c r="J42" s="11">
        <f>RTD("wdf.rtq",,G42,"LastPrice")</f>
        <v>0.64500000000000002</v>
      </c>
      <c r="K42" s="11">
        <f>IF(OR(LEFT(A42,1)="5",A42="164705"),RTD("wdf.rtq",,A42,"LastPrice"),0)</f>
        <v>0</v>
      </c>
      <c r="L42" s="42">
        <f>RTD("wdf.rtq",,E42,"Volume")/100000000</f>
        <v>7.8842600000000006E-3</v>
      </c>
      <c r="M42" s="42">
        <f>RTD("wdf.rtq",,G42,"Volume")/100000000</f>
        <v>4.9490599999999999E-3</v>
      </c>
      <c r="N42" s="42">
        <f>IF(LEFT(A42,1)="1",0,RTD("wdf.rtq",,A42,"Volume")/100000000)</f>
        <v>0</v>
      </c>
      <c r="O42" s="9">
        <f>RTD("wdf.rtq",,E42,"PctChg")/100</f>
        <v>1E-3</v>
      </c>
      <c r="P42" s="9">
        <f>RTD("wdf.rtq",,G42,"PctChg")/100</f>
        <v>-1.23E-2</v>
      </c>
      <c r="Q42" s="9">
        <f>IF(LEFT(A42,1)="1",0,RTD("wdf.rtq",,A42,"PctChg")/100)</f>
        <v>0</v>
      </c>
      <c r="R42" s="9">
        <f ca="1">IFERROR(L42/WN!R42,"-")</f>
        <v>3.004537326723102E-3</v>
      </c>
      <c r="S42" s="9">
        <f ca="1">IFERROR(M42/WN!S42,"-")</f>
        <v>1.8859899980711234E-3</v>
      </c>
      <c r="T42" s="9">
        <f>IF(LEFT(A42,1)="1",0,IFERROR(N42/WN!Q42,"-"))</f>
        <v>0</v>
      </c>
      <c r="U42" s="18">
        <f>IF(C42="-","-",RTD("wdf.rtq",,C42,"LastPrice"))</f>
        <v>9495.98</v>
      </c>
      <c r="V42" s="9">
        <f>IF(C42="-","-",RTD("wdf.rtq",,C42,"PctChg")/100)</f>
        <v>-4.5000000000000005E-3</v>
      </c>
      <c r="W42" s="18">
        <f>RTD("wdf.rtq",,C42,"Amount")/100000000</f>
        <v>105.68311</v>
      </c>
      <c r="X42" s="18"/>
      <c r="Y42" s="18"/>
      <c r="Z42" s="18"/>
    </row>
    <row r="43" spans="1:26" x14ac:dyDescent="0.25">
      <c r="A43" s="1" t="str">
        <f>WN!A43</f>
        <v>161025</v>
      </c>
      <c r="B43" s="1" t="str">
        <f>WN!B43</f>
        <v>移动互联</v>
      </c>
      <c r="C43" s="1" t="str">
        <f>IF(WN!L43="0","000300.SH",WN!L43)</f>
        <v>399970.SZ</v>
      </c>
      <c r="D43" s="1" t="str">
        <f>IF(WN!L43="0","沪深300",WN!M43)</f>
        <v>中证移动互联</v>
      </c>
      <c r="E43" s="1" t="str">
        <f>WN!F43</f>
        <v>150194.SZ</v>
      </c>
      <c r="F43" s="1" t="str">
        <f>WN!H43</f>
        <v>互联网A</v>
      </c>
      <c r="G43" s="1" t="str">
        <f>WN!I43</f>
        <v>150195.SZ</v>
      </c>
      <c r="H43" s="1" t="str">
        <f>WN!K43</f>
        <v>互联网B</v>
      </c>
      <c r="I43" s="11">
        <f>RTD("wdf.rtq",,E43,"LastPrice")</f>
        <v>0.998</v>
      </c>
      <c r="J43" s="11">
        <f>RTD("wdf.rtq",,G43,"LastPrice")</f>
        <v>1.2290000000000001</v>
      </c>
      <c r="K43" s="11">
        <f>IF(OR(LEFT(A43,1)="5",A43="164705"),RTD("wdf.rtq",,A43,"LastPrice"),0)</f>
        <v>0</v>
      </c>
      <c r="L43" s="42">
        <f>RTD("wdf.rtq",,E43,"Volume")/100000000</f>
        <v>7.4595699999999996E-3</v>
      </c>
      <c r="M43" s="42">
        <f>RTD("wdf.rtq",,G43,"Volume")/100000000</f>
        <v>3.3950679999999997E-2</v>
      </c>
      <c r="N43" s="42">
        <f>IF(LEFT(A43,1)="1",0,RTD("wdf.rtq",,A43,"Volume")/100000000)</f>
        <v>0</v>
      </c>
      <c r="O43" s="9">
        <f>RTD("wdf.rtq",,E43,"PctChg")/100</f>
        <v>7.1000000000000004E-3</v>
      </c>
      <c r="P43" s="9">
        <f>RTD("wdf.rtq",,G43,"PctChg")/100</f>
        <v>-6.5000000000000006E-3</v>
      </c>
      <c r="Q43" s="9">
        <f>IF(LEFT(A43,1)="1",0,RTD("wdf.rtq",,A43,"PctChg")/100)</f>
        <v>0</v>
      </c>
      <c r="R43" s="9">
        <f ca="1">IFERROR(L43/WN!R43,"-")</f>
        <v>2.3300761197910581E-3</v>
      </c>
      <c r="S43" s="9">
        <f ca="1">IFERROR(M43/WN!S43,"-")</f>
        <v>1.0604856408434785E-2</v>
      </c>
      <c r="T43" s="9">
        <f>IF(LEFT(A43,1)="1",0,IFERROR(N43/WN!Q43,"-"))</f>
        <v>0</v>
      </c>
      <c r="U43" s="18">
        <f>IF(C43="-","-",RTD("wdf.rtq",,C43,"LastPrice"))</f>
        <v>2535.5100000000002</v>
      </c>
      <c r="V43" s="9">
        <f>IF(C43="-","-",RTD("wdf.rtq",,C43,"PctChg")/100)</f>
        <v>-1.5E-3</v>
      </c>
      <c r="W43" s="18">
        <f>RTD("wdf.rtq",,C43,"Amount")/100000000</f>
        <v>408.99710800000003</v>
      </c>
      <c r="X43" s="18"/>
      <c r="Y43" s="18"/>
      <c r="Z43" s="18"/>
    </row>
    <row r="44" spans="1:26" x14ac:dyDescent="0.25">
      <c r="A44" s="1" t="str">
        <f>WN!A44</f>
        <v>160628</v>
      </c>
      <c r="B44" s="1" t="str">
        <f>WN!B44</f>
        <v>房地产</v>
      </c>
      <c r="C44" s="1" t="str">
        <f>IF(WN!L44="0","000300.SH",WN!L44)</f>
        <v>399965.SZ</v>
      </c>
      <c r="D44" s="1" t="str">
        <f>IF(WN!L44="0","沪深300",WN!M44)</f>
        <v>中证800地产</v>
      </c>
      <c r="E44" s="1" t="str">
        <f>WN!F44</f>
        <v>150192.SZ</v>
      </c>
      <c r="F44" s="1" t="str">
        <f>WN!H44</f>
        <v>地产A</v>
      </c>
      <c r="G44" s="1" t="str">
        <f>WN!I44</f>
        <v>150193.SZ</v>
      </c>
      <c r="H44" s="1" t="str">
        <f>WN!K44</f>
        <v>地产B</v>
      </c>
      <c r="I44" s="11">
        <f>RTD("wdf.rtq",,E44,"LastPrice")</f>
        <v>1.0980000000000001</v>
      </c>
      <c r="J44" s="11">
        <f>RTD("wdf.rtq",,G44,"LastPrice")</f>
        <v>1.1080000000000001</v>
      </c>
      <c r="K44" s="11">
        <f>IF(OR(LEFT(A44,1)="5",A44="164705"),RTD("wdf.rtq",,A44,"LastPrice"),0)</f>
        <v>0</v>
      </c>
      <c r="L44" s="42">
        <f>RTD("wdf.rtq",,E44,"Volume")/100000000</f>
        <v>1.6900000000000001E-3</v>
      </c>
      <c r="M44" s="42">
        <f>RTD("wdf.rtq",,G44,"Volume")/100000000</f>
        <v>3.6435399999999998E-3</v>
      </c>
      <c r="N44" s="42">
        <f>IF(LEFT(A44,1)="1",0,RTD("wdf.rtq",,A44,"Volume")/100000000)</f>
        <v>0</v>
      </c>
      <c r="O44" s="9">
        <f>RTD("wdf.rtq",,E44,"PctChg")/100</f>
        <v>1.0100000000000003E-2</v>
      </c>
      <c r="P44" s="9">
        <f>RTD("wdf.rtq",,G44,"PctChg")/100</f>
        <v>-1.8000000000000002E-3</v>
      </c>
      <c r="Q44" s="9">
        <f>IF(LEFT(A44,1)="1",0,RTD("wdf.rtq",,A44,"PctChg")/100)</f>
        <v>0</v>
      </c>
      <c r="R44" s="9">
        <f ca="1">IFERROR(L44/WN!R44,"-")</f>
        <v>5.6495720867012081E-3</v>
      </c>
      <c r="S44" s="9">
        <f ca="1">IFERROR(M44/WN!S44,"-")</f>
        <v>1.2180143124721491E-2</v>
      </c>
      <c r="T44" s="9">
        <f>IF(LEFT(A44,1)="1",0,IFERROR(N44/WN!Q44,"-"))</f>
        <v>0</v>
      </c>
      <c r="U44" s="18">
        <f>IF(C44="-","-",RTD("wdf.rtq",,C44,"LastPrice"))</f>
        <v>7163.91</v>
      </c>
      <c r="V44" s="9">
        <f>IF(C44="-","-",RTD("wdf.rtq",,C44,"PctChg")/100)</f>
        <v>0</v>
      </c>
      <c r="W44" s="18">
        <f>RTD("wdf.rtq",,C44,"Amount")/100000000</f>
        <v>147.36932400000001</v>
      </c>
      <c r="X44" s="18"/>
      <c r="Y44" s="18"/>
      <c r="Z44" s="18"/>
    </row>
    <row r="45" spans="1:26" x14ac:dyDescent="0.25">
      <c r="A45" s="1" t="str">
        <f>WN!A45</f>
        <v>164304</v>
      </c>
      <c r="B45" s="1" t="str">
        <f>WN!B45</f>
        <v>新华环保</v>
      </c>
      <c r="C45" s="1" t="str">
        <f>IF(WN!L45="0","000300.SH",WN!L45)</f>
        <v>000827.SH</v>
      </c>
      <c r="D45" s="1" t="str">
        <f>IF(WN!L45="0","沪深300",WN!M45)</f>
        <v>中证环保</v>
      </c>
      <c r="E45" s="1" t="str">
        <f>WN!F45</f>
        <v>150190.SZ</v>
      </c>
      <c r="F45" s="1" t="str">
        <f>WN!H45</f>
        <v>NCF环保A</v>
      </c>
      <c r="G45" s="1" t="str">
        <f>WN!I45</f>
        <v>150191.SZ</v>
      </c>
      <c r="H45" s="1" t="str">
        <f>WN!K45</f>
        <v>NCF环保B</v>
      </c>
      <c r="I45" s="11">
        <f>RTD("wdf.rtq",,E45,"LastPrice")</f>
        <v>1.0449999999999999</v>
      </c>
      <c r="J45" s="11">
        <f>RTD("wdf.rtq",,G45,"LastPrice")</f>
        <v>1.2150000000000001</v>
      </c>
      <c r="K45" s="11">
        <f>IF(OR(LEFT(A45,1)="5",A45="164705"),RTD("wdf.rtq",,A45,"LastPrice"),0)</f>
        <v>0</v>
      </c>
      <c r="L45" s="42">
        <f>RTD("wdf.rtq",,E45,"Volume")/100000000</f>
        <v>3.3E-4</v>
      </c>
      <c r="M45" s="42">
        <f>RTD("wdf.rtq",,G45,"Volume")/100000000</f>
        <v>3.9009E-4</v>
      </c>
      <c r="N45" s="42">
        <f>IF(LEFT(A45,1)="1",0,RTD("wdf.rtq",,A45,"Volume")/100000000)</f>
        <v>0</v>
      </c>
      <c r="O45" s="9">
        <f>RTD("wdf.rtq",,E45,"PctChg")/100</f>
        <v>0</v>
      </c>
      <c r="P45" s="9">
        <f>RTD("wdf.rtq",,G45,"PctChg")/100</f>
        <v>1.2500000000000001E-2</v>
      </c>
      <c r="Q45" s="9">
        <f>IF(LEFT(A45,1)="1",0,RTD("wdf.rtq",,A45,"PctChg")/100)</f>
        <v>0</v>
      </c>
      <c r="R45" s="9">
        <f ca="1">IFERROR(L45/WN!R45,"-")</f>
        <v>8.4813705154560633E-4</v>
      </c>
      <c r="S45" s="9">
        <f ca="1">IFERROR(M45/WN!S45,"-")</f>
        <v>1.0025750982952291E-3</v>
      </c>
      <c r="T45" s="9">
        <f>IF(LEFT(A45,1)="1",0,IFERROR(N45/WN!Q45,"-"))</f>
        <v>0</v>
      </c>
      <c r="U45" s="18">
        <f>IF(C45="-","-",RTD("wdf.rtq",,C45,"LastPrice"))</f>
        <v>1793.05</v>
      </c>
      <c r="V45" s="9">
        <f>IF(C45="-","-",RTD("wdf.rtq",,C45,"PctChg")/100)</f>
        <v>-4.0000000000000002E-4</v>
      </c>
      <c r="W45" s="18">
        <f>RTD("wdf.rtq",,C45,"Amount")/100000000</f>
        <v>210.620769</v>
      </c>
      <c r="X45" s="18"/>
      <c r="Y45" s="18"/>
      <c r="Z45" s="18"/>
    </row>
    <row r="46" spans="1:26" x14ac:dyDescent="0.25">
      <c r="A46" s="1" t="str">
        <f>WN!A46</f>
        <v>160222</v>
      </c>
      <c r="B46" s="1" t="str">
        <f>WN!B46</f>
        <v>国泰食品</v>
      </c>
      <c r="C46" s="1" t="str">
        <f>IF(WN!L46="0","000300.SH",WN!L46)</f>
        <v>399396.SZ</v>
      </c>
      <c r="D46" s="1" t="str">
        <f>IF(WN!L46="0","沪深300",WN!M46)</f>
        <v>国证食品</v>
      </c>
      <c r="E46" s="1" t="str">
        <f>WN!F46</f>
        <v>150198.SZ</v>
      </c>
      <c r="F46" s="1" t="str">
        <f>WN!H46</f>
        <v>食品A</v>
      </c>
      <c r="G46" s="1" t="str">
        <f>WN!I46</f>
        <v>150199.SZ</v>
      </c>
      <c r="H46" s="1" t="str">
        <f>WN!K46</f>
        <v>食品B</v>
      </c>
      <c r="I46" s="11">
        <f>RTD("wdf.rtq",,E46,"LastPrice")</f>
        <v>1.1340000000000001</v>
      </c>
      <c r="J46" s="11">
        <f>RTD("wdf.rtq",,G46,"LastPrice")</f>
        <v>0.97299999999999998</v>
      </c>
      <c r="K46" s="11">
        <f>IF(OR(LEFT(A46,1)="5",A46="164705"),RTD("wdf.rtq",,A46,"LastPrice"),0)</f>
        <v>0</v>
      </c>
      <c r="L46" s="42">
        <f>RTD("wdf.rtq",,E46,"Volume")/100000000</f>
        <v>1.16233E-3</v>
      </c>
      <c r="M46" s="42">
        <f>RTD("wdf.rtq",,G46,"Volume")/100000000</f>
        <v>1.847497E-2</v>
      </c>
      <c r="N46" s="42">
        <f>IF(LEFT(A46,1)="1",0,RTD("wdf.rtq",,A46,"Volume")/100000000)</f>
        <v>0</v>
      </c>
      <c r="O46" s="9">
        <f>RTD("wdf.rtq",,E46,"PctChg")/100</f>
        <v>-1.8000000000000002E-3</v>
      </c>
      <c r="P46" s="9">
        <f>RTD("wdf.rtq",,G46,"PctChg")/100</f>
        <v>-2.5100000000000001E-2</v>
      </c>
      <c r="Q46" s="9">
        <f>IF(LEFT(A46,1)="1",0,RTD("wdf.rtq",,A46,"PctChg")/100)</f>
        <v>0</v>
      </c>
      <c r="R46" s="9">
        <f ca="1">IFERROR(L46/WN!R46,"-")</f>
        <v>9.9416429586883016E-4</v>
      </c>
      <c r="S46" s="9">
        <f ca="1">IFERROR(M46/WN!S46,"-")</f>
        <v>1.5802014523627336E-2</v>
      </c>
      <c r="T46" s="9">
        <f>IF(LEFT(A46,1)="1",0,IFERROR(N46/WN!Q46,"-"))</f>
        <v>0</v>
      </c>
      <c r="U46" s="18">
        <f>IF(C46="-","-",RTD("wdf.rtq",,C46,"LastPrice"))</f>
        <v>10890.72</v>
      </c>
      <c r="V46" s="9">
        <f>IF(C46="-","-",RTD("wdf.rtq",,C46,"PctChg")/100)</f>
        <v>-8.2000000000000007E-3</v>
      </c>
      <c r="W46" s="18">
        <f>RTD("wdf.rtq",,C46,"Amount")/100000000</f>
        <v>105.80086300000001</v>
      </c>
      <c r="X46" s="18"/>
      <c r="Y46" s="18"/>
      <c r="Z46" s="18"/>
    </row>
    <row r="47" spans="1:26" x14ac:dyDescent="0.25">
      <c r="A47" s="1" t="str">
        <f>WN!A47</f>
        <v>160630</v>
      </c>
      <c r="B47" s="1" t="str">
        <f>WN!B47</f>
        <v>国防分级</v>
      </c>
      <c r="C47" s="1" t="str">
        <f>IF(WN!L47="0","000300.SH",WN!L47)</f>
        <v>399973.SZ</v>
      </c>
      <c r="D47" s="1" t="str">
        <f>IF(WN!L47="0","沪深300",WN!M47)</f>
        <v>中证国防</v>
      </c>
      <c r="E47" s="1" t="str">
        <f>WN!F47</f>
        <v>150205.SZ</v>
      </c>
      <c r="F47" s="1" t="str">
        <f>WN!H47</f>
        <v>国防A</v>
      </c>
      <c r="G47" s="1" t="str">
        <f>WN!I47</f>
        <v>150206.SZ</v>
      </c>
      <c r="H47" s="1" t="str">
        <f>WN!K47</f>
        <v>国防B</v>
      </c>
      <c r="I47" s="11">
        <f>RTD("wdf.rtq",,E47,"LastPrice")</f>
        <v>0.96799999999999997</v>
      </c>
      <c r="J47" s="11">
        <f>RTD("wdf.rtq",,G47,"LastPrice")</f>
        <v>1.02</v>
      </c>
      <c r="K47" s="11">
        <f>IF(OR(LEFT(A47,1)="5",A47="164705"),RTD("wdf.rtq",,A47,"LastPrice"),0)</f>
        <v>0</v>
      </c>
      <c r="L47" s="42">
        <f>RTD("wdf.rtq",,E47,"Volume")/100000000</f>
        <v>1.0117040000000001E-2</v>
      </c>
      <c r="M47" s="42">
        <f>RTD("wdf.rtq",,G47,"Volume")/100000000</f>
        <v>0.15735609</v>
      </c>
      <c r="N47" s="42">
        <f>IF(LEFT(A47,1)="1",0,RTD("wdf.rtq",,A47,"Volume")/100000000)</f>
        <v>0</v>
      </c>
      <c r="O47" s="9">
        <f>RTD("wdf.rtq",,E47,"PctChg")/100</f>
        <v>0</v>
      </c>
      <c r="P47" s="9">
        <f>RTD("wdf.rtq",,G47,"PctChg")/100</f>
        <v>-1.3500000000000002E-2</v>
      </c>
      <c r="Q47" s="9">
        <f>IF(LEFT(A47,1)="1",0,RTD("wdf.rtq",,A47,"PctChg")/100)</f>
        <v>0</v>
      </c>
      <c r="R47" s="9">
        <f ca="1">IFERROR(L47/WN!R47,"-")</f>
        <v>1.2249559209218709E-3</v>
      </c>
      <c r="S47" s="9">
        <f ca="1">IFERROR(M47/WN!S47,"-")</f>
        <v>1.9052437683217106E-2</v>
      </c>
      <c r="T47" s="9">
        <f>IF(LEFT(A47,1)="1",0,IFERROR(N47/WN!Q47,"-"))</f>
        <v>0</v>
      </c>
      <c r="U47" s="18">
        <f>IF(C47="-","-",RTD("wdf.rtq",,C47,"LastPrice"))</f>
        <v>1416.26</v>
      </c>
      <c r="V47" s="9">
        <f>IF(C47="-","-",RTD("wdf.rtq",,C47,"PctChg")/100)</f>
        <v>-7.1000000000000004E-3</v>
      </c>
      <c r="W47" s="18">
        <f>RTD("wdf.rtq",,C47,"Amount")/100000000</f>
        <v>59.055410000000002</v>
      </c>
      <c r="X47" s="18"/>
      <c r="Y47" s="18"/>
      <c r="Z47" s="18"/>
    </row>
    <row r="48" spans="1:26" x14ac:dyDescent="0.25">
      <c r="A48" s="1" t="str">
        <f>WN!A48</f>
        <v>161720</v>
      </c>
      <c r="B48" s="1" t="str">
        <f>WN!B48</f>
        <v>券商分级</v>
      </c>
      <c r="C48" s="1" t="str">
        <f>IF(WN!L48="0","000300.SH",WN!L48)</f>
        <v>399975.SZ</v>
      </c>
      <c r="D48" s="1" t="str">
        <f>IF(WN!L48="0","沪深300",WN!M48)</f>
        <v>证券公司</v>
      </c>
      <c r="E48" s="1" t="str">
        <f>WN!F48</f>
        <v>150200.SZ</v>
      </c>
      <c r="F48" s="1" t="str">
        <f>WN!H48</f>
        <v>券商A</v>
      </c>
      <c r="G48" s="1" t="str">
        <f>WN!I48</f>
        <v>150201.SZ</v>
      </c>
      <c r="H48" s="1" t="str">
        <f>WN!K48</f>
        <v>券商B</v>
      </c>
      <c r="I48" s="11">
        <f>RTD("wdf.rtq",,E48,"LastPrice")</f>
        <v>0.98299999999999998</v>
      </c>
      <c r="J48" s="11">
        <f>RTD("wdf.rtq",,G48,"LastPrice")</f>
        <v>0.55600000000000005</v>
      </c>
      <c r="K48" s="11">
        <f>IF(OR(LEFT(A48,1)="5",A48="164705"),RTD("wdf.rtq",,A48,"LastPrice"),0)</f>
        <v>0</v>
      </c>
      <c r="L48" s="42">
        <f>RTD("wdf.rtq",,E48,"Volume")/100000000</f>
        <v>0.46833275000000002</v>
      </c>
      <c r="M48" s="42">
        <f>RTD("wdf.rtq",,G48,"Volume")/100000000</f>
        <v>4.8004464100000002</v>
      </c>
      <c r="N48" s="42">
        <f>IF(LEFT(A48,1)="1",0,RTD("wdf.rtq",,A48,"Volume")/100000000)</f>
        <v>0</v>
      </c>
      <c r="O48" s="9">
        <f>RTD("wdf.rtq",,E48,"PctChg")/100</f>
        <v>-1E-3</v>
      </c>
      <c r="P48" s="9">
        <f>RTD("wdf.rtq",,G48,"PctChg")/100</f>
        <v>-1.0700000000000001E-2</v>
      </c>
      <c r="Q48" s="9">
        <f>IF(LEFT(A48,1)="1",0,RTD("wdf.rtq",,A48,"PctChg")/100)</f>
        <v>0</v>
      </c>
      <c r="R48" s="9">
        <f ca="1">IFERROR(L48/WN!R48,"-")</f>
        <v>7.4023939836336469E-3</v>
      </c>
      <c r="S48" s="9">
        <f ca="1">IFERROR(M48/WN!S48,"-")</f>
        <v>7.5875102956476426E-2</v>
      </c>
      <c r="T48" s="9">
        <f>IF(LEFT(A48,1)="1",0,IFERROR(N48/WN!Q48,"-"))</f>
        <v>0</v>
      </c>
      <c r="U48" s="18">
        <f>IF(C48="-","-",RTD("wdf.rtq",,C48,"LastPrice"))</f>
        <v>864.89</v>
      </c>
      <c r="V48" s="9">
        <f>IF(C48="-","-",RTD("wdf.rtq",,C48,"PctChg")/100)</f>
        <v>-4.2000000000000006E-3</v>
      </c>
      <c r="W48" s="18">
        <f>RTD("wdf.rtq",,C48,"Amount")/100000000</f>
        <v>149.197901</v>
      </c>
      <c r="X48" s="18"/>
      <c r="Y48" s="18"/>
      <c r="Z48" s="18"/>
    </row>
    <row r="49" spans="1:26" x14ac:dyDescent="0.25">
      <c r="A49" s="1" t="str">
        <f>WN!A49</f>
        <v>161721</v>
      </c>
      <c r="B49" s="1" t="str">
        <f>WN!B49</f>
        <v>地产分级</v>
      </c>
      <c r="C49" s="1" t="str">
        <f>IF(WN!L49="0","000300.SH",WN!L49)</f>
        <v>399983.SZ</v>
      </c>
      <c r="D49" s="1" t="str">
        <f>IF(WN!L49="0","沪深300",WN!M49)</f>
        <v>地产等权</v>
      </c>
      <c r="E49" s="1" t="str">
        <f>WN!F49</f>
        <v>150207.SZ</v>
      </c>
      <c r="F49" s="1" t="str">
        <f>WN!H49</f>
        <v>地产A端</v>
      </c>
      <c r="G49" s="1" t="str">
        <f>WN!I49</f>
        <v>150208.SZ</v>
      </c>
      <c r="H49" s="1" t="str">
        <f>WN!K49</f>
        <v>地产B端</v>
      </c>
      <c r="I49" s="11">
        <f>RTD("wdf.rtq",,E49,"LastPrice")</f>
        <v>1.1380000000000001</v>
      </c>
      <c r="J49" s="11">
        <f>RTD("wdf.rtq",,G49,"LastPrice")</f>
        <v>0.52</v>
      </c>
      <c r="K49" s="11">
        <f>IF(OR(LEFT(A49,1)="5",A49="164705"),RTD("wdf.rtq",,A49,"LastPrice"),0)</f>
        <v>0</v>
      </c>
      <c r="L49" s="42">
        <f>RTD("wdf.rtq",,E49,"Volume")/100000000</f>
        <v>9.9999999999999995E-7</v>
      </c>
      <c r="M49" s="42">
        <f>RTD("wdf.rtq",,G49,"Volume")/100000000</f>
        <v>2.4819999999999998E-3</v>
      </c>
      <c r="N49" s="42">
        <f>IF(LEFT(A49,1)="1",0,RTD("wdf.rtq",,A49,"Volume")/100000000)</f>
        <v>0</v>
      </c>
      <c r="O49" s="9">
        <f>RTD("wdf.rtq",,E49,"PctChg")/100</f>
        <v>6.5500000000000003E-2</v>
      </c>
      <c r="P49" s="9">
        <f>RTD("wdf.rtq",,G49,"PctChg")/100</f>
        <v>-1.7000000000000001E-2</v>
      </c>
      <c r="Q49" s="9">
        <f>IF(LEFT(A49,1)="1",0,RTD("wdf.rtq",,A49,"PctChg")/100)</f>
        <v>0</v>
      </c>
      <c r="R49" s="9">
        <f ca="1">IFERROR(L49/WN!R49,"-")</f>
        <v>4.7802952405946496E-6</v>
      </c>
      <c r="S49" s="9">
        <f ca="1">IFERROR(M49/WN!S49,"-")</f>
        <v>1.1864692219988603E-2</v>
      </c>
      <c r="T49" s="9">
        <f>IF(LEFT(A49,1)="1",0,IFERROR(N49/WN!Q49,"-"))</f>
        <v>0</v>
      </c>
      <c r="U49" s="18">
        <f>IF(C49="-","-",RTD("wdf.rtq",,C49,"LastPrice"))</f>
        <v>7448.2300000000005</v>
      </c>
      <c r="V49" s="9">
        <f>IF(C49="-","-",RTD("wdf.rtq",,C49,"PctChg")/100)</f>
        <v>-2.0000000000000001E-4</v>
      </c>
      <c r="W49" s="18">
        <f>RTD("wdf.rtq",,C49,"Amount")/100000000</f>
        <v>82.197408999999993</v>
      </c>
      <c r="X49" s="18"/>
      <c r="Y49" s="18"/>
      <c r="Z49" s="18"/>
    </row>
    <row r="50" spans="1:26" x14ac:dyDescent="0.25">
      <c r="A50" s="1" t="str">
        <f>WN!A50</f>
        <v>160629</v>
      </c>
      <c r="B50" s="1" t="str">
        <f>WN!B50</f>
        <v>传媒分级</v>
      </c>
      <c r="C50" s="1" t="str">
        <f>IF(WN!L50="0","000300.SH",WN!L50)</f>
        <v>399971.SZ</v>
      </c>
      <c r="D50" s="1" t="str">
        <f>IF(WN!L50="0","沪深300",WN!M50)</f>
        <v>中证传媒</v>
      </c>
      <c r="E50" s="1" t="str">
        <f>WN!F50</f>
        <v>150203.SZ</v>
      </c>
      <c r="F50" s="1" t="str">
        <f>WN!H50</f>
        <v>传媒A</v>
      </c>
      <c r="G50" s="1" t="str">
        <f>WN!I50</f>
        <v>150204.SZ</v>
      </c>
      <c r="H50" s="1" t="str">
        <f>WN!K50</f>
        <v>传媒B</v>
      </c>
      <c r="I50" s="11">
        <f>RTD("wdf.rtq",,E50,"LastPrice")</f>
        <v>1.004</v>
      </c>
      <c r="J50" s="11">
        <f>RTD("wdf.rtq",,G50,"LastPrice")</f>
        <v>0.84599999999999997</v>
      </c>
      <c r="K50" s="11">
        <f>IF(OR(LEFT(A50,1)="5",A50="164705"),RTD("wdf.rtq",,A50,"LastPrice"),0)</f>
        <v>0</v>
      </c>
      <c r="L50" s="42">
        <f>RTD("wdf.rtq",,E50,"Volume")/100000000</f>
        <v>2.1931000000000001E-4</v>
      </c>
      <c r="M50" s="42">
        <f>RTD("wdf.rtq",,G50,"Volume")/100000000</f>
        <v>1.2753199999999999E-3</v>
      </c>
      <c r="N50" s="42">
        <f>IF(LEFT(A50,1)="1",0,RTD("wdf.rtq",,A50,"Volume")/100000000)</f>
        <v>0</v>
      </c>
      <c r="O50" s="9">
        <f>RTD("wdf.rtq",,E50,"PctChg")/100</f>
        <v>6.0000000000000001E-3</v>
      </c>
      <c r="P50" s="9">
        <f>RTD("wdf.rtq",,G50,"PctChg")/100</f>
        <v>-2.3099999999999999E-2</v>
      </c>
      <c r="Q50" s="9">
        <f>IF(LEFT(A50,1)="1",0,RTD("wdf.rtq",,A50,"PctChg")/100)</f>
        <v>0</v>
      </c>
      <c r="R50" s="9">
        <f ca="1">IFERROR(L50/WN!R50,"-")</f>
        <v>3.4454910774490971E-4</v>
      </c>
      <c r="S50" s="9">
        <f ca="1">IFERROR(M50/WN!S50,"-")</f>
        <v>2.003603885318673E-3</v>
      </c>
      <c r="T50" s="9">
        <f>IF(LEFT(A50,1)="1",0,IFERROR(N50/WN!Q50,"-"))</f>
        <v>0</v>
      </c>
      <c r="U50" s="18">
        <f>IF(C50="-","-",RTD("wdf.rtq",,C50,"LastPrice"))</f>
        <v>1883.44</v>
      </c>
      <c r="V50" s="9">
        <f>IF(C50="-","-",RTD("wdf.rtq",,C50,"PctChg")/100)</f>
        <v>3.0000000000000003E-4</v>
      </c>
      <c r="W50" s="18">
        <f>RTD("wdf.rtq",,C50,"Amount")/100000000</f>
        <v>140.68156400000001</v>
      </c>
      <c r="X50" s="18"/>
      <c r="Y50" s="18"/>
      <c r="Z50" s="18"/>
    </row>
    <row r="51" spans="1:26" x14ac:dyDescent="0.25">
      <c r="A51" s="1" t="str">
        <f>WN!A51</f>
        <v>165522</v>
      </c>
      <c r="B51" s="1" t="str">
        <f>WN!B51</f>
        <v>信诚TMT</v>
      </c>
      <c r="C51" s="1" t="str">
        <f>IF(WN!L51="0","000300.SH",WN!L51)</f>
        <v>000998.SH</v>
      </c>
      <c r="D51" s="1" t="str">
        <f>IF(WN!L51="0","沪深300",WN!M51)</f>
        <v>中证TMT</v>
      </c>
      <c r="E51" s="1" t="str">
        <f>WN!F51</f>
        <v>150173.SZ</v>
      </c>
      <c r="F51" s="1" t="str">
        <f>WN!H51</f>
        <v>TMT中证A</v>
      </c>
      <c r="G51" s="1" t="str">
        <f>WN!I51</f>
        <v>150174.SZ</v>
      </c>
      <c r="H51" s="1" t="str">
        <f>WN!K51</f>
        <v>TMT中证B</v>
      </c>
      <c r="I51" s="11">
        <f>RTD("wdf.rtq",,E51,"LastPrice")</f>
        <v>0.99399999999999999</v>
      </c>
      <c r="J51" s="11">
        <f>RTD("wdf.rtq",,G51,"LastPrice")</f>
        <v>0.64900000000000002</v>
      </c>
      <c r="K51" s="11">
        <f>IF(OR(LEFT(A51,1)="5",A51="164705"),RTD("wdf.rtq",,A51,"LastPrice"),0)</f>
        <v>0</v>
      </c>
      <c r="L51" s="42">
        <f>RTD("wdf.rtq",,E51,"Volume")/100000000</f>
        <v>6.3885699999999997E-3</v>
      </c>
      <c r="M51" s="42">
        <f>RTD("wdf.rtq",,G51,"Volume")/100000000</f>
        <v>1.9960470000000001E-2</v>
      </c>
      <c r="N51" s="42">
        <f>IF(LEFT(A51,1)="1",0,RTD("wdf.rtq",,A51,"Volume")/100000000)</f>
        <v>0</v>
      </c>
      <c r="O51" s="9">
        <f>RTD("wdf.rtq",,E51,"PctChg")/100</f>
        <v>-1E-3</v>
      </c>
      <c r="P51" s="9">
        <f>RTD("wdf.rtq",,G51,"PctChg")/100</f>
        <v>-1.2199999999999999E-2</v>
      </c>
      <c r="Q51" s="9">
        <f>IF(LEFT(A51,1)="1",0,RTD("wdf.rtq",,A51,"PctChg")/100)</f>
        <v>0</v>
      </c>
      <c r="R51" s="9">
        <f ca="1">IFERROR(L51/WN!R51,"-")</f>
        <v>6.1679262544035241E-3</v>
      </c>
      <c r="S51" s="9">
        <f ca="1">IFERROR(M51/WN!S51,"-")</f>
        <v>1.927108992516853E-2</v>
      </c>
      <c r="T51" s="9">
        <f>IF(LEFT(A51,1)="1",0,IFERROR(N51/WN!Q51,"-"))</f>
        <v>0</v>
      </c>
      <c r="U51" s="18">
        <f>IF(C51="-","-",RTD("wdf.rtq",,C51,"LastPrice"))</f>
        <v>2163.94</v>
      </c>
      <c r="V51" s="9">
        <f>IF(C51="-","-",RTD("wdf.rtq",,C51,"PctChg")/100)</f>
        <v>-1.8000000000000002E-3</v>
      </c>
      <c r="W51" s="18">
        <f>RTD("wdf.rtq",,C51,"Amount")/100000000</f>
        <v>411.108047</v>
      </c>
      <c r="X51" s="18"/>
      <c r="Y51" s="18"/>
      <c r="Z51" s="18"/>
    </row>
    <row r="52" spans="1:26" x14ac:dyDescent="0.25">
      <c r="A52" s="1" t="str">
        <f>WN!A52</f>
        <v>161026</v>
      </c>
      <c r="B52" s="1" t="str">
        <f>WN!B52</f>
        <v>国企改革</v>
      </c>
      <c r="C52" s="1" t="str">
        <f>IF(WN!L52="0","000300.SH",WN!L52)</f>
        <v>399974.SZ</v>
      </c>
      <c r="D52" s="1" t="str">
        <f>IF(WN!L52="0","沪深300",WN!M52)</f>
        <v>国企改革</v>
      </c>
      <c r="E52" s="1" t="str">
        <f>WN!F52</f>
        <v>150209.SZ</v>
      </c>
      <c r="F52" s="1" t="str">
        <f>WN!H52</f>
        <v>国企改A</v>
      </c>
      <c r="G52" s="1" t="str">
        <f>WN!I52</f>
        <v>150210.SZ</v>
      </c>
      <c r="H52" s="1" t="str">
        <f>WN!K52</f>
        <v>国企改B</v>
      </c>
      <c r="I52" s="11">
        <f>RTD("wdf.rtq",,E52,"LastPrice")</f>
        <v>0.98899999999999999</v>
      </c>
      <c r="J52" s="11">
        <f>RTD("wdf.rtq",,G52,"LastPrice")</f>
        <v>0.91</v>
      </c>
      <c r="K52" s="11">
        <f>IF(OR(LEFT(A52,1)="5",A52="164705"),RTD("wdf.rtq",,A52,"LastPrice"),0)</f>
        <v>0</v>
      </c>
      <c r="L52" s="42">
        <f>RTD("wdf.rtq",,E52,"Volume")/100000000</f>
        <v>1.485499E-2</v>
      </c>
      <c r="M52" s="42">
        <f>RTD("wdf.rtq",,G52,"Volume")/100000000</f>
        <v>0.14121842000000001</v>
      </c>
      <c r="N52" s="42">
        <f>IF(LEFT(A52,1)="1",0,RTD("wdf.rtq",,A52,"Volume")/100000000)</f>
        <v>0</v>
      </c>
      <c r="O52" s="9">
        <f>RTD("wdf.rtq",,E52,"PctChg")/100</f>
        <v>1E-3</v>
      </c>
      <c r="P52" s="9">
        <f>RTD("wdf.rtq",,G52,"PctChg")/100</f>
        <v>-2.2000000000000001E-3</v>
      </c>
      <c r="Q52" s="9">
        <f>IF(LEFT(A52,1)="1",0,RTD("wdf.rtq",,A52,"PctChg")/100)</f>
        <v>0</v>
      </c>
      <c r="R52" s="9">
        <f ca="1">IFERROR(L52/WN!R52,"-")</f>
        <v>9.5805616885684852E-4</v>
      </c>
      <c r="S52" s="9">
        <f ca="1">IFERROR(M52/WN!S52,"-")</f>
        <v>9.1077259854915674E-3</v>
      </c>
      <c r="T52" s="9">
        <f>IF(LEFT(A52,1)="1",0,IFERROR(N52/WN!Q52,"-"))</f>
        <v>0</v>
      </c>
      <c r="U52" s="18">
        <f>IF(C52="-","-",RTD("wdf.rtq",,C52,"LastPrice"))</f>
        <v>1562.97</v>
      </c>
      <c r="V52" s="9">
        <f>IF(C52="-","-",RTD("wdf.rtq",,C52,"PctChg")/100)</f>
        <v>-1.7000000000000001E-3</v>
      </c>
      <c r="W52" s="18">
        <f>RTD("wdf.rtq",,C52,"Amount")/100000000</f>
        <v>343.55978699999997</v>
      </c>
      <c r="X52" s="18"/>
      <c r="Y52" s="18"/>
      <c r="Z52" s="18"/>
    </row>
    <row r="53" spans="1:26" x14ac:dyDescent="0.25">
      <c r="A53" s="1" t="str">
        <f>WN!A53</f>
        <v>161223</v>
      </c>
      <c r="B53" s="1" t="str">
        <f>WN!B53</f>
        <v>国投成长</v>
      </c>
      <c r="C53" s="1" t="str">
        <f>IF(WN!L53="0","000300.SH",WN!L53)</f>
        <v>000958.SH</v>
      </c>
      <c r="D53" s="1" t="str">
        <f>IF(WN!L53="0","沪深300",WN!M53)</f>
        <v>创业成长</v>
      </c>
      <c r="E53" s="1" t="str">
        <f>WN!F53</f>
        <v>150213.SZ</v>
      </c>
      <c r="F53" s="1" t="str">
        <f>WN!H53</f>
        <v>成长A级</v>
      </c>
      <c r="G53" s="1" t="str">
        <f>WN!I53</f>
        <v>150214.SZ</v>
      </c>
      <c r="H53" s="1" t="str">
        <f>WN!K53</f>
        <v>成长B级</v>
      </c>
      <c r="I53" s="11">
        <f>RTD("wdf.rtq",,E53,"LastPrice")</f>
        <v>1.03</v>
      </c>
      <c r="J53" s="11">
        <f>RTD("wdf.rtq",,G53,"LastPrice")</f>
        <v>0.47700000000000004</v>
      </c>
      <c r="K53" s="11">
        <f>IF(OR(LEFT(A53,1)="5",A53="164705"),RTD("wdf.rtq",,A53,"LastPrice"),0)</f>
        <v>0</v>
      </c>
      <c r="L53" s="42">
        <f>RTD("wdf.rtq",,E53,"Volume")/100000000</f>
        <v>1.8901999999999999E-2</v>
      </c>
      <c r="M53" s="42">
        <f>RTD("wdf.rtq",,G53,"Volume")/100000000</f>
        <v>0.108088</v>
      </c>
      <c r="N53" s="42">
        <f>IF(LEFT(A53,1)="1",0,RTD("wdf.rtq",,A53,"Volume")/100000000)</f>
        <v>0</v>
      </c>
      <c r="O53" s="9">
        <f>RTD("wdf.rtq",,E53,"PctChg")/100</f>
        <v>1.9E-3</v>
      </c>
      <c r="P53" s="9">
        <f>RTD("wdf.rtq",,G53,"PctChg")/100</f>
        <v>6.3E-3</v>
      </c>
      <c r="Q53" s="9">
        <f>IF(LEFT(A53,1)="1",0,RTD("wdf.rtq",,A53,"PctChg")/100)</f>
        <v>0</v>
      </c>
      <c r="R53" s="9">
        <f ca="1">IFERROR(L53/WN!R53,"-")</f>
        <v>6.1259614740609867E-3</v>
      </c>
      <c r="S53" s="9">
        <f ca="1">IFERROR(M53/WN!S53,"-")</f>
        <v>3.5030310221579937E-2</v>
      </c>
      <c r="T53" s="9">
        <f>IF(LEFT(A53,1)="1",0,IFERROR(N53/WN!Q53,"-"))</f>
        <v>0</v>
      </c>
      <c r="U53" s="18">
        <f>IF(C53="-","-",RTD("wdf.rtq",,C53,"LastPrice"))</f>
        <v>1529.76</v>
      </c>
      <c r="V53" s="9">
        <f>IF(C53="-","-",RTD("wdf.rtq",,C53,"PctChg")/100)</f>
        <v>2.5000000000000001E-3</v>
      </c>
      <c r="W53" s="18">
        <f>RTD("wdf.rtq",,C53,"Amount")/100000000</f>
        <v>246.67661100000001</v>
      </c>
      <c r="X53" s="18"/>
      <c r="Y53" s="18"/>
      <c r="Z53" s="18"/>
    </row>
    <row r="54" spans="1:26" x14ac:dyDescent="0.25">
      <c r="A54" s="1" t="str">
        <f>WN!A54</f>
        <v>164905</v>
      </c>
      <c r="B54" s="1" t="str">
        <f>WN!B54</f>
        <v>交银新能</v>
      </c>
      <c r="C54" s="1" t="str">
        <f>IF(WN!L54="0","000300.SH",WN!L54)</f>
        <v>399412.SZ</v>
      </c>
      <c r="D54" s="1" t="str">
        <f>IF(WN!L54="0","沪深300",WN!M54)</f>
        <v>国证新能</v>
      </c>
      <c r="E54" s="1" t="str">
        <f>WN!F54</f>
        <v>150217.SZ</v>
      </c>
      <c r="F54" s="1" t="str">
        <f>WN!H54</f>
        <v>新能源A</v>
      </c>
      <c r="G54" s="1" t="str">
        <f>WN!I54</f>
        <v>150218.SZ</v>
      </c>
      <c r="H54" s="1" t="str">
        <f>WN!K54</f>
        <v>新能源B</v>
      </c>
      <c r="I54" s="11">
        <f>RTD("wdf.rtq",,E54,"LastPrice")</f>
        <v>1.014</v>
      </c>
      <c r="J54" s="11">
        <f>RTD("wdf.rtq",,G54,"LastPrice")</f>
        <v>0.69800000000000006</v>
      </c>
      <c r="K54" s="11">
        <f>IF(OR(LEFT(A54,1)="5",A54="164705"),RTD("wdf.rtq",,A54,"LastPrice"),0)</f>
        <v>0</v>
      </c>
      <c r="L54" s="42">
        <f>RTD("wdf.rtq",,E54,"Volume")/100000000</f>
        <v>8.5510900000000008E-3</v>
      </c>
      <c r="M54" s="42">
        <f>RTD("wdf.rtq",,G54,"Volume")/100000000</f>
        <v>1.9586010000000001E-2</v>
      </c>
      <c r="N54" s="42">
        <f>IF(LEFT(A54,1)="1",0,RTD("wdf.rtq",,A54,"Volume")/100000000)</f>
        <v>0</v>
      </c>
      <c r="O54" s="9">
        <f>RTD("wdf.rtq",,E54,"PctChg")/100</f>
        <v>8.0000000000000002E-3</v>
      </c>
      <c r="P54" s="9">
        <f>RTD("wdf.rtq",,G54,"PctChg")/100</f>
        <v>1.1600000000000001E-2</v>
      </c>
      <c r="Q54" s="9">
        <f>IF(LEFT(A54,1)="1",0,RTD("wdf.rtq",,A54,"PctChg")/100)</f>
        <v>0</v>
      </c>
      <c r="R54" s="9">
        <f ca="1">IFERROR(L54/WN!R54,"-")</f>
        <v>6.7731804552323034E-3</v>
      </c>
      <c r="S54" s="9">
        <f ca="1">IFERROR(M54/WN!S54,"-")</f>
        <v>1.5513762587925568E-2</v>
      </c>
      <c r="T54" s="9">
        <f>IF(LEFT(A54,1)="1",0,IFERROR(N54/WN!Q54,"-"))</f>
        <v>0</v>
      </c>
      <c r="U54" s="18">
        <f>IF(C54="-","-",RTD("wdf.rtq",,C54,"LastPrice"))</f>
        <v>2275.98</v>
      </c>
      <c r="V54" s="9">
        <f>IF(C54="-","-",RTD("wdf.rtq",,C54,"PctChg")/100)</f>
        <v>7.000000000000001E-3</v>
      </c>
      <c r="W54" s="18">
        <f>RTD("wdf.rtq",,C54,"Amount")/100000000</f>
        <v>359.16816999999998</v>
      </c>
      <c r="X54" s="18"/>
      <c r="Y54" s="18"/>
      <c r="Z54" s="18"/>
    </row>
    <row r="55" spans="1:26" x14ac:dyDescent="0.25">
      <c r="A55" s="1" t="str">
        <f>WN!A55</f>
        <v>161027</v>
      </c>
      <c r="B55" s="1" t="str">
        <f>WN!B55</f>
        <v>富国证券</v>
      </c>
      <c r="C55" s="1" t="str">
        <f>IF(WN!L55="0","000300.SH",WN!L55)</f>
        <v>399975.SZ</v>
      </c>
      <c r="D55" s="1" t="str">
        <f>IF(WN!L55="0","沪深300",WN!M55)</f>
        <v>证券公司</v>
      </c>
      <c r="E55" s="1" t="str">
        <f>WN!F55</f>
        <v>150223.SZ</v>
      </c>
      <c r="F55" s="1" t="str">
        <f>WN!H55</f>
        <v>证券A级</v>
      </c>
      <c r="G55" s="1" t="str">
        <f>WN!I55</f>
        <v>150224.SZ</v>
      </c>
      <c r="H55" s="1" t="str">
        <f>WN!K55</f>
        <v>证券B级</v>
      </c>
      <c r="I55" s="11">
        <f>RTD("wdf.rtq",,E55,"LastPrice")</f>
        <v>1.1260000000000001</v>
      </c>
      <c r="J55" s="11">
        <f>RTD("wdf.rtq",,G55,"LastPrice")</f>
        <v>0.98299999999999998</v>
      </c>
      <c r="K55" s="11">
        <f>IF(OR(LEFT(A55,1)="5",A55="164705"),RTD("wdf.rtq",,A55,"LastPrice"),0)</f>
        <v>0</v>
      </c>
      <c r="L55" s="42">
        <f>RTD("wdf.rtq",,E55,"Volume")/100000000</f>
        <v>2.4184000000000001E-2</v>
      </c>
      <c r="M55" s="42">
        <f>RTD("wdf.rtq",,G55,"Volume")/100000000</f>
        <v>0.22553202999999999</v>
      </c>
      <c r="N55" s="42">
        <f>IF(LEFT(A55,1)="1",0,RTD("wdf.rtq",,A55,"Volume")/100000000)</f>
        <v>0</v>
      </c>
      <c r="O55" s="9">
        <f>RTD("wdf.rtq",,E55,"PctChg")/100</f>
        <v>-3.5000000000000005E-3</v>
      </c>
      <c r="P55" s="9">
        <f>RTD("wdf.rtq",,G55,"PctChg")/100</f>
        <v>-1.0100000000000003E-2</v>
      </c>
      <c r="Q55" s="9">
        <f>IF(LEFT(A55,1)="1",0,RTD("wdf.rtq",,A55,"PctChg")/100)</f>
        <v>0</v>
      </c>
      <c r="R55" s="9">
        <f ca="1">IFERROR(L55/WN!R55,"-")</f>
        <v>2.1500980343884496E-3</v>
      </c>
      <c r="S55" s="9">
        <f ca="1">IFERROR(M55/WN!S55,"-")</f>
        <v>2.0051107111918494E-2</v>
      </c>
      <c r="T55" s="9">
        <f>IF(LEFT(A55,1)="1",0,IFERROR(N55/WN!Q55,"-"))</f>
        <v>0</v>
      </c>
      <c r="U55" s="18">
        <f>IF(C55="-","-",RTD("wdf.rtq",,C55,"LastPrice"))</f>
        <v>864.89</v>
      </c>
      <c r="V55" s="9">
        <f>IF(C55="-","-",RTD("wdf.rtq",,C55,"PctChg")/100)</f>
        <v>-4.2000000000000006E-3</v>
      </c>
      <c r="W55" s="18">
        <f>RTD("wdf.rtq",,C55,"Amount")/100000000</f>
        <v>149.197901</v>
      </c>
      <c r="X55" s="18"/>
      <c r="Y55" s="18"/>
      <c r="Z55" s="18"/>
    </row>
    <row r="56" spans="1:26" x14ac:dyDescent="0.25">
      <c r="A56" s="1" t="str">
        <f>WN!A56</f>
        <v>160224</v>
      </c>
      <c r="B56" s="1" t="str">
        <f>WN!B56</f>
        <v>国泰TMT</v>
      </c>
      <c r="C56" s="1" t="str">
        <f>IF(WN!L56="0","000300.SH",WN!L56)</f>
        <v>399610.SZ</v>
      </c>
      <c r="D56" s="1" t="str">
        <f>IF(WN!L56="0","沪深300",WN!M56)</f>
        <v>TMT50</v>
      </c>
      <c r="E56" s="1" t="str">
        <f>WN!F56</f>
        <v>150215.SZ</v>
      </c>
      <c r="F56" s="1" t="str">
        <f>WN!H56</f>
        <v>TMTA</v>
      </c>
      <c r="G56" s="1" t="str">
        <f>WN!I56</f>
        <v>150216.SZ</v>
      </c>
      <c r="H56" s="1" t="str">
        <f>WN!K56</f>
        <v>TMTB</v>
      </c>
      <c r="I56" s="11">
        <f>RTD("wdf.rtq",,E56,"LastPrice")</f>
        <v>1.05</v>
      </c>
      <c r="J56" s="11">
        <f>RTD("wdf.rtq",,G56,"LastPrice")</f>
        <v>1.28</v>
      </c>
      <c r="K56" s="11">
        <f>IF(OR(LEFT(A56,1)="5",A56="164705"),RTD("wdf.rtq",,A56,"LastPrice"),0)</f>
        <v>0</v>
      </c>
      <c r="L56" s="42">
        <f>RTD("wdf.rtq",,E56,"Volume")/100000000</f>
        <v>1E-8</v>
      </c>
      <c r="M56" s="42">
        <f>RTD("wdf.rtq",,G56,"Volume")/100000000</f>
        <v>2.0504E-4</v>
      </c>
      <c r="N56" s="42">
        <f>IF(LEFT(A56,1)="1",0,RTD("wdf.rtq",,A56,"Volume")/100000000)</f>
        <v>0</v>
      </c>
      <c r="O56" s="9">
        <f>RTD("wdf.rtq",,E56,"PctChg")/100</f>
        <v>-4.9800000000000004E-2</v>
      </c>
      <c r="P56" s="9">
        <f>RTD("wdf.rtq",,G56,"PctChg")/100</f>
        <v>0</v>
      </c>
      <c r="Q56" s="9">
        <f>IF(LEFT(A56,1)="1",0,RTD("wdf.rtq",,A56,"PctChg")/100)</f>
        <v>0</v>
      </c>
      <c r="R56" s="9">
        <f ca="1">IFERROR(L56/WN!R56,"-")</f>
        <v>7.299956908354371E-8</v>
      </c>
      <c r="S56" s="9">
        <f ca="1">IFERROR(M56/WN!S56,"-")</f>
        <v>1.4967831644889802E-3</v>
      </c>
      <c r="T56" s="9">
        <f>IF(LEFT(A56,1)="1",0,IFERROR(N56/WN!Q56,"-"))</f>
        <v>0</v>
      </c>
      <c r="U56" s="18">
        <f>IF(C56="-","-",RTD("wdf.rtq",,C56,"LastPrice"))</f>
        <v>5568.5</v>
      </c>
      <c r="V56" s="9">
        <f>IF(C56="-","-",RTD("wdf.rtq",,C56,"PctChg")/100)</f>
        <v>-1.2000000000000001E-3</v>
      </c>
      <c r="W56" s="18">
        <f>RTD("wdf.rtq",,C56,"Amount")/100000000</f>
        <v>340.874775</v>
      </c>
      <c r="X56" s="18"/>
      <c r="Y56" s="18"/>
      <c r="Z56" s="18"/>
    </row>
    <row r="57" spans="1:26" x14ac:dyDescent="0.25">
      <c r="A57" s="1" t="str">
        <f>WN!A57</f>
        <v>161028</v>
      </c>
      <c r="B57" s="1" t="str">
        <f>WN!B57</f>
        <v>新能源车</v>
      </c>
      <c r="C57" s="1" t="str">
        <f>IF(WN!L57="0","000300.SH",WN!L57)</f>
        <v>399976.SZ</v>
      </c>
      <c r="D57" s="1" t="str">
        <f>IF(WN!L57="0","沪深300",WN!M57)</f>
        <v>CS新能车</v>
      </c>
      <c r="E57" s="1" t="str">
        <f>WN!F57</f>
        <v>150211.SZ</v>
      </c>
      <c r="F57" s="1" t="str">
        <f>WN!H57</f>
        <v>新能车A</v>
      </c>
      <c r="G57" s="1" t="str">
        <f>WN!I57</f>
        <v>150212.SZ</v>
      </c>
      <c r="H57" s="1" t="str">
        <f>WN!K57</f>
        <v>新能车B</v>
      </c>
      <c r="I57" s="11">
        <f>RTD("wdf.rtq",,E57,"LastPrice")</f>
        <v>1.0249999999999999</v>
      </c>
      <c r="J57" s="11">
        <f>RTD("wdf.rtq",,G57,"LastPrice")</f>
        <v>0.878</v>
      </c>
      <c r="K57" s="11">
        <f>IF(OR(LEFT(A57,1)="5",A57="164705"),RTD("wdf.rtq",,A57,"LastPrice"),0)</f>
        <v>0</v>
      </c>
      <c r="L57" s="42">
        <f>RTD("wdf.rtq",,E57,"Volume")/100000000</f>
        <v>3.2925070000000001E-2</v>
      </c>
      <c r="M57" s="42">
        <f>RTD("wdf.rtq",,G57,"Volume")/100000000</f>
        <v>0.18498052000000001</v>
      </c>
      <c r="N57" s="42">
        <f>IF(LEFT(A57,1)="1",0,RTD("wdf.rtq",,A57,"Volume")/100000000)</f>
        <v>0</v>
      </c>
      <c r="O57" s="9">
        <f>RTD("wdf.rtq",,E57,"PctChg")/100</f>
        <v>1E-3</v>
      </c>
      <c r="P57" s="9">
        <f>RTD("wdf.rtq",,G57,"PctChg")/100</f>
        <v>1.5000000000000003E-2</v>
      </c>
      <c r="Q57" s="9">
        <f>IF(LEFT(A57,1)="1",0,RTD("wdf.rtq",,A57,"PctChg")/100)</f>
        <v>0</v>
      </c>
      <c r="R57" s="9">
        <f ca="1">IFERROR(L57/WN!R57,"-")</f>
        <v>7.6436902291973008E-3</v>
      </c>
      <c r="S57" s="9">
        <f ca="1">IFERROR(M57/WN!S57,"-")</f>
        <v>4.2943987363833411E-2</v>
      </c>
      <c r="T57" s="9">
        <f>IF(LEFT(A57,1)="1",0,IFERROR(N57/WN!Q57,"-"))</f>
        <v>0</v>
      </c>
      <c r="U57" s="18">
        <f>IF(C57="-","-",RTD("wdf.rtq",,C57,"LastPrice"))</f>
        <v>2528.0700000000002</v>
      </c>
      <c r="V57" s="9">
        <f>IF(C57="-","-",RTD("wdf.rtq",,C57,"PctChg")/100)</f>
        <v>6.9000000000000008E-3</v>
      </c>
      <c r="W57" s="18">
        <f>RTD("wdf.rtq",,C57,"Amount")/100000000</f>
        <v>362.68705499999999</v>
      </c>
      <c r="X57" s="18"/>
      <c r="Y57" s="18"/>
      <c r="Z57" s="18"/>
    </row>
    <row r="58" spans="1:26" x14ac:dyDescent="0.25">
      <c r="A58" s="1" t="str">
        <f>WN!A58</f>
        <v>160221</v>
      </c>
      <c r="B58" s="1" t="str">
        <f>WN!B58</f>
        <v>国泰有色</v>
      </c>
      <c r="C58" s="1" t="str">
        <f>IF(WN!L58="0","000300.SH",WN!L58)</f>
        <v>399395.SZ</v>
      </c>
      <c r="D58" s="1" t="str">
        <f>IF(WN!L58="0","沪深300",WN!M58)</f>
        <v>国证有色</v>
      </c>
      <c r="E58" s="1" t="str">
        <f>WN!F58</f>
        <v>150196.SZ</v>
      </c>
      <c r="F58" s="1" t="str">
        <f>WN!H58</f>
        <v>有色A</v>
      </c>
      <c r="G58" s="1" t="str">
        <f>WN!I58</f>
        <v>150197.SZ</v>
      </c>
      <c r="H58" s="1" t="str">
        <f>WN!K58</f>
        <v>有色B</v>
      </c>
      <c r="I58" s="11">
        <f>RTD("wdf.rtq",,E58,"LastPrice")</f>
        <v>1.1100000000000001</v>
      </c>
      <c r="J58" s="11">
        <f>RTD("wdf.rtq",,G58,"LastPrice")</f>
        <v>1.5629999999999999</v>
      </c>
      <c r="K58" s="11">
        <f>IF(OR(LEFT(A58,1)="5",A58="164705"),RTD("wdf.rtq",,A58,"LastPrice"),0)</f>
        <v>0</v>
      </c>
      <c r="L58" s="42">
        <f>RTD("wdf.rtq",,E58,"Volume")/100000000</f>
        <v>2.918055E-2</v>
      </c>
      <c r="M58" s="42">
        <f>RTD("wdf.rtq",,G58,"Volume")/100000000</f>
        <v>0.18331889000000001</v>
      </c>
      <c r="N58" s="42">
        <f>IF(LEFT(A58,1)="1",0,RTD("wdf.rtq",,A58,"Volume")/100000000)</f>
        <v>0</v>
      </c>
      <c r="O58" s="9">
        <f>RTD("wdf.rtq",,E58,"PctChg")/100</f>
        <v>2.3E-2</v>
      </c>
      <c r="P58" s="9">
        <f>RTD("wdf.rtq",,G58,"PctChg")/100</f>
        <v>3.2000000000000002E-3</v>
      </c>
      <c r="Q58" s="9">
        <f>IF(LEFT(A58,1)="1",0,RTD("wdf.rtq",,A58,"PctChg")/100)</f>
        <v>0</v>
      </c>
      <c r="R58" s="9">
        <f ca="1">IFERROR(L58/WN!R58,"-")</f>
        <v>1.3597038782925626E-2</v>
      </c>
      <c r="S58" s="9">
        <f ca="1">IFERROR(M58/WN!S58,"-")</f>
        <v>8.5419707886687429E-2</v>
      </c>
      <c r="T58" s="9">
        <f>IF(LEFT(A58,1)="1",0,IFERROR(N58/WN!Q58,"-"))</f>
        <v>0</v>
      </c>
      <c r="U58" s="18">
        <f>IF(C58="-","-",RTD("wdf.rtq",,C58,"LastPrice"))</f>
        <v>5776.05</v>
      </c>
      <c r="V58" s="9">
        <f>IF(C58="-","-",RTD("wdf.rtq",,C58,"PctChg")/100)</f>
        <v>9.1000000000000004E-3</v>
      </c>
      <c r="W58" s="18">
        <f>RTD("wdf.rtq",,C58,"Amount")/100000000</f>
        <v>369.79048999999998</v>
      </c>
      <c r="X58" s="18"/>
      <c r="Y58" s="18"/>
      <c r="Z58" s="18"/>
    </row>
    <row r="59" spans="1:26" x14ac:dyDescent="0.25">
      <c r="A59" s="1" t="str">
        <f>WN!A59</f>
        <v>164402</v>
      </c>
      <c r="B59" s="1" t="str">
        <f>WN!B59</f>
        <v>中航军工</v>
      </c>
      <c r="C59" s="1" t="str">
        <f>IF(WN!L59="0","000300.SH",WN!L59)</f>
        <v>399959.SZ</v>
      </c>
      <c r="D59" s="1" t="str">
        <f>IF(WN!L59="0","沪深300",WN!M59)</f>
        <v>军工指数</v>
      </c>
      <c r="E59" s="1" t="str">
        <f>WN!F59</f>
        <v>150221.SZ</v>
      </c>
      <c r="F59" s="1" t="str">
        <f>WN!H59</f>
        <v>中航军A</v>
      </c>
      <c r="G59" s="1" t="str">
        <f>WN!I59</f>
        <v>150222.SZ</v>
      </c>
      <c r="H59" s="1" t="str">
        <f>WN!K59</f>
        <v>中航军B</v>
      </c>
      <c r="I59" s="11">
        <f>RTD("wdf.rtq",,E59,"LastPrice")</f>
        <v>1.115</v>
      </c>
      <c r="J59" s="11">
        <f>RTD("wdf.rtq",,G59,"LastPrice")</f>
        <v>0.47300000000000003</v>
      </c>
      <c r="K59" s="11">
        <f>IF(OR(LEFT(A59,1)="5",A59="164705"),RTD("wdf.rtq",,A59,"LastPrice"),0)</f>
        <v>0</v>
      </c>
      <c r="L59" s="42">
        <f>RTD("wdf.rtq",,E59,"Volume")/100000000</f>
        <v>7.5823000000000002E-2</v>
      </c>
      <c r="M59" s="42">
        <f>RTD("wdf.rtq",,G59,"Volume")/100000000</f>
        <v>1.0529744999999999</v>
      </c>
      <c r="N59" s="42">
        <f>IF(LEFT(A59,1)="1",0,RTD("wdf.rtq",,A59,"Volume")/100000000)</f>
        <v>0</v>
      </c>
      <c r="O59" s="9">
        <f>RTD("wdf.rtq",,E59,"PctChg")/100</f>
        <v>-1.8000000000000002E-3</v>
      </c>
      <c r="P59" s="9">
        <f>RTD("wdf.rtq",,G59,"PctChg")/100</f>
        <v>-1.46E-2</v>
      </c>
      <c r="Q59" s="9">
        <f>IF(LEFT(A59,1)="1",0,RTD("wdf.rtq",,A59,"PctChg")/100)</f>
        <v>0</v>
      </c>
      <c r="R59" s="9">
        <f ca="1">IFERROR(L59/WN!R59,"-")</f>
        <v>2.47451256544952E-3</v>
      </c>
      <c r="S59" s="9">
        <f ca="1">IFERROR(M59/WN!S59,"-")</f>
        <v>3.4364224977877139E-2</v>
      </c>
      <c r="T59" s="9">
        <f>IF(LEFT(A59,1)="1",0,IFERROR(N59/WN!Q59,"-"))</f>
        <v>0</v>
      </c>
      <c r="U59" s="18">
        <f>IF(C59="-","-",RTD("wdf.rtq",,C59,"LastPrice"))</f>
        <v>1287.81</v>
      </c>
      <c r="V59" s="9">
        <f>IF(C59="-","-",RTD("wdf.rtq",,C59,"PctChg")/100)</f>
        <v>-5.1999999999999998E-3</v>
      </c>
      <c r="W59" s="18">
        <f>RTD("wdf.rtq",,C59,"Amount")/100000000</f>
        <v>74.688160999999994</v>
      </c>
      <c r="X59" s="18"/>
      <c r="Y59" s="18"/>
      <c r="Z59" s="18"/>
    </row>
    <row r="60" spans="1:26" x14ac:dyDescent="0.25">
      <c r="A60" s="1" t="str">
        <f>WN!A60</f>
        <v>502048</v>
      </c>
      <c r="B60" s="1" t="str">
        <f>WN!B60</f>
        <v>50分级</v>
      </c>
      <c r="C60" s="1" t="str">
        <f>IF(WN!L60="0","000300.SH",WN!L60)</f>
        <v>000016.SH</v>
      </c>
      <c r="D60" s="1" t="str">
        <f>IF(WN!L60="0","沪深300",WN!M60)</f>
        <v>上证50</v>
      </c>
      <c r="E60" s="1" t="str">
        <f>WN!F60</f>
        <v>502049.SH</v>
      </c>
      <c r="F60" s="1" t="str">
        <f>WN!H60</f>
        <v>上证50A</v>
      </c>
      <c r="G60" s="1" t="str">
        <f>WN!I60</f>
        <v>502050.SH</v>
      </c>
      <c r="H60" s="1" t="str">
        <f>WN!K60</f>
        <v>上证50B</v>
      </c>
      <c r="I60" s="11">
        <f>RTD("wdf.rtq",,E60,"LastPrice")</f>
        <v>1.022</v>
      </c>
      <c r="J60" s="11">
        <f>RTD("wdf.rtq",,G60,"LastPrice")</f>
        <v>1.647</v>
      </c>
      <c r="K60" s="11">
        <f>IF(OR(LEFT(A60,1)="5",A60="164705"),RTD("wdf.rtq",,A60,"LastPrice"),0)</f>
        <v>1.3440000000000001</v>
      </c>
      <c r="L60" s="42">
        <f>RTD("wdf.rtq",,E60,"Volume")/100000000</f>
        <v>1.0749500000000001E-3</v>
      </c>
      <c r="M60" s="42">
        <f>RTD("wdf.rtq",,G60,"Volume")/100000000</f>
        <v>2.5870699999999999E-3</v>
      </c>
      <c r="N60" s="42">
        <f>IF(LEFT(A60,1)="1",0,RTD("wdf.rtq",,A60,"Volume")/100000000)</f>
        <v>8.0699999999999999E-4</v>
      </c>
      <c r="O60" s="9">
        <f>RTD("wdf.rtq",,E60,"PctChg")/100</f>
        <v>-1.3500000000000002E-2</v>
      </c>
      <c r="P60" s="9">
        <f>RTD("wdf.rtq",,G60,"PctChg")/100</f>
        <v>-4.2000000000000006E-3</v>
      </c>
      <c r="Q60" s="9">
        <f>IF(LEFT(A60,1)="1",0,RTD("wdf.rtq",,A60,"PctChg")/100)</f>
        <v>0</v>
      </c>
      <c r="R60" s="9">
        <f ca="1">IFERROR(L60/WN!R60,"-")</f>
        <v>1.4758701173886181E-3</v>
      </c>
      <c r="S60" s="9">
        <f ca="1">IFERROR(M60/WN!S60,"-")</f>
        <v>3.5519599093842241E-3</v>
      </c>
      <c r="T60" s="9">
        <f ca="1">IF(LEFT(A60,1)="1",0,IFERROR(N60/WN!Q60,"-"))</f>
        <v>2.6964174735871374E-3</v>
      </c>
      <c r="U60" s="18">
        <f>IF(C60="-","-",RTD("wdf.rtq",,C60,"LastPrice"))</f>
        <v>2686.69</v>
      </c>
      <c r="V60" s="9">
        <f>IF(C60="-","-",RTD("wdf.rtq",,C60,"PctChg")/100)</f>
        <v>-1.9E-3</v>
      </c>
      <c r="W60" s="18">
        <f>RTD("wdf.rtq",,C60,"Amount")/100000000</f>
        <v>325.99542100000002</v>
      </c>
      <c r="X60" s="18"/>
      <c r="Y60" s="18"/>
      <c r="Z60" s="18"/>
    </row>
    <row r="61" spans="1:26" x14ac:dyDescent="0.25">
      <c r="A61" s="1" t="str">
        <f>WN!A61</f>
        <v>502000</v>
      </c>
      <c r="B61" s="1" t="str">
        <f>WN!B61</f>
        <v>500等权</v>
      </c>
      <c r="C61" s="1" t="str">
        <f>IF(WN!L61="0","000300.SH",WN!L61)</f>
        <v>000982.SH</v>
      </c>
      <c r="D61" s="1" t="str">
        <f>IF(WN!L61="0","沪深300",WN!M61)</f>
        <v>500等权</v>
      </c>
      <c r="E61" s="1" t="str">
        <f>WN!F61</f>
        <v>502001.SH</v>
      </c>
      <c r="F61" s="1" t="str">
        <f>WN!H61</f>
        <v>500等权A</v>
      </c>
      <c r="G61" s="1" t="str">
        <f>WN!I61</f>
        <v>502002.SH</v>
      </c>
      <c r="H61" s="1" t="str">
        <f>WN!K61</f>
        <v>500等权B</v>
      </c>
      <c r="I61" s="11">
        <f>RTD("wdf.rtq",,E61,"LastPrice")</f>
        <v>1.161</v>
      </c>
      <c r="J61" s="11">
        <f>RTD("wdf.rtq",,G61,"LastPrice")</f>
        <v>0.94200000000000006</v>
      </c>
      <c r="K61" s="11">
        <f>IF(OR(LEFT(A61,1)="5",A61="164705"),RTD("wdf.rtq",,A61,"LastPrice"),0)</f>
        <v>1.0489999999999999</v>
      </c>
      <c r="L61" s="42">
        <f>RTD("wdf.rtq",,E61,"Volume")/100000000</f>
        <v>1.4355999999999999E-4</v>
      </c>
      <c r="M61" s="42">
        <f>RTD("wdf.rtq",,G61,"Volume")/100000000</f>
        <v>1.17E-4</v>
      </c>
      <c r="N61" s="42">
        <f>IF(LEFT(A61,1)="1",0,RTD("wdf.rtq",,A61,"Volume")/100000000)</f>
        <v>8.3745E-4</v>
      </c>
      <c r="O61" s="9">
        <f>RTD("wdf.rtq",,E61,"PctChg")/100</f>
        <v>8.7000000000000011E-3</v>
      </c>
      <c r="P61" s="9">
        <f>RTD("wdf.rtq",,G61,"PctChg")/100</f>
        <v>-3.0899999999999997E-2</v>
      </c>
      <c r="Q61" s="9">
        <f>IF(LEFT(A61,1)="1",0,RTD("wdf.rtq",,A61,"PctChg")/100)</f>
        <v>-1E-3</v>
      </c>
      <c r="R61" s="9">
        <f ca="1">IFERROR(L61/WN!R61,"-")</f>
        <v>9.6303749916146764E-3</v>
      </c>
      <c r="S61" s="9">
        <f ca="1">IFERROR(M61/WN!S61,"-")</f>
        <v>7.8486617025558467E-3</v>
      </c>
      <c r="T61" s="9">
        <f ca="1">IF(LEFT(A61,1)="1",0,IFERROR(N61/WN!Q61,"-"))</f>
        <v>5.0457914080857987E-2</v>
      </c>
      <c r="U61" s="18">
        <f>IF(C61="-","-",RTD("wdf.rtq",,C61,"LastPrice"))</f>
        <v>7947.4800000000005</v>
      </c>
      <c r="V61" s="9">
        <f>IF(C61="-","-",RTD("wdf.rtq",,C61,"PctChg")/100)</f>
        <v>2.9000000000000002E-3</v>
      </c>
      <c r="W61" s="18">
        <f>RTD("wdf.rtq",,C61,"Amount")/100000000</f>
        <v>1209.1238679999999</v>
      </c>
      <c r="X61" s="18"/>
      <c r="Y61" s="18"/>
      <c r="Z61" s="18"/>
    </row>
    <row r="62" spans="1:26" x14ac:dyDescent="0.25">
      <c r="A62" s="1" t="str">
        <f>WN!A62</f>
        <v>160631</v>
      </c>
      <c r="B62" s="1" t="str">
        <f>WN!B62</f>
        <v>银行指基</v>
      </c>
      <c r="C62" s="1" t="str">
        <f>IF(WN!L62="0","000300.SH",WN!L62)</f>
        <v>399986.SZ</v>
      </c>
      <c r="D62" s="1" t="str">
        <f>IF(WN!L62="0","沪深300",WN!M62)</f>
        <v>中证银行</v>
      </c>
      <c r="E62" s="1" t="str">
        <f>WN!F62</f>
        <v>150227.SZ</v>
      </c>
      <c r="F62" s="1" t="str">
        <f>WN!H62</f>
        <v>银行A</v>
      </c>
      <c r="G62" s="1" t="str">
        <f>WN!I62</f>
        <v>150228.SZ</v>
      </c>
      <c r="H62" s="1" t="str">
        <f>WN!K62</f>
        <v>银行B</v>
      </c>
      <c r="I62" s="11">
        <f>RTD("wdf.rtq",,E62,"LastPrice")</f>
        <v>0.98899999999999999</v>
      </c>
      <c r="J62" s="11">
        <f>RTD("wdf.rtq",,G62,"LastPrice")</f>
        <v>0.95600000000000007</v>
      </c>
      <c r="K62" s="11">
        <f>IF(OR(LEFT(A62,1)="5",A62="164705"),RTD("wdf.rtq",,A62,"LastPrice"),0)</f>
        <v>0</v>
      </c>
      <c r="L62" s="42">
        <f>RTD("wdf.rtq",,E62,"Volume")/100000000</f>
        <v>8.0977720000000003E-2</v>
      </c>
      <c r="M62" s="42">
        <f>RTD("wdf.rtq",,G62,"Volume")/100000000</f>
        <v>0.38516181999999999</v>
      </c>
      <c r="N62" s="42">
        <f>IF(LEFT(A62,1)="1",0,RTD("wdf.rtq",,A62,"Volume")/100000000)</f>
        <v>0</v>
      </c>
      <c r="O62" s="9">
        <f>RTD("wdf.rtq",,E62,"PctChg")/100</f>
        <v>0</v>
      </c>
      <c r="P62" s="9">
        <f>RTD("wdf.rtq",,G62,"PctChg")/100</f>
        <v>-3.1000000000000003E-3</v>
      </c>
      <c r="Q62" s="9">
        <f>IF(LEFT(A62,1)="1",0,RTD("wdf.rtq",,A62,"PctChg")/100)</f>
        <v>0</v>
      </c>
      <c r="R62" s="9">
        <f ca="1">IFERROR(L62/WN!R62,"-")</f>
        <v>3.7623152482546963E-3</v>
      </c>
      <c r="S62" s="9">
        <f ca="1">IFERROR(M62/WN!S62,"-")</f>
        <v>1.7895048025945045E-2</v>
      </c>
      <c r="T62" s="9">
        <f>IF(LEFT(A62,1)="1",0,IFERROR(N62/WN!Q62,"-"))</f>
        <v>0</v>
      </c>
      <c r="U62" s="18">
        <f>IF(C62="-","-",RTD("wdf.rtq",,C62,"LastPrice"))</f>
        <v>6480.21</v>
      </c>
      <c r="V62" s="9">
        <f>IF(C62="-","-",RTD("wdf.rtq",,C62,"PctChg")/100)</f>
        <v>1E-4</v>
      </c>
      <c r="W62" s="18">
        <f>RTD("wdf.rtq",,C62,"Amount")/100000000</f>
        <v>80.232864000000006</v>
      </c>
      <c r="X62" s="18"/>
      <c r="Y62" s="18"/>
      <c r="Z62" s="18"/>
    </row>
    <row r="63" spans="1:26" x14ac:dyDescent="0.25">
      <c r="A63" s="1" t="str">
        <f>WN!A63</f>
        <v>164401</v>
      </c>
      <c r="B63" s="1" t="str">
        <f>WN!B63</f>
        <v>健康分级</v>
      </c>
      <c r="C63" s="1" t="str">
        <f>IF(WN!L63="0","000300.SH",WN!L63)</f>
        <v>H30344.CSI</v>
      </c>
      <c r="D63" s="1" t="str">
        <f>IF(WN!L63="0","沪深300",WN!M63)</f>
        <v>健康产业</v>
      </c>
      <c r="E63" s="1" t="str">
        <f>WN!F63</f>
        <v>150219.SZ</v>
      </c>
      <c r="F63" s="1" t="str">
        <f>WN!H63</f>
        <v>健康A</v>
      </c>
      <c r="G63" s="1" t="str">
        <f>WN!I63</f>
        <v>150220.SZ</v>
      </c>
      <c r="H63" s="1" t="str">
        <f>WN!K63</f>
        <v>健康B</v>
      </c>
      <c r="I63" s="11">
        <f>RTD("wdf.rtq",,E63,"LastPrice")</f>
        <v>1.1300000000000001</v>
      </c>
      <c r="J63" s="11">
        <f>RTD("wdf.rtq",,G63,"LastPrice")</f>
        <v>0.82500000000000007</v>
      </c>
      <c r="K63" s="11">
        <f>IF(OR(LEFT(A63,1)="5",A63="164705"),RTD("wdf.rtq",,A63,"LastPrice"),0)</f>
        <v>0</v>
      </c>
      <c r="L63" s="42">
        <f>RTD("wdf.rtq",,E63,"Volume")/100000000</f>
        <v>6.3999999999999997E-5</v>
      </c>
      <c r="M63" s="42">
        <f>RTD("wdf.rtq",,G63,"Volume")/100000000</f>
        <v>5.51002E-3</v>
      </c>
      <c r="N63" s="42">
        <f>IF(LEFT(A63,1)="1",0,RTD("wdf.rtq",,A63,"Volume")/100000000)</f>
        <v>0</v>
      </c>
      <c r="O63" s="9">
        <f>RTD("wdf.rtq",,E63,"PctChg")/100</f>
        <v>4.4000000000000003E-3</v>
      </c>
      <c r="P63" s="9">
        <f>RTD("wdf.rtq",,G63,"PctChg")/100</f>
        <v>0</v>
      </c>
      <c r="Q63" s="9">
        <f>IF(LEFT(A63,1)="1",0,RTD("wdf.rtq",,A63,"PctChg")/100)</f>
        <v>0</v>
      </c>
      <c r="R63" s="9">
        <f ca="1">IFERROR(L63/WN!R63,"-")</f>
        <v>2.7556947001493504E-5</v>
      </c>
      <c r="S63" s="9">
        <f ca="1">IFERROR(M63/WN!S63,"-")</f>
        <v>2.3724895174557694E-3</v>
      </c>
      <c r="T63" s="9">
        <f>IF(LEFT(A63,1)="1",0,IFERROR(N63/WN!Q63,"-"))</f>
        <v>0</v>
      </c>
      <c r="U63" s="18">
        <f>IF(C63="-","-",RTD("wdf.rtq",,C63,"LastPrice"))</f>
        <v>1990.54</v>
      </c>
      <c r="V63" s="9">
        <f>IF(C63="-","-",RTD("wdf.rtq",,C63,"PctChg")/100)</f>
        <v>2.0000000000000001E-4</v>
      </c>
      <c r="W63" s="18">
        <f>RTD("wdf.rtq",,C63,"Amount")/100000000</f>
        <v>159.45540217000001</v>
      </c>
      <c r="X63" s="18"/>
      <c r="Y63" s="18"/>
      <c r="Z63" s="18"/>
    </row>
    <row r="64" spans="1:26" x14ac:dyDescent="0.25">
      <c r="A64" s="1" t="str">
        <f>WN!A64</f>
        <v>160632</v>
      </c>
      <c r="B64" s="1" t="str">
        <f>WN!B64</f>
        <v>酒分级</v>
      </c>
      <c r="C64" s="1" t="str">
        <f>IF(WN!L64="0","000300.SH",WN!L64)</f>
        <v>399987.SZ</v>
      </c>
      <c r="D64" s="1" t="str">
        <f>IF(WN!L64="0","沪深300",WN!M64)</f>
        <v>中证酒</v>
      </c>
      <c r="E64" s="1" t="str">
        <f>WN!F64</f>
        <v>150229.SZ</v>
      </c>
      <c r="F64" s="1" t="str">
        <f>WN!H64</f>
        <v>酒A</v>
      </c>
      <c r="G64" s="1" t="str">
        <f>WN!I64</f>
        <v>150230.SZ</v>
      </c>
      <c r="H64" s="1" t="str">
        <f>WN!K64</f>
        <v>酒B</v>
      </c>
      <c r="I64" s="11">
        <f>RTD("wdf.rtq",,E64,"LastPrice")</f>
        <v>1.0110000000000001</v>
      </c>
      <c r="J64" s="11">
        <f>RTD("wdf.rtq",,G64,"LastPrice")</f>
        <v>1.2310000000000001</v>
      </c>
      <c r="K64" s="11">
        <f>IF(OR(LEFT(A64,1)="5",A64="164705"),RTD("wdf.rtq",,A64,"LastPrice"),0)</f>
        <v>0</v>
      </c>
      <c r="L64" s="42">
        <f>RTD("wdf.rtq",,E64,"Volume")/100000000</f>
        <v>2.5300000000000002E-4</v>
      </c>
      <c r="M64" s="42">
        <f>RTD("wdf.rtq",,G64,"Volume")/100000000</f>
        <v>1.348E-3</v>
      </c>
      <c r="N64" s="42">
        <f>IF(LEFT(A64,1)="1",0,RTD("wdf.rtq",,A64,"Volume")/100000000)</f>
        <v>0</v>
      </c>
      <c r="O64" s="9">
        <f>RTD("wdf.rtq",,E64,"PctChg")/100</f>
        <v>7.000000000000001E-3</v>
      </c>
      <c r="P64" s="9">
        <f>RTD("wdf.rtq",,G64,"PctChg")/100</f>
        <v>-8.0999999999999996E-3</v>
      </c>
      <c r="Q64" s="9">
        <f>IF(LEFT(A64,1)="1",0,RTD("wdf.rtq",,A64,"PctChg")/100)</f>
        <v>0</v>
      </c>
      <c r="R64" s="9">
        <f ca="1">IFERROR(L64/WN!R64,"-")</f>
        <v>1.079842716853545E-3</v>
      </c>
      <c r="S64" s="9">
        <f ca="1">IFERROR(M64/WN!S64,"-")</f>
        <v>5.7534700402772782E-3</v>
      </c>
      <c r="T64" s="9">
        <f>IF(LEFT(A64,1)="1",0,IFERROR(N64/WN!Q64,"-"))</f>
        <v>0</v>
      </c>
      <c r="U64" s="18">
        <f>IF(C64="-","-",RTD("wdf.rtq",,C64,"LastPrice"))</f>
        <v>2870.9900000000002</v>
      </c>
      <c r="V64" s="9">
        <f>IF(C64="-","-",RTD("wdf.rtq",,C64,"PctChg")/100)</f>
        <v>-1.2800000000000001E-2</v>
      </c>
      <c r="W64" s="18">
        <f>RTD("wdf.rtq",,C64,"Amount")/100000000</f>
        <v>70.051174000000003</v>
      </c>
      <c r="X64" s="18"/>
      <c r="Y64" s="18"/>
      <c r="Z64" s="18"/>
    </row>
    <row r="65" spans="1:26" x14ac:dyDescent="0.25">
      <c r="A65" s="1" t="str">
        <f>WN!A65</f>
        <v>161029</v>
      </c>
      <c r="B65" s="1" t="str">
        <f>WN!B65</f>
        <v>银行分级</v>
      </c>
      <c r="C65" s="1" t="str">
        <f>IF(WN!L65="0","000300.SH",WN!L65)</f>
        <v>399986.SZ</v>
      </c>
      <c r="D65" s="1" t="str">
        <f>IF(WN!L65="0","沪深300",WN!M65)</f>
        <v>中证银行</v>
      </c>
      <c r="E65" s="1" t="str">
        <f>WN!F65</f>
        <v>150241.SZ</v>
      </c>
      <c r="F65" s="1" t="str">
        <f>WN!H65</f>
        <v>银行A级</v>
      </c>
      <c r="G65" s="1" t="str">
        <f>WN!I65</f>
        <v>150242.SZ</v>
      </c>
      <c r="H65" s="1" t="str">
        <f>WN!K65</f>
        <v>银行B级</v>
      </c>
      <c r="I65" s="11">
        <f>RTD("wdf.rtq",,E65,"LastPrice")</f>
        <v>1.032</v>
      </c>
      <c r="J65" s="11">
        <f>RTD("wdf.rtq",,G65,"LastPrice")</f>
        <v>1.04</v>
      </c>
      <c r="K65" s="11">
        <f>IF(OR(LEFT(A65,1)="5",A65="164705"),RTD("wdf.rtq",,A65,"LastPrice"),0)</f>
        <v>0</v>
      </c>
      <c r="L65" s="42">
        <f>RTD("wdf.rtq",,E65,"Volume")/100000000</f>
        <v>7.9999999999999996E-6</v>
      </c>
      <c r="M65" s="42">
        <f>RTD("wdf.rtq",,G65,"Volume")/100000000</f>
        <v>2.7490000000000001E-3</v>
      </c>
      <c r="N65" s="42">
        <f>IF(LEFT(A65,1)="1",0,RTD("wdf.rtq",,A65,"Volume")/100000000)</f>
        <v>0</v>
      </c>
      <c r="O65" s="9">
        <f>RTD("wdf.rtq",,E65,"PctChg")/100</f>
        <v>-1.8100000000000002E-2</v>
      </c>
      <c r="P65" s="9">
        <f>RTD("wdf.rtq",,G65,"PctChg")/100</f>
        <v>-1.52E-2</v>
      </c>
      <c r="Q65" s="9">
        <f>IF(LEFT(A65,1)="1",0,RTD("wdf.rtq",,A65,"PctChg")/100)</f>
        <v>0</v>
      </c>
      <c r="R65" s="9">
        <f ca="1">IFERROR(L65/WN!R65,"-")</f>
        <v>1.6644318201914306E-5</v>
      </c>
      <c r="S65" s="9">
        <f ca="1">IFERROR(M65/WN!S65,"-")</f>
        <v>5.7194037231383336E-3</v>
      </c>
      <c r="T65" s="9">
        <f>IF(LEFT(A65,1)="1",0,IFERROR(N65/WN!Q65,"-"))</f>
        <v>0</v>
      </c>
      <c r="U65" s="18">
        <f>IF(C65="-","-",RTD("wdf.rtq",,C65,"LastPrice"))</f>
        <v>6480.21</v>
      </c>
      <c r="V65" s="9">
        <f>IF(C65="-","-",RTD("wdf.rtq",,C65,"PctChg")/100)</f>
        <v>1E-4</v>
      </c>
      <c r="W65" s="18">
        <f>RTD("wdf.rtq",,C65,"Amount")/100000000</f>
        <v>80.232864000000006</v>
      </c>
      <c r="X65" s="18"/>
      <c r="Y65" s="18"/>
      <c r="Z65" s="18"/>
    </row>
    <row r="66" spans="1:26" x14ac:dyDescent="0.25">
      <c r="A66" s="1" t="str">
        <f>WN!A66</f>
        <v>160633</v>
      </c>
      <c r="B66" s="1" t="str">
        <f>WN!B66</f>
        <v>券商指基</v>
      </c>
      <c r="C66" s="1" t="str">
        <f>IF(WN!L66="0","000300.SH",WN!L66)</f>
        <v>399975.SZ</v>
      </c>
      <c r="D66" s="1" t="str">
        <f>IF(WN!L66="0","沪深300",WN!M66)</f>
        <v>证券公司</v>
      </c>
      <c r="E66" s="1" t="str">
        <f>WN!F66</f>
        <v>150235.SZ</v>
      </c>
      <c r="F66" s="1" t="str">
        <f>WN!H66</f>
        <v>券商A级</v>
      </c>
      <c r="G66" s="1" t="str">
        <f>WN!I66</f>
        <v>150236.SZ</v>
      </c>
      <c r="H66" s="1" t="str">
        <f>WN!K66</f>
        <v>券商B级</v>
      </c>
      <c r="I66" s="11">
        <f>RTD("wdf.rtq",,E66,"LastPrice")</f>
        <v>1.042</v>
      </c>
      <c r="J66" s="11">
        <f>RTD("wdf.rtq",,G66,"LastPrice")</f>
        <v>0.93600000000000005</v>
      </c>
      <c r="K66" s="11">
        <f>IF(OR(LEFT(A66,1)="5",A66="164705"),RTD("wdf.rtq",,A66,"LastPrice"),0)</f>
        <v>0</v>
      </c>
      <c r="L66" s="42">
        <f>RTD("wdf.rtq",,E66,"Volume")/100000000</f>
        <v>7.5153999999999998E-4</v>
      </c>
      <c r="M66" s="42">
        <f>RTD("wdf.rtq",,G66,"Volume")/100000000</f>
        <v>2.087495E-2</v>
      </c>
      <c r="N66" s="42">
        <f>IF(LEFT(A66,1)="1",0,RTD("wdf.rtq",,A66,"Volume")/100000000)</f>
        <v>0</v>
      </c>
      <c r="O66" s="9">
        <f>RTD("wdf.rtq",,E66,"PctChg")/100</f>
        <v>-2.8900000000000002E-2</v>
      </c>
      <c r="P66" s="9">
        <f>RTD("wdf.rtq",,G66,"PctChg")/100</f>
        <v>-1.37E-2</v>
      </c>
      <c r="Q66" s="9">
        <f>IF(LEFT(A66,1)="1",0,RTD("wdf.rtq",,A66,"PctChg")/100)</f>
        <v>0</v>
      </c>
      <c r="R66" s="9">
        <f ca="1">IFERROR(L66/WN!R66,"-")</f>
        <v>4.5592970788630816E-4</v>
      </c>
      <c r="S66" s="9">
        <f ca="1">IFERROR(M66/WN!S66,"-")</f>
        <v>1.2664009630761244E-2</v>
      </c>
      <c r="T66" s="9">
        <f>IF(LEFT(A66,1)="1",0,IFERROR(N66/WN!Q66,"-"))</f>
        <v>0</v>
      </c>
      <c r="U66" s="18">
        <f>IF(C66="-","-",RTD("wdf.rtq",,C66,"LastPrice"))</f>
        <v>864.89</v>
      </c>
      <c r="V66" s="9">
        <f>IF(C66="-","-",RTD("wdf.rtq",,C66,"PctChg")/100)</f>
        <v>-4.2000000000000006E-3</v>
      </c>
      <c r="W66" s="18">
        <f>RTD("wdf.rtq",,C66,"Amount")/100000000</f>
        <v>149.197901</v>
      </c>
      <c r="X66" s="18"/>
      <c r="Y66" s="18"/>
      <c r="Z66" s="18"/>
    </row>
    <row r="67" spans="1:26" x14ac:dyDescent="0.25">
      <c r="A67" s="1" t="str">
        <f>WN!A67</f>
        <v>167503</v>
      </c>
      <c r="B67" s="1" t="str">
        <f>WN!B67</f>
        <v>一带分级</v>
      </c>
      <c r="C67" s="1" t="str">
        <f>IF(WN!L67="0","000300.SH",WN!L67)</f>
        <v>399991.SZ</v>
      </c>
      <c r="D67" s="1" t="str">
        <f>IF(WN!L67="0","沪深300",WN!M67)</f>
        <v>一带一路</v>
      </c>
      <c r="E67" s="1" t="str">
        <f>WN!F67</f>
        <v>150275.SZ</v>
      </c>
      <c r="F67" s="1" t="str">
        <f>WN!H67</f>
        <v>一带一A</v>
      </c>
      <c r="G67" s="1" t="str">
        <f>WN!I67</f>
        <v>150276.SZ</v>
      </c>
      <c r="H67" s="1" t="str">
        <f>WN!K67</f>
        <v>一带一B</v>
      </c>
      <c r="I67" s="11">
        <f>RTD("wdf.rtq",,E67,"LastPrice")</f>
        <v>0.98299999999999998</v>
      </c>
      <c r="J67" s="11">
        <f>RTD("wdf.rtq",,G67,"LastPrice")</f>
        <v>0.61399999999999999</v>
      </c>
      <c r="K67" s="11">
        <f>IF(OR(LEFT(A67,1)="5",A67="164705"),RTD("wdf.rtq",,A67,"LastPrice"),0)</f>
        <v>0</v>
      </c>
      <c r="L67" s="42">
        <f>RTD("wdf.rtq",,E67,"Volume")/100000000</f>
        <v>2.59092E-2</v>
      </c>
      <c r="M67" s="42">
        <f>RTD("wdf.rtq",,G67,"Volume")/100000000</f>
        <v>7.2622119999999998E-2</v>
      </c>
      <c r="N67" s="42">
        <f>IF(LEFT(A67,1)="1",0,RTD("wdf.rtq",,A67,"Volume")/100000000)</f>
        <v>0</v>
      </c>
      <c r="O67" s="9">
        <f>RTD("wdf.rtq",,E67,"PctChg")/100</f>
        <v>0</v>
      </c>
      <c r="P67" s="9">
        <f>RTD("wdf.rtq",,G67,"PctChg")/100</f>
        <v>-1.7600000000000001E-2</v>
      </c>
      <c r="Q67" s="9">
        <f>IF(LEFT(A67,1)="1",0,RTD("wdf.rtq",,A67,"PctChg")/100)</f>
        <v>0</v>
      </c>
      <c r="R67" s="9">
        <f ca="1">IFERROR(L67/WN!R67,"-")</f>
        <v>5.1999877701181529E-3</v>
      </c>
      <c r="S67" s="9">
        <f ca="1">IFERROR(M67/WN!S67,"-")</f>
        <v>1.457529124172313E-2</v>
      </c>
      <c r="T67" s="9">
        <f>IF(LEFT(A67,1)="1",0,IFERROR(N67/WN!Q67,"-"))</f>
        <v>0</v>
      </c>
      <c r="U67" s="18">
        <f>IF(C67="-","-",RTD("wdf.rtq",,C67,"LastPrice"))</f>
        <v>1763.55</v>
      </c>
      <c r="V67" s="9">
        <f>IF(C67="-","-",RTD("wdf.rtq",,C67,"PctChg")/100)</f>
        <v>-6.0000000000000006E-4</v>
      </c>
      <c r="W67" s="18">
        <f>RTD("wdf.rtq",,C67,"Amount")/100000000</f>
        <v>189.44766200000001</v>
      </c>
      <c r="X67" s="18"/>
      <c r="Y67" s="18"/>
      <c r="Z67" s="18"/>
    </row>
    <row r="68" spans="1:26" x14ac:dyDescent="0.25">
      <c r="A68" s="1" t="str">
        <f>WN!A68</f>
        <v>160638</v>
      </c>
      <c r="B68" s="1" t="str">
        <f>WN!B68</f>
        <v>带路分级</v>
      </c>
      <c r="C68" s="1" t="str">
        <f>IF(WN!L68="0","000300.SH",WN!L68)</f>
        <v>399991.SZ</v>
      </c>
      <c r="D68" s="1" t="str">
        <f>IF(WN!L68="0","沪深300",WN!M68)</f>
        <v>一带一路</v>
      </c>
      <c r="E68" s="1" t="str">
        <f>WN!F68</f>
        <v>150273.SZ</v>
      </c>
      <c r="F68" s="1" t="str">
        <f>WN!H68</f>
        <v>带路A</v>
      </c>
      <c r="G68" s="1" t="str">
        <f>WN!I68</f>
        <v>150274.SZ</v>
      </c>
      <c r="H68" s="1" t="str">
        <f>WN!K68</f>
        <v>带路B</v>
      </c>
      <c r="I68" s="11">
        <f>RTD("wdf.rtq",,E68,"LastPrice")</f>
        <v>0.96599999999999997</v>
      </c>
      <c r="J68" s="11">
        <f>RTD("wdf.rtq",,G68,"LastPrice")</f>
        <v>0.67700000000000005</v>
      </c>
      <c r="K68" s="11">
        <f>IF(OR(LEFT(A68,1)="5",A68="164705"),RTD("wdf.rtq",,A68,"LastPrice"),0)</f>
        <v>0</v>
      </c>
      <c r="L68" s="42">
        <f>RTD("wdf.rtq",,E68,"Volume")/100000000</f>
        <v>9.7594000000000001E-4</v>
      </c>
      <c r="M68" s="42">
        <f>RTD("wdf.rtq",,G68,"Volume")/100000000</f>
        <v>5.2499999999999997E-4</v>
      </c>
      <c r="N68" s="42">
        <f>IF(LEFT(A68,1)="1",0,RTD("wdf.rtq",,A68,"Volume")/100000000)</f>
        <v>0</v>
      </c>
      <c r="O68" s="9">
        <f>RTD("wdf.rtq",,E68,"PctChg")/100</f>
        <v>0</v>
      </c>
      <c r="P68" s="9">
        <f>RTD("wdf.rtq",,G68,"PctChg")/100</f>
        <v>-7.3000000000000001E-3</v>
      </c>
      <c r="Q68" s="9">
        <f>IF(LEFT(A68,1)="1",0,RTD("wdf.rtq",,A68,"PctChg")/100)</f>
        <v>0</v>
      </c>
      <c r="R68" s="9">
        <f ca="1">IFERROR(L68/WN!R68,"-")</f>
        <v>1.7798049673398476E-3</v>
      </c>
      <c r="S68" s="9">
        <f ca="1">IFERROR(M68/WN!S68,"-")</f>
        <v>9.5743345682462028E-4</v>
      </c>
      <c r="T68" s="9">
        <f>IF(LEFT(A68,1)="1",0,IFERROR(N68/WN!Q68,"-"))</f>
        <v>0</v>
      </c>
      <c r="U68" s="18">
        <f>IF(C68="-","-",RTD("wdf.rtq",,C68,"LastPrice"))</f>
        <v>1763.55</v>
      </c>
      <c r="V68" s="9">
        <f>IF(C68="-","-",RTD("wdf.rtq",,C68,"PctChg")/100)</f>
        <v>-6.0000000000000006E-4</v>
      </c>
      <c r="W68" s="18">
        <f>RTD("wdf.rtq",,C68,"Amount")/100000000</f>
        <v>189.44766200000001</v>
      </c>
      <c r="X68" s="18"/>
      <c r="Y68" s="18"/>
      <c r="Z68" s="18"/>
    </row>
    <row r="69" spans="1:26" x14ac:dyDescent="0.25">
      <c r="A69" s="1" t="str">
        <f>WN!A69</f>
        <v>160516</v>
      </c>
      <c r="B69" s="1" t="str">
        <f>WN!B69</f>
        <v>博时证保</v>
      </c>
      <c r="C69" s="1" t="str">
        <f>IF(WN!L69="0","000300.SH",WN!L69)</f>
        <v>399966.SZ</v>
      </c>
      <c r="D69" s="1" t="str">
        <f>IF(WN!L69="0","沪深300",WN!M69)</f>
        <v>中证800证保</v>
      </c>
      <c r="E69" s="1" t="str">
        <f>WN!F69</f>
        <v>150225.SZ</v>
      </c>
      <c r="F69" s="1" t="str">
        <f>WN!H69</f>
        <v>证保A级</v>
      </c>
      <c r="G69" s="1" t="str">
        <f>WN!I69</f>
        <v>150226.SZ</v>
      </c>
      <c r="H69" s="1" t="str">
        <f>WN!K69</f>
        <v>证保B级</v>
      </c>
      <c r="I69" s="11">
        <f>RTD("wdf.rtq",,E69,"LastPrice")</f>
        <v>1.131</v>
      </c>
      <c r="J69" s="11">
        <f>RTD("wdf.rtq",,G69,"LastPrice")</f>
        <v>1.42</v>
      </c>
      <c r="K69" s="11">
        <f>IF(OR(LEFT(A69,1)="5",A69="164705"),RTD("wdf.rtq",,A69,"LastPrice"),0)</f>
        <v>0</v>
      </c>
      <c r="L69" s="42">
        <f>RTD("wdf.rtq",,E69,"Volume")/100000000</f>
        <v>1.2E-5</v>
      </c>
      <c r="M69" s="42">
        <f>RTD("wdf.rtq",,G69,"Volume")/100000000</f>
        <v>4.473E-5</v>
      </c>
      <c r="N69" s="42">
        <f>IF(LEFT(A69,1)="1",0,RTD("wdf.rtq",,A69,"Volume")/100000000)</f>
        <v>0</v>
      </c>
      <c r="O69" s="9">
        <f>RTD("wdf.rtq",,E69,"PctChg")/100</f>
        <v>7.51E-2</v>
      </c>
      <c r="P69" s="9">
        <f>RTD("wdf.rtq",,G69,"PctChg")/100</f>
        <v>-2.41E-2</v>
      </c>
      <c r="Q69" s="9">
        <f>IF(LEFT(A69,1)="1",0,RTD("wdf.rtq",,A69,"PctChg")/100)</f>
        <v>0</v>
      </c>
      <c r="R69" s="9">
        <f ca="1">IFERROR(L69/WN!R69,"-")</f>
        <v>6.4168779290039833E-5</v>
      </c>
      <c r="S69" s="9">
        <f ca="1">IFERROR(M69/WN!S69,"-")</f>
        <v>2.3918912480362347E-4</v>
      </c>
      <c r="T69" s="9">
        <f>IF(LEFT(A69,1)="1",0,IFERROR(N69/WN!Q69,"-"))</f>
        <v>0</v>
      </c>
      <c r="U69" s="18">
        <f>IF(C69="-","-",RTD("wdf.rtq",,C69,"LastPrice"))</f>
        <v>6501.87</v>
      </c>
      <c r="V69" s="9">
        <f>IF(C69="-","-",RTD("wdf.rtq",,C69,"PctChg")/100)</f>
        <v>-2.7999999999999995E-3</v>
      </c>
      <c r="W69" s="18">
        <f>RTD("wdf.rtq",,C69,"Amount")/100000000</f>
        <v>195.61427399999999</v>
      </c>
      <c r="X69" s="18"/>
      <c r="Y69" s="18"/>
      <c r="Z69" s="18"/>
    </row>
    <row r="70" spans="1:26" x14ac:dyDescent="0.25">
      <c r="A70" s="1" t="str">
        <f>WN!A70</f>
        <v>168201</v>
      </c>
      <c r="B70" s="1" t="str">
        <f>WN!B70</f>
        <v>一带一路</v>
      </c>
      <c r="C70" s="1" t="str">
        <f>IF(WN!L70="0","000300.SH",WN!L70)</f>
        <v>399991.SZ</v>
      </c>
      <c r="D70" s="1" t="str">
        <f>IF(WN!L70="0","沪深300",WN!M70)</f>
        <v>一带一路</v>
      </c>
      <c r="E70" s="1" t="str">
        <f>WN!F70</f>
        <v>150265.SZ</v>
      </c>
      <c r="F70" s="1" t="str">
        <f>WN!H70</f>
        <v>一带A</v>
      </c>
      <c r="G70" s="1" t="str">
        <f>WN!I70</f>
        <v>150266.SZ</v>
      </c>
      <c r="H70" s="1" t="str">
        <f>WN!K70</f>
        <v>一带B</v>
      </c>
      <c r="I70" s="11">
        <f>RTD("wdf.rtq",,E70,"LastPrice")</f>
        <v>1.091</v>
      </c>
      <c r="J70" s="11">
        <f>RTD("wdf.rtq",,G70,"LastPrice")</f>
        <v>1.3420000000000001</v>
      </c>
      <c r="K70" s="11">
        <f>IF(OR(LEFT(A70,1)="5",A70="164705"),RTD("wdf.rtq",,A70,"LastPrice"),0)</f>
        <v>0</v>
      </c>
      <c r="L70" s="42">
        <f>RTD("wdf.rtq",,E70,"Volume")/100000000</f>
        <v>1.81E-3</v>
      </c>
      <c r="M70" s="42">
        <f>RTD("wdf.rtq",,G70,"Volume")/100000000</f>
        <v>2.9039700000000001E-3</v>
      </c>
      <c r="N70" s="42">
        <f>IF(LEFT(A70,1)="1",0,RTD("wdf.rtq",,A70,"Volume")/100000000)</f>
        <v>0</v>
      </c>
      <c r="O70" s="9">
        <f>RTD("wdf.rtq",,E70,"PctChg")/100</f>
        <v>0</v>
      </c>
      <c r="P70" s="9">
        <f>RTD("wdf.rtq",,G70,"PctChg")/100</f>
        <v>3.7000000000000002E-3</v>
      </c>
      <c r="Q70" s="9">
        <f>IF(LEFT(A70,1)="1",0,RTD("wdf.rtq",,A70,"PctChg")/100)</f>
        <v>0</v>
      </c>
      <c r="R70" s="9">
        <f ca="1">IFERROR(L70/WN!R70,"-")</f>
        <v>2.0325123596683565E-3</v>
      </c>
      <c r="S70" s="9">
        <f ca="1">IFERROR(M70/WN!S70,"-")</f>
        <v>3.2609695674619432E-3</v>
      </c>
      <c r="T70" s="9">
        <f>IF(LEFT(A70,1)="1",0,IFERROR(N70/WN!Q70,"-"))</f>
        <v>0</v>
      </c>
      <c r="U70" s="18">
        <f>IF(C70="-","-",RTD("wdf.rtq",,C70,"LastPrice"))</f>
        <v>1763.55</v>
      </c>
      <c r="V70" s="9">
        <f>IF(C70="-","-",RTD("wdf.rtq",,C70,"PctChg")/100)</f>
        <v>-6.0000000000000006E-4</v>
      </c>
      <c r="W70" s="18">
        <f>RTD("wdf.rtq",,C70,"Amount")/100000000</f>
        <v>189.44766200000001</v>
      </c>
      <c r="X70" s="18"/>
      <c r="Y70" s="18"/>
      <c r="Z70" s="18"/>
    </row>
    <row r="71" spans="1:26" x14ac:dyDescent="0.25">
      <c r="A71" s="1" t="str">
        <f>WN!A71</f>
        <v>161723</v>
      </c>
      <c r="B71" s="1" t="str">
        <f>WN!B71</f>
        <v>银行基金</v>
      </c>
      <c r="C71" s="1" t="str">
        <f>IF(WN!L71="0","000300.SH",WN!L71)</f>
        <v>399986.SZ</v>
      </c>
      <c r="D71" s="1" t="str">
        <f>IF(WN!L71="0","沪深300",WN!M71)</f>
        <v>中证银行</v>
      </c>
      <c r="E71" s="1" t="str">
        <f>WN!F71</f>
        <v>150249.SZ</v>
      </c>
      <c r="F71" s="1" t="str">
        <f>WN!H71</f>
        <v>银行A端</v>
      </c>
      <c r="G71" s="1" t="str">
        <f>WN!I71</f>
        <v>150250.SZ</v>
      </c>
      <c r="H71" s="1" t="str">
        <f>WN!K71</f>
        <v>银行B端</v>
      </c>
      <c r="I71" s="11">
        <f>RTD("wdf.rtq",,E71,"LastPrice")</f>
        <v>1.014</v>
      </c>
      <c r="J71" s="11">
        <f>RTD("wdf.rtq",,G71,"LastPrice")</f>
        <v>1.022</v>
      </c>
      <c r="K71" s="11">
        <f>IF(OR(LEFT(A71,1)="5",A71="164705"),RTD("wdf.rtq",,A71,"LastPrice"),0)</f>
        <v>0</v>
      </c>
      <c r="L71" s="42">
        <f>RTD("wdf.rtq",,E71,"Volume")/100000000</f>
        <v>2.0639999999999999E-3</v>
      </c>
      <c r="M71" s="42">
        <f>RTD("wdf.rtq",,G71,"Volume")/100000000</f>
        <v>2.0639999999999999E-3</v>
      </c>
      <c r="N71" s="42">
        <f>IF(LEFT(A71,1)="1",0,RTD("wdf.rtq",,A71,"Volume")/100000000)</f>
        <v>0</v>
      </c>
      <c r="O71" s="9">
        <f>RTD("wdf.rtq",,E71,"PctChg")/100</f>
        <v>0</v>
      </c>
      <c r="P71" s="9">
        <f>RTD("wdf.rtq",,G71,"PctChg")/100</f>
        <v>-1.6400000000000001E-2</v>
      </c>
      <c r="Q71" s="9">
        <f>IF(LEFT(A71,1)="1",0,RTD("wdf.rtq",,A71,"PctChg")/100)</f>
        <v>0</v>
      </c>
      <c r="R71" s="9">
        <f ca="1">IFERROR(L71/WN!R71,"-")</f>
        <v>1.0376797922267426E-2</v>
      </c>
      <c r="S71" s="9">
        <f ca="1">IFERROR(M71/WN!S71,"-")</f>
        <v>1.0376797922267426E-2</v>
      </c>
      <c r="T71" s="9">
        <f>IF(LEFT(A71,1)="1",0,IFERROR(N71/WN!Q71,"-"))</f>
        <v>0</v>
      </c>
      <c r="U71" s="18">
        <f>IF(C71="-","-",RTD("wdf.rtq",,C71,"LastPrice"))</f>
        <v>6480.21</v>
      </c>
      <c r="V71" s="9">
        <f>IF(C71="-","-",RTD("wdf.rtq",,C71,"PctChg")/100)</f>
        <v>1E-4</v>
      </c>
      <c r="W71" s="18">
        <f>RTD("wdf.rtq",,C71,"Amount")/100000000</f>
        <v>80.232864000000006</v>
      </c>
      <c r="X71" s="18"/>
      <c r="Y71" s="18"/>
      <c r="Z71" s="18"/>
    </row>
    <row r="72" spans="1:26" x14ac:dyDescent="0.25">
      <c r="A72" s="1" t="str">
        <f>WN!A72</f>
        <v>161724</v>
      </c>
      <c r="B72" s="1" t="str">
        <f>WN!B72</f>
        <v>煤炭分级</v>
      </c>
      <c r="C72" s="1" t="str">
        <f>IF(WN!L72="0","000300.SH",WN!L72)</f>
        <v>399990.SZ</v>
      </c>
      <c r="D72" s="1" t="str">
        <f>IF(WN!L72="0","沪深300",WN!M72)</f>
        <v>煤炭等权</v>
      </c>
      <c r="E72" s="1" t="str">
        <f>WN!F72</f>
        <v>150251.SZ</v>
      </c>
      <c r="F72" s="1" t="str">
        <f>WN!H72</f>
        <v>煤炭A</v>
      </c>
      <c r="G72" s="1" t="str">
        <f>WN!I72</f>
        <v>150252.SZ</v>
      </c>
      <c r="H72" s="1" t="str">
        <f>WN!K72</f>
        <v>煤炭B</v>
      </c>
      <c r="I72" s="11">
        <f>RTD("wdf.rtq",,E72,"LastPrice")</f>
        <v>1.0509999999999999</v>
      </c>
      <c r="J72" s="11">
        <f>RTD("wdf.rtq",,G72,"LastPrice")</f>
        <v>1.7070000000000001</v>
      </c>
      <c r="K72" s="11">
        <f>IF(OR(LEFT(A72,1)="5",A72="164705"),RTD("wdf.rtq",,A72,"LastPrice"),0)</f>
        <v>0</v>
      </c>
      <c r="L72" s="42">
        <f>RTD("wdf.rtq",,E72,"Volume")/100000000</f>
        <v>7.5401999999999999E-4</v>
      </c>
      <c r="M72" s="42">
        <f>RTD("wdf.rtq",,G72,"Volume")/100000000</f>
        <v>9.5343000000000008E-3</v>
      </c>
      <c r="N72" s="42">
        <f>IF(LEFT(A72,1)="1",0,RTD("wdf.rtq",,A72,"Volume")/100000000)</f>
        <v>0</v>
      </c>
      <c r="O72" s="9">
        <f>RTD("wdf.rtq",,E72,"PctChg")/100</f>
        <v>1E-3</v>
      </c>
      <c r="P72" s="9">
        <f>RTD("wdf.rtq",,G72,"PctChg")/100</f>
        <v>2.2200000000000001E-2</v>
      </c>
      <c r="Q72" s="9">
        <f>IF(LEFT(A72,1)="1",0,RTD("wdf.rtq",,A72,"PctChg")/100)</f>
        <v>0</v>
      </c>
      <c r="R72" s="9">
        <f ca="1">IFERROR(L72/WN!R72,"-")</f>
        <v>2.9949370621137838E-3</v>
      </c>
      <c r="S72" s="9">
        <f ca="1">IFERROR(M72/WN!S72,"-")</f>
        <v>3.7869855483026245E-2</v>
      </c>
      <c r="T72" s="9">
        <f>IF(LEFT(A72,1)="1",0,IFERROR(N72/WN!Q72,"-"))</f>
        <v>0</v>
      </c>
      <c r="U72" s="18">
        <f>IF(C72="-","-",RTD("wdf.rtq",,C72,"LastPrice"))</f>
        <v>2755.91</v>
      </c>
      <c r="V72" s="9">
        <f>IF(C72="-","-",RTD("wdf.rtq",,C72,"PctChg")/100)</f>
        <v>1.3900000000000001E-2</v>
      </c>
      <c r="W72" s="18">
        <f>RTD("wdf.rtq",,C72,"Amount")/100000000</f>
        <v>125.096107</v>
      </c>
      <c r="X72" s="18"/>
      <c r="Y72" s="18"/>
      <c r="Z72" s="18"/>
    </row>
    <row r="73" spans="1:26" x14ac:dyDescent="0.25">
      <c r="A73" s="1" t="str">
        <f>WN!A73</f>
        <v>163116</v>
      </c>
      <c r="B73" s="1" t="str">
        <f>WN!B73</f>
        <v>申万电子</v>
      </c>
      <c r="C73" s="1" t="str">
        <f>IF(WN!L73="0","000300.SH",WN!L73)</f>
        <v>399811.SZ</v>
      </c>
      <c r="D73" s="1" t="str">
        <f>IF(WN!L73="0","沪深300",WN!M73)</f>
        <v>CSSW电子</v>
      </c>
      <c r="E73" s="1" t="str">
        <f>WN!F73</f>
        <v>150231.SZ</v>
      </c>
      <c r="F73" s="1" t="str">
        <f>WN!H73</f>
        <v>电子A</v>
      </c>
      <c r="G73" s="1" t="str">
        <f>WN!I73</f>
        <v>150232.SZ</v>
      </c>
      <c r="H73" s="1" t="str">
        <f>WN!K73</f>
        <v>电子B</v>
      </c>
      <c r="I73" s="11">
        <f>RTD("wdf.rtq",,E73,"LastPrice")</f>
        <v>1.1990000000000001</v>
      </c>
      <c r="J73" s="11">
        <f>RTD("wdf.rtq",,G73,"LastPrice")</f>
        <v>1.2170000000000001</v>
      </c>
      <c r="K73" s="11">
        <f>IF(OR(LEFT(A73,1)="5",A73="164705"),RTD("wdf.rtq",,A73,"LastPrice"),0)</f>
        <v>0</v>
      </c>
      <c r="L73" s="42">
        <f>RTD("wdf.rtq",,E73,"Volume")/100000000</f>
        <v>2.5793399999999998E-3</v>
      </c>
      <c r="M73" s="42">
        <f>RTD("wdf.rtq",,G73,"Volume")/100000000</f>
        <v>1.4679999999999999E-4</v>
      </c>
      <c r="N73" s="42">
        <f>IF(LEFT(A73,1)="1",0,RTD("wdf.rtq",,A73,"Volume")/100000000)</f>
        <v>0</v>
      </c>
      <c r="O73" s="9">
        <f>RTD("wdf.rtq",,E73,"PctChg")/100</f>
        <v>9.5000000000000001E-2</v>
      </c>
      <c r="P73" s="9">
        <f>RTD("wdf.rtq",,G73,"PctChg")/100</f>
        <v>8.3000000000000001E-3</v>
      </c>
      <c r="Q73" s="9">
        <f>IF(LEFT(A73,1)="1",0,RTD("wdf.rtq",,A73,"PctChg")/100)</f>
        <v>0</v>
      </c>
      <c r="R73" s="9">
        <f ca="1">IFERROR(L73/WN!R73,"-")</f>
        <v>1.3433462192158286E-2</v>
      </c>
      <c r="S73" s="9">
        <f ca="1">IFERROR(M73/WN!S73,"-")</f>
        <v>7.6454916754240866E-4</v>
      </c>
      <c r="T73" s="9">
        <f>IF(LEFT(A73,1)="1",0,IFERROR(N73/WN!Q73,"-"))</f>
        <v>0</v>
      </c>
      <c r="U73" s="18">
        <f>IF(C73="-","-",RTD("wdf.rtq",,C73,"LastPrice"))</f>
        <v>2946.59</v>
      </c>
      <c r="V73" s="9">
        <f>IF(C73="-","-",RTD("wdf.rtq",,C73,"PctChg")/100)</f>
        <v>1E-4</v>
      </c>
      <c r="W73" s="18">
        <f>RTD("wdf.rtq",,C73,"Amount")/100000000</f>
        <v>284.16025999999999</v>
      </c>
      <c r="X73" s="18"/>
      <c r="Y73" s="18"/>
      <c r="Z73" s="18"/>
    </row>
    <row r="74" spans="1:26" x14ac:dyDescent="0.25">
      <c r="A74" s="1" t="str">
        <f>WN!A74</f>
        <v>164818</v>
      </c>
      <c r="B74" s="1" t="str">
        <f>WN!B74</f>
        <v>传媒母基</v>
      </c>
      <c r="C74" s="1" t="str">
        <f>IF(WN!L74="0","000300.SH",WN!L74)</f>
        <v>399971.SZ</v>
      </c>
      <c r="D74" s="1" t="str">
        <f>IF(WN!L74="0","沪深300",WN!M74)</f>
        <v>中证传媒</v>
      </c>
      <c r="E74" s="1" t="str">
        <f>WN!F74</f>
        <v>150247.SZ</v>
      </c>
      <c r="F74" s="1" t="str">
        <f>WN!H74</f>
        <v>传媒A级</v>
      </c>
      <c r="G74" s="1" t="str">
        <f>WN!I74</f>
        <v>150248.SZ</v>
      </c>
      <c r="H74" s="1" t="str">
        <f>WN!K74</f>
        <v>传媒B级</v>
      </c>
      <c r="I74" s="11">
        <f>RTD("wdf.rtq",,E74,"LastPrice")</f>
        <v>1.036</v>
      </c>
      <c r="J74" s="11">
        <f>RTD("wdf.rtq",,G74,"LastPrice")</f>
        <v>0.90900000000000003</v>
      </c>
      <c r="K74" s="11">
        <f>IF(OR(LEFT(A74,1)="5",A74="164705"),RTD("wdf.rtq",,A74,"LastPrice"),0)</f>
        <v>0</v>
      </c>
      <c r="L74" s="42">
        <f>RTD("wdf.rtq",,E74,"Volume")/100000000</f>
        <v>1.8420000000000001E-3</v>
      </c>
      <c r="M74" s="42">
        <f>RTD("wdf.rtq",,G74,"Volume")/100000000</f>
        <v>4.6011400000000001E-3</v>
      </c>
      <c r="N74" s="42">
        <f>IF(LEFT(A74,1)="1",0,RTD("wdf.rtq",,A74,"Volume")/100000000)</f>
        <v>0</v>
      </c>
      <c r="O74" s="9">
        <f>RTD("wdf.rtq",,E74,"PctChg")/100</f>
        <v>2.9000000000000002E-3</v>
      </c>
      <c r="P74" s="9">
        <f>RTD("wdf.rtq",,G74,"PctChg")/100</f>
        <v>0</v>
      </c>
      <c r="Q74" s="9">
        <f>IF(LEFT(A74,1)="1",0,RTD("wdf.rtq",,A74,"PctChg")/100)</f>
        <v>0</v>
      </c>
      <c r="R74" s="9">
        <f ca="1">IFERROR(L74/WN!R74,"-")</f>
        <v>2.6664057198311102E-3</v>
      </c>
      <c r="S74" s="9">
        <f ca="1">IFERROR(M74/WN!S74,"-")</f>
        <v>6.6604267175590197E-3</v>
      </c>
      <c r="T74" s="9">
        <f>IF(LEFT(A74,1)="1",0,IFERROR(N74/WN!Q74,"-"))</f>
        <v>0</v>
      </c>
      <c r="U74" s="18">
        <f>IF(C74="-","-",RTD("wdf.rtq",,C74,"LastPrice"))</f>
        <v>1883.44</v>
      </c>
      <c r="V74" s="9">
        <f>IF(C74="-","-",RTD("wdf.rtq",,C74,"PctChg")/100)</f>
        <v>3.0000000000000003E-4</v>
      </c>
      <c r="W74" s="18">
        <f>RTD("wdf.rtq",,C74,"Amount")/100000000</f>
        <v>140.68156400000001</v>
      </c>
      <c r="X74" s="18"/>
      <c r="Y74" s="18"/>
      <c r="Z74" s="18"/>
    </row>
    <row r="75" spans="1:26" x14ac:dyDescent="0.25">
      <c r="A75" s="1" t="str">
        <f>WN!A75</f>
        <v>160639</v>
      </c>
      <c r="B75" s="1" t="str">
        <f>WN!B75</f>
        <v>高铁分级</v>
      </c>
      <c r="C75" s="1" t="str">
        <f>IF(WN!L75="0","000300.SH",WN!L75)</f>
        <v>399807.SZ</v>
      </c>
      <c r="D75" s="1" t="str">
        <f>IF(WN!L75="0","沪深300",WN!M75)</f>
        <v>高铁产业</v>
      </c>
      <c r="E75" s="1" t="str">
        <f>WN!F75</f>
        <v>150277.SZ</v>
      </c>
      <c r="F75" s="1" t="str">
        <f>WN!H75</f>
        <v>高铁A</v>
      </c>
      <c r="G75" s="1" t="str">
        <f>WN!I75</f>
        <v>150278.SZ</v>
      </c>
      <c r="H75" s="1" t="str">
        <f>WN!K75</f>
        <v>高铁B</v>
      </c>
      <c r="I75" s="11">
        <f>RTD("wdf.rtq",,E75,"LastPrice")</f>
        <v>0.95300000000000007</v>
      </c>
      <c r="J75" s="11">
        <f>RTD("wdf.rtq",,G75,"LastPrice")</f>
        <v>0.57999999999999996</v>
      </c>
      <c r="K75" s="11">
        <f>IF(OR(LEFT(A75,1)="5",A75="164705"),RTD("wdf.rtq",,A75,"LastPrice"),0)</f>
        <v>0</v>
      </c>
      <c r="L75" s="42">
        <f>RTD("wdf.rtq",,E75,"Volume")/100000000</f>
        <v>1.198049E-2</v>
      </c>
      <c r="M75" s="42">
        <f>RTD("wdf.rtq",,G75,"Volume")/100000000</f>
        <v>7.2988799999999998E-3</v>
      </c>
      <c r="N75" s="42">
        <f>IF(LEFT(A75,1)="1",0,RTD("wdf.rtq",,A75,"Volume")/100000000)</f>
        <v>0</v>
      </c>
      <c r="O75" s="9">
        <f>RTD("wdf.rtq",,E75,"PctChg")/100</f>
        <v>0</v>
      </c>
      <c r="P75" s="9">
        <f>RTD("wdf.rtq",,G75,"PctChg")/100</f>
        <v>-3.4000000000000002E-3</v>
      </c>
      <c r="Q75" s="9">
        <f>IF(LEFT(A75,1)="1",0,RTD("wdf.rtq",,A75,"PctChg")/100)</f>
        <v>0</v>
      </c>
      <c r="R75" s="9">
        <f ca="1">IFERROR(L75/WN!R75,"-")</f>
        <v>7.4433179572561152E-3</v>
      </c>
      <c r="S75" s="9">
        <f ca="1">IFERROR(M75/WN!S75,"-")</f>
        <v>4.5346963748442264E-3</v>
      </c>
      <c r="T75" s="9">
        <f>IF(LEFT(A75,1)="1",0,IFERROR(N75/WN!Q75,"-"))</f>
        <v>0</v>
      </c>
      <c r="U75" s="18">
        <f>IF(C75="-","-",RTD("wdf.rtq",,C75,"LastPrice"))</f>
        <v>2121.9</v>
      </c>
      <c r="V75" s="9">
        <f>IF(C75="-","-",RTD("wdf.rtq",,C75,"PctChg")/100)</f>
        <v>-8.0000000000000004E-4</v>
      </c>
      <c r="W75" s="18">
        <f>RTD("wdf.rtq",,C75,"Amount")/100000000</f>
        <v>47.117367000000002</v>
      </c>
      <c r="X75" s="18"/>
      <c r="Y75" s="18"/>
      <c r="Z75" s="18"/>
    </row>
    <row r="76" spans="1:26" x14ac:dyDescent="0.25">
      <c r="A76" s="1" t="str">
        <f>WN!A76</f>
        <v>160640</v>
      </c>
      <c r="B76" s="1" t="str">
        <f>WN!B76</f>
        <v>新能源</v>
      </c>
      <c r="C76" s="1" t="str">
        <f>IF(WN!L76="0","000300.SH",WN!L76)</f>
        <v>399808.SZ</v>
      </c>
      <c r="D76" s="1" t="str">
        <f>IF(WN!L76="0","沪深300",WN!M76)</f>
        <v>中证新能</v>
      </c>
      <c r="E76" s="1" t="str">
        <f>WN!F76</f>
        <v>150279.SZ</v>
      </c>
      <c r="F76" s="1" t="str">
        <f>WN!H76</f>
        <v>新能A</v>
      </c>
      <c r="G76" s="1" t="str">
        <f>WN!I76</f>
        <v>150280.SZ</v>
      </c>
      <c r="H76" s="1" t="str">
        <f>WN!K76</f>
        <v>新能B</v>
      </c>
      <c r="I76" s="11">
        <f>RTD("wdf.rtq",,E76,"LastPrice")</f>
        <v>1.028</v>
      </c>
      <c r="J76" s="11">
        <f>RTD("wdf.rtq",,G76,"LastPrice")</f>
        <v>0.85</v>
      </c>
      <c r="K76" s="11">
        <f>IF(OR(LEFT(A76,1)="5",A76="164705"),RTD("wdf.rtq",,A76,"LastPrice"),0)</f>
        <v>0</v>
      </c>
      <c r="L76" s="42">
        <f>RTD("wdf.rtq",,E76,"Volume")/100000000</f>
        <v>4.5049000000000001E-4</v>
      </c>
      <c r="M76" s="42">
        <f>RTD("wdf.rtq",,G76,"Volume")/100000000</f>
        <v>8.8982000000000004E-4</v>
      </c>
      <c r="N76" s="42">
        <f>IF(LEFT(A76,1)="1",0,RTD("wdf.rtq",,A76,"Volume")/100000000)</f>
        <v>0</v>
      </c>
      <c r="O76" s="9">
        <f>RTD("wdf.rtq",,E76,"PctChg")/100</f>
        <v>-1.15E-2</v>
      </c>
      <c r="P76" s="9">
        <f>RTD("wdf.rtq",,G76,"PctChg")/100</f>
        <v>9.4999999999999998E-3</v>
      </c>
      <c r="Q76" s="9">
        <f>IF(LEFT(A76,1)="1",0,RTD("wdf.rtq",,A76,"PctChg")/100)</f>
        <v>0</v>
      </c>
      <c r="R76" s="9">
        <f ca="1">IFERROR(L76/WN!R76,"-")</f>
        <v>5.9776532977010412E-3</v>
      </c>
      <c r="S76" s="9">
        <f ca="1">IFERROR(M76/WN!S76,"-")</f>
        <v>1.1807222041244734E-2</v>
      </c>
      <c r="T76" s="9">
        <f>IF(LEFT(A76,1)="1",0,IFERROR(N76/WN!Q76,"-"))</f>
        <v>0</v>
      </c>
      <c r="U76" s="18">
        <f>IF(C76="-","-",RTD("wdf.rtq",,C76,"LastPrice"))</f>
        <v>1902.73</v>
      </c>
      <c r="V76" s="9">
        <f>IF(C76="-","-",RTD("wdf.rtq",,C76,"PctChg")/100)</f>
        <v>4.7000000000000002E-3</v>
      </c>
      <c r="W76" s="18">
        <f>RTD("wdf.rtq",,C76,"Amount")/100000000</f>
        <v>327.06665199999998</v>
      </c>
      <c r="X76" s="18"/>
      <c r="Y76" s="18"/>
      <c r="Z76" s="18"/>
    </row>
    <row r="77" spans="1:26" x14ac:dyDescent="0.25">
      <c r="A77" s="1" t="str">
        <f>WN!A77</f>
        <v>161725</v>
      </c>
      <c r="B77" s="1" t="str">
        <f>WN!B77</f>
        <v>白酒分级</v>
      </c>
      <c r="C77" s="1" t="str">
        <f>IF(WN!L77="0","000300.SH",WN!L77)</f>
        <v>399997.SZ</v>
      </c>
      <c r="D77" s="1" t="str">
        <f>IF(WN!L77="0","沪深300",WN!M77)</f>
        <v>中证白酒</v>
      </c>
      <c r="E77" s="1" t="str">
        <f>WN!F77</f>
        <v>150269.SZ</v>
      </c>
      <c r="F77" s="1" t="str">
        <f>WN!H77</f>
        <v>白酒A</v>
      </c>
      <c r="G77" s="1" t="str">
        <f>WN!I77</f>
        <v>150270.SZ</v>
      </c>
      <c r="H77" s="1" t="str">
        <f>WN!K77</f>
        <v>白酒B</v>
      </c>
      <c r="I77" s="11">
        <f>RTD("wdf.rtq",,E77,"LastPrice")</f>
        <v>0.997</v>
      </c>
      <c r="J77" s="11">
        <f>RTD("wdf.rtq",,G77,"LastPrice")</f>
        <v>1.704</v>
      </c>
      <c r="K77" s="11">
        <f>IF(OR(LEFT(A77,1)="5",A77="164705"),RTD("wdf.rtq",,A77,"LastPrice"),0)</f>
        <v>0</v>
      </c>
      <c r="L77" s="42">
        <f>RTD("wdf.rtq",,E77,"Volume")/100000000</f>
        <v>2.025921E-2</v>
      </c>
      <c r="M77" s="42">
        <f>RTD("wdf.rtq",,G77,"Volume")/100000000</f>
        <v>4.5208730000000003E-2</v>
      </c>
      <c r="N77" s="42">
        <f>IF(LEFT(A77,1)="1",0,RTD("wdf.rtq",,A77,"Volume")/100000000)</f>
        <v>0</v>
      </c>
      <c r="O77" s="9">
        <f>RTD("wdf.rtq",,E77,"PctChg")/100</f>
        <v>1.2199999999999999E-2</v>
      </c>
      <c r="P77" s="9">
        <f>RTD("wdf.rtq",,G77,"PctChg")/100</f>
        <v>-3.2399999999999998E-2</v>
      </c>
      <c r="Q77" s="9">
        <f>IF(LEFT(A77,1)="1",0,RTD("wdf.rtq",,A77,"PctChg")/100)</f>
        <v>0</v>
      </c>
      <c r="R77" s="9">
        <f ca="1">IFERROR(L77/WN!R77,"-")</f>
        <v>3.734007466536754E-2</v>
      </c>
      <c r="S77" s="9">
        <f ca="1">IFERROR(M77/WN!S77,"-")</f>
        <v>8.3324933332190598E-2</v>
      </c>
      <c r="T77" s="9">
        <f>IF(LEFT(A77,1)="1",0,IFERROR(N77/WN!Q77,"-"))</f>
        <v>0</v>
      </c>
      <c r="U77" s="18">
        <f>IF(C77="-","-",RTD("wdf.rtq",,C77,"LastPrice"))</f>
        <v>4590.76</v>
      </c>
      <c r="V77" s="9">
        <f>IF(C77="-","-",RTD("wdf.rtq",,C77,"PctChg")/100)</f>
        <v>-1.7500000000000002E-2</v>
      </c>
      <c r="W77" s="18">
        <f>RTD("wdf.rtq",,C77,"Amount")/100000000</f>
        <v>64.333921000000004</v>
      </c>
      <c r="X77" s="18"/>
      <c r="Y77" s="18"/>
      <c r="Z77" s="18"/>
    </row>
    <row r="78" spans="1:26" x14ac:dyDescent="0.25">
      <c r="A78" s="1" t="str">
        <f>WN!A78</f>
        <v>161726</v>
      </c>
      <c r="B78" s="1" t="str">
        <f>WN!B78</f>
        <v>生物医药</v>
      </c>
      <c r="C78" s="1" t="str">
        <f>IF(WN!L78="0","000300.SH",WN!L78)</f>
        <v>399441.SZ</v>
      </c>
      <c r="D78" s="1" t="str">
        <f>IF(WN!L78="0","沪深300",WN!M78)</f>
        <v>生物医药</v>
      </c>
      <c r="E78" s="1" t="str">
        <f>WN!F78</f>
        <v>150271.SZ</v>
      </c>
      <c r="F78" s="1" t="str">
        <f>WN!H78</f>
        <v>生物药A</v>
      </c>
      <c r="G78" s="1" t="str">
        <f>WN!I78</f>
        <v>150272.SZ</v>
      </c>
      <c r="H78" s="1" t="str">
        <f>WN!K78</f>
        <v>生物药B</v>
      </c>
      <c r="I78" s="11">
        <f>RTD("wdf.rtq",,E78,"LastPrice")</f>
        <v>1.0150000000000001</v>
      </c>
      <c r="J78" s="11">
        <f>RTD("wdf.rtq",,G78,"LastPrice")</f>
        <v>1.034</v>
      </c>
      <c r="K78" s="11">
        <f>IF(OR(LEFT(A78,1)="5",A78="164705"),RTD("wdf.rtq",,A78,"LastPrice"),0)</f>
        <v>0</v>
      </c>
      <c r="L78" s="42">
        <f>RTD("wdf.rtq",,E78,"Volume")/100000000</f>
        <v>3.01213E-3</v>
      </c>
      <c r="M78" s="42">
        <f>RTD("wdf.rtq",,G78,"Volume")/100000000</f>
        <v>3.4948499999999999E-3</v>
      </c>
      <c r="N78" s="42">
        <f>IF(LEFT(A78,1)="1",0,RTD("wdf.rtq",,A78,"Volume")/100000000)</f>
        <v>0</v>
      </c>
      <c r="O78" s="9">
        <f>RTD("wdf.rtq",,E78,"PctChg")/100</f>
        <v>1.1000000000000001E-2</v>
      </c>
      <c r="P78" s="9">
        <f>RTD("wdf.rtq",,G78,"PctChg")/100</f>
        <v>3.4000000000000002E-2</v>
      </c>
      <c r="Q78" s="9">
        <f>IF(LEFT(A78,1)="1",0,RTD("wdf.rtq",,A78,"PctChg")/100)</f>
        <v>0</v>
      </c>
      <c r="R78" s="9">
        <f ca="1">IFERROR(L78/WN!R78,"-")</f>
        <v>2.3289424251053487E-2</v>
      </c>
      <c r="S78" s="9">
        <f ca="1">IFERROR(M78/WN!S78,"-")</f>
        <v>2.7021756811224706E-2</v>
      </c>
      <c r="T78" s="9">
        <f>IF(LEFT(A78,1)="1",0,IFERROR(N78/WN!Q78,"-"))</f>
        <v>0</v>
      </c>
      <c r="U78" s="18">
        <f>IF(C78="-","-",RTD("wdf.rtq",,C78,"LastPrice"))</f>
        <v>2514.2400000000002</v>
      </c>
      <c r="V78" s="9">
        <f>IF(C78="-","-",RTD("wdf.rtq",,C78,"PctChg")/100)</f>
        <v>1.37E-2</v>
      </c>
      <c r="W78" s="18">
        <f>RTD("wdf.rtq",,C78,"Amount")/100000000</f>
        <v>57.312913999999999</v>
      </c>
      <c r="X78" s="18"/>
      <c r="Y78" s="18"/>
      <c r="Z78" s="18"/>
    </row>
    <row r="79" spans="1:26" x14ac:dyDescent="0.25">
      <c r="A79" s="1" t="str">
        <f>WN!A79</f>
        <v>502020</v>
      </c>
      <c r="B79" s="1" t="str">
        <f>WN!B79</f>
        <v>国金50</v>
      </c>
      <c r="C79" s="1" t="str">
        <f>IF(WN!L79="0","000300.SH",WN!L79)</f>
        <v>000016.SH</v>
      </c>
      <c r="D79" s="1" t="str">
        <f>IF(WN!L79="0","沪深300",WN!M79)</f>
        <v>上证50</v>
      </c>
      <c r="E79" s="1" t="str">
        <f>WN!F79</f>
        <v>502021.SH</v>
      </c>
      <c r="F79" s="1" t="str">
        <f>WN!H79</f>
        <v>国金50A</v>
      </c>
      <c r="G79" s="1" t="str">
        <f>WN!I79</f>
        <v>502022.SH</v>
      </c>
      <c r="H79" s="1" t="str">
        <f>WN!K79</f>
        <v>国金50B</v>
      </c>
      <c r="I79" s="11">
        <f>RTD("wdf.rtq",,E79,"LastPrice")</f>
        <v>1.135</v>
      </c>
      <c r="J79" s="11">
        <f>RTD("wdf.rtq",,G79,"LastPrice")</f>
        <v>1.71</v>
      </c>
      <c r="K79" s="11">
        <f>IF(OR(LEFT(A79,1)="5",A79="164705"),RTD("wdf.rtq",,A79,"LastPrice"),0)</f>
        <v>1.419</v>
      </c>
      <c r="L79" s="42">
        <f>RTD("wdf.rtq",,E79,"Volume")/100000000</f>
        <v>0</v>
      </c>
      <c r="M79" s="42">
        <f>RTD("wdf.rtq",,G79,"Volume")/100000000</f>
        <v>9.4229999999999997E-5</v>
      </c>
      <c r="N79" s="42">
        <f>IF(LEFT(A79,1)="1",0,RTD("wdf.rtq",,A79,"Volume")/100000000)</f>
        <v>0</v>
      </c>
      <c r="O79" s="9">
        <f>RTD("wdf.rtq",,E79,"PctChg")/100</f>
        <v>0</v>
      </c>
      <c r="P79" s="9">
        <f>RTD("wdf.rtq",,G79,"PctChg")/100</f>
        <v>-3.5000000000000005E-3</v>
      </c>
      <c r="Q79" s="9">
        <f>IF(LEFT(A79,1)="1",0,RTD("wdf.rtq",,A79,"PctChg")/100)</f>
        <v>0</v>
      </c>
      <c r="R79" s="9">
        <f ca="1">IFERROR(L79/WN!R79,"-")</f>
        <v>0</v>
      </c>
      <c r="S79" s="9">
        <f ca="1">IFERROR(M79/WN!S79,"-")</f>
        <v>4.9550402271651677E-3</v>
      </c>
      <c r="T79" s="9">
        <f ca="1">IF(LEFT(A79,1)="1",0,IFERROR(N79/WN!Q79,"-"))</f>
        <v>0</v>
      </c>
      <c r="U79" s="18">
        <f>IF(C79="-","-",RTD("wdf.rtq",,C79,"LastPrice"))</f>
        <v>2686.69</v>
      </c>
      <c r="V79" s="9">
        <f>IF(C79="-","-",RTD("wdf.rtq",,C79,"PctChg")/100)</f>
        <v>-1.9E-3</v>
      </c>
      <c r="W79" s="18">
        <f>RTD("wdf.rtq",,C79,"Amount")/100000000</f>
        <v>325.99542100000002</v>
      </c>
      <c r="X79" s="18"/>
      <c r="Y79" s="18"/>
      <c r="Z79" s="18"/>
    </row>
    <row r="80" spans="1:26" x14ac:dyDescent="0.25">
      <c r="A80" s="1" t="str">
        <f>WN!A80</f>
        <v>162412</v>
      </c>
      <c r="B80" s="1" t="str">
        <f>WN!B80</f>
        <v>医疗分级</v>
      </c>
      <c r="C80" s="1" t="str">
        <f>IF(WN!L80="0","000300.SH",WN!L80)</f>
        <v>399989.SZ</v>
      </c>
      <c r="D80" s="1" t="str">
        <f>IF(WN!L80="0","沪深300",WN!M80)</f>
        <v>中证医疗</v>
      </c>
      <c r="E80" s="1" t="str">
        <f>WN!F80</f>
        <v>150261.SZ</v>
      </c>
      <c r="F80" s="1" t="str">
        <f>WN!H80</f>
        <v>医疗A</v>
      </c>
      <c r="G80" s="1" t="str">
        <f>WN!I80</f>
        <v>150262.SZ</v>
      </c>
      <c r="H80" s="1" t="str">
        <f>WN!K80</f>
        <v>医疗B</v>
      </c>
      <c r="I80" s="11">
        <f>RTD("wdf.rtq",,E80,"LastPrice")</f>
        <v>1.0449999999999999</v>
      </c>
      <c r="J80" s="11">
        <f>RTD("wdf.rtq",,G80,"LastPrice")</f>
        <v>0.8</v>
      </c>
      <c r="K80" s="11">
        <f>IF(OR(LEFT(A80,1)="5",A80="164705"),RTD("wdf.rtq",,A80,"LastPrice"),0)</f>
        <v>0</v>
      </c>
      <c r="L80" s="42">
        <f>RTD("wdf.rtq",,E80,"Volume")/100000000</f>
        <v>8.3299999999999997E-4</v>
      </c>
      <c r="M80" s="42">
        <f>RTD("wdf.rtq",,G80,"Volume")/100000000</f>
        <v>1.2929589999999999E-2</v>
      </c>
      <c r="N80" s="42">
        <f>IF(LEFT(A80,1)="1",0,RTD("wdf.rtq",,A80,"Volume")/100000000)</f>
        <v>0</v>
      </c>
      <c r="O80" s="9">
        <f>RTD("wdf.rtq",,E80,"PctChg")/100</f>
        <v>0</v>
      </c>
      <c r="P80" s="9">
        <f>RTD("wdf.rtq",,G80,"PctChg")/100</f>
        <v>1.14E-2</v>
      </c>
      <c r="Q80" s="9">
        <f>IF(LEFT(A80,1)="1",0,RTD("wdf.rtq",,A80,"PctChg")/100)</f>
        <v>0</v>
      </c>
      <c r="R80" s="9">
        <f ca="1">IFERROR(L80/WN!R80,"-")</f>
        <v>7.4377939920893118E-4</v>
      </c>
      <c r="S80" s="9">
        <f ca="1">IFERROR(M80/WN!S80,"-")</f>
        <v>1.1544733111906128E-2</v>
      </c>
      <c r="T80" s="9">
        <f>IF(LEFT(A80,1)="1",0,IFERROR(N80/WN!Q80,"-"))</f>
        <v>0</v>
      </c>
      <c r="U80" s="18">
        <f>IF(C80="-","-",RTD("wdf.rtq",,C80,"LastPrice"))</f>
        <v>7079.14</v>
      </c>
      <c r="V80" s="9">
        <f>IF(C80="-","-",RTD("wdf.rtq",,C80,"PctChg")/100)</f>
        <v>8.0000000000000002E-3</v>
      </c>
      <c r="W80" s="18">
        <f>RTD("wdf.rtq",,C80,"Amount")/100000000</f>
        <v>59.871479000000001</v>
      </c>
      <c r="X80" s="18"/>
      <c r="Y80" s="18"/>
      <c r="Z80" s="18"/>
    </row>
    <row r="81" spans="1:26" x14ac:dyDescent="0.25">
      <c r="A81" s="1" t="str">
        <f>WN!A81</f>
        <v>163117</v>
      </c>
      <c r="B81" s="1" t="str">
        <f>WN!B81</f>
        <v>申万传媒</v>
      </c>
      <c r="C81" s="1" t="str">
        <f>IF(WN!L81="0","000300.SH",WN!L81)</f>
        <v>399810.SZ</v>
      </c>
      <c r="D81" s="1" t="str">
        <f>IF(WN!L81="0","沪深300",WN!M81)</f>
        <v>CSSW传媒</v>
      </c>
      <c r="E81" s="1" t="str">
        <f>WN!F81</f>
        <v>150233.SZ</v>
      </c>
      <c r="F81" s="1" t="str">
        <f>WN!H81</f>
        <v>传媒业A</v>
      </c>
      <c r="G81" s="1" t="str">
        <f>WN!I81</f>
        <v>150234.SZ</v>
      </c>
      <c r="H81" s="1" t="str">
        <f>WN!K81</f>
        <v>传媒业B</v>
      </c>
      <c r="I81" s="11">
        <f>RTD("wdf.rtq",,E81,"LastPrice")</f>
        <v>0.95800000000000007</v>
      </c>
      <c r="J81" s="11">
        <f>RTD("wdf.rtq",,G81,"LastPrice")</f>
        <v>1.2390000000000001</v>
      </c>
      <c r="K81" s="11">
        <f>IF(OR(LEFT(A81,1)="5",A81="164705"),RTD("wdf.rtq",,A81,"LastPrice"),0)</f>
        <v>0</v>
      </c>
      <c r="L81" s="42">
        <f>RTD("wdf.rtq",,E81,"Volume")/100000000</f>
        <v>9.7000000000000005E-4</v>
      </c>
      <c r="M81" s="42">
        <f>RTD("wdf.rtq",,G81,"Volume")/100000000</f>
        <v>8.5539999999999998E-5</v>
      </c>
      <c r="N81" s="42">
        <f>IF(LEFT(A81,1)="1",0,RTD("wdf.rtq",,A81,"Volume")/100000000)</f>
        <v>0</v>
      </c>
      <c r="O81" s="9">
        <f>RTD("wdf.rtq",,E81,"PctChg")/100</f>
        <v>0</v>
      </c>
      <c r="P81" s="9">
        <f>RTD("wdf.rtq",,G81,"PctChg")/100</f>
        <v>1.5600000000000001E-2</v>
      </c>
      <c r="Q81" s="9">
        <f>IF(LEFT(A81,1)="1",0,RTD("wdf.rtq",,A81,"PctChg")/100)</f>
        <v>0</v>
      </c>
      <c r="R81" s="9">
        <f ca="1">IFERROR(L81/WN!R81,"-")</f>
        <v>2.3708092280694038E-2</v>
      </c>
      <c r="S81" s="9">
        <f ca="1">IFERROR(M81/WN!S81,"-")</f>
        <v>2.0907115605057398E-3</v>
      </c>
      <c r="T81" s="9">
        <f>IF(LEFT(A81,1)="1",0,IFERROR(N81/WN!Q81,"-"))</f>
        <v>0</v>
      </c>
      <c r="U81" s="18">
        <f>IF(C81="-","-",RTD("wdf.rtq",,C81,"LastPrice"))</f>
        <v>3838.2000000000003</v>
      </c>
      <c r="V81" s="9">
        <f>IF(C81="-","-",RTD("wdf.rtq",,C81,"PctChg")/100)</f>
        <v>2.0000000000000001E-4</v>
      </c>
      <c r="W81" s="18">
        <f>RTD("wdf.rtq",,C81,"Amount")/100000000</f>
        <v>107.316423</v>
      </c>
      <c r="X81" s="18"/>
      <c r="Y81" s="18"/>
      <c r="Z81" s="18"/>
    </row>
    <row r="82" spans="1:26" x14ac:dyDescent="0.25">
      <c r="A82" s="1" t="str">
        <f>WN!A82</f>
        <v>502013</v>
      </c>
      <c r="B82" s="1" t="str">
        <f>WN!B82</f>
        <v>一带一路</v>
      </c>
      <c r="C82" s="1" t="str">
        <f>IF(WN!L82="0","000300.SH",WN!L82)</f>
        <v>930620.CSI</v>
      </c>
      <c r="D82" s="1" t="str">
        <f>IF(WN!L82="0","沪深300",WN!M82)</f>
        <v>CSSW丝路</v>
      </c>
      <c r="E82" s="1" t="str">
        <f>WN!F82</f>
        <v>502014.SH</v>
      </c>
      <c r="F82" s="1" t="str">
        <f>WN!H82</f>
        <v>一带一A</v>
      </c>
      <c r="G82" s="1" t="str">
        <f>WN!I82</f>
        <v>502015.SH</v>
      </c>
      <c r="H82" s="1" t="str">
        <f>WN!K82</f>
        <v>一带一B</v>
      </c>
      <c r="I82" s="11">
        <f>RTD("wdf.rtq",,E82,"LastPrice")</f>
        <v>1.01</v>
      </c>
      <c r="J82" s="11">
        <f>RTD("wdf.rtq",,G82,"LastPrice")</f>
        <v>0.754</v>
      </c>
      <c r="K82" s="11">
        <f>IF(OR(LEFT(A82,1)="5",A82="164705"),RTD("wdf.rtq",,A82,"LastPrice"),0)</f>
        <v>0.88400000000000001</v>
      </c>
      <c r="L82" s="42">
        <f>RTD("wdf.rtq",,E82,"Volume")/100000000</f>
        <v>4.3969950000000001E-2</v>
      </c>
      <c r="M82" s="42">
        <f>RTD("wdf.rtq",,G82,"Volume")/100000000</f>
        <v>1.299838E-2</v>
      </c>
      <c r="N82" s="42">
        <f>IF(LEFT(A82,1)="1",0,RTD("wdf.rtq",,A82,"Volume")/100000000)</f>
        <v>9.5012599999999992E-3</v>
      </c>
      <c r="O82" s="9">
        <f>RTD("wdf.rtq",,E82,"PctChg")/100</f>
        <v>1E-3</v>
      </c>
      <c r="P82" s="9">
        <f>RTD("wdf.rtq",,G82,"PctChg")/100</f>
        <v>-9.1999999999999998E-3</v>
      </c>
      <c r="Q82" s="9">
        <f>IF(LEFT(A82,1)="1",0,RTD("wdf.rtq",,A82,"PctChg")/100)</f>
        <v>-1.1000000000000001E-3</v>
      </c>
      <c r="R82" s="9">
        <f ca="1">IFERROR(L82/WN!R82,"-")</f>
        <v>3.2516067629356341E-2</v>
      </c>
      <c r="S82" s="9">
        <f ca="1">IFERROR(M82/WN!S82,"-")</f>
        <v>9.6123876227303621E-3</v>
      </c>
      <c r="T82" s="9">
        <f ca="1">IF(LEFT(A82,1)="1",0,IFERROR(N82/WN!Q82,"-"))</f>
        <v>4.9622656684956716E-3</v>
      </c>
      <c r="U82" s="18">
        <f>IF(C82="-","-",RTD("wdf.rtq",,C82,"LastPrice"))</f>
        <v>1947.68</v>
      </c>
      <c r="V82" s="9">
        <f>IF(C82="-","-",RTD("wdf.rtq",,C82,"PctChg")/100)</f>
        <v>0</v>
      </c>
      <c r="W82" s="18">
        <f>RTD("wdf.rtq",,C82,"Amount")/100000000</f>
        <v>203.23165983999999</v>
      </c>
      <c r="X82" s="18"/>
      <c r="Y82" s="18"/>
      <c r="Z82" s="18"/>
    </row>
    <row r="83" spans="1:26" x14ac:dyDescent="0.25">
      <c r="A83" s="1" t="str">
        <f>WN!A83</f>
        <v>161121</v>
      </c>
      <c r="B83" s="1" t="str">
        <f>WN!B83</f>
        <v>银行业</v>
      </c>
      <c r="C83" s="1" t="str">
        <f>IF(WN!L83="0","000300.SH",WN!L83)</f>
        <v>399986.SZ</v>
      </c>
      <c r="D83" s="1" t="str">
        <f>IF(WN!L83="0","沪深300",WN!M83)</f>
        <v>中证银行</v>
      </c>
      <c r="E83" s="1" t="str">
        <f>WN!F83</f>
        <v>150255.SZ</v>
      </c>
      <c r="F83" s="1" t="str">
        <f>WN!H83</f>
        <v>银行业A</v>
      </c>
      <c r="G83" s="1" t="str">
        <f>WN!I83</f>
        <v>150256.SZ</v>
      </c>
      <c r="H83" s="1" t="str">
        <f>WN!K83</f>
        <v>银行业B</v>
      </c>
      <c r="I83" s="11">
        <f>RTD("wdf.rtq",,E83,"LastPrice")</f>
        <v>0.96199999999999997</v>
      </c>
      <c r="J83" s="11">
        <f>RTD("wdf.rtq",,G83,"LastPrice")</f>
        <v>0.95300000000000007</v>
      </c>
      <c r="K83" s="11">
        <f>IF(OR(LEFT(A83,1)="5",A83="164705"),RTD("wdf.rtq",,A83,"LastPrice"),0)</f>
        <v>0</v>
      </c>
      <c r="L83" s="42">
        <f>RTD("wdf.rtq",,E83,"Volume")/100000000</f>
        <v>3.9560000000000003E-3</v>
      </c>
      <c r="M83" s="42">
        <f>RTD("wdf.rtq",,G83,"Volume")/100000000</f>
        <v>2.8299999999999999E-4</v>
      </c>
      <c r="N83" s="42">
        <f>IF(LEFT(A83,1)="1",0,RTD("wdf.rtq",,A83,"Volume")/100000000)</f>
        <v>0</v>
      </c>
      <c r="O83" s="9">
        <f>RTD("wdf.rtq",,E83,"PctChg")/100</f>
        <v>0</v>
      </c>
      <c r="P83" s="9">
        <f>RTD("wdf.rtq",,G83,"PctChg")/100</f>
        <v>-1.55E-2</v>
      </c>
      <c r="Q83" s="9">
        <f>IF(LEFT(A83,1)="1",0,RTD("wdf.rtq",,A83,"PctChg")/100)</f>
        <v>0</v>
      </c>
      <c r="R83" s="9">
        <f ca="1">IFERROR(L83/WN!R83,"-")</f>
        <v>3.74309656046138E-3</v>
      </c>
      <c r="S83" s="9">
        <f ca="1">IFERROR(M83/WN!S83,"-")</f>
        <v>2.6776954666596825E-4</v>
      </c>
      <c r="T83" s="9">
        <f>IF(LEFT(A83,1)="1",0,IFERROR(N83/WN!Q83,"-"))</f>
        <v>0</v>
      </c>
      <c r="U83" s="18">
        <f>IF(C83="-","-",RTD("wdf.rtq",,C83,"LastPrice"))</f>
        <v>6480.21</v>
      </c>
      <c r="V83" s="9">
        <f>IF(C83="-","-",RTD("wdf.rtq",,C83,"PctChg")/100)</f>
        <v>1E-4</v>
      </c>
      <c r="W83" s="18">
        <f>RTD("wdf.rtq",,C83,"Amount")/100000000</f>
        <v>80.232864000000006</v>
      </c>
      <c r="X83" s="18"/>
      <c r="Y83" s="18"/>
      <c r="Z83" s="18"/>
    </row>
    <row r="84" spans="1:26" x14ac:dyDescent="0.25">
      <c r="A84" s="1" t="str">
        <f>WN!A84</f>
        <v>161122</v>
      </c>
      <c r="B84" s="1" t="str">
        <f>WN!B84</f>
        <v>生物分级</v>
      </c>
      <c r="C84" s="1" t="str">
        <f>IF(WN!L84="0","000300.SH",WN!L84)</f>
        <v>399993.SZ</v>
      </c>
      <c r="D84" s="1" t="str">
        <f>IF(WN!L84="0","沪深300",WN!M84)</f>
        <v>CSWD生科</v>
      </c>
      <c r="E84" s="1" t="str">
        <f>WN!F84</f>
        <v>150257.SZ</v>
      </c>
      <c r="F84" s="1" t="str">
        <f>WN!H84</f>
        <v>生物A</v>
      </c>
      <c r="G84" s="1" t="str">
        <f>WN!I84</f>
        <v>150258.SZ</v>
      </c>
      <c r="H84" s="1" t="str">
        <f>WN!K84</f>
        <v>生物B</v>
      </c>
      <c r="I84" s="11">
        <f>RTD("wdf.rtq",,E84,"LastPrice")</f>
        <v>0.98799999999999999</v>
      </c>
      <c r="J84" s="11">
        <f>RTD("wdf.rtq",,G84,"LastPrice")</f>
        <v>1.0880000000000001</v>
      </c>
      <c r="K84" s="11">
        <f>IF(OR(LEFT(A84,1)="5",A84="164705"),RTD("wdf.rtq",,A84,"LastPrice"),0)</f>
        <v>0</v>
      </c>
      <c r="L84" s="42">
        <f>RTD("wdf.rtq",,E84,"Volume")/100000000</f>
        <v>4.6999999999999997E-5</v>
      </c>
      <c r="M84" s="42">
        <f>RTD("wdf.rtq",,G84,"Volume")/100000000</f>
        <v>9.6696E-4</v>
      </c>
      <c r="N84" s="42">
        <f>IF(LEFT(A84,1)="1",0,RTD("wdf.rtq",,A84,"Volume")/100000000)</f>
        <v>0</v>
      </c>
      <c r="O84" s="9">
        <f>RTD("wdf.rtq",,E84,"PctChg")/100</f>
        <v>0</v>
      </c>
      <c r="P84" s="9">
        <f>RTD("wdf.rtq",,G84,"PctChg")/100</f>
        <v>3.8200000000000005E-2</v>
      </c>
      <c r="Q84" s="9">
        <f>IF(LEFT(A84,1)="1",0,RTD("wdf.rtq",,A84,"PctChg")/100)</f>
        <v>0</v>
      </c>
      <c r="R84" s="9">
        <f ca="1">IFERROR(L84/WN!R84,"-")</f>
        <v>5.2719348101705271E-4</v>
      </c>
      <c r="S84" s="9">
        <f ca="1">IFERROR(M84/WN!S84,"-")</f>
        <v>1.0846276774558496E-2</v>
      </c>
      <c r="T84" s="9">
        <f>IF(LEFT(A84,1)="1",0,IFERROR(N84/WN!Q84,"-"))</f>
        <v>0</v>
      </c>
      <c r="U84" s="18">
        <f>IF(C84="-","-",RTD("wdf.rtq",,C84,"LastPrice"))</f>
        <v>2547.9700000000003</v>
      </c>
      <c r="V84" s="9">
        <f>IF(C84="-","-",RTD("wdf.rtq",,C84,"PctChg")/100)</f>
        <v>1.3300000000000001E-2</v>
      </c>
      <c r="W84" s="18">
        <f>RTD("wdf.rtq",,C84,"Amount")/100000000</f>
        <v>59.073880000000003</v>
      </c>
      <c r="X84" s="18"/>
      <c r="Y84" s="18"/>
      <c r="Z84" s="18"/>
    </row>
    <row r="85" spans="1:26" x14ac:dyDescent="0.25">
      <c r="A85" s="1" t="str">
        <f>WN!A85</f>
        <v>161123</v>
      </c>
      <c r="B85" s="1" t="str">
        <f>WN!B85</f>
        <v>重组分级</v>
      </c>
      <c r="C85" s="1" t="str">
        <f>IF(WN!L85="0","000300.SH",WN!L85)</f>
        <v>399992.SZ</v>
      </c>
      <c r="D85" s="1" t="str">
        <f>IF(WN!L85="0","沪深300",WN!M85)</f>
        <v>CSWD并购</v>
      </c>
      <c r="E85" s="1" t="str">
        <f>WN!F85</f>
        <v>150259.SZ</v>
      </c>
      <c r="F85" s="1" t="str">
        <f>WN!H85</f>
        <v>重组A</v>
      </c>
      <c r="G85" s="1" t="str">
        <f>WN!I85</f>
        <v>150260.SZ</v>
      </c>
      <c r="H85" s="1" t="str">
        <f>WN!K85</f>
        <v>重组B</v>
      </c>
      <c r="I85" s="11">
        <f>RTD("wdf.rtq",,E85,"LastPrice")</f>
        <v>0.96299999999999997</v>
      </c>
      <c r="J85" s="11">
        <f>RTD("wdf.rtq",,G85,"LastPrice")</f>
        <v>0.74099999999999999</v>
      </c>
      <c r="K85" s="11">
        <f>IF(OR(LEFT(A85,1)="5",A85="164705"),RTD("wdf.rtq",,A85,"LastPrice"),0)</f>
        <v>0</v>
      </c>
      <c r="L85" s="42">
        <f>RTD("wdf.rtq",,E85,"Volume")/100000000</f>
        <v>3.1268300000000001E-3</v>
      </c>
      <c r="M85" s="42">
        <f>RTD("wdf.rtq",,G85,"Volume")/100000000</f>
        <v>2.9289000000000002E-4</v>
      </c>
      <c r="N85" s="42">
        <f>IF(LEFT(A85,1)="1",0,RTD("wdf.rtq",,A85,"Volume")/100000000)</f>
        <v>0</v>
      </c>
      <c r="O85" s="9">
        <f>RTD("wdf.rtq",,E85,"PctChg")/100</f>
        <v>1E-3</v>
      </c>
      <c r="P85" s="9">
        <f>RTD("wdf.rtq",,G85,"PctChg")/100</f>
        <v>-1.2E-2</v>
      </c>
      <c r="Q85" s="9">
        <f>IF(LEFT(A85,1)="1",0,RTD("wdf.rtq",,A85,"PctChg")/100)</f>
        <v>0</v>
      </c>
      <c r="R85" s="9">
        <f ca="1">IFERROR(L85/WN!R85,"-")</f>
        <v>4.9328445907456039E-3</v>
      </c>
      <c r="S85" s="9">
        <f ca="1">IFERROR(M85/WN!S85,"-")</f>
        <v>4.6205929077803394E-4</v>
      </c>
      <c r="T85" s="9">
        <f>IF(LEFT(A85,1)="1",0,IFERROR(N85/WN!Q85,"-"))</f>
        <v>0</v>
      </c>
      <c r="U85" s="18">
        <f>IF(C85="-","-",RTD("wdf.rtq",,C85,"LastPrice"))</f>
        <v>2034.53</v>
      </c>
      <c r="V85" s="9">
        <f>IF(C85="-","-",RTD("wdf.rtq",,C85,"PctChg")/100)</f>
        <v>2.1000000000000003E-3</v>
      </c>
      <c r="W85" s="18">
        <f>RTD("wdf.rtq",,C85,"Amount")/100000000</f>
        <v>178.789323</v>
      </c>
      <c r="X85" s="18"/>
      <c r="Y85" s="18"/>
      <c r="Z85" s="18"/>
    </row>
    <row r="86" spans="1:26" x14ac:dyDescent="0.25">
      <c r="A86" s="1" t="str">
        <f>WN!A86</f>
        <v>160637</v>
      </c>
      <c r="B86" s="1" t="str">
        <f>WN!B86</f>
        <v>创业指基</v>
      </c>
      <c r="C86" s="1" t="str">
        <f>IF(WN!L86="0","000300.SH",WN!L86)</f>
        <v>399006.SZ</v>
      </c>
      <c r="D86" s="1" t="str">
        <f>IF(WN!L86="0","沪深300",WN!M86)</f>
        <v>创业板指</v>
      </c>
      <c r="E86" s="1" t="str">
        <f>WN!F86</f>
        <v>150243.SZ</v>
      </c>
      <c r="F86" s="1" t="str">
        <f>WN!H86</f>
        <v>创业A</v>
      </c>
      <c r="G86" s="1" t="str">
        <f>WN!I86</f>
        <v>150244.SZ</v>
      </c>
      <c r="H86" s="1" t="str">
        <f>WN!K86</f>
        <v>创业B</v>
      </c>
      <c r="I86" s="11">
        <f>RTD("wdf.rtq",,E86,"LastPrice")</f>
        <v>1.0269999999999999</v>
      </c>
      <c r="J86" s="11">
        <f>RTD("wdf.rtq",,G86,"LastPrice")</f>
        <v>0.69900000000000007</v>
      </c>
      <c r="K86" s="11">
        <f>IF(OR(LEFT(A86,1)="5",A86="164705"),RTD("wdf.rtq",,A86,"LastPrice"),0)</f>
        <v>0</v>
      </c>
      <c r="L86" s="42">
        <f>RTD("wdf.rtq",,E86,"Volume")/100000000</f>
        <v>5.8E-5</v>
      </c>
      <c r="M86" s="42">
        <f>RTD("wdf.rtq",,G86,"Volume")/100000000</f>
        <v>9.7048040000000002E-2</v>
      </c>
      <c r="N86" s="42">
        <f>IF(LEFT(A86,1)="1",0,RTD("wdf.rtq",,A86,"Volume")/100000000)</f>
        <v>0</v>
      </c>
      <c r="O86" s="9">
        <f>RTD("wdf.rtq",,E86,"PctChg")/100</f>
        <v>-9.6000000000000009E-3</v>
      </c>
      <c r="P86" s="9">
        <f>RTD("wdf.rtq",,G86,"PctChg")/100</f>
        <v>-8.5000000000000006E-3</v>
      </c>
      <c r="Q86" s="9">
        <f>IF(LEFT(A86,1)="1",0,RTD("wdf.rtq",,A86,"PctChg")/100)</f>
        <v>0</v>
      </c>
      <c r="R86" s="9">
        <f ca="1">IFERROR(L86/WN!R86,"-")</f>
        <v>2.0308904388356813E-5</v>
      </c>
      <c r="S86" s="9">
        <f ca="1">IFERROR(M86/WN!S86,"-")</f>
        <v>3.3981713197197026E-2</v>
      </c>
      <c r="T86" s="9">
        <f>IF(LEFT(A86,1)="1",0,IFERROR(N86/WN!Q86,"-"))</f>
        <v>0</v>
      </c>
      <c r="U86" s="18">
        <f>IF(C86="-","-",RTD("wdf.rtq",,C86,"LastPrice"))</f>
        <v>1885.27</v>
      </c>
      <c r="V86" s="9">
        <f>IF(C86="-","-",RTD("wdf.rtq",,C86,"PctChg")/100)</f>
        <v>-2.7000000000000001E-3</v>
      </c>
      <c r="W86" s="18">
        <f>RTD("wdf.rtq",,C86,"Amount")/100000000</f>
        <v>956.66226500000005</v>
      </c>
      <c r="X86" s="18"/>
      <c r="Y86" s="18"/>
      <c r="Z86" s="18"/>
    </row>
    <row r="87" spans="1:26" x14ac:dyDescent="0.25">
      <c r="A87" s="1" t="str">
        <f>WN!A87</f>
        <v>160136</v>
      </c>
      <c r="B87" s="1" t="str">
        <f>WN!B87</f>
        <v>改革基金</v>
      </c>
      <c r="C87" s="1" t="str">
        <f>IF(WN!L87="0","000300.SH",WN!L87)</f>
        <v>399974.SZ</v>
      </c>
      <c r="D87" s="1" t="str">
        <f>IF(WN!L87="0","沪深300",WN!M87)</f>
        <v>国企改革</v>
      </c>
      <c r="E87" s="1" t="str">
        <f>WN!F87</f>
        <v>150295.SZ</v>
      </c>
      <c r="F87" s="1" t="str">
        <f>WN!H87</f>
        <v>改革A</v>
      </c>
      <c r="G87" s="1" t="str">
        <f>WN!I87</f>
        <v>150296.SZ</v>
      </c>
      <c r="H87" s="1" t="str">
        <f>WN!K87</f>
        <v>改革B</v>
      </c>
      <c r="I87" s="11">
        <f>RTD("wdf.rtq",,E87,"LastPrice")</f>
        <v>1.01</v>
      </c>
      <c r="J87" s="11">
        <f>RTD("wdf.rtq",,G87,"LastPrice")</f>
        <v>0.996</v>
      </c>
      <c r="K87" s="11">
        <f>IF(OR(LEFT(A87,1)="5",A87="164705"),RTD("wdf.rtq",,A87,"LastPrice"),0)</f>
        <v>0</v>
      </c>
      <c r="L87" s="42">
        <f>RTD("wdf.rtq",,E87,"Volume")/100000000</f>
        <v>2.3600000000000001E-3</v>
      </c>
      <c r="M87" s="42">
        <f>RTD("wdf.rtq",,G87,"Volume")/100000000</f>
        <v>4.1806500000000002E-3</v>
      </c>
      <c r="N87" s="42">
        <f>IF(LEFT(A87,1)="1",0,RTD("wdf.rtq",,A87,"Volume")/100000000)</f>
        <v>0</v>
      </c>
      <c r="O87" s="9">
        <f>RTD("wdf.rtq",,E87,"PctChg")/100</f>
        <v>2E-3</v>
      </c>
      <c r="P87" s="9">
        <f>RTD("wdf.rtq",,G87,"PctChg")/100</f>
        <v>-5.0000000000000001E-3</v>
      </c>
      <c r="Q87" s="9">
        <f>IF(LEFT(A87,1)="1",0,RTD("wdf.rtq",,A87,"PctChg")/100)</f>
        <v>0</v>
      </c>
      <c r="R87" s="9">
        <f ca="1">IFERROR(L87/WN!R87,"-")</f>
        <v>4.5788556748959704E-3</v>
      </c>
      <c r="S87" s="9">
        <f ca="1">IFERROR(M87/WN!S87,"-")</f>
        <v>8.1112682107007776E-3</v>
      </c>
      <c r="T87" s="9">
        <f>IF(LEFT(A87,1)="1",0,IFERROR(N87/WN!Q87,"-"))</f>
        <v>0</v>
      </c>
      <c r="U87" s="18">
        <f>IF(C87="-","-",RTD("wdf.rtq",,C87,"LastPrice"))</f>
        <v>1562.97</v>
      </c>
      <c r="V87" s="9">
        <f>IF(C87="-","-",RTD("wdf.rtq",,C87,"PctChg")/100)</f>
        <v>-1.7000000000000001E-3</v>
      </c>
      <c r="W87" s="18">
        <f>RTD("wdf.rtq",,C87,"Amount")/100000000</f>
        <v>343.55978699999997</v>
      </c>
      <c r="X87" s="18"/>
      <c r="Y87" s="18"/>
      <c r="Z87" s="18"/>
    </row>
    <row r="88" spans="1:26" x14ac:dyDescent="0.25">
      <c r="A88" s="1" t="str">
        <f>WN!A88</f>
        <v>162413</v>
      </c>
      <c r="B88" s="1" t="str">
        <f>WN!B88</f>
        <v>1000分级</v>
      </c>
      <c r="C88" s="1" t="str">
        <f>IF(WN!L88="0","000300.SH",WN!L88)</f>
        <v>000852.SH</v>
      </c>
      <c r="D88" s="1" t="str">
        <f>IF(WN!L88="0","沪深300",WN!M88)</f>
        <v>中证1000</v>
      </c>
      <c r="E88" s="1" t="str">
        <f>WN!F88</f>
        <v>150263.SZ</v>
      </c>
      <c r="F88" s="1" t="str">
        <f>WN!H88</f>
        <v>1000A</v>
      </c>
      <c r="G88" s="1" t="str">
        <f>WN!I88</f>
        <v>150264.SZ</v>
      </c>
      <c r="H88" s="1" t="str">
        <f>WN!K88</f>
        <v>1000B</v>
      </c>
      <c r="I88" s="11">
        <f>RTD("wdf.rtq",,E88,"LastPrice")</f>
        <v>1.052</v>
      </c>
      <c r="J88" s="11">
        <f>RTD("wdf.rtq",,G88,"LastPrice")</f>
        <v>0.47700000000000004</v>
      </c>
      <c r="K88" s="11">
        <f>IF(OR(LEFT(A88,1)="5",A88="164705"),RTD("wdf.rtq",,A88,"LastPrice"),0)</f>
        <v>0</v>
      </c>
      <c r="L88" s="42">
        <f>RTD("wdf.rtq",,E88,"Volume")/100000000</f>
        <v>1.8473999999999999E-3</v>
      </c>
      <c r="M88" s="42">
        <f>RTD("wdf.rtq",,G88,"Volume")/100000000</f>
        <v>1.7552100000000001E-3</v>
      </c>
      <c r="N88" s="42">
        <f>IF(LEFT(A88,1)="1",0,RTD("wdf.rtq",,A88,"Volume")/100000000)</f>
        <v>0</v>
      </c>
      <c r="O88" s="9">
        <f>RTD("wdf.rtq",,E88,"PctChg")/100</f>
        <v>7.7000000000000002E-3</v>
      </c>
      <c r="P88" s="9">
        <f>RTD("wdf.rtq",,G88,"PctChg")/100</f>
        <v>-2.1000000000000003E-3</v>
      </c>
      <c r="Q88" s="9">
        <f>IF(LEFT(A88,1)="1",0,RTD("wdf.rtq",,A88,"PctChg")/100)</f>
        <v>0</v>
      </c>
      <c r="R88" s="9">
        <f ca="1">IFERROR(L88/WN!R88,"-")</f>
        <v>2.390906324849287E-2</v>
      </c>
      <c r="S88" s="9">
        <f ca="1">IFERROR(M88/WN!S88,"-")</f>
        <v>2.2715939647281139E-2</v>
      </c>
      <c r="T88" s="9">
        <f>IF(LEFT(A88,1)="1",0,IFERROR(N88/WN!Q88,"-"))</f>
        <v>0</v>
      </c>
      <c r="U88" s="18">
        <f>IF(C88="-","-",RTD("wdf.rtq",,C88,"LastPrice"))</f>
        <v>7838.8</v>
      </c>
      <c r="V88" s="9">
        <f>IF(C88="-","-",RTD("wdf.rtq",,C88,"PctChg")/100)</f>
        <v>2E-3</v>
      </c>
      <c r="W88" s="18">
        <f>RTD("wdf.rtq",,C88,"Amount")/100000000</f>
        <v>1420.6725140000001</v>
      </c>
      <c r="X88" s="18"/>
      <c r="Y88" s="18"/>
      <c r="Z88" s="18"/>
    </row>
    <row r="89" spans="1:26" x14ac:dyDescent="0.25">
      <c r="A89" s="1" t="str">
        <f>WN!A89</f>
        <v>160517</v>
      </c>
      <c r="B89" s="1" t="str">
        <f>WN!B89</f>
        <v>博时银行</v>
      </c>
      <c r="C89" s="1" t="str">
        <f>IF(WN!L89="0","000300.SH",WN!L89)</f>
        <v>399986.SZ</v>
      </c>
      <c r="D89" s="1" t="str">
        <f>IF(WN!L89="0","沪深300",WN!M89)</f>
        <v>中证银行</v>
      </c>
      <c r="E89" s="1" t="str">
        <f>WN!F89</f>
        <v>150267.SZ</v>
      </c>
      <c r="F89" s="1" t="str">
        <f>WN!H89</f>
        <v>银行A类</v>
      </c>
      <c r="G89" s="1" t="str">
        <f>WN!I89</f>
        <v>150268.SZ</v>
      </c>
      <c r="H89" s="1" t="str">
        <f>WN!K89</f>
        <v>银行B类</v>
      </c>
      <c r="I89" s="11">
        <f>RTD("wdf.rtq",,E89,"LastPrice")</f>
        <v>1.02</v>
      </c>
      <c r="J89" s="11">
        <f>RTD("wdf.rtq",,G89,"LastPrice")</f>
        <v>1</v>
      </c>
      <c r="K89" s="11">
        <f>IF(OR(LEFT(A89,1)="5",A89="164705"),RTD("wdf.rtq",,A89,"LastPrice"),0)</f>
        <v>0</v>
      </c>
      <c r="L89" s="42">
        <f>RTD("wdf.rtq",,E89,"Volume")/100000000</f>
        <v>9.7999999999999997E-5</v>
      </c>
      <c r="M89" s="42">
        <f>RTD("wdf.rtq",,G89,"Volume")/100000000</f>
        <v>5.4019999999999997E-3</v>
      </c>
      <c r="N89" s="42">
        <f>IF(LEFT(A89,1)="1",0,RTD("wdf.rtq",,A89,"Volume")/100000000)</f>
        <v>0</v>
      </c>
      <c r="O89" s="9">
        <f>RTD("wdf.rtq",,E89,"PctChg")/100</f>
        <v>-1.7299999999999999E-2</v>
      </c>
      <c r="P89" s="9">
        <f>RTD("wdf.rtq",,G89,"PctChg")/100</f>
        <v>3.5200000000000002E-2</v>
      </c>
      <c r="Q89" s="9">
        <f>IF(LEFT(A89,1)="1",0,RTD("wdf.rtq",,A89,"PctChg")/100)</f>
        <v>0</v>
      </c>
      <c r="R89" s="9">
        <f ca="1">IFERROR(L89/WN!R89,"-")</f>
        <v>5.7808998831904287E-4</v>
      </c>
      <c r="S89" s="9">
        <f ca="1">IFERROR(M89/WN!S89,"-")</f>
        <v>3.1865735886729279E-2</v>
      </c>
      <c r="T89" s="9">
        <f>IF(LEFT(A89,1)="1",0,IFERROR(N89/WN!Q89,"-"))</f>
        <v>0</v>
      </c>
      <c r="U89" s="18">
        <f>IF(C89="-","-",RTD("wdf.rtq",,C89,"LastPrice"))</f>
        <v>6480.21</v>
      </c>
      <c r="V89" s="9">
        <f>IF(C89="-","-",RTD("wdf.rtq",,C89,"PctChg")/100)</f>
        <v>1E-4</v>
      </c>
      <c r="W89" s="18">
        <f>RTD("wdf.rtq",,C89,"Amount")/100000000</f>
        <v>80.232864000000006</v>
      </c>
      <c r="X89" s="18"/>
      <c r="Y89" s="18"/>
      <c r="Z89" s="18"/>
    </row>
    <row r="90" spans="1:26" x14ac:dyDescent="0.25">
      <c r="A90" s="1" t="str">
        <f>WN!A90</f>
        <v>168205</v>
      </c>
      <c r="B90" s="1" t="str">
        <f>WN!B90</f>
        <v>银行母基</v>
      </c>
      <c r="C90" s="1" t="str">
        <f>IF(WN!L90="0","000300.SH",WN!L90)</f>
        <v>399986.SZ</v>
      </c>
      <c r="D90" s="1" t="str">
        <f>IF(WN!L90="0","沪深300",WN!M90)</f>
        <v>中证银行</v>
      </c>
      <c r="E90" s="1" t="str">
        <f>WN!F90</f>
        <v>150291.SZ</v>
      </c>
      <c r="F90" s="1" t="str">
        <f>WN!H90</f>
        <v>银行A份</v>
      </c>
      <c r="G90" s="1" t="str">
        <f>WN!I90</f>
        <v>150292.SZ</v>
      </c>
      <c r="H90" s="1" t="str">
        <f>WN!K90</f>
        <v>银行B份</v>
      </c>
      <c r="I90" s="11">
        <f>RTD("wdf.rtq",,E90,"LastPrice")</f>
        <v>1.0509999999999999</v>
      </c>
      <c r="J90" s="11">
        <f>RTD("wdf.rtq",,G90,"LastPrice")</f>
        <v>0.78</v>
      </c>
      <c r="K90" s="11">
        <f>IF(OR(LEFT(A90,1)="5",A90="164705"),RTD("wdf.rtq",,A90,"LastPrice"),0)</f>
        <v>0</v>
      </c>
      <c r="L90" s="42">
        <f>RTD("wdf.rtq",,E90,"Volume")/100000000</f>
        <v>1.2110000000000001E-3</v>
      </c>
      <c r="M90" s="42">
        <f>RTD("wdf.rtq",,G90,"Volume")/100000000</f>
        <v>1.0920000000000001E-3</v>
      </c>
      <c r="N90" s="42">
        <f>IF(LEFT(A90,1)="1",0,RTD("wdf.rtq",,A90,"Volume")/100000000)</f>
        <v>0</v>
      </c>
      <c r="O90" s="9">
        <f>RTD("wdf.rtq",,E90,"PctChg")/100</f>
        <v>1E-3</v>
      </c>
      <c r="P90" s="9">
        <f>RTD("wdf.rtq",,G90,"PctChg")/100</f>
        <v>-1.2999999999999999E-3</v>
      </c>
      <c r="Q90" s="9">
        <f>IF(LEFT(A90,1)="1",0,RTD("wdf.rtq",,A90,"PctChg")/100)</f>
        <v>0</v>
      </c>
      <c r="R90" s="9">
        <f ca="1">IFERROR(L90/WN!R90,"-")</f>
        <v>1.1246044034530836E-3</v>
      </c>
      <c r="S90" s="9">
        <f ca="1">IFERROR(M90/WN!S90,"-")</f>
        <v>1.0140941347367629E-3</v>
      </c>
      <c r="T90" s="9">
        <f>IF(LEFT(A90,1)="1",0,IFERROR(N90/WN!Q90,"-"))</f>
        <v>0</v>
      </c>
      <c r="U90" s="18">
        <f>IF(C90="-","-",RTD("wdf.rtq",,C90,"LastPrice"))</f>
        <v>6480.21</v>
      </c>
      <c r="V90" s="9">
        <f>IF(C90="-","-",RTD("wdf.rtq",,C90,"PctChg")/100)</f>
        <v>1E-4</v>
      </c>
      <c r="W90" s="18">
        <f>RTD("wdf.rtq",,C90,"Amount")/100000000</f>
        <v>80.232864000000006</v>
      </c>
      <c r="X90" s="18"/>
      <c r="Y90" s="18"/>
      <c r="Z90" s="18"/>
    </row>
    <row r="91" spans="1:26" x14ac:dyDescent="0.25">
      <c r="A91" s="1" t="str">
        <f>WN!A91</f>
        <v>160418</v>
      </c>
      <c r="B91" s="1" t="str">
        <f>WN!B91</f>
        <v>银行股基</v>
      </c>
      <c r="C91" s="1" t="str">
        <f>IF(WN!L91="0","000300.SH",WN!L91)</f>
        <v>399986.SZ</v>
      </c>
      <c r="D91" s="1" t="str">
        <f>IF(WN!L91="0","沪深300",WN!M91)</f>
        <v>中证银行</v>
      </c>
      <c r="E91" s="1" t="str">
        <f>WN!F91</f>
        <v>150299.SZ</v>
      </c>
      <c r="F91" s="1" t="str">
        <f>WN!H91</f>
        <v>银行股A</v>
      </c>
      <c r="G91" s="1" t="str">
        <f>WN!I91</f>
        <v>150300.SZ</v>
      </c>
      <c r="H91" s="1" t="str">
        <f>WN!K91</f>
        <v>银行股B</v>
      </c>
      <c r="I91" s="11">
        <f>RTD("wdf.rtq",,E91,"LastPrice")</f>
        <v>1.0509999999999999</v>
      </c>
      <c r="J91" s="11">
        <f>RTD("wdf.rtq",,G91,"LastPrice")</f>
        <v>0.72799999999999998</v>
      </c>
      <c r="K91" s="11">
        <f>IF(OR(LEFT(A91,1)="5",A91="164705"),RTD("wdf.rtq",,A91,"LastPrice"),0)</f>
        <v>0</v>
      </c>
      <c r="L91" s="42">
        <f>RTD("wdf.rtq",,E91,"Volume")/100000000</f>
        <v>3.6050000000000001E-3</v>
      </c>
      <c r="M91" s="42">
        <f>RTD("wdf.rtq",,G91,"Volume")/100000000</f>
        <v>4.7785319999999999E-2</v>
      </c>
      <c r="N91" s="42">
        <f>IF(LEFT(A91,1)="1",0,RTD("wdf.rtq",,A91,"Volume")/100000000)</f>
        <v>0</v>
      </c>
      <c r="O91" s="9">
        <f>RTD("wdf.rtq",,E91,"PctChg")/100</f>
        <v>-1E-3</v>
      </c>
      <c r="P91" s="9">
        <f>RTD("wdf.rtq",,G91,"PctChg")/100</f>
        <v>0</v>
      </c>
      <c r="Q91" s="9">
        <f>IF(LEFT(A91,1)="1",0,RTD("wdf.rtq",,A91,"PctChg")/100)</f>
        <v>0</v>
      </c>
      <c r="R91" s="9">
        <f ca="1">IFERROR(L91/WN!R91,"-")</f>
        <v>7.175064396202956E-4</v>
      </c>
      <c r="S91" s="9">
        <f ca="1">IFERROR(M91/WN!S91,"-")</f>
        <v>9.5107558444705968E-3</v>
      </c>
      <c r="T91" s="9">
        <f>IF(LEFT(A91,1)="1",0,IFERROR(N91/WN!Q91,"-"))</f>
        <v>0</v>
      </c>
      <c r="U91" s="18">
        <f>IF(C91="-","-",RTD("wdf.rtq",,C91,"LastPrice"))</f>
        <v>6480.21</v>
      </c>
      <c r="V91" s="9">
        <f>IF(C91="-","-",RTD("wdf.rtq",,C91,"PctChg")/100)</f>
        <v>1E-4</v>
      </c>
      <c r="W91" s="18">
        <f>RTD("wdf.rtq",,C91,"Amount")/100000000</f>
        <v>80.232864000000006</v>
      </c>
      <c r="X91" s="18"/>
      <c r="Y91" s="18"/>
      <c r="Z91" s="18"/>
    </row>
    <row r="92" spans="1:26" x14ac:dyDescent="0.25">
      <c r="A92" s="1" t="str">
        <f>WN!A92</f>
        <v>160419</v>
      </c>
      <c r="B92" s="1" t="str">
        <f>WN!B92</f>
        <v>证券股基</v>
      </c>
      <c r="C92" s="1" t="str">
        <f>IF(WN!L92="0","000300.SH",WN!L92)</f>
        <v>399975.SZ</v>
      </c>
      <c r="D92" s="1" t="str">
        <f>IF(WN!L92="0","沪深300",WN!M92)</f>
        <v>证券公司</v>
      </c>
      <c r="E92" s="1" t="str">
        <f>WN!F92</f>
        <v>150301.SZ</v>
      </c>
      <c r="F92" s="1" t="str">
        <f>WN!H92</f>
        <v>证券股A</v>
      </c>
      <c r="G92" s="1" t="str">
        <f>WN!I92</f>
        <v>150302.SZ</v>
      </c>
      <c r="H92" s="1" t="str">
        <f>WN!K92</f>
        <v>证券股B</v>
      </c>
      <c r="I92" s="11">
        <f>RTD("wdf.rtq",,E92,"LastPrice")</f>
        <v>1.075</v>
      </c>
      <c r="J92" s="11">
        <f>RTD("wdf.rtq",,G92,"LastPrice")</f>
        <v>1.18</v>
      </c>
      <c r="K92" s="11">
        <f>IF(OR(LEFT(A92,1)="5",A92="164705"),RTD("wdf.rtq",,A92,"LastPrice"),0)</f>
        <v>0</v>
      </c>
      <c r="L92" s="42">
        <f>RTD("wdf.rtq",,E92,"Volume")/100000000</f>
        <v>0</v>
      </c>
      <c r="M92" s="42">
        <f>RTD("wdf.rtq",,G92,"Volume")/100000000</f>
        <v>8.7999999999999998E-5</v>
      </c>
      <c r="N92" s="42">
        <f>IF(LEFT(A92,1)="1",0,RTD("wdf.rtq",,A92,"Volume")/100000000)</f>
        <v>0</v>
      </c>
      <c r="O92" s="9">
        <f>RTD("wdf.rtq",,E92,"PctChg")/100</f>
        <v>0</v>
      </c>
      <c r="P92" s="9">
        <f>RTD("wdf.rtq",,G92,"PctChg")/100</f>
        <v>1.6400000000000001E-2</v>
      </c>
      <c r="Q92" s="9">
        <f>IF(LEFT(A92,1)="1",0,RTD("wdf.rtq",,A92,"PctChg")/100)</f>
        <v>0</v>
      </c>
      <c r="R92" s="9">
        <f ca="1">IFERROR(L92/WN!R92,"-")</f>
        <v>0</v>
      </c>
      <c r="S92" s="9">
        <f ca="1">IFERROR(M92/WN!S92,"-")</f>
        <v>2.7704985726265422E-4</v>
      </c>
      <c r="T92" s="9">
        <f>IF(LEFT(A92,1)="1",0,IFERROR(N92/WN!Q92,"-"))</f>
        <v>0</v>
      </c>
      <c r="U92" s="18">
        <f>IF(C92="-","-",RTD("wdf.rtq",,C92,"LastPrice"))</f>
        <v>864.89</v>
      </c>
      <c r="V92" s="9">
        <f>IF(C92="-","-",RTD("wdf.rtq",,C92,"PctChg")/100)</f>
        <v>-4.2000000000000006E-3</v>
      </c>
      <c r="W92" s="18">
        <f>RTD("wdf.rtq",,C92,"Amount")/100000000</f>
        <v>149.197901</v>
      </c>
      <c r="X92" s="18"/>
      <c r="Y92" s="18"/>
      <c r="Z92" s="18"/>
    </row>
    <row r="93" spans="1:26" x14ac:dyDescent="0.25">
      <c r="A93" s="1" t="str">
        <f>WN!A93</f>
        <v>160135</v>
      </c>
      <c r="B93" s="1" t="str">
        <f>WN!B93</f>
        <v>高铁基金</v>
      </c>
      <c r="C93" s="1" t="str">
        <f>IF(WN!L93="0","000300.SH",WN!L93)</f>
        <v>399807.SZ</v>
      </c>
      <c r="D93" s="1" t="str">
        <f>IF(WN!L93="0","沪深300",WN!M93)</f>
        <v>高铁产业</v>
      </c>
      <c r="E93" s="1" t="str">
        <f>WN!F93</f>
        <v>150293.SZ</v>
      </c>
      <c r="F93" s="1" t="str">
        <f>WN!H93</f>
        <v>高铁A级</v>
      </c>
      <c r="G93" s="1" t="str">
        <f>WN!I93</f>
        <v>150294.SZ</v>
      </c>
      <c r="H93" s="1" t="str">
        <f>WN!K93</f>
        <v>高铁B级</v>
      </c>
      <c r="I93" s="11">
        <f>RTD("wdf.rtq",,E93,"LastPrice")</f>
        <v>1.0429999999999999</v>
      </c>
      <c r="J93" s="11">
        <f>RTD("wdf.rtq",,G93,"LastPrice")</f>
        <v>1.04</v>
      </c>
      <c r="K93" s="11">
        <f>IF(OR(LEFT(A93,1)="5",A93="164705"),RTD("wdf.rtq",,A93,"LastPrice"),0)</f>
        <v>0</v>
      </c>
      <c r="L93" s="42">
        <f>RTD("wdf.rtq",,E93,"Volume")/100000000</f>
        <v>8.9899999999999995E-4</v>
      </c>
      <c r="M93" s="42">
        <f>RTD("wdf.rtq",,G93,"Volume")/100000000</f>
        <v>2.9164000000000002E-4</v>
      </c>
      <c r="N93" s="42">
        <f>IF(LEFT(A93,1)="1",0,RTD("wdf.rtq",,A93,"Volume")/100000000)</f>
        <v>0</v>
      </c>
      <c r="O93" s="9">
        <f>RTD("wdf.rtq",,E93,"PctChg")/100</f>
        <v>1E-3</v>
      </c>
      <c r="P93" s="9">
        <f>RTD("wdf.rtq",,G93,"PctChg")/100</f>
        <v>-1.23E-2</v>
      </c>
      <c r="Q93" s="9">
        <f>IF(LEFT(A93,1)="1",0,RTD("wdf.rtq",,A93,"PctChg")/100)</f>
        <v>0</v>
      </c>
      <c r="R93" s="9">
        <f ca="1">IFERROR(L93/WN!R93,"-")</f>
        <v>1.9187925992233477E-2</v>
      </c>
      <c r="S93" s="9">
        <f ca="1">IFERROR(M93/WN!S93,"-")</f>
        <v>6.2246571038653753E-3</v>
      </c>
      <c r="T93" s="9">
        <f>IF(LEFT(A93,1)="1",0,IFERROR(N93/WN!Q93,"-"))</f>
        <v>0</v>
      </c>
      <c r="U93" s="18">
        <f>IF(C93="-","-",RTD("wdf.rtq",,C93,"LastPrice"))</f>
        <v>2121.9</v>
      </c>
      <c r="V93" s="9">
        <f>IF(C93="-","-",RTD("wdf.rtq",,C93,"PctChg")/100)</f>
        <v>-8.0000000000000004E-4</v>
      </c>
      <c r="W93" s="18">
        <f>RTD("wdf.rtq",,C93,"Amount")/100000000</f>
        <v>47.117367000000002</v>
      </c>
      <c r="X93" s="18"/>
      <c r="Y93" s="18"/>
      <c r="Z93" s="18"/>
    </row>
    <row r="94" spans="1:26" x14ac:dyDescent="0.25">
      <c r="A94" s="1" t="str">
        <f>WN!A94</f>
        <v>160634</v>
      </c>
      <c r="B94" s="1" t="str">
        <f>WN!B94</f>
        <v>环保分级</v>
      </c>
      <c r="C94" s="1" t="str">
        <f>IF(WN!L94="0","000300.SH",WN!L94)</f>
        <v>000827.SH</v>
      </c>
      <c r="D94" s="1" t="str">
        <f>IF(WN!L94="0","沪深300",WN!M94)</f>
        <v>中证环保</v>
      </c>
      <c r="E94" s="1" t="str">
        <f>WN!F94</f>
        <v>150237.SZ</v>
      </c>
      <c r="F94" s="1" t="str">
        <f>WN!H94</f>
        <v>环保A级</v>
      </c>
      <c r="G94" s="1" t="str">
        <f>WN!I94</f>
        <v>150238.SZ</v>
      </c>
      <c r="H94" s="1" t="str">
        <f>WN!K94</f>
        <v>环保B级</v>
      </c>
      <c r="I94" s="11">
        <f>RTD("wdf.rtq",,E94,"LastPrice")</f>
        <v>1.0720000000000001</v>
      </c>
      <c r="J94" s="11">
        <f>RTD("wdf.rtq",,G94,"LastPrice")</f>
        <v>1.19</v>
      </c>
      <c r="K94" s="11">
        <f>IF(OR(LEFT(A94,1)="5",A94="164705"),RTD("wdf.rtq",,A94,"LastPrice"),0)</f>
        <v>0</v>
      </c>
      <c r="L94" s="42">
        <f>RTD("wdf.rtq",,E94,"Volume")/100000000</f>
        <v>0</v>
      </c>
      <c r="M94" s="42">
        <f>RTD("wdf.rtq",,G94,"Volume")/100000000</f>
        <v>0</v>
      </c>
      <c r="N94" s="42">
        <f>IF(LEFT(A94,1)="1",0,RTD("wdf.rtq",,A94,"Volume")/100000000)</f>
        <v>0</v>
      </c>
      <c r="O94" s="9">
        <f>RTD("wdf.rtq",,E94,"PctChg")/100</f>
        <v>0</v>
      </c>
      <c r="P94" s="9">
        <f>RTD("wdf.rtq",,G94,"PctChg")/100</f>
        <v>0</v>
      </c>
      <c r="Q94" s="9">
        <f>IF(LEFT(A94,1)="1",0,RTD("wdf.rtq",,A94,"PctChg")/100)</f>
        <v>0</v>
      </c>
      <c r="R94" s="9">
        <f ca="1">IFERROR(L94/WN!R94,"-")</f>
        <v>0</v>
      </c>
      <c r="S94" s="9">
        <f ca="1">IFERROR(M94/WN!S94,"-")</f>
        <v>0</v>
      </c>
      <c r="T94" s="9">
        <f>IF(LEFT(A94,1)="1",0,IFERROR(N94/WN!Q94,"-"))</f>
        <v>0</v>
      </c>
      <c r="U94" s="18">
        <f>IF(C94="-","-",RTD("wdf.rtq",,C94,"LastPrice"))</f>
        <v>1793.05</v>
      </c>
      <c r="V94" s="9">
        <f>IF(C94="-","-",RTD("wdf.rtq",,C94,"PctChg")/100)</f>
        <v>-4.0000000000000002E-4</v>
      </c>
      <c r="W94" s="18">
        <f>RTD("wdf.rtq",,C94,"Amount")/100000000</f>
        <v>210.620769</v>
      </c>
      <c r="X94" s="18"/>
      <c r="Y94" s="18"/>
      <c r="Z94" s="18"/>
    </row>
    <row r="95" spans="1:26" x14ac:dyDescent="0.25">
      <c r="A95" s="1" t="str">
        <f>WN!A95</f>
        <v>160636</v>
      </c>
      <c r="B95" s="1" t="str">
        <f>WN!B95</f>
        <v>互联网</v>
      </c>
      <c r="C95" s="1" t="str">
        <f>IF(WN!L95="0","000300.SH",WN!L95)</f>
        <v>399970.SZ</v>
      </c>
      <c r="D95" s="1" t="str">
        <f>IF(WN!L95="0","沪深300",WN!M95)</f>
        <v>中证移动互联</v>
      </c>
      <c r="E95" s="1" t="str">
        <f>WN!F95</f>
        <v>150245.SZ</v>
      </c>
      <c r="F95" s="1" t="str">
        <f>WN!H95</f>
        <v>互联A</v>
      </c>
      <c r="G95" s="1" t="str">
        <f>WN!I95</f>
        <v>150246.SZ</v>
      </c>
      <c r="H95" s="1" t="str">
        <f>WN!K95</f>
        <v>互联B</v>
      </c>
      <c r="I95" s="11">
        <f>RTD("wdf.rtq",,E95,"LastPrice")</f>
        <v>1.169</v>
      </c>
      <c r="J95" s="11">
        <f>RTD("wdf.rtq",,G95,"LastPrice")</f>
        <v>1.032</v>
      </c>
      <c r="K95" s="11">
        <f>IF(OR(LEFT(A95,1)="5",A95="164705"),RTD("wdf.rtq",,A95,"LastPrice"),0)</f>
        <v>0</v>
      </c>
      <c r="L95" s="42">
        <f>RTD("wdf.rtq",,E95,"Volume")/100000000</f>
        <v>0</v>
      </c>
      <c r="M95" s="42">
        <f>RTD("wdf.rtq",,G95,"Volume")/100000000</f>
        <v>1.9100000000000001E-4</v>
      </c>
      <c r="N95" s="42">
        <f>IF(LEFT(A95,1)="1",0,RTD("wdf.rtq",,A95,"Volume")/100000000)</f>
        <v>0</v>
      </c>
      <c r="O95" s="9">
        <f>RTD("wdf.rtq",,E95,"PctChg")/100</f>
        <v>0</v>
      </c>
      <c r="P95" s="9">
        <f>RTD("wdf.rtq",,G95,"PctChg")/100</f>
        <v>-1E-3</v>
      </c>
      <c r="Q95" s="9">
        <f>IF(LEFT(A95,1)="1",0,RTD("wdf.rtq",,A95,"PctChg")/100)</f>
        <v>0</v>
      </c>
      <c r="R95" s="9">
        <f ca="1">IFERROR(L95/WN!R95,"-")</f>
        <v>0</v>
      </c>
      <c r="S95" s="9">
        <f ca="1">IFERROR(M95/WN!S95,"-")</f>
        <v>2.4775232861246246E-3</v>
      </c>
      <c r="T95" s="9">
        <f>IF(LEFT(A95,1)="1",0,IFERROR(N95/WN!Q95,"-"))</f>
        <v>0</v>
      </c>
      <c r="U95" s="18">
        <f>IF(C95="-","-",RTD("wdf.rtq",,C95,"LastPrice"))</f>
        <v>2535.5100000000002</v>
      </c>
      <c r="V95" s="9">
        <f>IF(C95="-","-",RTD("wdf.rtq",,C95,"PctChg")/100)</f>
        <v>-1.5E-3</v>
      </c>
      <c r="W95" s="18">
        <f>RTD("wdf.rtq",,C95,"Amount")/100000000</f>
        <v>408.99710800000003</v>
      </c>
      <c r="X95" s="18"/>
      <c r="Y95" s="18"/>
      <c r="Z95" s="18"/>
    </row>
    <row r="96" spans="1:26" x14ac:dyDescent="0.25">
      <c r="A96" s="1" t="str">
        <f>WN!A96</f>
        <v>160814</v>
      </c>
      <c r="B96" s="1" t="str">
        <f>WN!B96</f>
        <v>金融地产</v>
      </c>
      <c r="C96" s="1" t="str">
        <f>IF(WN!L96="0","000300.SH",WN!L96)</f>
        <v>000934.SH</v>
      </c>
      <c r="D96" s="1" t="str">
        <f>IF(WN!L96="0","沪深300",WN!M96)</f>
        <v>中证金融</v>
      </c>
      <c r="E96" s="1" t="str">
        <f>WN!F96</f>
        <v>150281.SZ</v>
      </c>
      <c r="F96" s="1" t="str">
        <f>WN!H96</f>
        <v>金融地A</v>
      </c>
      <c r="G96" s="1" t="str">
        <f>WN!I96</f>
        <v>150282.SZ</v>
      </c>
      <c r="H96" s="1" t="str">
        <f>WN!K96</f>
        <v>金融地B</v>
      </c>
      <c r="I96" s="11">
        <f>RTD("wdf.rtq",,E96,"LastPrice")</f>
        <v>1.0409999999999999</v>
      </c>
      <c r="J96" s="11">
        <f>RTD("wdf.rtq",,G96,"LastPrice")</f>
        <v>0.624</v>
      </c>
      <c r="K96" s="11">
        <f>IF(OR(LEFT(A96,1)="5",A96="164705"),RTD("wdf.rtq",,A96,"LastPrice"),0)</f>
        <v>0</v>
      </c>
      <c r="L96" s="42">
        <f>RTD("wdf.rtq",,E96,"Volume")/100000000</f>
        <v>1.5899999999999999E-4</v>
      </c>
      <c r="M96" s="42">
        <f>RTD("wdf.rtq",,G96,"Volume")/100000000</f>
        <v>4.9799999999999996E-4</v>
      </c>
      <c r="N96" s="42">
        <f>IF(LEFT(A96,1)="1",0,RTD("wdf.rtq",,A96,"Volume")/100000000)</f>
        <v>0</v>
      </c>
      <c r="O96" s="9">
        <f>RTD("wdf.rtq",,E96,"PctChg")/100</f>
        <v>-1.0500000000000001E-2</v>
      </c>
      <c r="P96" s="9">
        <f>RTD("wdf.rtq",,G96,"PctChg")/100</f>
        <v>0</v>
      </c>
      <c r="Q96" s="9">
        <f>IF(LEFT(A96,1)="1",0,RTD("wdf.rtq",,A96,"PctChg")/100)</f>
        <v>0</v>
      </c>
      <c r="R96" s="9">
        <f ca="1">IFERROR(L96/WN!R96,"-")</f>
        <v>7.8443418145797894E-4</v>
      </c>
      <c r="S96" s="9">
        <f ca="1">IFERROR(M96/WN!S96,"-")</f>
        <v>2.4569070589061225E-3</v>
      </c>
      <c r="T96" s="9">
        <f>IF(LEFT(A96,1)="1",0,IFERROR(N96/WN!Q96,"-"))</f>
        <v>0</v>
      </c>
      <c r="U96" s="18">
        <f>IF(C96="-","-",RTD("wdf.rtq",,C96,"LastPrice"))</f>
        <v>6219.39</v>
      </c>
      <c r="V96" s="9">
        <f>IF(C96="-","-",RTD("wdf.rtq",,C96,"PctChg")/100)</f>
        <v>-9.0000000000000008E-4</v>
      </c>
      <c r="W96" s="18">
        <f>RTD("wdf.rtq",,C96,"Amount")/100000000</f>
        <v>423.21646299999998</v>
      </c>
      <c r="X96" s="18"/>
      <c r="Y96" s="18"/>
      <c r="Z96" s="18"/>
    </row>
    <row r="97" spans="1:26" x14ac:dyDescent="0.25">
      <c r="A97" s="1" t="str">
        <f>WN!A97</f>
        <v>502006</v>
      </c>
      <c r="B97" s="1" t="str">
        <f>WN!B97</f>
        <v>国企改革</v>
      </c>
      <c r="C97" s="1" t="str">
        <f>IF(WN!L97="0","000300.SH",WN!L97)</f>
        <v>399974.SZ</v>
      </c>
      <c r="D97" s="1" t="str">
        <f>IF(WN!L97="0","沪深300",WN!M97)</f>
        <v>国企改革</v>
      </c>
      <c r="E97" s="1" t="str">
        <f>WN!F97</f>
        <v>502007.SH</v>
      </c>
      <c r="F97" s="1" t="str">
        <f>WN!H97</f>
        <v>国企改A</v>
      </c>
      <c r="G97" s="1" t="str">
        <f>WN!I97</f>
        <v>502008.SH</v>
      </c>
      <c r="H97" s="1" t="str">
        <f>WN!K97</f>
        <v>国企改B</v>
      </c>
      <c r="I97" s="11">
        <f>RTD("wdf.rtq",,E97,"LastPrice")</f>
        <v>1.014</v>
      </c>
      <c r="J97" s="11">
        <f>RTD("wdf.rtq",,G97,"LastPrice")</f>
        <v>1.075</v>
      </c>
      <c r="K97" s="11">
        <f>IF(OR(LEFT(A97,1)="5",A97="164705"),RTD("wdf.rtq",,A97,"LastPrice"),0)</f>
        <v>1.044</v>
      </c>
      <c r="L97" s="42">
        <f>RTD("wdf.rtq",,E97,"Volume")/100000000</f>
        <v>1.5831899999999999E-3</v>
      </c>
      <c r="M97" s="42">
        <f>RTD("wdf.rtq",,G97,"Volume")/100000000</f>
        <v>2.93042E-3</v>
      </c>
      <c r="N97" s="42">
        <f>IF(LEFT(A97,1)="1",0,RTD("wdf.rtq",,A97,"Volume")/100000000)</f>
        <v>1.058128E-2</v>
      </c>
      <c r="O97" s="9">
        <f>RTD("wdf.rtq",,E97,"PctChg")/100</f>
        <v>-1E-3</v>
      </c>
      <c r="P97" s="9">
        <f>RTD("wdf.rtq",,G97,"PctChg")/100</f>
        <v>-9.1999999999999998E-3</v>
      </c>
      <c r="Q97" s="9">
        <f>IF(LEFT(A97,1)="1",0,RTD("wdf.rtq",,A97,"PctChg")/100)</f>
        <v>0</v>
      </c>
      <c r="R97" s="9">
        <f ca="1">IFERROR(L97/WN!R97,"-")</f>
        <v>2.3961659891209258E-3</v>
      </c>
      <c r="S97" s="9">
        <f ca="1">IFERROR(M97/WN!S97,"-")</f>
        <v>4.4352053372240501E-3</v>
      </c>
      <c r="T97" s="9">
        <f ca="1">IF(LEFT(A97,1)="1",0,IFERROR(N97/WN!Q97,"-"))</f>
        <v>1.3088791387676995E-2</v>
      </c>
      <c r="U97" s="18">
        <f>IF(C97="-","-",RTD("wdf.rtq",,C97,"LastPrice"))</f>
        <v>1562.97</v>
      </c>
      <c r="V97" s="9">
        <f>IF(C97="-","-",RTD("wdf.rtq",,C97,"PctChg")/100)</f>
        <v>-1.7000000000000001E-3</v>
      </c>
      <c r="W97" s="18">
        <f>RTD("wdf.rtq",,C97,"Amount")/100000000</f>
        <v>343.55978699999997</v>
      </c>
      <c r="X97" s="18"/>
      <c r="Y97" s="18"/>
      <c r="Z97" s="18"/>
    </row>
    <row r="98" spans="1:26" x14ac:dyDescent="0.25">
      <c r="A98" s="1" t="str">
        <f>WN!A98</f>
        <v>161031</v>
      </c>
      <c r="B98" s="1" t="str">
        <f>WN!B98</f>
        <v>工业4</v>
      </c>
      <c r="C98" s="1" t="str">
        <f>IF(WN!L98="0","000300.SH",WN!L98)</f>
        <v>399803.SZ</v>
      </c>
      <c r="D98" s="1" t="str">
        <f>IF(WN!L98="0","沪深300",WN!M98)</f>
        <v>工业4.0</v>
      </c>
      <c r="E98" s="1" t="str">
        <f>WN!F98</f>
        <v>150315.SZ</v>
      </c>
      <c r="F98" s="1" t="str">
        <f>WN!H98</f>
        <v>工业4A</v>
      </c>
      <c r="G98" s="1" t="str">
        <f>WN!I98</f>
        <v>150316.SZ</v>
      </c>
      <c r="H98" s="1" t="str">
        <f>WN!K98</f>
        <v>工业4B</v>
      </c>
      <c r="I98" s="11">
        <f>RTD("wdf.rtq",,E98,"LastPrice")</f>
        <v>1.03</v>
      </c>
      <c r="J98" s="11">
        <f>RTD("wdf.rtq",,G98,"LastPrice")</f>
        <v>0.85</v>
      </c>
      <c r="K98" s="11">
        <f>IF(OR(LEFT(A98,1)="5",A98="164705"),RTD("wdf.rtq",,A98,"LastPrice"),0)</f>
        <v>0</v>
      </c>
      <c r="L98" s="42">
        <f>RTD("wdf.rtq",,E98,"Volume")/100000000</f>
        <v>3.0529E-4</v>
      </c>
      <c r="M98" s="42">
        <f>RTD("wdf.rtq",,G98,"Volume")/100000000</f>
        <v>1.02556E-3</v>
      </c>
      <c r="N98" s="42">
        <f>IF(LEFT(A98,1)="1",0,RTD("wdf.rtq",,A98,"Volume")/100000000)</f>
        <v>0</v>
      </c>
      <c r="O98" s="9">
        <f>RTD("wdf.rtq",,E98,"PctChg")/100</f>
        <v>0</v>
      </c>
      <c r="P98" s="9">
        <f>RTD("wdf.rtq",,G98,"PctChg")/100</f>
        <v>-2.75E-2</v>
      </c>
      <c r="Q98" s="9">
        <f>IF(LEFT(A98,1)="1",0,RTD("wdf.rtq",,A98,"PctChg")/100)</f>
        <v>0</v>
      </c>
      <c r="R98" s="9">
        <f ca="1">IFERROR(L98/WN!R98,"-")</f>
        <v>7.9900023554659895E-4</v>
      </c>
      <c r="S98" s="9">
        <f ca="1">IFERROR(M98/WN!S98,"-")</f>
        <v>2.684079596846827E-3</v>
      </c>
      <c r="T98" s="9">
        <f>IF(LEFT(A98,1)="1",0,IFERROR(N98/WN!Q98,"-"))</f>
        <v>0</v>
      </c>
      <c r="U98" s="18">
        <f>IF(C98="-","-",RTD("wdf.rtq",,C98,"LastPrice"))</f>
        <v>2670.87</v>
      </c>
      <c r="V98" s="9">
        <f>IF(C98="-","-",RTD("wdf.rtq",,C98,"PctChg")/100)</f>
        <v>-4.0000000000000001E-3</v>
      </c>
      <c r="W98" s="18">
        <f>RTD("wdf.rtq",,C98,"Amount")/100000000</f>
        <v>130.918162</v>
      </c>
      <c r="X98" s="18"/>
      <c r="Y98" s="18"/>
      <c r="Z98" s="18"/>
    </row>
    <row r="99" spans="1:26" x14ac:dyDescent="0.25">
      <c r="A99" s="1" t="str">
        <f>WN!A99</f>
        <v>168203</v>
      </c>
      <c r="B99" s="1" t="str">
        <f>WN!B99</f>
        <v>钢铁母基</v>
      </c>
      <c r="C99" s="1" t="str">
        <f>IF(WN!L99="0","000300.SH",WN!L99)</f>
        <v>399440.SZ</v>
      </c>
      <c r="D99" s="1" t="str">
        <f>IF(WN!L99="0","沪深300",WN!M99)</f>
        <v>国证钢铁</v>
      </c>
      <c r="E99" s="1" t="str">
        <f>WN!F99</f>
        <v>150287.SZ</v>
      </c>
      <c r="F99" s="1" t="str">
        <f>WN!H99</f>
        <v>钢铁A</v>
      </c>
      <c r="G99" s="1" t="str">
        <f>WN!I99</f>
        <v>150288.SZ</v>
      </c>
      <c r="H99" s="1" t="str">
        <f>WN!K99</f>
        <v>钢铁B</v>
      </c>
      <c r="I99" s="11">
        <f>RTD("wdf.rtq",,E99,"LastPrice")</f>
        <v>1.046</v>
      </c>
      <c r="J99" s="11">
        <f>RTD("wdf.rtq",,G99,"LastPrice")</f>
        <v>0.97</v>
      </c>
      <c r="K99" s="11">
        <f>IF(OR(LEFT(A99,1)="5",A99="164705"),RTD("wdf.rtq",,A99,"LastPrice"),0)</f>
        <v>0</v>
      </c>
      <c r="L99" s="42">
        <f>RTD("wdf.rtq",,E99,"Volume")/100000000</f>
        <v>1.6274E-2</v>
      </c>
      <c r="M99" s="42">
        <f>RTD("wdf.rtq",,G99,"Volume")/100000000</f>
        <v>9.4282550000000007E-2</v>
      </c>
      <c r="N99" s="42">
        <f>IF(LEFT(A99,1)="1",0,RTD("wdf.rtq",,A99,"Volume")/100000000)</f>
        <v>0</v>
      </c>
      <c r="O99" s="9">
        <f>RTD("wdf.rtq",,E99,"PctChg")/100</f>
        <v>-1E-3</v>
      </c>
      <c r="P99" s="9">
        <f>RTD("wdf.rtq",,G99,"PctChg")/100</f>
        <v>-1.32E-2</v>
      </c>
      <c r="Q99" s="9">
        <f>IF(LEFT(A99,1)="1",0,RTD("wdf.rtq",,A99,"PctChg")/100)</f>
        <v>0</v>
      </c>
      <c r="R99" s="9">
        <f ca="1">IFERROR(L99/WN!R99,"-")</f>
        <v>1.2620446688589517E-2</v>
      </c>
      <c r="S99" s="9">
        <f ca="1">IFERROR(M99/WN!S99,"-")</f>
        <v>7.3115883982995927E-2</v>
      </c>
      <c r="T99" s="9">
        <f>IF(LEFT(A99,1)="1",0,IFERROR(N99/WN!Q99,"-"))</f>
        <v>0</v>
      </c>
      <c r="U99" s="18">
        <f>IF(C99="-","-",RTD("wdf.rtq",,C99,"LastPrice"))</f>
        <v>1910.79</v>
      </c>
      <c r="V99" s="9">
        <f>IF(C99="-","-",RTD("wdf.rtq",,C99,"PctChg")/100)</f>
        <v>-7.2000000000000007E-3</v>
      </c>
      <c r="W99" s="18">
        <f>RTD("wdf.rtq",,C99,"Amount")/100000000</f>
        <v>124.17002100000001</v>
      </c>
      <c r="X99" s="18"/>
      <c r="Y99" s="18"/>
      <c r="Z99" s="18"/>
    </row>
    <row r="100" spans="1:26" x14ac:dyDescent="0.25">
      <c r="A100" s="1" t="str">
        <f>WN!A100</f>
        <v>161032</v>
      </c>
      <c r="B100" s="1" t="str">
        <f>WN!B100</f>
        <v>煤炭基金</v>
      </c>
      <c r="C100" s="1" t="str">
        <f>IF(WN!L100="0","000300.SH",WN!L100)</f>
        <v>399998.SZ</v>
      </c>
      <c r="D100" s="1" t="str">
        <f>IF(WN!L100="0","沪深300",WN!M100)</f>
        <v>中证煤炭</v>
      </c>
      <c r="E100" s="1" t="str">
        <f>WN!F100</f>
        <v>150321.SZ</v>
      </c>
      <c r="F100" s="1" t="str">
        <f>WN!H100</f>
        <v>煤炭A基</v>
      </c>
      <c r="G100" s="1" t="str">
        <f>WN!I100</f>
        <v>150322.SZ</v>
      </c>
      <c r="H100" s="1" t="str">
        <f>WN!K100</f>
        <v>煤炭B基</v>
      </c>
      <c r="I100" s="11">
        <f>RTD("wdf.rtq",,E100,"LastPrice")</f>
        <v>1.1839999999999999</v>
      </c>
      <c r="J100" s="11">
        <f>RTD("wdf.rtq",,G100,"LastPrice")</f>
        <v>1.59</v>
      </c>
      <c r="K100" s="11">
        <f>IF(OR(LEFT(A100,1)="5",A100="164705"),RTD("wdf.rtq",,A100,"LastPrice"),0)</f>
        <v>0</v>
      </c>
      <c r="L100" s="42">
        <f>RTD("wdf.rtq",,E100,"Volume")/100000000</f>
        <v>7.6699999999999997E-3</v>
      </c>
      <c r="M100" s="42">
        <f>RTD("wdf.rtq",,G100,"Volume")/100000000</f>
        <v>2.2076970000000001E-2</v>
      </c>
      <c r="N100" s="42">
        <f>IF(LEFT(A100,1)="1",0,RTD("wdf.rtq",,A100,"Volume")/100000000)</f>
        <v>0</v>
      </c>
      <c r="O100" s="9">
        <f>RTD("wdf.rtq",,E100,"PctChg")/100</f>
        <v>-4.2000000000000006E-3</v>
      </c>
      <c r="P100" s="9">
        <f>RTD("wdf.rtq",,G100,"PctChg")/100</f>
        <v>6.3E-3</v>
      </c>
      <c r="Q100" s="9">
        <f>IF(LEFT(A100,1)="1",0,RTD("wdf.rtq",,A100,"PctChg")/100)</f>
        <v>0</v>
      </c>
      <c r="R100" s="9">
        <f ca="1">IFERROR(L100/WN!R100,"-")</f>
        <v>1.8229470194079448E-2</v>
      </c>
      <c r="S100" s="9">
        <f ca="1">IFERROR(M100/WN!S100,"-")</f>
        <v>5.2470856139580989E-2</v>
      </c>
      <c r="T100" s="9">
        <f>IF(LEFT(A100,1)="1",0,IFERROR(N100/WN!Q100,"-"))</f>
        <v>0</v>
      </c>
      <c r="U100" s="18">
        <f>IF(C100="-","-",RTD("wdf.rtq",,C100,"LastPrice"))</f>
        <v>2026.99</v>
      </c>
      <c r="V100" s="9">
        <f>IF(C100="-","-",RTD("wdf.rtq",,C100,"PctChg")/100)</f>
        <v>1.0500000000000001E-2</v>
      </c>
      <c r="W100" s="18">
        <f>RTD("wdf.rtq",,C100,"Amount")/100000000</f>
        <v>125.096107</v>
      </c>
      <c r="X100" s="18"/>
      <c r="Y100" s="18"/>
      <c r="Z100" s="18"/>
    </row>
    <row r="101" spans="1:26" x14ac:dyDescent="0.25">
      <c r="A101" s="1" t="str">
        <f>WN!A101</f>
        <v>168204</v>
      </c>
      <c r="B101" s="1" t="str">
        <f>WN!B101</f>
        <v>煤炭母基</v>
      </c>
      <c r="C101" s="1" t="str">
        <f>IF(WN!L101="0","000300.SH",WN!L101)</f>
        <v>399998.SZ</v>
      </c>
      <c r="D101" s="1" t="str">
        <f>IF(WN!L101="0","沪深300",WN!M101)</f>
        <v>中证煤炭</v>
      </c>
      <c r="E101" s="1" t="str">
        <f>WN!F101</f>
        <v>150289.SZ</v>
      </c>
      <c r="F101" s="1" t="str">
        <f>WN!H101</f>
        <v>煤炭A级</v>
      </c>
      <c r="G101" s="1" t="str">
        <f>WN!I101</f>
        <v>150290.SZ</v>
      </c>
      <c r="H101" s="1" t="str">
        <f>WN!K101</f>
        <v>煤炭B级</v>
      </c>
      <c r="I101" s="11">
        <f>RTD("wdf.rtq",,E101,"LastPrice")</f>
        <v>1.048</v>
      </c>
      <c r="J101" s="11">
        <f>RTD("wdf.rtq",,G101,"LastPrice")</f>
        <v>0.75700000000000001</v>
      </c>
      <c r="K101" s="11">
        <f>IF(OR(LEFT(A101,1)="5",A101="164705"),RTD("wdf.rtq",,A101,"LastPrice"),0)</f>
        <v>0</v>
      </c>
      <c r="L101" s="42">
        <f>RTD("wdf.rtq",,E101,"Volume")/100000000</f>
        <v>2.0817160000000001E-2</v>
      </c>
      <c r="M101" s="42">
        <f>RTD("wdf.rtq",,G101,"Volume")/100000000</f>
        <v>0.38336469000000001</v>
      </c>
      <c r="N101" s="42">
        <f>IF(LEFT(A101,1)="1",0,RTD("wdf.rtq",,A101,"Volume")/100000000)</f>
        <v>0</v>
      </c>
      <c r="O101" s="9">
        <f>RTD("wdf.rtq",,E101,"PctChg")/100</f>
        <v>-2.9000000000000002E-3</v>
      </c>
      <c r="P101" s="9">
        <f>RTD("wdf.rtq",,G101,"PctChg")/100</f>
        <v>1.4700000000000001E-2</v>
      </c>
      <c r="Q101" s="9">
        <f>IF(LEFT(A101,1)="1",0,RTD("wdf.rtq",,A101,"PctChg")/100)</f>
        <v>0</v>
      </c>
      <c r="R101" s="9">
        <f ca="1">IFERROR(L101/WN!R101,"-")</f>
        <v>5.7163276796265627E-3</v>
      </c>
      <c r="S101" s="9">
        <f ca="1">IFERROR(M101/WN!S101,"-")</f>
        <v>0.10527075685821008</v>
      </c>
      <c r="T101" s="9">
        <f>IF(LEFT(A101,1)="1",0,IFERROR(N101/WN!Q101,"-"))</f>
        <v>0</v>
      </c>
      <c r="U101" s="18">
        <f>IF(C101="-","-",RTD("wdf.rtq",,C101,"LastPrice"))</f>
        <v>2026.99</v>
      </c>
      <c r="V101" s="9">
        <f>IF(C101="-","-",RTD("wdf.rtq",,C101,"PctChg")/100)</f>
        <v>1.0500000000000001E-2</v>
      </c>
      <c r="W101" s="18">
        <f>RTD("wdf.rtq",,C101,"Amount")/100000000</f>
        <v>125.096107</v>
      </c>
      <c r="X101" s="18"/>
      <c r="Y101" s="18"/>
      <c r="Z101" s="18"/>
    </row>
    <row r="102" spans="1:26" x14ac:dyDescent="0.25">
      <c r="A102" s="1" t="str">
        <f>WN!A102</f>
        <v>502036</v>
      </c>
      <c r="B102" s="1" t="str">
        <f>WN!B102</f>
        <v>互联金融</v>
      </c>
      <c r="C102" s="1" t="str">
        <f>IF(WN!L102="0","000300.SH",WN!L102)</f>
        <v>399805.SZ</v>
      </c>
      <c r="D102" s="1" t="str">
        <f>IF(WN!L102="0","沪深300",WN!M102)</f>
        <v>互联金融</v>
      </c>
      <c r="E102" s="1" t="str">
        <f>WN!F102</f>
        <v>502037.SH</v>
      </c>
      <c r="F102" s="1" t="str">
        <f>WN!H102</f>
        <v>网金A</v>
      </c>
      <c r="G102" s="1" t="str">
        <f>WN!I102</f>
        <v>502038.SH</v>
      </c>
      <c r="H102" s="1" t="str">
        <f>WN!K102</f>
        <v>网金B</v>
      </c>
      <c r="I102" s="11">
        <f>RTD("wdf.rtq",,E102,"LastPrice")</f>
        <v>1.0409999999999999</v>
      </c>
      <c r="J102" s="11">
        <f>RTD("wdf.rtq",,G102,"LastPrice")</f>
        <v>1.04</v>
      </c>
      <c r="K102" s="11">
        <f>IF(OR(LEFT(A102,1)="5",A102="164705"),RTD("wdf.rtq",,A102,"LastPrice"),0)</f>
        <v>1.056</v>
      </c>
      <c r="L102" s="42">
        <f>RTD("wdf.rtq",,E102,"Volume")/100000000</f>
        <v>7.8783E-4</v>
      </c>
      <c r="M102" s="42">
        <f>RTD("wdf.rtq",,G102,"Volume")/100000000</f>
        <v>5.0600000000000005E-4</v>
      </c>
      <c r="N102" s="42">
        <f>IF(LEFT(A102,1)="1",0,RTD("wdf.rtq",,A102,"Volume")/100000000)</f>
        <v>0</v>
      </c>
      <c r="O102" s="9">
        <f>RTD("wdf.rtq",,E102,"PctChg")/100</f>
        <v>-1E-3</v>
      </c>
      <c r="P102" s="9">
        <f>RTD("wdf.rtq",,G102,"PctChg")/100</f>
        <v>-2.35E-2</v>
      </c>
      <c r="Q102" s="9">
        <f>IF(LEFT(A102,1)="1",0,RTD("wdf.rtq",,A102,"PctChg")/100)</f>
        <v>0</v>
      </c>
      <c r="R102" s="9">
        <f ca="1">IFERROR(L102/WN!R102,"-")</f>
        <v>2.728888119154832E-2</v>
      </c>
      <c r="S102" s="9">
        <f ca="1">IFERROR(M102/WN!S102,"-")</f>
        <v>1.7526844475233807E-2</v>
      </c>
      <c r="T102" s="9">
        <f ca="1">IF(LEFT(A102,1)="1",0,IFERROR(N102/WN!Q102,"-"))</f>
        <v>0</v>
      </c>
      <c r="U102" s="18">
        <f>IF(C102="-","-",RTD("wdf.rtq",,C102,"LastPrice"))</f>
        <v>3064.02</v>
      </c>
      <c r="V102" s="9">
        <f>IF(C102="-","-",RTD("wdf.rtq",,C102,"PctChg")/100)</f>
        <v>1E-4</v>
      </c>
      <c r="W102" s="18">
        <f>RTD("wdf.rtq",,C102,"Amount")/100000000</f>
        <v>193.16920400000001</v>
      </c>
      <c r="X102" s="18"/>
      <c r="Y102" s="18"/>
      <c r="Z102" s="18"/>
    </row>
    <row r="103" spans="1:26" x14ac:dyDescent="0.25">
      <c r="A103" s="1" t="str">
        <f>WN!A103</f>
        <v>161030</v>
      </c>
      <c r="B103" s="1" t="str">
        <f>WN!B103</f>
        <v>体育分级</v>
      </c>
      <c r="C103" s="1" t="str">
        <f>IF(WN!L103="0","000300.SH",WN!L103)</f>
        <v>399804.SZ</v>
      </c>
      <c r="D103" s="1" t="str">
        <f>IF(WN!L103="0","沪深300",WN!M103)</f>
        <v>中证体育</v>
      </c>
      <c r="E103" s="1" t="str">
        <f>WN!F103</f>
        <v>150307.SZ</v>
      </c>
      <c r="F103" s="1" t="str">
        <f>WN!H103</f>
        <v>体育A</v>
      </c>
      <c r="G103" s="1" t="str">
        <f>WN!I103</f>
        <v>150308.SZ</v>
      </c>
      <c r="H103" s="1" t="str">
        <f>WN!K103</f>
        <v>体育B</v>
      </c>
      <c r="I103" s="11">
        <f>RTD("wdf.rtq",,E103,"LastPrice")</f>
        <v>0.96699999999999997</v>
      </c>
      <c r="J103" s="11">
        <f>RTD("wdf.rtq",,G103,"LastPrice")</f>
        <v>1.1000000000000001</v>
      </c>
      <c r="K103" s="11">
        <f>IF(OR(LEFT(A103,1)="5",A103="164705"),RTD("wdf.rtq",,A103,"LastPrice"),0)</f>
        <v>0</v>
      </c>
      <c r="L103" s="42">
        <f>RTD("wdf.rtq",,E103,"Volume")/100000000</f>
        <v>1.4298399999999999E-3</v>
      </c>
      <c r="M103" s="42">
        <f>RTD("wdf.rtq",,G103,"Volume")/100000000</f>
        <v>8.4285999999999996E-4</v>
      </c>
      <c r="N103" s="42">
        <f>IF(LEFT(A103,1)="1",0,RTD("wdf.rtq",,A103,"Volume")/100000000)</f>
        <v>0</v>
      </c>
      <c r="O103" s="9">
        <f>RTD("wdf.rtq",,E103,"PctChg")/100</f>
        <v>2.1000000000000003E-3</v>
      </c>
      <c r="P103" s="9">
        <f>RTD("wdf.rtq",,G103,"PctChg")/100</f>
        <v>-1.26E-2</v>
      </c>
      <c r="Q103" s="9">
        <f>IF(LEFT(A103,1)="1",0,RTD("wdf.rtq",,A103,"PctChg")/100)</f>
        <v>0</v>
      </c>
      <c r="R103" s="9">
        <f ca="1">IFERROR(L103/WN!R103,"-")</f>
        <v>7.939095548100978E-3</v>
      </c>
      <c r="S103" s="9">
        <f ca="1">IFERROR(M103/WN!S103,"-")</f>
        <v>4.6799264768592223E-3</v>
      </c>
      <c r="T103" s="9">
        <f>IF(LEFT(A103,1)="1",0,IFERROR(N103/WN!Q103,"-"))</f>
        <v>0</v>
      </c>
      <c r="U103" s="18">
        <f>IF(C103="-","-",RTD("wdf.rtq",,C103,"LastPrice"))</f>
        <v>2060.5300000000002</v>
      </c>
      <c r="V103" s="9">
        <f>IF(C103="-","-",RTD("wdf.rtq",,C103,"PctChg")/100)</f>
        <v>3.4000000000000002E-3</v>
      </c>
      <c r="W103" s="18">
        <f>RTD("wdf.rtq",,C103,"Amount")/100000000</f>
        <v>27.135843999999999</v>
      </c>
      <c r="X103" s="18"/>
      <c r="Y103" s="18"/>
      <c r="Z103" s="18"/>
    </row>
    <row r="104" spans="1:26" x14ac:dyDescent="0.25">
      <c r="A104" s="1" t="str">
        <f>WN!A104</f>
        <v>163118</v>
      </c>
      <c r="B104" s="1" t="str">
        <f>WN!B104</f>
        <v>医药生物</v>
      </c>
      <c r="C104" s="1" t="str">
        <f>IF(WN!L104="0","000300.SH",WN!L104)</f>
        <v>000808.SH</v>
      </c>
      <c r="D104" s="1" t="str">
        <f>IF(WN!L104="0","沪深300",WN!M104)</f>
        <v>医药生物</v>
      </c>
      <c r="E104" s="1" t="str">
        <f>WN!F104</f>
        <v>150283.SZ</v>
      </c>
      <c r="F104" s="1" t="str">
        <f>WN!H104</f>
        <v>SW医药A</v>
      </c>
      <c r="G104" s="1" t="str">
        <f>WN!I104</f>
        <v>150284.SZ</v>
      </c>
      <c r="H104" s="1" t="str">
        <f>WN!K104</f>
        <v>SW医药B</v>
      </c>
      <c r="I104" s="11">
        <f>RTD("wdf.rtq",,E104,"LastPrice")</f>
        <v>0.96199999999999997</v>
      </c>
      <c r="J104" s="11">
        <f>RTD("wdf.rtq",,G104,"LastPrice")</f>
        <v>0.79100000000000004</v>
      </c>
      <c r="K104" s="11">
        <f>IF(OR(LEFT(A104,1)="5",A104="164705"),RTD("wdf.rtq",,A104,"LastPrice"),0)</f>
        <v>0</v>
      </c>
      <c r="L104" s="42">
        <f>RTD("wdf.rtq",,E104,"Volume")/100000000</f>
        <v>4.9720500000000004E-3</v>
      </c>
      <c r="M104" s="42">
        <f>RTD("wdf.rtq",,G104,"Volume")/100000000</f>
        <v>3.9353499999999998E-3</v>
      </c>
      <c r="N104" s="42">
        <f>IF(LEFT(A104,1)="1",0,RTD("wdf.rtq",,A104,"Volume")/100000000)</f>
        <v>0</v>
      </c>
      <c r="O104" s="9">
        <f>RTD("wdf.rtq",,E104,"PctChg")/100</f>
        <v>1E-3</v>
      </c>
      <c r="P104" s="9">
        <f>RTD("wdf.rtq",,G104,"PctChg")/100</f>
        <v>8.8999999999999999E-3</v>
      </c>
      <c r="Q104" s="9">
        <f>IF(LEFT(A104,1)="1",0,RTD("wdf.rtq",,A104,"PctChg")/100)</f>
        <v>0</v>
      </c>
      <c r="R104" s="9">
        <f ca="1">IFERROR(L104/WN!R104,"-")</f>
        <v>8.0268738065755324E-3</v>
      </c>
      <c r="S104" s="9">
        <f ca="1">IFERROR(M104/WN!S104,"-")</f>
        <v>6.3532259982786946E-3</v>
      </c>
      <c r="T104" s="9">
        <f>IF(LEFT(A104,1)="1",0,IFERROR(N104/WN!Q104,"-"))</f>
        <v>0</v>
      </c>
      <c r="U104" s="18">
        <f>IF(C104="-","-",RTD("wdf.rtq",,C104,"LastPrice"))</f>
        <v>9489.7800000000007</v>
      </c>
      <c r="V104" s="9">
        <f>IF(C104="-","-",RTD("wdf.rtq",,C104,"PctChg")/100)</f>
        <v>4.4000000000000003E-3</v>
      </c>
      <c r="W104" s="18">
        <f>RTD("wdf.rtq",,C104,"Amount")/100000000</f>
        <v>139.339144</v>
      </c>
      <c r="X104" s="18"/>
      <c r="Y104" s="18"/>
      <c r="Z104" s="18"/>
    </row>
    <row r="105" spans="1:26" x14ac:dyDescent="0.25">
      <c r="A105" s="1" t="str">
        <f>WN!A105</f>
        <v>164907</v>
      </c>
      <c r="B105" s="1" t="str">
        <f>WN!B105</f>
        <v>E金融</v>
      </c>
      <c r="C105" s="1" t="str">
        <f>IF(WN!L105="0","000300.SH",WN!L105)</f>
        <v>399805.SZ</v>
      </c>
      <c r="D105" s="1" t="str">
        <f>IF(WN!L105="0","沪深300",WN!M105)</f>
        <v>互联金融</v>
      </c>
      <c r="E105" s="1" t="str">
        <f>WN!F105</f>
        <v>150317.SZ</v>
      </c>
      <c r="F105" s="1" t="str">
        <f>WN!H105</f>
        <v>E金融A</v>
      </c>
      <c r="G105" s="1" t="str">
        <f>WN!I105</f>
        <v>150318.SZ</v>
      </c>
      <c r="H105" s="1" t="str">
        <f>WN!K105</f>
        <v>E金融B</v>
      </c>
      <c r="I105" s="11">
        <f>RTD("wdf.rtq",,E105,"LastPrice")</f>
        <v>1.0409999999999999</v>
      </c>
      <c r="J105" s="11">
        <f>RTD("wdf.rtq",,G105,"LastPrice")</f>
        <v>1.01</v>
      </c>
      <c r="K105" s="11">
        <f>IF(OR(LEFT(A105,1)="5",A105="164705"),RTD("wdf.rtq",,A105,"LastPrice"),0)</f>
        <v>0</v>
      </c>
      <c r="L105" s="42">
        <f>RTD("wdf.rtq",,E105,"Volume")/100000000</f>
        <v>9.3999999999999994E-5</v>
      </c>
      <c r="M105" s="42">
        <f>RTD("wdf.rtq",,G105,"Volume")/100000000</f>
        <v>8.0000000000000004E-4</v>
      </c>
      <c r="N105" s="42">
        <f>IF(LEFT(A105,1)="1",0,RTD("wdf.rtq",,A105,"Volume")/100000000)</f>
        <v>0</v>
      </c>
      <c r="O105" s="9">
        <f>RTD("wdf.rtq",,E105,"PctChg")/100</f>
        <v>-1.9E-3</v>
      </c>
      <c r="P105" s="9">
        <f>RTD("wdf.rtq",,G105,"PctChg")/100</f>
        <v>-8.8000000000000005E-3</v>
      </c>
      <c r="Q105" s="9">
        <f>IF(LEFT(A105,1)="1",0,RTD("wdf.rtq",,A105,"PctChg")/100)</f>
        <v>0</v>
      </c>
      <c r="R105" s="9">
        <f ca="1">IFERROR(L105/WN!R105,"-")</f>
        <v>3.3626588185548647E-3</v>
      </c>
      <c r="S105" s="9">
        <f ca="1">IFERROR(M105/WN!S105,"-")</f>
        <v>2.8618372923871194E-2</v>
      </c>
      <c r="T105" s="9">
        <f>IF(LEFT(A105,1)="1",0,IFERROR(N105/WN!Q105,"-"))</f>
        <v>0</v>
      </c>
      <c r="U105" s="18">
        <f>IF(C105="-","-",RTD("wdf.rtq",,C105,"LastPrice"))</f>
        <v>3064.02</v>
      </c>
      <c r="V105" s="9">
        <f>IF(C105="-","-",RTD("wdf.rtq",,C105,"PctChg")/100)</f>
        <v>1E-4</v>
      </c>
      <c r="W105" s="18">
        <f>RTD("wdf.rtq",,C105,"Amount")/100000000</f>
        <v>193.16920400000001</v>
      </c>
      <c r="X105" s="18"/>
      <c r="Y105" s="18"/>
      <c r="Z105" s="18"/>
    </row>
    <row r="106" spans="1:26" x14ac:dyDescent="0.25">
      <c r="A106" s="1" t="str">
        <f>WN!A106</f>
        <v>168001</v>
      </c>
      <c r="B106" s="1" t="str">
        <f>WN!B106</f>
        <v>国寿养老</v>
      </c>
      <c r="C106" s="1" t="str">
        <f>IF(WN!L106="0","000300.SH",WN!L106)</f>
        <v>399812.SZ</v>
      </c>
      <c r="D106" s="1" t="str">
        <f>IF(WN!L106="0","沪深300",WN!M106)</f>
        <v>养老产业</v>
      </c>
      <c r="E106" s="1" t="str">
        <f>WN!F106</f>
        <v>150305.SZ</v>
      </c>
      <c r="F106" s="1" t="str">
        <f>WN!H106</f>
        <v>养老A</v>
      </c>
      <c r="G106" s="1" t="str">
        <f>WN!I106</f>
        <v>150306.SZ</v>
      </c>
      <c r="H106" s="1" t="str">
        <f>WN!K106</f>
        <v>养老B</v>
      </c>
      <c r="I106" s="11">
        <f>RTD("wdf.rtq",,E106,"LastPrice")</f>
        <v>1.0389999999999999</v>
      </c>
      <c r="J106" s="11">
        <f>RTD("wdf.rtq",,G106,"LastPrice")</f>
        <v>0.54300000000000004</v>
      </c>
      <c r="K106" s="11">
        <f>IF(OR(LEFT(A106,1)="5",A106="164705"),RTD("wdf.rtq",,A106,"LastPrice"),0)</f>
        <v>0</v>
      </c>
      <c r="L106" s="42">
        <f>RTD("wdf.rtq",,E106,"Volume")/100000000</f>
        <v>0</v>
      </c>
      <c r="M106" s="42">
        <f>RTD("wdf.rtq",,G106,"Volume")/100000000</f>
        <v>3.3300000000000002E-4</v>
      </c>
      <c r="N106" s="42">
        <f>IF(LEFT(A106,1)="1",0,RTD("wdf.rtq",,A106,"Volume")/100000000)</f>
        <v>0</v>
      </c>
      <c r="O106" s="9">
        <f>RTD("wdf.rtq",,E106,"PctChg")/100</f>
        <v>0</v>
      </c>
      <c r="P106" s="9">
        <f>RTD("wdf.rtq",,G106,"PctChg")/100</f>
        <v>5.5999999999999991E-3</v>
      </c>
      <c r="Q106" s="9">
        <f>IF(LEFT(A106,1)="1",0,RTD("wdf.rtq",,A106,"PctChg")/100)</f>
        <v>0</v>
      </c>
      <c r="R106" s="9">
        <f ca="1">IFERROR(L106/WN!R106,"-")</f>
        <v>0</v>
      </c>
      <c r="S106" s="9">
        <f ca="1">IFERROR(M106/WN!S106,"-")</f>
        <v>1.6725854257937888E-3</v>
      </c>
      <c r="T106" s="9">
        <f>IF(LEFT(A106,1)="1",0,IFERROR(N106/WN!Q106,"-"))</f>
        <v>0</v>
      </c>
      <c r="U106" s="18">
        <f>IF(C106="-","-",RTD("wdf.rtq",,C106,"LastPrice"))</f>
        <v>8249.880000000001</v>
      </c>
      <c r="V106" s="9">
        <f>IF(C106="-","-",RTD("wdf.rtq",,C106,"PctChg")/100)</f>
        <v>2.3E-3</v>
      </c>
      <c r="W106" s="18">
        <f>RTD("wdf.rtq",,C106,"Amount")/100000000</f>
        <v>201.205443</v>
      </c>
      <c r="X106" s="18"/>
      <c r="Y106" s="18"/>
      <c r="Z106" s="18"/>
    </row>
    <row r="107" spans="1:26" x14ac:dyDescent="0.25">
      <c r="A107" s="1" t="str">
        <f>WN!A107</f>
        <v>160137</v>
      </c>
      <c r="B107" s="1" t="str">
        <f>WN!B107</f>
        <v>互联基金</v>
      </c>
      <c r="C107" s="1" t="str">
        <f>IF(WN!L107="0","000300.SH",WN!L107)</f>
        <v>H30535.CSI</v>
      </c>
      <c r="D107" s="1" t="str">
        <f>IF(WN!L107="0","沪深300",WN!M107)</f>
        <v>互联网</v>
      </c>
      <c r="E107" s="1" t="str">
        <f>WN!F107</f>
        <v>150297.SZ</v>
      </c>
      <c r="F107" s="1" t="str">
        <f>WN!H107</f>
        <v>互联A级</v>
      </c>
      <c r="G107" s="1" t="str">
        <f>WN!I107</f>
        <v>150298.SZ</v>
      </c>
      <c r="H107" s="1" t="str">
        <f>WN!K107</f>
        <v>互联B级</v>
      </c>
      <c r="I107" s="11">
        <f>RTD("wdf.rtq",,E107,"LastPrice")</f>
        <v>1.085</v>
      </c>
      <c r="J107" s="11">
        <f>RTD("wdf.rtq",,G107,"LastPrice")</f>
        <v>0.54200000000000004</v>
      </c>
      <c r="K107" s="11">
        <f>IF(OR(LEFT(A107,1)="5",A107="164705"),RTD("wdf.rtq",,A107,"LastPrice"),0)</f>
        <v>0</v>
      </c>
      <c r="L107" s="42">
        <f>RTD("wdf.rtq",,E107,"Volume")/100000000</f>
        <v>3.4E-5</v>
      </c>
      <c r="M107" s="42">
        <f>RTD("wdf.rtq",,G107,"Volume")/100000000</f>
        <v>6.7100000000000005E-4</v>
      </c>
      <c r="N107" s="42">
        <f>IF(LEFT(A107,1)="1",0,RTD("wdf.rtq",,A107,"Volume")/100000000)</f>
        <v>0</v>
      </c>
      <c r="O107" s="9">
        <f>RTD("wdf.rtq",,E107,"PctChg")/100</f>
        <v>-9.0000000000000008E-4</v>
      </c>
      <c r="P107" s="9">
        <f>RTD("wdf.rtq",,G107,"PctChg")/100</f>
        <v>7.4000000000000003E-3</v>
      </c>
      <c r="Q107" s="9">
        <f>IF(LEFT(A107,1)="1",0,RTD("wdf.rtq",,A107,"PctChg")/100)</f>
        <v>0</v>
      </c>
      <c r="R107" s="9">
        <f ca="1">IFERROR(L107/WN!R107,"-")</f>
        <v>1.7300166539544362E-4</v>
      </c>
      <c r="S107" s="9">
        <f ca="1">IFERROR(M107/WN!S107,"-")</f>
        <v>3.4142385756956795E-3</v>
      </c>
      <c r="T107" s="9">
        <f>IF(LEFT(A107,1)="1",0,IFERROR(N107/WN!Q107,"-"))</f>
        <v>0</v>
      </c>
      <c r="U107" s="18">
        <f>IF(C107="-","-",RTD("wdf.rtq",,C107,"LastPrice"))</f>
        <v>2919.62</v>
      </c>
      <c r="V107" s="9">
        <f>IF(C107="-","-",RTD("wdf.rtq",,C107,"PctChg")/100)</f>
        <v>-1.2999999999999999E-3</v>
      </c>
      <c r="W107" s="18">
        <f>RTD("wdf.rtq",,C107,"Amount")/100000000</f>
        <v>528.93654999</v>
      </c>
      <c r="X107" s="18"/>
      <c r="Y107" s="18"/>
      <c r="Z107" s="18"/>
    </row>
    <row r="108" spans="1:26" x14ac:dyDescent="0.25">
      <c r="A108" s="1" t="str">
        <f>WN!A108</f>
        <v>161628</v>
      </c>
      <c r="B108" s="1" t="str">
        <f>WN!B108</f>
        <v>融通军工</v>
      </c>
      <c r="C108" s="1" t="str">
        <f>IF(WN!L108="0","000300.SH",WN!L108)</f>
        <v>399967.SZ</v>
      </c>
      <c r="D108" s="1" t="str">
        <f>IF(WN!L108="0","沪深300",WN!M108)</f>
        <v>中证军工</v>
      </c>
      <c r="E108" s="1" t="str">
        <f>WN!F108</f>
        <v>150335.SZ</v>
      </c>
      <c r="F108" s="1" t="str">
        <f>WN!H108</f>
        <v>军工股A</v>
      </c>
      <c r="G108" s="1" t="str">
        <f>WN!I108</f>
        <v>150336.SZ</v>
      </c>
      <c r="H108" s="1" t="str">
        <f>WN!K108</f>
        <v>军工股B</v>
      </c>
      <c r="I108" s="11">
        <f>RTD("wdf.rtq",,E108,"LastPrice")</f>
        <v>1.028</v>
      </c>
      <c r="J108" s="11">
        <f>RTD("wdf.rtq",,G108,"LastPrice")</f>
        <v>0.375</v>
      </c>
      <c r="K108" s="11">
        <f>IF(OR(LEFT(A108,1)="5",A108="164705"),RTD("wdf.rtq",,A108,"LastPrice"),0)</f>
        <v>0</v>
      </c>
      <c r="L108" s="42">
        <f>RTD("wdf.rtq",,E108,"Volume")/100000000</f>
        <v>8.8000000000000005E-3</v>
      </c>
      <c r="M108" s="42">
        <f>RTD("wdf.rtq",,G108,"Volume")/100000000</f>
        <v>7.4529250000000005E-2</v>
      </c>
      <c r="N108" s="42">
        <f>IF(LEFT(A108,1)="1",0,RTD("wdf.rtq",,A108,"Volume")/100000000)</f>
        <v>0</v>
      </c>
      <c r="O108" s="9">
        <f>RTD("wdf.rtq",,E108,"PctChg")/100</f>
        <v>0</v>
      </c>
      <c r="P108" s="9">
        <f>RTD("wdf.rtq",,G108,"PctChg")/100</f>
        <v>-1.5700000000000002E-2</v>
      </c>
      <c r="Q108" s="9">
        <f>IF(LEFT(A108,1)="1",0,RTD("wdf.rtq",,A108,"PctChg")/100)</f>
        <v>0</v>
      </c>
      <c r="R108" s="9">
        <f ca="1">IFERROR(L108/WN!R108,"-")</f>
        <v>5.5487375093110818E-3</v>
      </c>
      <c r="S108" s="9">
        <f ca="1">IFERROR(M108/WN!S108,"-")</f>
        <v>4.6993550569979878E-2</v>
      </c>
      <c r="T108" s="9">
        <f>IF(LEFT(A108,1)="1",0,IFERROR(N108/WN!Q108,"-"))</f>
        <v>0</v>
      </c>
      <c r="U108" s="18">
        <f>IF(C108="-","-",RTD("wdf.rtq",,C108,"LastPrice"))</f>
        <v>9495.98</v>
      </c>
      <c r="V108" s="9">
        <f>IF(C108="-","-",RTD("wdf.rtq",,C108,"PctChg")/100)</f>
        <v>-4.5000000000000005E-3</v>
      </c>
      <c r="W108" s="18">
        <f>RTD("wdf.rtq",,C108,"Amount")/100000000</f>
        <v>105.68311</v>
      </c>
      <c r="X108" s="18"/>
      <c r="Y108" s="18"/>
      <c r="Z108" s="18"/>
    </row>
    <row r="109" spans="1:26" x14ac:dyDescent="0.25">
      <c r="A109" s="1" t="str">
        <f>WN!A109</f>
        <v>165523</v>
      </c>
      <c r="B109" s="1" t="str">
        <f>WN!B109</f>
        <v>信息安全</v>
      </c>
      <c r="C109" s="1" t="str">
        <f>IF(WN!L109="0","000300.SH",WN!L109)</f>
        <v>399994.SZ</v>
      </c>
      <c r="D109" s="1" t="str">
        <f>IF(WN!L109="0","沪深300",WN!M109)</f>
        <v>信息安全</v>
      </c>
      <c r="E109" s="1" t="str">
        <f>WN!F109</f>
        <v>150309.SZ</v>
      </c>
      <c r="F109" s="1" t="str">
        <f>WN!H109</f>
        <v>信息安A</v>
      </c>
      <c r="G109" s="1" t="str">
        <f>WN!I109</f>
        <v>150310.SZ</v>
      </c>
      <c r="H109" s="1" t="str">
        <f>WN!K109</f>
        <v>信息安B</v>
      </c>
      <c r="I109" s="11">
        <f>RTD("wdf.rtq",,E109,"LastPrice")</f>
        <v>1.0569999999999999</v>
      </c>
      <c r="J109" s="11">
        <f>RTD("wdf.rtq",,G109,"LastPrice")</f>
        <v>0.71899999999999997</v>
      </c>
      <c r="K109" s="11">
        <f>IF(OR(LEFT(A109,1)="5",A109="164705"),RTD("wdf.rtq",,A109,"LastPrice"),0)</f>
        <v>0</v>
      </c>
      <c r="L109" s="42">
        <f>RTD("wdf.rtq",,E109,"Volume")/100000000</f>
        <v>1.05E-4</v>
      </c>
      <c r="M109" s="42">
        <f>RTD("wdf.rtq",,G109,"Volume")/100000000</f>
        <v>2.4863000000000001E-4</v>
      </c>
      <c r="N109" s="42">
        <f>IF(LEFT(A109,1)="1",0,RTD("wdf.rtq",,A109,"Volume")/100000000)</f>
        <v>0</v>
      </c>
      <c r="O109" s="9">
        <f>RTD("wdf.rtq",,E109,"PctChg")/100</f>
        <v>-5.5999999999999991E-3</v>
      </c>
      <c r="P109" s="9">
        <f>RTD("wdf.rtq",,G109,"PctChg")/100</f>
        <v>8.1200000000000008E-2</v>
      </c>
      <c r="Q109" s="9">
        <f>IF(LEFT(A109,1)="1",0,RTD("wdf.rtq",,A109,"PctChg")/100)</f>
        <v>0</v>
      </c>
      <c r="R109" s="9">
        <f ca="1">IFERROR(L109/WN!R109,"-")</f>
        <v>1.3712759735994113E-3</v>
      </c>
      <c r="S109" s="9">
        <f ca="1">IFERROR(M109/WN!S109,"-")</f>
        <v>3.2470509077716348E-3</v>
      </c>
      <c r="T109" s="9">
        <f>IF(LEFT(A109,1)="1",0,IFERROR(N109/WN!Q109,"-"))</f>
        <v>0</v>
      </c>
      <c r="U109" s="18">
        <f>IF(C109="-","-",RTD("wdf.rtq",,C109,"LastPrice"))</f>
        <v>1664.99</v>
      </c>
      <c r="V109" s="9">
        <f>IF(C109="-","-",RTD("wdf.rtq",,C109,"PctChg")/100)</f>
        <v>-3.2000000000000002E-3</v>
      </c>
      <c r="W109" s="18">
        <f>RTD("wdf.rtq",,C109,"Amount")/100000000</f>
        <v>303.30896100000001</v>
      </c>
      <c r="X109" s="18"/>
      <c r="Y109" s="18"/>
      <c r="Z109" s="18"/>
    </row>
    <row r="110" spans="1:26" x14ac:dyDescent="0.25">
      <c r="A110" s="1" t="str">
        <f>WN!A110</f>
        <v>165524</v>
      </c>
      <c r="B110" s="1" t="str">
        <f>WN!B110</f>
        <v>智能家居</v>
      </c>
      <c r="C110" s="1" t="str">
        <f>IF(WN!L110="0","000300.SH",WN!L110)</f>
        <v>399996.SZ</v>
      </c>
      <c r="D110" s="1" t="str">
        <f>IF(WN!L110="0","沪深300",WN!M110)</f>
        <v>中证智能家居</v>
      </c>
      <c r="E110" s="1" t="str">
        <f>WN!F110</f>
        <v>150311.SZ</v>
      </c>
      <c r="F110" s="1" t="str">
        <f>WN!H110</f>
        <v>智能A</v>
      </c>
      <c r="G110" s="1" t="str">
        <f>WN!I110</f>
        <v>150312.SZ</v>
      </c>
      <c r="H110" s="1" t="str">
        <f>WN!K110</f>
        <v>智能B</v>
      </c>
      <c r="I110" s="11">
        <f>RTD("wdf.rtq",,E110,"LastPrice")</f>
        <v>0.98399999999999999</v>
      </c>
      <c r="J110" s="11">
        <f>RTD("wdf.rtq",,G110,"LastPrice")</f>
        <v>0.85599999999999998</v>
      </c>
      <c r="K110" s="11">
        <f>IF(OR(LEFT(A110,1)="5",A110="164705"),RTD("wdf.rtq",,A110,"LastPrice"),0)</f>
        <v>0</v>
      </c>
      <c r="L110" s="42">
        <f>RTD("wdf.rtq",,E110,"Volume")/100000000</f>
        <v>1.1739E-4</v>
      </c>
      <c r="M110" s="42">
        <f>RTD("wdf.rtq",,G110,"Volume")/100000000</f>
        <v>4.0299999999999998E-4</v>
      </c>
      <c r="N110" s="42">
        <f>IF(LEFT(A110,1)="1",0,RTD("wdf.rtq",,A110,"Volume")/100000000)</f>
        <v>0</v>
      </c>
      <c r="O110" s="9">
        <f>RTD("wdf.rtq",,E110,"PctChg")/100</f>
        <v>-2.86E-2</v>
      </c>
      <c r="P110" s="9">
        <f>RTD("wdf.rtq",,G110,"PctChg")/100</f>
        <v>2.2700000000000001E-2</v>
      </c>
      <c r="Q110" s="9">
        <f>IF(LEFT(A110,1)="1",0,RTD("wdf.rtq",,A110,"PctChg")/100)</f>
        <v>0</v>
      </c>
      <c r="R110" s="9">
        <f ca="1">IFERROR(L110/WN!R110,"-")</f>
        <v>1.368235877851118E-3</v>
      </c>
      <c r="S110" s="9">
        <f ca="1">IFERROR(M110/WN!S110,"-")</f>
        <v>4.6971552838742693E-3</v>
      </c>
      <c r="T110" s="9">
        <f>IF(LEFT(A110,1)="1",0,IFERROR(N110/WN!Q110,"-"))</f>
        <v>0</v>
      </c>
      <c r="U110" s="18">
        <f>IF(C110="-","-",RTD("wdf.rtq",,C110,"LastPrice"))</f>
        <v>2958.86</v>
      </c>
      <c r="V110" s="9">
        <f>IF(C110="-","-",RTD("wdf.rtq",,C110,"PctChg")/100)</f>
        <v>-1.2999999999999999E-3</v>
      </c>
      <c r="W110" s="18">
        <f>RTD("wdf.rtq",,C110,"Amount")/100000000</f>
        <v>370.03585199999998</v>
      </c>
      <c r="X110" s="18"/>
      <c r="Y110" s="18"/>
      <c r="Z110" s="18"/>
    </row>
    <row r="111" spans="1:26" x14ac:dyDescent="0.25">
      <c r="A111" s="1" t="str">
        <f>WN!A111</f>
        <v>502003</v>
      </c>
      <c r="B111" s="1" t="str">
        <f>WN!B111</f>
        <v>军工分级</v>
      </c>
      <c r="C111" s="1" t="str">
        <f>IF(WN!L111="0","000300.SH",WN!L111)</f>
        <v>399967.SZ</v>
      </c>
      <c r="D111" s="1" t="str">
        <f>IF(WN!L111="0","沪深300",WN!M111)</f>
        <v>中证军工</v>
      </c>
      <c r="E111" s="1" t="str">
        <f>WN!F111</f>
        <v>502004.SH</v>
      </c>
      <c r="F111" s="1" t="str">
        <f>WN!H111</f>
        <v>军工A</v>
      </c>
      <c r="G111" s="1" t="str">
        <f>WN!I111</f>
        <v>502005.SH</v>
      </c>
      <c r="H111" s="1" t="str">
        <f>WN!K111</f>
        <v>军工B</v>
      </c>
      <c r="I111" s="11">
        <f>RTD("wdf.rtq",,E111,"LastPrice")</f>
        <v>0.97</v>
      </c>
      <c r="J111" s="11">
        <f>RTD("wdf.rtq",,G111,"LastPrice")</f>
        <v>0.93800000000000006</v>
      </c>
      <c r="K111" s="11">
        <f>IF(OR(LEFT(A111,1)="5",A111="164705"),RTD("wdf.rtq",,A111,"LastPrice"),0)</f>
        <v>0.95400000000000007</v>
      </c>
      <c r="L111" s="42">
        <f>RTD("wdf.rtq",,E111,"Volume")/100000000</f>
        <v>1.438E-3</v>
      </c>
      <c r="M111" s="42">
        <f>RTD("wdf.rtq",,G111,"Volume")/100000000</f>
        <v>7.6715899999999998E-3</v>
      </c>
      <c r="N111" s="42">
        <f>IF(LEFT(A111,1)="1",0,RTD("wdf.rtq",,A111,"Volume")/100000000)</f>
        <v>1.0469699999999999E-3</v>
      </c>
      <c r="O111" s="9">
        <f>RTD("wdf.rtq",,E111,"PctChg")/100</f>
        <v>1E-3</v>
      </c>
      <c r="P111" s="9">
        <f>RTD("wdf.rtq",,G111,"PctChg")/100</f>
        <v>-1.1600000000000001E-2</v>
      </c>
      <c r="Q111" s="9">
        <f>IF(LEFT(A111,1)="1",0,RTD("wdf.rtq",,A111,"PctChg")/100)</f>
        <v>-4.2000000000000006E-3</v>
      </c>
      <c r="R111" s="9">
        <f ca="1">IFERROR(L111/WN!R111,"-")</f>
        <v>1.0275112933351817E-3</v>
      </c>
      <c r="S111" s="9">
        <f ca="1">IFERROR(M111/WN!S111,"-")</f>
        <v>5.4816727140731894E-3</v>
      </c>
      <c r="T111" s="9">
        <f ca="1">IF(LEFT(A111,1)="1",0,IFERROR(N111/WN!Q111,"-"))</f>
        <v>5.5013346504687033E-3</v>
      </c>
      <c r="U111" s="18">
        <f>IF(C111="-","-",RTD("wdf.rtq",,C111,"LastPrice"))</f>
        <v>9495.98</v>
      </c>
      <c r="V111" s="9">
        <f>IF(C111="-","-",RTD("wdf.rtq",,C111,"PctChg")/100)</f>
        <v>-4.5000000000000005E-3</v>
      </c>
      <c r="W111" s="18">
        <f>RTD("wdf.rtq",,C111,"Amount")/100000000</f>
        <v>105.68311</v>
      </c>
      <c r="X111" s="18"/>
      <c r="Y111" s="18"/>
      <c r="Z111" s="18"/>
    </row>
    <row r="112" spans="1:26" x14ac:dyDescent="0.25">
      <c r="A112" s="1" t="str">
        <f>WN!A112</f>
        <v>502010</v>
      </c>
      <c r="B112" s="1" t="str">
        <f>WN!B112</f>
        <v>证券分级</v>
      </c>
      <c r="C112" s="1" t="str">
        <f>IF(WN!L112="0","000300.SH",WN!L112)</f>
        <v>399975.SZ</v>
      </c>
      <c r="D112" s="1" t="str">
        <f>IF(WN!L112="0","沪深300",WN!M112)</f>
        <v>证券公司</v>
      </c>
      <c r="E112" s="1" t="str">
        <f>WN!F112</f>
        <v>502011.SH</v>
      </c>
      <c r="F112" s="1" t="str">
        <f>WN!H112</f>
        <v>证券A</v>
      </c>
      <c r="G112" s="1" t="str">
        <f>WN!I112</f>
        <v>502012.SH</v>
      </c>
      <c r="H112" s="1" t="str">
        <f>WN!K112</f>
        <v>证券B</v>
      </c>
      <c r="I112" s="11">
        <f>RTD("wdf.rtq",,E112,"LastPrice")</f>
        <v>0.99</v>
      </c>
      <c r="J112" s="11">
        <f>RTD("wdf.rtq",,G112,"LastPrice")</f>
        <v>1.42</v>
      </c>
      <c r="K112" s="11">
        <f>IF(OR(LEFT(A112,1)="5",A112="164705"),RTD("wdf.rtq",,A112,"LastPrice"),0)</f>
        <v>1.2090000000000001</v>
      </c>
      <c r="L112" s="42">
        <f>RTD("wdf.rtq",,E112,"Volume")/100000000</f>
        <v>1.5999999999999999E-5</v>
      </c>
      <c r="M112" s="42">
        <f>RTD("wdf.rtq",,G112,"Volume")/100000000</f>
        <v>2.50615E-3</v>
      </c>
      <c r="N112" s="42">
        <f>IF(LEFT(A112,1)="1",0,RTD("wdf.rtq",,A112,"Volume")/100000000)</f>
        <v>6.4070000000000002E-5</v>
      </c>
      <c r="O112" s="9">
        <f>RTD("wdf.rtq",,E112,"PctChg")/100</f>
        <v>-8.0000000000000002E-3</v>
      </c>
      <c r="P112" s="9">
        <f>RTD("wdf.rtq",,G112,"PctChg")/100</f>
        <v>-8.4000000000000012E-3</v>
      </c>
      <c r="Q112" s="9">
        <f>IF(LEFT(A112,1)="1",0,RTD("wdf.rtq",,A112,"PctChg")/100)</f>
        <v>-8.0000000000000004E-4</v>
      </c>
      <c r="R112" s="9">
        <f ca="1">IFERROR(L112/WN!R112,"-")</f>
        <v>3.3763038335819838E-5</v>
      </c>
      <c r="S112" s="9">
        <f ca="1">IFERROR(M112/WN!S112,"-")</f>
        <v>5.2884524078321803E-3</v>
      </c>
      <c r="T112" s="9">
        <f ca="1">IF(LEFT(A112,1)="1",0,IFERROR(N112/WN!Q112,"-"))</f>
        <v>9.2664371872378589E-4</v>
      </c>
      <c r="U112" s="18">
        <f>IF(C112="-","-",RTD("wdf.rtq",,C112,"LastPrice"))</f>
        <v>864.89</v>
      </c>
      <c r="V112" s="9">
        <f>IF(C112="-","-",RTD("wdf.rtq",,C112,"PctChg")/100)</f>
        <v>-4.2000000000000006E-3</v>
      </c>
      <c r="W112" s="18">
        <f>RTD("wdf.rtq",,C112,"Amount")/100000000</f>
        <v>149.197901</v>
      </c>
      <c r="X112" s="18"/>
      <c r="Y112" s="18"/>
      <c r="Z112" s="18"/>
    </row>
    <row r="113" spans="1:26" x14ac:dyDescent="0.25">
      <c r="A113" s="1" t="str">
        <f>WN!A113</f>
        <v>160420</v>
      </c>
      <c r="B113" s="1" t="str">
        <f>WN!B113</f>
        <v>创业50</v>
      </c>
      <c r="C113" s="1" t="str">
        <f>IF(WN!L113="0","000300.SH",WN!L113)</f>
        <v>399673.SZ</v>
      </c>
      <c r="D113" s="1" t="str">
        <f>IF(WN!L113="0","沪深300",WN!M113)</f>
        <v>创业板50</v>
      </c>
      <c r="E113" s="1" t="str">
        <f>WN!F113</f>
        <v>150303.SZ</v>
      </c>
      <c r="F113" s="1" t="str">
        <f>WN!H113</f>
        <v>创业股A</v>
      </c>
      <c r="G113" s="1" t="str">
        <f>WN!I113</f>
        <v>150304.SZ</v>
      </c>
      <c r="H113" s="1" t="str">
        <f>WN!K113</f>
        <v>创业股B</v>
      </c>
      <c r="I113" s="11">
        <f>RTD("wdf.rtq",,E113,"LastPrice")</f>
        <v>1.036</v>
      </c>
      <c r="J113" s="11">
        <f>RTD("wdf.rtq",,G113,"LastPrice")</f>
        <v>0.93200000000000005</v>
      </c>
      <c r="K113" s="11">
        <f>IF(OR(LEFT(A113,1)="5",A113="164705"),RTD("wdf.rtq",,A113,"LastPrice"),0)</f>
        <v>0</v>
      </c>
      <c r="L113" s="42">
        <f>RTD("wdf.rtq",,E113,"Volume")/100000000</f>
        <v>5.7000000000000005E-7</v>
      </c>
      <c r="M113" s="42">
        <f>RTD("wdf.rtq",,G113,"Volume")/100000000</f>
        <v>1.952249E-2</v>
      </c>
      <c r="N113" s="42">
        <f>IF(LEFT(A113,1)="1",0,RTD("wdf.rtq",,A113,"Volume")/100000000)</f>
        <v>0</v>
      </c>
      <c r="O113" s="9">
        <f>RTD("wdf.rtq",,E113,"PctChg")/100</f>
        <v>-3.8E-3</v>
      </c>
      <c r="P113" s="9">
        <f>RTD("wdf.rtq",,G113,"PctChg")/100</f>
        <v>-9.6000000000000009E-3</v>
      </c>
      <c r="Q113" s="9">
        <f>IF(LEFT(A113,1)="1",0,RTD("wdf.rtq",,A113,"PctChg")/100)</f>
        <v>0</v>
      </c>
      <c r="R113" s="9">
        <f ca="1">IFERROR(L113/WN!R113,"-")</f>
        <v>5.5534654281919146E-7</v>
      </c>
      <c r="S113" s="9">
        <f ca="1">IFERROR(M113/WN!S113,"-")</f>
        <v>1.90206093486355E-2</v>
      </c>
      <c r="T113" s="9">
        <f>IF(LEFT(A113,1)="1",0,IFERROR(N113/WN!Q113,"-"))</f>
        <v>0</v>
      </c>
      <c r="U113" s="18">
        <f>IF(C113="-","-",RTD("wdf.rtq",,C113,"LastPrice"))</f>
        <v>1676.21</v>
      </c>
      <c r="V113" s="9">
        <f>IF(C113="-","-",RTD("wdf.rtq",,C113,"PctChg")/100)</f>
        <v>-4.8999999999999998E-3</v>
      </c>
      <c r="W113" s="18">
        <f>RTD("wdf.rtq",,C113,"Amount")/100000000</f>
        <v>208.27959799999999</v>
      </c>
      <c r="X113" s="18"/>
      <c r="Y113" s="18"/>
      <c r="Z113" s="18"/>
    </row>
    <row r="114" spans="1:26" x14ac:dyDescent="0.25">
      <c r="A114" s="1" t="str">
        <f>WN!A114</f>
        <v>161629</v>
      </c>
      <c r="B114" s="1" t="str">
        <f>WN!B114</f>
        <v>融通证券</v>
      </c>
      <c r="C114" s="1" t="str">
        <f>IF(WN!L114="0","000300.SH",WN!L114)</f>
        <v>399975.SZ</v>
      </c>
      <c r="D114" s="1" t="str">
        <f>IF(WN!L114="0","沪深300",WN!M114)</f>
        <v>证券公司</v>
      </c>
      <c r="E114" s="1" t="str">
        <f>WN!F114</f>
        <v>150343.SZ</v>
      </c>
      <c r="F114" s="1" t="str">
        <f>WN!H114</f>
        <v>证券A基</v>
      </c>
      <c r="G114" s="1" t="str">
        <f>WN!I114</f>
        <v>150344.SZ</v>
      </c>
      <c r="H114" s="1" t="str">
        <f>WN!K114</f>
        <v>证券B基</v>
      </c>
      <c r="I114" s="11">
        <f>RTD("wdf.rtq",,E114,"LastPrice")</f>
        <v>1.069</v>
      </c>
      <c r="J114" s="11">
        <f>RTD("wdf.rtq",,G114,"LastPrice")</f>
        <v>1.155</v>
      </c>
      <c r="K114" s="11">
        <f>IF(OR(LEFT(A114,1)="5",A114="164705"),RTD("wdf.rtq",,A114,"LastPrice"),0)</f>
        <v>0</v>
      </c>
      <c r="L114" s="42">
        <f>RTD("wdf.rtq",,E114,"Volume")/100000000</f>
        <v>1.73E-4</v>
      </c>
      <c r="M114" s="42">
        <f>RTD("wdf.rtq",,G114,"Volume")/100000000</f>
        <v>9.7739999999999996E-5</v>
      </c>
      <c r="N114" s="42">
        <f>IF(LEFT(A114,1)="1",0,RTD("wdf.rtq",,A114,"Volume")/100000000)</f>
        <v>0</v>
      </c>
      <c r="O114" s="9">
        <f>RTD("wdf.rtq",,E114,"PctChg")/100</f>
        <v>0</v>
      </c>
      <c r="P114" s="9">
        <f>RTD("wdf.rtq",,G114,"PctChg")/100</f>
        <v>-2.12E-2</v>
      </c>
      <c r="Q114" s="9">
        <f>IF(LEFT(A114,1)="1",0,RTD("wdf.rtq",,A114,"PctChg")/100)</f>
        <v>0</v>
      </c>
      <c r="R114" s="9">
        <f ca="1">IFERROR(L114/WN!R114,"-")</f>
        <v>8.3270451307074136E-4</v>
      </c>
      <c r="S114" s="9">
        <f ca="1">IFERROR(M114/WN!S114,"-")</f>
        <v>4.7045398328054479E-4</v>
      </c>
      <c r="T114" s="9">
        <f>IF(LEFT(A114,1)="1",0,IFERROR(N114/WN!Q114,"-"))</f>
        <v>0</v>
      </c>
      <c r="U114" s="18">
        <f>IF(C114="-","-",RTD("wdf.rtq",,C114,"LastPrice"))</f>
        <v>864.89</v>
      </c>
      <c r="V114" s="9">
        <f>IF(C114="-","-",RTD("wdf.rtq",,C114,"PctChg")/100)</f>
        <v>-4.2000000000000006E-3</v>
      </c>
      <c r="W114" s="18">
        <f>RTD("wdf.rtq",,C114,"Amount")/100000000</f>
        <v>149.197901</v>
      </c>
      <c r="X114" s="18"/>
      <c r="Y114" s="18"/>
      <c r="Z114" s="18"/>
    </row>
    <row r="115" spans="1:26" x14ac:dyDescent="0.25">
      <c r="A115" s="1" t="str">
        <f>WN!A115</f>
        <v>164819</v>
      </c>
      <c r="B115" s="1" t="str">
        <f>WN!B115</f>
        <v>环保母基</v>
      </c>
      <c r="C115" s="1" t="str">
        <f>IF(WN!L115="0","000300.SH",WN!L115)</f>
        <v>000827.SH</v>
      </c>
      <c r="D115" s="1" t="str">
        <f>IF(WN!L115="0","沪深300",WN!M115)</f>
        <v>中证环保</v>
      </c>
      <c r="E115" s="1" t="str">
        <f>WN!F115</f>
        <v>150323.SZ</v>
      </c>
      <c r="F115" s="1" t="str">
        <f>WN!H115</f>
        <v>环保A端</v>
      </c>
      <c r="G115" s="1" t="str">
        <f>WN!I115</f>
        <v>150324.SZ</v>
      </c>
      <c r="H115" s="1" t="str">
        <f>WN!K115</f>
        <v>环保B端</v>
      </c>
      <c r="I115" s="11">
        <f>RTD("wdf.rtq",,E115,"LastPrice")</f>
        <v>1.04</v>
      </c>
      <c r="J115" s="11">
        <f>RTD("wdf.rtq",,G115,"LastPrice")</f>
        <v>0.47500000000000003</v>
      </c>
      <c r="K115" s="11">
        <f>IF(OR(LEFT(A115,1)="5",A115="164705"),RTD("wdf.rtq",,A115,"LastPrice"),0)</f>
        <v>0</v>
      </c>
      <c r="L115" s="42">
        <f>RTD("wdf.rtq",,E115,"Volume")/100000000</f>
        <v>9.9999999999999995E-7</v>
      </c>
      <c r="M115" s="42">
        <f>RTD("wdf.rtq",,G115,"Volume")/100000000</f>
        <v>1.12E-4</v>
      </c>
      <c r="N115" s="42">
        <f>IF(LEFT(A115,1)="1",0,RTD("wdf.rtq",,A115,"Volume")/100000000)</f>
        <v>0</v>
      </c>
      <c r="O115" s="9">
        <f>RTD("wdf.rtq",,E115,"PctChg")/100</f>
        <v>0</v>
      </c>
      <c r="P115" s="9">
        <f>RTD("wdf.rtq",,G115,"PctChg")/100</f>
        <v>0</v>
      </c>
      <c r="Q115" s="9">
        <f>IF(LEFT(A115,1)="1",0,RTD("wdf.rtq",,A115,"PctChg")/100)</f>
        <v>0</v>
      </c>
      <c r="R115" s="9">
        <f ca="1">IFERROR(L115/WN!R115,"-")</f>
        <v>4.1182350216600628E-6</v>
      </c>
      <c r="S115" s="9">
        <f ca="1">IFERROR(M115/WN!S115,"-")</f>
        <v>4.6124230343088496E-4</v>
      </c>
      <c r="T115" s="9">
        <f>IF(LEFT(A115,1)="1",0,IFERROR(N115/WN!Q115,"-"))</f>
        <v>0</v>
      </c>
      <c r="U115" s="18">
        <f>IF(C115="-","-",RTD("wdf.rtq",,C115,"LastPrice"))</f>
        <v>1793.05</v>
      </c>
      <c r="V115" s="9">
        <f>IF(C115="-","-",RTD("wdf.rtq",,C115,"PctChg")/100)</f>
        <v>-4.0000000000000002E-4</v>
      </c>
      <c r="W115" s="18">
        <f>RTD("wdf.rtq",,C115,"Amount")/100000000</f>
        <v>210.620769</v>
      </c>
      <c r="X115" s="18"/>
      <c r="Y115" s="18"/>
      <c r="Z115" s="18"/>
    </row>
    <row r="116" spans="1:26" x14ac:dyDescent="0.25">
      <c r="A116" s="1" t="str">
        <f>WN!A116</f>
        <v>502056</v>
      </c>
      <c r="B116" s="1" t="str">
        <f>WN!B116</f>
        <v>医疗分级</v>
      </c>
      <c r="C116" s="1" t="str">
        <f>IF(WN!L116="0","000300.SH",WN!L116)</f>
        <v>399989.SZ</v>
      </c>
      <c r="D116" s="1" t="str">
        <f>IF(WN!L116="0","沪深300",WN!M116)</f>
        <v>中证医疗</v>
      </c>
      <c r="E116" s="1" t="str">
        <f>WN!F116</f>
        <v>502057.SH</v>
      </c>
      <c r="F116" s="1" t="str">
        <f>WN!H116</f>
        <v>医疗A</v>
      </c>
      <c r="G116" s="1" t="str">
        <f>WN!I116</f>
        <v>502058.SH</v>
      </c>
      <c r="H116" s="1" t="str">
        <f>WN!K116</f>
        <v>医疗B</v>
      </c>
      <c r="I116" s="11">
        <f>RTD("wdf.rtq",,E116,"LastPrice")</f>
        <v>1.0509999999999999</v>
      </c>
      <c r="J116" s="11">
        <f>RTD("wdf.rtq",,G116,"LastPrice")</f>
        <v>0.93400000000000005</v>
      </c>
      <c r="K116" s="11">
        <f>IF(OR(LEFT(A116,1)="5",A116="164705"),RTD("wdf.rtq",,A116,"LastPrice"),0)</f>
        <v>0.98899999999999999</v>
      </c>
      <c r="L116" s="42">
        <f>RTD("wdf.rtq",,E116,"Volume")/100000000</f>
        <v>3.8999999999999999E-5</v>
      </c>
      <c r="M116" s="42">
        <f>RTD("wdf.rtq",,G116,"Volume")/100000000</f>
        <v>4.5600000000000003E-4</v>
      </c>
      <c r="N116" s="42">
        <f>IF(LEFT(A116,1)="1",0,RTD("wdf.rtq",,A116,"Volume")/100000000)</f>
        <v>2.0799999999999999E-4</v>
      </c>
      <c r="O116" s="9">
        <f>RTD("wdf.rtq",,E116,"PctChg")/100</f>
        <v>1.9E-3</v>
      </c>
      <c r="P116" s="9">
        <f>RTD("wdf.rtq",,G116,"PctChg")/100</f>
        <v>0</v>
      </c>
      <c r="Q116" s="9">
        <f>IF(LEFT(A116,1)="1",0,RTD("wdf.rtq",,A116,"PctChg")/100)</f>
        <v>7.1000000000000004E-3</v>
      </c>
      <c r="R116" s="9">
        <f ca="1">IFERROR(L116/WN!R116,"-")</f>
        <v>4.0486670542313764E-4</v>
      </c>
      <c r="S116" s="9">
        <f ca="1">IFERROR(M116/WN!S116,"-")</f>
        <v>4.7338260941782251E-3</v>
      </c>
      <c r="T116" s="9">
        <f ca="1">IF(LEFT(A116,1)="1",0,IFERROR(N116/WN!Q116,"-"))</f>
        <v>5.9730637796858391E-3</v>
      </c>
      <c r="U116" s="18">
        <f>IF(C116="-","-",RTD("wdf.rtq",,C116,"LastPrice"))</f>
        <v>7079.14</v>
      </c>
      <c r="V116" s="9">
        <f>IF(C116="-","-",RTD("wdf.rtq",,C116,"PctChg")/100)</f>
        <v>8.0000000000000002E-3</v>
      </c>
      <c r="W116" s="18">
        <f>RTD("wdf.rtq",,C116,"Amount")/100000000</f>
        <v>59.871479000000001</v>
      </c>
      <c r="X116" s="18"/>
      <c r="Y116" s="18"/>
      <c r="Z116" s="18"/>
    </row>
    <row r="117" spans="1:26" x14ac:dyDescent="0.25">
      <c r="A117" s="1" t="str">
        <f>WN!A117</f>
        <v>164821</v>
      </c>
      <c r="B117" s="1" t="str">
        <f>WN!B117</f>
        <v>新能母基</v>
      </c>
      <c r="C117" s="1" t="str">
        <f>IF(WN!L117="0","000300.SH",WN!L117)</f>
        <v>399808.SZ</v>
      </c>
      <c r="D117" s="1" t="str">
        <f>IF(WN!L117="0","沪深300",WN!M117)</f>
        <v>中证新能</v>
      </c>
      <c r="E117" s="1" t="str">
        <f>WN!F117</f>
        <v>150327.SZ</v>
      </c>
      <c r="F117" s="1" t="str">
        <f>WN!H117</f>
        <v>新能A级</v>
      </c>
      <c r="G117" s="1" t="str">
        <f>WN!I117</f>
        <v>150328.SZ</v>
      </c>
      <c r="H117" s="1" t="str">
        <f>WN!K117</f>
        <v>新能B级</v>
      </c>
      <c r="I117" s="11">
        <f>RTD("wdf.rtq",,E117,"LastPrice")</f>
        <v>1.135</v>
      </c>
      <c r="J117" s="11">
        <f>RTD("wdf.rtq",,G117,"LastPrice")</f>
        <v>1.268</v>
      </c>
      <c r="K117" s="11">
        <f>IF(OR(LEFT(A117,1)="5",A117="164705"),RTD("wdf.rtq",,A117,"LastPrice"),0)</f>
        <v>0</v>
      </c>
      <c r="L117" s="42">
        <f>RTD("wdf.rtq",,E117,"Volume")/100000000</f>
        <v>9.9999999999999995E-7</v>
      </c>
      <c r="M117" s="42">
        <f>RTD("wdf.rtq",,G117,"Volume")/100000000</f>
        <v>1.8898400000000001E-3</v>
      </c>
      <c r="N117" s="42">
        <f>IF(LEFT(A117,1)="1",0,RTD("wdf.rtq",,A117,"Volume")/100000000)</f>
        <v>0</v>
      </c>
      <c r="O117" s="9">
        <f>RTD("wdf.rtq",,E117,"PctChg")/100</f>
        <v>-6.430000000000001E-2</v>
      </c>
      <c r="P117" s="9">
        <f>RTD("wdf.rtq",,G117,"PctChg")/100</f>
        <v>-8.0000000000000004E-4</v>
      </c>
      <c r="Q117" s="9">
        <f>IF(LEFT(A117,1)="1",0,RTD("wdf.rtq",,A117,"PctChg")/100)</f>
        <v>0</v>
      </c>
      <c r="R117" s="9">
        <f ca="1">IFERROR(L117/WN!R117,"-")</f>
        <v>1.9310025746057328E-5</v>
      </c>
      <c r="S117" s="9">
        <f ca="1">IFERROR(M117/WN!S117,"-")</f>
        <v>3.6492859055928979E-2</v>
      </c>
      <c r="T117" s="9">
        <f>IF(LEFT(A117,1)="1",0,IFERROR(N117/WN!Q117,"-"))</f>
        <v>0</v>
      </c>
      <c r="U117" s="18">
        <f>IF(C117="-","-",RTD("wdf.rtq",,C117,"LastPrice"))</f>
        <v>1902.73</v>
      </c>
      <c r="V117" s="9">
        <f>IF(C117="-","-",RTD("wdf.rtq",,C117,"PctChg")/100)</f>
        <v>4.7000000000000002E-3</v>
      </c>
      <c r="W117" s="18">
        <f>RTD("wdf.rtq",,C117,"Amount")/100000000</f>
        <v>327.06665199999998</v>
      </c>
      <c r="X117" s="18"/>
      <c r="Y117" s="18"/>
      <c r="Z117" s="18"/>
    </row>
    <row r="118" spans="1:26" x14ac:dyDescent="0.25">
      <c r="A118" s="1" t="str">
        <f>WN!A118</f>
        <v>164820</v>
      </c>
      <c r="B118" s="1" t="str">
        <f>WN!B118</f>
        <v>高铁母基</v>
      </c>
      <c r="C118" s="1" t="str">
        <f>IF(WN!L118="0","000300.SH",WN!L118)</f>
        <v>399807.SZ</v>
      </c>
      <c r="D118" s="1" t="str">
        <f>IF(WN!L118="0","沪深300",WN!M118)</f>
        <v>高铁产业</v>
      </c>
      <c r="E118" s="1" t="str">
        <f>WN!F118</f>
        <v>150325.SZ</v>
      </c>
      <c r="F118" s="1" t="str">
        <f>WN!H118</f>
        <v>高铁A端</v>
      </c>
      <c r="G118" s="1" t="str">
        <f>WN!I118</f>
        <v>150326.SZ</v>
      </c>
      <c r="H118" s="1" t="str">
        <f>WN!K118</f>
        <v>高铁B端</v>
      </c>
      <c r="I118" s="11">
        <f>RTD("wdf.rtq",,E118,"LastPrice")</f>
        <v>1.0389999999999999</v>
      </c>
      <c r="J118" s="11">
        <f>RTD("wdf.rtq",,G118,"LastPrice")</f>
        <v>1.006</v>
      </c>
      <c r="K118" s="11">
        <f>IF(OR(LEFT(A118,1)="5",A118="164705"),RTD("wdf.rtq",,A118,"LastPrice"),0)</f>
        <v>0</v>
      </c>
      <c r="L118" s="42">
        <f>RTD("wdf.rtq",,E118,"Volume")/100000000</f>
        <v>1.03E-4</v>
      </c>
      <c r="M118" s="42">
        <f>RTD("wdf.rtq",,G118,"Volume")/100000000</f>
        <v>0</v>
      </c>
      <c r="N118" s="42">
        <f>IF(LEFT(A118,1)="1",0,RTD("wdf.rtq",,A118,"Volume")/100000000)</f>
        <v>0</v>
      </c>
      <c r="O118" s="9">
        <f>RTD("wdf.rtq",,E118,"PctChg")/100</f>
        <v>0</v>
      </c>
      <c r="P118" s="9">
        <f>RTD("wdf.rtq",,G118,"PctChg")/100</f>
        <v>0</v>
      </c>
      <c r="Q118" s="9">
        <f>IF(LEFT(A118,1)="1",0,RTD("wdf.rtq",,A118,"PctChg")/100)</f>
        <v>0</v>
      </c>
      <c r="R118" s="9">
        <f ca="1">IFERROR(L118/WN!R118,"-")</f>
        <v>8.7009454633185873E-4</v>
      </c>
      <c r="S118" s="9">
        <f ca="1">IFERROR(M118/WN!S118,"-")</f>
        <v>0</v>
      </c>
      <c r="T118" s="9">
        <f>IF(LEFT(A118,1)="1",0,IFERROR(N118/WN!Q118,"-"))</f>
        <v>0</v>
      </c>
      <c r="U118" s="18">
        <f>IF(C118="-","-",RTD("wdf.rtq",,C118,"LastPrice"))</f>
        <v>2121.9</v>
      </c>
      <c r="V118" s="9">
        <f>IF(C118="-","-",RTD("wdf.rtq",,C118,"PctChg")/100)</f>
        <v>-8.0000000000000004E-4</v>
      </c>
      <c r="W118" s="18">
        <f>RTD("wdf.rtq",,C118,"Amount")/100000000</f>
        <v>47.117367000000002</v>
      </c>
      <c r="X118" s="18"/>
      <c r="Y118" s="18"/>
      <c r="Z118" s="18"/>
    </row>
    <row r="119" spans="1:26" x14ac:dyDescent="0.25">
      <c r="A119" s="1" t="str">
        <f>WN!A119</f>
        <v>502030</v>
      </c>
      <c r="B119" s="1" t="str">
        <f>WN!B119</f>
        <v>高铁分级</v>
      </c>
      <c r="C119" s="1" t="str">
        <f>IF(WN!L119="0","000300.SH",WN!L119)</f>
        <v>399807.SZ</v>
      </c>
      <c r="D119" s="1" t="str">
        <f>IF(WN!L119="0","沪深300",WN!M119)</f>
        <v>高铁产业</v>
      </c>
      <c r="E119" s="1" t="str">
        <f>WN!F119</f>
        <v>502031.SH</v>
      </c>
      <c r="F119" s="1" t="str">
        <f>WN!H119</f>
        <v>高铁A</v>
      </c>
      <c r="G119" s="1" t="str">
        <f>WN!I119</f>
        <v>502032.SH</v>
      </c>
      <c r="H119" s="1" t="str">
        <f>WN!K119</f>
        <v>高铁B</v>
      </c>
      <c r="I119" s="11">
        <f>RTD("wdf.rtq",,E119,"LastPrice")</f>
        <v>0.997</v>
      </c>
      <c r="J119" s="11">
        <f>RTD("wdf.rtq",,G119,"LastPrice")</f>
        <v>0.98399999999999999</v>
      </c>
      <c r="K119" s="11">
        <f>IF(OR(LEFT(A119,1)="5",A119="164705"),RTD("wdf.rtq",,A119,"LastPrice"),0)</f>
        <v>1.006</v>
      </c>
      <c r="L119" s="42">
        <f>RTD("wdf.rtq",,E119,"Volume")/100000000</f>
        <v>1.8028E-4</v>
      </c>
      <c r="M119" s="42">
        <f>RTD("wdf.rtq",,G119,"Volume")/100000000</f>
        <v>8.5000000000000001E-7</v>
      </c>
      <c r="N119" s="42">
        <f>IF(LEFT(A119,1)="1",0,RTD("wdf.rtq",,A119,"Volume")/100000000)</f>
        <v>0</v>
      </c>
      <c r="O119" s="9">
        <f>RTD("wdf.rtq",,E119,"PctChg")/100</f>
        <v>-4.0000000000000001E-3</v>
      </c>
      <c r="P119" s="9">
        <f>RTD("wdf.rtq",,G119,"PctChg")/100</f>
        <v>-3.0000000000000001E-3</v>
      </c>
      <c r="Q119" s="9">
        <f>IF(LEFT(A119,1)="1",0,RTD("wdf.rtq",,A119,"PctChg")/100)</f>
        <v>-1E-3</v>
      </c>
      <c r="R119" s="9">
        <f ca="1">IFERROR(L119/WN!R119,"-")</f>
        <v>6.4422527158376217E-3</v>
      </c>
      <c r="S119" s="9">
        <f ca="1">IFERROR(M119/WN!S119,"-")</f>
        <v>3.0374499714122357E-5</v>
      </c>
      <c r="T119" s="9" t="str">
        <f ca="1">IF(LEFT(A119,1)="1",0,IFERROR(N119/WN!Q119,"-"))</f>
        <v>-</v>
      </c>
      <c r="U119" s="18">
        <f>IF(C119="-","-",RTD("wdf.rtq",,C119,"LastPrice"))</f>
        <v>2121.9</v>
      </c>
      <c r="V119" s="9">
        <f>IF(C119="-","-",RTD("wdf.rtq",,C119,"PctChg")/100)</f>
        <v>-8.0000000000000004E-4</v>
      </c>
      <c r="W119" s="18">
        <f>RTD("wdf.rtq",,C119,"Amount")/100000000</f>
        <v>47.117367000000002</v>
      </c>
      <c r="X119" s="18"/>
      <c r="Y119" s="18"/>
      <c r="Z119" s="18"/>
    </row>
    <row r="120" spans="1:26" x14ac:dyDescent="0.25">
      <c r="A120" s="1" t="str">
        <f>WN!A120</f>
        <v>165315</v>
      </c>
      <c r="B120" s="1" t="str">
        <f>WN!B120</f>
        <v>网金融</v>
      </c>
      <c r="C120" s="1" t="str">
        <f>IF(WN!L120="0","000300.SH",WN!L120)</f>
        <v>399805.SZ</v>
      </c>
      <c r="D120" s="1" t="str">
        <f>IF(WN!L120="0","沪深300",WN!M120)</f>
        <v>互联金融</v>
      </c>
      <c r="E120" s="1" t="str">
        <f>WN!F120</f>
        <v>150331.SZ</v>
      </c>
      <c r="F120" s="1" t="str">
        <f>WN!H120</f>
        <v>网金融A</v>
      </c>
      <c r="G120" s="1" t="str">
        <f>WN!I120</f>
        <v>150332.SZ</v>
      </c>
      <c r="H120" s="1" t="str">
        <f>WN!K120</f>
        <v>网金融B</v>
      </c>
      <c r="I120" s="11">
        <f>RTD("wdf.rtq",,E120,"LastPrice")</f>
        <v>1.0580000000000001</v>
      </c>
      <c r="J120" s="11">
        <f>RTD("wdf.rtq",,G120,"LastPrice")</f>
        <v>0.48399999999999999</v>
      </c>
      <c r="K120" s="11">
        <f>IF(OR(LEFT(A120,1)="5",A120="164705"),RTD("wdf.rtq",,A120,"LastPrice"),0)</f>
        <v>0</v>
      </c>
      <c r="L120" s="42">
        <f>RTD("wdf.rtq",,E120,"Volume")/100000000</f>
        <v>1.1868999999999999E-2</v>
      </c>
      <c r="M120" s="42">
        <f>RTD("wdf.rtq",,G120,"Volume")/100000000</f>
        <v>2.8831490000000001E-2</v>
      </c>
      <c r="N120" s="42">
        <f>IF(LEFT(A120,1)="1",0,RTD("wdf.rtq",,A120,"Volume")/100000000)</f>
        <v>0</v>
      </c>
      <c r="O120" s="9">
        <f>RTD("wdf.rtq",,E120,"PctChg")/100</f>
        <v>2.7999999999999995E-3</v>
      </c>
      <c r="P120" s="9">
        <f>RTD("wdf.rtq",,G120,"PctChg")/100</f>
        <v>-4.1000000000000003E-3</v>
      </c>
      <c r="Q120" s="9">
        <f>IF(LEFT(A120,1)="1",0,RTD("wdf.rtq",,A120,"PctChg")/100)</f>
        <v>0</v>
      </c>
      <c r="R120" s="9">
        <f ca="1">IFERROR(L120/WN!R120,"-")</f>
        <v>7.2178790653089249E-3</v>
      </c>
      <c r="S120" s="9">
        <f ca="1">IFERROR(M120/WN!S120,"-")</f>
        <v>1.7533255378942087E-2</v>
      </c>
      <c r="T120" s="9">
        <f>IF(LEFT(A120,1)="1",0,IFERROR(N120/WN!Q120,"-"))</f>
        <v>0</v>
      </c>
      <c r="U120" s="18">
        <f>IF(C120="-","-",RTD("wdf.rtq",,C120,"LastPrice"))</f>
        <v>3064.02</v>
      </c>
      <c r="V120" s="9">
        <f>IF(C120="-","-",RTD("wdf.rtq",,C120,"PctChg")/100)</f>
        <v>1E-4</v>
      </c>
      <c r="W120" s="18">
        <f>RTD("wdf.rtq",,C120,"Amount")/100000000</f>
        <v>193.16920400000001</v>
      </c>
      <c r="X120" s="18"/>
      <c r="Y120" s="18"/>
      <c r="Z120" s="18"/>
    </row>
    <row r="121" spans="1:26" x14ac:dyDescent="0.25">
      <c r="A121" s="1" t="str">
        <f>WN!A121</f>
        <v>167301</v>
      </c>
      <c r="B121" s="1" t="str">
        <f>WN!B121</f>
        <v>保险分级</v>
      </c>
      <c r="C121" s="1" t="str">
        <f>IF(WN!L121="0","000300.SH",WN!L121)</f>
        <v>399809.SZ</v>
      </c>
      <c r="D121" s="1" t="str">
        <f>IF(WN!L121="0","沪深300",WN!M121)</f>
        <v>保险主题</v>
      </c>
      <c r="E121" s="1" t="str">
        <f>WN!F121</f>
        <v>150329.SZ</v>
      </c>
      <c r="F121" s="1" t="str">
        <f>WN!H121</f>
        <v>保险A</v>
      </c>
      <c r="G121" s="1" t="str">
        <f>WN!I121</f>
        <v>150330.SZ</v>
      </c>
      <c r="H121" s="1" t="str">
        <f>WN!K121</f>
        <v>保险B</v>
      </c>
      <c r="I121" s="11">
        <f>RTD("wdf.rtq",,E121,"LastPrice")</f>
        <v>0.999</v>
      </c>
      <c r="J121" s="11">
        <f>RTD("wdf.rtq",,G121,"LastPrice")</f>
        <v>1.51</v>
      </c>
      <c r="K121" s="11">
        <f>IF(OR(LEFT(A121,1)="5",A121="164705"),RTD("wdf.rtq",,A121,"LastPrice"),0)</f>
        <v>0</v>
      </c>
      <c r="L121" s="42">
        <f>RTD("wdf.rtq",,E121,"Volume")/100000000</f>
        <v>5.6400000000000005E-4</v>
      </c>
      <c r="M121" s="42">
        <f>RTD("wdf.rtq",,G121,"Volume")/100000000</f>
        <v>5.3380399999999996E-3</v>
      </c>
      <c r="N121" s="42">
        <f>IF(LEFT(A121,1)="1",0,RTD("wdf.rtq",,A121,"Volume")/100000000)</f>
        <v>0</v>
      </c>
      <c r="O121" s="9">
        <f>RTD("wdf.rtq",,E121,"PctChg")/100</f>
        <v>5.0000000000000001E-3</v>
      </c>
      <c r="P121" s="9">
        <f>RTD("wdf.rtq",,G121,"PctChg")/100</f>
        <v>-2.5999999999999999E-3</v>
      </c>
      <c r="Q121" s="9">
        <f>IF(LEFT(A121,1)="1",0,RTD("wdf.rtq",,A121,"PctChg")/100)</f>
        <v>0</v>
      </c>
      <c r="R121" s="9">
        <f ca="1">IFERROR(L121/WN!R121,"-")</f>
        <v>1.6894174382446787E-3</v>
      </c>
      <c r="S121" s="9">
        <f ca="1">IFERROR(M121/WN!S121,"-")</f>
        <v>1.5989676581409998E-2</v>
      </c>
      <c r="T121" s="9">
        <f>IF(LEFT(A121,1)="1",0,IFERROR(N121/WN!Q121,"-"))</f>
        <v>0</v>
      </c>
      <c r="U121" s="18">
        <f>IF(C121="-","-",RTD("wdf.rtq",,C121,"LastPrice"))</f>
        <v>2219.65</v>
      </c>
      <c r="V121" s="9">
        <f>IF(C121="-","-",RTD("wdf.rtq",,C121,"PctChg")/100)</f>
        <v>-1.2999999999999999E-3</v>
      </c>
      <c r="W121" s="18">
        <f>RTD("wdf.rtq",,C121,"Amount")/100000000</f>
        <v>77.302452000000002</v>
      </c>
      <c r="X121" s="18"/>
      <c r="Y121" s="18"/>
      <c r="Z121" s="18"/>
    </row>
    <row r="122" spans="1:26" x14ac:dyDescent="0.25">
      <c r="A122" s="1" t="str">
        <f>WN!A122</f>
        <v>502016</v>
      </c>
      <c r="B122" s="1" t="str">
        <f>WN!B122</f>
        <v>带路分级</v>
      </c>
      <c r="C122" s="1" t="str">
        <f>IF(WN!L122="0","000300.SH",WN!L122)</f>
        <v>399991.SZ</v>
      </c>
      <c r="D122" s="1" t="str">
        <f>IF(WN!L122="0","沪深300",WN!M122)</f>
        <v>一带一路</v>
      </c>
      <c r="E122" s="1" t="str">
        <f>WN!F122</f>
        <v>502017.SH</v>
      </c>
      <c r="F122" s="1" t="str">
        <f>WN!H122</f>
        <v>带路A</v>
      </c>
      <c r="G122" s="1" t="str">
        <f>WN!I122</f>
        <v>502018.SH</v>
      </c>
      <c r="H122" s="1" t="str">
        <f>WN!K122</f>
        <v>带路B</v>
      </c>
      <c r="I122" s="11">
        <f>RTD("wdf.rtq",,E122,"LastPrice")</f>
        <v>1.0880000000000001</v>
      </c>
      <c r="J122" s="11">
        <f>RTD("wdf.rtq",,G122,"LastPrice")</f>
        <v>1.0760000000000001</v>
      </c>
      <c r="K122" s="11">
        <f>IF(OR(LEFT(A122,1)="5",A122="164705"),RTD("wdf.rtq",,A122,"LastPrice"),0)</f>
        <v>1.0820000000000001</v>
      </c>
      <c r="L122" s="42">
        <f>RTD("wdf.rtq",,E122,"Volume")/100000000</f>
        <v>0</v>
      </c>
      <c r="M122" s="42">
        <f>RTD("wdf.rtq",,G122,"Volume")/100000000</f>
        <v>1.0000000000000001E-5</v>
      </c>
      <c r="N122" s="42">
        <f>IF(LEFT(A122,1)="1",0,RTD("wdf.rtq",,A122,"Volume")/100000000)</f>
        <v>1E-8</v>
      </c>
      <c r="O122" s="9">
        <f>RTD("wdf.rtq",,E122,"PctChg")/100</f>
        <v>0</v>
      </c>
      <c r="P122" s="9">
        <f>RTD("wdf.rtq",,G122,"PctChg")/100</f>
        <v>0</v>
      </c>
      <c r="Q122" s="9">
        <f>IF(LEFT(A122,1)="1",0,RTD("wdf.rtq",,A122,"PctChg")/100)</f>
        <v>-7.3000000000000001E-3</v>
      </c>
      <c r="R122" s="9">
        <f ca="1">IFERROR(L122/WN!R122,"-")</f>
        <v>0</v>
      </c>
      <c r="S122" s="9">
        <f ca="1">IFERROR(M122/WN!S122,"-")</f>
        <v>6.5634024678393286E-4</v>
      </c>
      <c r="T122" s="9">
        <f ca="1">IF(LEFT(A122,1)="1",0,IFERROR(N122/WN!Q122,"-"))</f>
        <v>2.5766555011594951E-6</v>
      </c>
      <c r="U122" s="18">
        <f>IF(C122="-","-",RTD("wdf.rtq",,C122,"LastPrice"))</f>
        <v>1763.55</v>
      </c>
      <c r="V122" s="9">
        <f>IF(C122="-","-",RTD("wdf.rtq",,C122,"PctChg")/100)</f>
        <v>-6.0000000000000006E-4</v>
      </c>
      <c r="W122" s="18">
        <f>RTD("wdf.rtq",,C122,"Amount")/100000000</f>
        <v>189.44766200000001</v>
      </c>
      <c r="X122" s="18"/>
      <c r="Y122" s="18"/>
      <c r="Z122" s="18"/>
    </row>
    <row r="123" spans="1:26" x14ac:dyDescent="0.25">
      <c r="A123" s="1" t="str">
        <f>WN!A123</f>
        <v>502023</v>
      </c>
      <c r="B123" s="1" t="str">
        <f>WN!B123</f>
        <v>钢铁分级</v>
      </c>
      <c r="C123" s="1" t="str">
        <f>IF(WN!L123="0","000300.SH",WN!L123)</f>
        <v>399440.SZ</v>
      </c>
      <c r="D123" s="1" t="str">
        <f>IF(WN!L123="0","沪深300",WN!M123)</f>
        <v>国证钢铁</v>
      </c>
      <c r="E123" s="1" t="str">
        <f>WN!F123</f>
        <v>502024.SH</v>
      </c>
      <c r="F123" s="1" t="str">
        <f>WN!H123</f>
        <v>钢铁A</v>
      </c>
      <c r="G123" s="1" t="str">
        <f>WN!I123</f>
        <v>502025.SH</v>
      </c>
      <c r="H123" s="1" t="str">
        <f>WN!K123</f>
        <v>钢铁B</v>
      </c>
      <c r="I123" s="11">
        <f>RTD("wdf.rtq",,E123,"LastPrice")</f>
        <v>1.0509999999999999</v>
      </c>
      <c r="J123" s="11">
        <f>RTD("wdf.rtq",,G123,"LastPrice")</f>
        <v>1.19</v>
      </c>
      <c r="K123" s="11">
        <f>IF(OR(LEFT(A123,1)="5",A123="164705"),RTD("wdf.rtq",,A123,"LastPrice"),0)</f>
        <v>1.119</v>
      </c>
      <c r="L123" s="42">
        <f>RTD("wdf.rtq",,E123,"Volume")/100000000</f>
        <v>0</v>
      </c>
      <c r="M123" s="42">
        <f>RTD("wdf.rtq",,G123,"Volume")/100000000</f>
        <v>1.9799999999999999E-4</v>
      </c>
      <c r="N123" s="42">
        <f>IF(LEFT(A123,1)="1",0,RTD("wdf.rtq",,A123,"Volume")/100000000)</f>
        <v>3.9863000000000002E-4</v>
      </c>
      <c r="O123" s="9">
        <f>RTD("wdf.rtq",,E123,"PctChg")/100</f>
        <v>0</v>
      </c>
      <c r="P123" s="9">
        <f>RTD("wdf.rtq",,G123,"PctChg")/100</f>
        <v>0</v>
      </c>
      <c r="Q123" s="9">
        <f>IF(LEFT(A123,1)="1",0,RTD("wdf.rtq",,A123,"PctChg")/100)</f>
        <v>-8.8999999999999999E-3</v>
      </c>
      <c r="R123" s="9">
        <f ca="1">IFERROR(L123/WN!R123,"-")</f>
        <v>0</v>
      </c>
      <c r="S123" s="9">
        <f ca="1">IFERROR(M123/WN!S123,"-")</f>
        <v>1.4562035743178641E-2</v>
      </c>
      <c r="T123" s="9">
        <f ca="1">IF(LEFT(A123,1)="1",0,IFERROR(N123/WN!Q123,"-"))</f>
        <v>3.8822555512271137E-2</v>
      </c>
      <c r="U123" s="18">
        <f>IF(C123="-","-",RTD("wdf.rtq",,C123,"LastPrice"))</f>
        <v>1910.79</v>
      </c>
      <c r="V123" s="9">
        <f>IF(C123="-","-",RTD("wdf.rtq",,C123,"PctChg")/100)</f>
        <v>-7.2000000000000007E-3</v>
      </c>
      <c r="W123" s="18">
        <f>RTD("wdf.rtq",,C123,"Amount")/100000000</f>
        <v>124.17002100000001</v>
      </c>
      <c r="X123" s="18"/>
      <c r="Y123" s="18"/>
      <c r="Z123" s="18"/>
    </row>
    <row r="124" spans="1:26" x14ac:dyDescent="0.25">
      <c r="A124" s="1" t="str">
        <f>WN!A124</f>
        <v>502026</v>
      </c>
      <c r="B124" s="1" t="str">
        <f>WN!B124</f>
        <v>新丝路</v>
      </c>
      <c r="C124" s="1" t="str">
        <f>IF(WN!L124="0","000300.SH",WN!L124)</f>
        <v>399429.SZ</v>
      </c>
      <c r="D124" s="1" t="str">
        <f>IF(WN!L124="0","沪深300",WN!M124)</f>
        <v>新丝路</v>
      </c>
      <c r="E124" s="1" t="str">
        <f>WN!F124</f>
        <v>502027.SH</v>
      </c>
      <c r="F124" s="1" t="str">
        <f>WN!H124</f>
        <v>新丝路A</v>
      </c>
      <c r="G124" s="1" t="str">
        <f>WN!I124</f>
        <v>502028.SH</v>
      </c>
      <c r="H124" s="1" t="str">
        <f>WN!K124</f>
        <v>新丝路B</v>
      </c>
      <c r="I124" s="11">
        <f>RTD("wdf.rtq",,E124,"LastPrice")</f>
        <v>1.042</v>
      </c>
      <c r="J124" s="11">
        <f>RTD("wdf.rtq",,G124,"LastPrice")</f>
        <v>0.65800000000000003</v>
      </c>
      <c r="K124" s="11">
        <f>IF(OR(LEFT(A124,1)="5",A124="164705"),RTD("wdf.rtq",,A124,"LastPrice"),0)</f>
        <v>0.84499999999999997</v>
      </c>
      <c r="L124" s="42">
        <f>RTD("wdf.rtq",,E124,"Volume")/100000000</f>
        <v>0</v>
      </c>
      <c r="M124" s="42">
        <f>RTD("wdf.rtq",,G124,"Volume")/100000000</f>
        <v>1.875E-4</v>
      </c>
      <c r="N124" s="42">
        <f>IF(LEFT(A124,1)="1",0,RTD("wdf.rtq",,A124,"Volume")/100000000)</f>
        <v>1.2619999999999999E-5</v>
      </c>
      <c r="O124" s="9">
        <f>RTD("wdf.rtq",,E124,"PctChg")/100</f>
        <v>0</v>
      </c>
      <c r="P124" s="9">
        <f>RTD("wdf.rtq",,G124,"PctChg")/100</f>
        <v>3.0000000000000001E-3</v>
      </c>
      <c r="Q124" s="9">
        <f>IF(LEFT(A124,1)="1",0,RTD("wdf.rtq",,A124,"PctChg")/100)</f>
        <v>8.4000000000000012E-3</v>
      </c>
      <c r="R124" s="9">
        <f ca="1">IFERROR(L124/WN!R124,"-")</f>
        <v>0</v>
      </c>
      <c r="S124" s="9">
        <f ca="1">IFERROR(M124/WN!S124,"-")</f>
        <v>7.5280041755329836E-3</v>
      </c>
      <c r="T124" s="9">
        <f ca="1">IF(LEFT(A124,1)="1",0,IFERROR(N124/WN!Q124,"-"))</f>
        <v>8.1873621383158159E-4</v>
      </c>
      <c r="U124" s="18">
        <f>IF(C124="-","-",RTD("wdf.rtq",,C124,"LastPrice"))</f>
        <v>1523.89</v>
      </c>
      <c r="V124" s="9">
        <f>IF(C124="-","-",RTD("wdf.rtq",,C124,"PctChg")/100)</f>
        <v>7.7000000000000002E-3</v>
      </c>
      <c r="W124" s="18">
        <f>RTD("wdf.rtq",,C124,"Amount")/100000000</f>
        <v>250.39973499999999</v>
      </c>
      <c r="X124" s="18"/>
      <c r="Y124" s="18"/>
      <c r="Z124" s="18"/>
    </row>
    <row r="125" spans="1:26" x14ac:dyDescent="0.25">
      <c r="A125" s="1" t="str">
        <f>WN!A125</f>
        <v>502040</v>
      </c>
      <c r="B125" s="1" t="str">
        <f>WN!B125</f>
        <v>上50分级</v>
      </c>
      <c r="C125" s="1" t="str">
        <f>IF(WN!L125="0","000300.SH",WN!L125)</f>
        <v>000016.SH</v>
      </c>
      <c r="D125" s="1" t="str">
        <f>IF(WN!L125="0","沪深300",WN!M125)</f>
        <v>上证50</v>
      </c>
      <c r="E125" s="1" t="str">
        <f>WN!F125</f>
        <v>502041.SH</v>
      </c>
      <c r="F125" s="1" t="str">
        <f>WN!H125</f>
        <v>上50A</v>
      </c>
      <c r="G125" s="1" t="str">
        <f>WN!I125</f>
        <v>502042.SH</v>
      </c>
      <c r="H125" s="1" t="str">
        <f>WN!K125</f>
        <v>上50B</v>
      </c>
      <c r="I125" s="11">
        <f>RTD("wdf.rtq",,E125,"LastPrice")</f>
        <v>0.996</v>
      </c>
      <c r="J125" s="11">
        <f>RTD("wdf.rtq",,G125,"LastPrice")</f>
        <v>1.1200000000000001</v>
      </c>
      <c r="K125" s="11">
        <f>IF(OR(LEFT(A125,1)="5",A125="164705"),RTD("wdf.rtq",,A125,"LastPrice"),0)</f>
        <v>1.121</v>
      </c>
      <c r="L125" s="42">
        <f>RTD("wdf.rtq",,E125,"Volume")/100000000</f>
        <v>3.0000000000000001E-6</v>
      </c>
      <c r="M125" s="42">
        <f>RTD("wdf.rtq",,G125,"Volume")/100000000</f>
        <v>0</v>
      </c>
      <c r="N125" s="42">
        <f>IF(LEFT(A125,1)="1",0,RTD("wdf.rtq",,A125,"Volume")/100000000)</f>
        <v>0</v>
      </c>
      <c r="O125" s="9">
        <f>RTD("wdf.rtq",,E125,"PctChg")/100</f>
        <v>-9.4499999999999987E-2</v>
      </c>
      <c r="P125" s="9">
        <f>RTD("wdf.rtq",,G125,"PctChg")/100</f>
        <v>0</v>
      </c>
      <c r="Q125" s="9">
        <f>IF(LEFT(A125,1)="1",0,RTD("wdf.rtq",,A125,"PctChg")/100)</f>
        <v>0</v>
      </c>
      <c r="R125" s="9">
        <f ca="1">IFERROR(L125/WN!R125,"-")</f>
        <v>7.4412144061910911E-5</v>
      </c>
      <c r="S125" s="9">
        <f ca="1">IFERROR(M125/WN!S125,"-")</f>
        <v>0</v>
      </c>
      <c r="T125" s="9">
        <f ca="1">IF(LEFT(A125,1)="1",0,IFERROR(N125/WN!Q125,"-"))</f>
        <v>0</v>
      </c>
      <c r="U125" s="18">
        <f>IF(C125="-","-",RTD("wdf.rtq",,C125,"LastPrice"))</f>
        <v>2686.69</v>
      </c>
      <c r="V125" s="9">
        <f>IF(C125="-","-",RTD("wdf.rtq",,C125,"PctChg")/100)</f>
        <v>-1.9E-3</v>
      </c>
      <c r="W125" s="18">
        <f>RTD("wdf.rtq",,C125,"Amount")/100000000</f>
        <v>325.99542100000002</v>
      </c>
      <c r="X125" s="18"/>
      <c r="Y125" s="18"/>
      <c r="Z125" s="18"/>
    </row>
    <row r="126" spans="1:26" x14ac:dyDescent="0.25">
      <c r="A126" s="1" t="str">
        <f>WN!A126</f>
        <v>502053</v>
      </c>
      <c r="B126" s="1" t="str">
        <f>WN!B126</f>
        <v>券商分级</v>
      </c>
      <c r="C126" s="1" t="str">
        <f>IF(WN!L126="0","000300.SH",WN!L126)</f>
        <v>399975.SZ</v>
      </c>
      <c r="D126" s="1" t="str">
        <f>IF(WN!L126="0","沪深300",WN!M126)</f>
        <v>证券公司</v>
      </c>
      <c r="E126" s="1" t="str">
        <f>WN!F126</f>
        <v>502054.SH</v>
      </c>
      <c r="F126" s="1" t="str">
        <f>WN!H126</f>
        <v>券商A</v>
      </c>
      <c r="G126" s="1" t="str">
        <f>WN!I126</f>
        <v>502055.SH</v>
      </c>
      <c r="H126" s="1" t="str">
        <f>WN!K126</f>
        <v>券商B</v>
      </c>
      <c r="I126" s="11">
        <f>RTD("wdf.rtq",,E126,"LastPrice")</f>
        <v>1.0529999999999999</v>
      </c>
      <c r="J126" s="11">
        <f>RTD("wdf.rtq",,G126,"LastPrice")</f>
        <v>1.03</v>
      </c>
      <c r="K126" s="11">
        <f>IF(OR(LEFT(A126,1)="5",A126="164705"),RTD("wdf.rtq",,A126,"LastPrice"),0)</f>
        <v>1.036</v>
      </c>
      <c r="L126" s="42">
        <f>RTD("wdf.rtq",,E126,"Volume")/100000000</f>
        <v>0</v>
      </c>
      <c r="M126" s="42">
        <f>RTD("wdf.rtq",,G126,"Volume")/100000000</f>
        <v>1.291754E-2</v>
      </c>
      <c r="N126" s="42">
        <f>IF(LEFT(A126,1)="1",0,RTD("wdf.rtq",,A126,"Volume")/100000000)</f>
        <v>2.1159999999999998E-3</v>
      </c>
      <c r="O126" s="9">
        <f>RTD("wdf.rtq",,E126,"PctChg")/100</f>
        <v>0</v>
      </c>
      <c r="P126" s="9">
        <f>RTD("wdf.rtq",,G126,"PctChg")/100</f>
        <v>-9.6000000000000009E-3</v>
      </c>
      <c r="Q126" s="9">
        <f>IF(LEFT(A126,1)="1",0,RTD("wdf.rtq",,A126,"PctChg")/100)</f>
        <v>-5.8000000000000005E-3</v>
      </c>
      <c r="R126" s="9">
        <f ca="1">IFERROR(L126/WN!R126,"-")</f>
        <v>0</v>
      </c>
      <c r="S126" s="9">
        <f ca="1">IFERROR(M126/WN!S126,"-")</f>
        <v>2.5295575956010213E-2</v>
      </c>
      <c r="T126" s="9">
        <f ca="1">IF(LEFT(A126,1)="1",0,IFERROR(N126/WN!Q126,"-"))</f>
        <v>0.16136658278044688</v>
      </c>
      <c r="U126" s="18">
        <f>IF(C126="-","-",RTD("wdf.rtq",,C126,"LastPrice"))</f>
        <v>864.89</v>
      </c>
      <c r="V126" s="9">
        <f>IF(C126="-","-",RTD("wdf.rtq",,C126,"PctChg")/100)</f>
        <v>-4.2000000000000006E-3</v>
      </c>
      <c r="W126" s="18">
        <f>RTD("wdf.rtq",,C126,"Amount")/100000000</f>
        <v>149.197901</v>
      </c>
      <c r="X126" s="18"/>
      <c r="Y126" s="18"/>
      <c r="Z126" s="18"/>
    </row>
    <row r="127" spans="1:26" x14ac:dyDescent="0.25">
      <c r="A127" s="106" t="str">
        <f>CF!A127</f>
        <v>161831</v>
      </c>
      <c r="B127" s="1" t="str">
        <f>CF!D127</f>
        <v>H股分级</v>
      </c>
      <c r="C127" s="1" t="str">
        <f>IF(WN!L127="0","000300.SH",WN!L127)</f>
        <v>HSCEI.HI</v>
      </c>
      <c r="D127" s="1" t="str">
        <f>IF(WN!L127="0","沪深300",WN!M127)</f>
        <v>恒生国企指数</v>
      </c>
      <c r="E127" s="1" t="str">
        <f>WN!F127</f>
        <v>150175.SZ</v>
      </c>
      <c r="F127" s="1" t="str">
        <f>WN!H127</f>
        <v>H股A</v>
      </c>
      <c r="G127" s="1" t="str">
        <f>WN!I127</f>
        <v>150176.SZ</v>
      </c>
      <c r="H127" s="1" t="str">
        <f>WN!K127</f>
        <v>H股B</v>
      </c>
      <c r="I127" s="11">
        <f>RTD("wdf.rtq",,E127,"LastPrice")</f>
        <v>0.96399999999999997</v>
      </c>
      <c r="J127" s="11">
        <f>RTD("wdf.rtq",,G127,"LastPrice")</f>
        <v>1.0090000000000001</v>
      </c>
      <c r="K127" s="11">
        <f>IF(OR(LEFT(A127,1)="5",A127="164705"),RTD("wdf.rtq",,A127,"LastPrice"),0)</f>
        <v>0</v>
      </c>
      <c r="L127" s="42">
        <f>RTD("wdf.rtq",,E127,"Volume")/100000000</f>
        <v>0.28841600000000001</v>
      </c>
      <c r="M127" s="42">
        <f>RTD("wdf.rtq",,G127,"Volume")/100000000</f>
        <v>0.23651800000000001</v>
      </c>
      <c r="N127" s="42">
        <f>IF(LEFT(A127,1)="1",0,RTD("wdf.rtq",,A127,"Volume")/100000000)</f>
        <v>0</v>
      </c>
      <c r="O127" s="9">
        <f>RTD("wdf.rtq",,E127,"PctChg")/100</f>
        <v>-2.1000000000000003E-3</v>
      </c>
      <c r="P127" s="9">
        <f>RTD("wdf.rtq",,G127,"PctChg")/100</f>
        <v>-1E-3</v>
      </c>
      <c r="Q127" s="9">
        <f>IF(LEFT(A127,1)="1",0,RTD("wdf.rtq",,A127,"PctChg")/100)</f>
        <v>0</v>
      </c>
      <c r="R127" s="9">
        <f ca="1">IFERROR(L127/WN!R127,"-")</f>
        <v>1.4482828171671404E-2</v>
      </c>
      <c r="S127" s="9">
        <f ca="1">IFERROR(M127/WN!S127,"-")</f>
        <v>1.1876766731066852E-2</v>
      </c>
      <c r="T127" s="9">
        <f>IF(LEFT(A127,1)="1",0,IFERROR(N127/WN!Q127,"-"))</f>
        <v>0</v>
      </c>
      <c r="U127" s="18">
        <f>IF(C127="-","-",RTD("wdf.rtq",,C127,"LastPrice"))</f>
        <v>11149.64</v>
      </c>
      <c r="V127" s="9">
        <f>IF(C127="-","-",RTD("wdf.rtq",,C127,"PctChg")/100)</f>
        <v>4.5999999999999999E-3</v>
      </c>
      <c r="W127" s="18">
        <f>RTD("wdf.rtq",,C127,"Amount")/100000000</f>
        <v>121.969264</v>
      </c>
      <c r="X127" s="18"/>
      <c r="Y127" s="18"/>
      <c r="Z127" s="18"/>
    </row>
    <row r="128" spans="1:26" x14ac:dyDescent="0.25">
      <c r="A128" s="106" t="str">
        <f>CF!A128</f>
        <v>163109</v>
      </c>
      <c r="B128" s="1" t="str">
        <f>CF!D128</f>
        <v>申万深成</v>
      </c>
      <c r="C128" s="1" t="str">
        <f>IF(WN!L128="0","000300.SH",WN!L128)</f>
        <v>399001.SZ</v>
      </c>
      <c r="D128" s="1" t="str">
        <f>IF(WN!L128="0","沪深300",WN!M128)</f>
        <v>深证成指</v>
      </c>
      <c r="E128" s="1" t="str">
        <f>WN!F128</f>
        <v>150022.SZ</v>
      </c>
      <c r="F128" s="1" t="str">
        <f>WN!H128</f>
        <v>深成指A</v>
      </c>
      <c r="G128" s="1" t="str">
        <f>WN!I128</f>
        <v>150023.SZ</v>
      </c>
      <c r="H128" s="1" t="str">
        <f>WN!K128</f>
        <v>深成指B</v>
      </c>
      <c r="I128" s="11">
        <f>RTD("wdf.rtq",,E128,"LastPrice")</f>
        <v>0.82400000000000007</v>
      </c>
      <c r="J128" s="11">
        <f>RTD("wdf.rtq",,G128,"LastPrice")</f>
        <v>0.41000000000000003</v>
      </c>
      <c r="K128" s="11">
        <f>IF(OR(LEFT(A128,1)="5",A128="164705"),RTD("wdf.rtq",,A128,"LastPrice"),0)</f>
        <v>0</v>
      </c>
      <c r="L128" s="42">
        <f>RTD("wdf.rtq",,E128,"Volume")/100000000</f>
        <v>0.22547946999999999</v>
      </c>
      <c r="M128" s="42">
        <f>RTD("wdf.rtq",,G128,"Volume")/100000000</f>
        <v>0.239818</v>
      </c>
      <c r="N128" s="42">
        <f>IF(LEFT(A128,1)="1",0,RTD("wdf.rtq",,A128,"Volume")/100000000)</f>
        <v>0</v>
      </c>
      <c r="O128" s="9">
        <f>RTD("wdf.rtq",,E128,"PctChg")/100</f>
        <v>0</v>
      </c>
      <c r="P128" s="9">
        <f>RTD("wdf.rtq",,G128,"PctChg")/100</f>
        <v>0</v>
      </c>
      <c r="Q128" s="9">
        <f>IF(LEFT(A128,1)="1",0,RTD("wdf.rtq",,A128,"PctChg")/100)</f>
        <v>0</v>
      </c>
      <c r="R128" s="9">
        <f ca="1">IFERROR(L128/WN!R128,"-")</f>
        <v>1.0213413185489436E-2</v>
      </c>
      <c r="S128" s="9">
        <f ca="1">IFERROR(M128/WN!S128,"-")</f>
        <v>1.0862897288687549E-2</v>
      </c>
      <c r="T128" s="9">
        <f>IF(LEFT(A128,1)="1",0,IFERROR(N128/WN!Q128,"-"))</f>
        <v>0</v>
      </c>
      <c r="U128" s="18">
        <f>IF(C128="-","-",RTD("wdf.rtq",,C128,"LastPrice"))</f>
        <v>10970.77</v>
      </c>
      <c r="V128" s="9">
        <f>IF(C128="-","-",RTD("wdf.rtq",,C128,"PctChg")/100)</f>
        <v>1E-4</v>
      </c>
      <c r="W128" s="18">
        <f>RTD("wdf.rtq",,C128,"Amount")/100000000</f>
        <v>3180.7217559999999</v>
      </c>
      <c r="X128" s="18"/>
      <c r="Y128" s="18"/>
      <c r="Z128" s="18"/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V128"/>
  <sheetViews>
    <sheetView zoomScale="115" zoomScaleNormal="115" workbookViewId="0">
      <pane xSplit="2" ySplit="1" topLeftCell="C115" activePane="bottomRight" state="frozen"/>
      <selection activeCell="C50" sqref="C50:F50"/>
      <selection pane="topRight" activeCell="C50" sqref="C50:F50"/>
      <selection pane="bottomLeft" activeCell="C50" sqref="C50:F50"/>
      <selection pane="bottomRight" activeCell="C50" sqref="C50:F50"/>
    </sheetView>
  </sheetViews>
  <sheetFormatPr defaultColWidth="9" defaultRowHeight="12" x14ac:dyDescent="0.25"/>
  <cols>
    <col min="1" max="1" width="8" style="1" bestFit="1" customWidth="1"/>
    <col min="2" max="2" width="8.21875" style="1" bestFit="1" customWidth="1"/>
    <col min="3" max="3" width="6.33203125" style="7" bestFit="1" customWidth="1"/>
    <col min="4" max="6" width="9.33203125" style="7" bestFit="1" customWidth="1"/>
    <col min="7" max="7" width="7.21875" style="7" bestFit="1" customWidth="1"/>
    <col min="8" max="8" width="8.21875" style="7" bestFit="1" customWidth="1"/>
    <col min="9" max="9" width="9.33203125" style="7" bestFit="1" customWidth="1"/>
    <col min="10" max="10" width="7.21875" style="7" bestFit="1" customWidth="1"/>
    <col min="11" max="11" width="8.21875" style="7" bestFit="1" customWidth="1"/>
    <col min="12" max="12" width="10.21875" style="7" bestFit="1" customWidth="1"/>
    <col min="13" max="13" width="12.44140625" style="7" bestFit="1" customWidth="1"/>
    <col min="14" max="14" width="8" style="1" bestFit="1" customWidth="1"/>
    <col min="15" max="16" width="7.21875" style="1" bestFit="1" customWidth="1"/>
    <col min="17" max="17" width="8" style="1" bestFit="1" customWidth="1"/>
    <col min="18" max="19" width="7.6640625" style="1" bestFit="1" customWidth="1"/>
    <col min="20" max="20" width="8" style="1" bestFit="1" customWidth="1"/>
    <col min="21" max="22" width="8.21875" style="1" bestFit="1" customWidth="1"/>
    <col min="23" max="23" width="8" style="1" bestFit="1" customWidth="1"/>
    <col min="24" max="25" width="7.21875" style="1" bestFit="1" customWidth="1"/>
    <col min="26" max="26" width="9.6640625" style="7" bestFit="1" customWidth="1"/>
    <col min="27" max="28" width="7.21875" style="7" bestFit="1" customWidth="1"/>
    <col min="29" max="29" width="11.33203125" style="7" bestFit="1" customWidth="1"/>
    <col min="30" max="30" width="11.33203125" style="7" customWidth="1"/>
    <col min="31" max="31" width="11.33203125" style="7" bestFit="1" customWidth="1"/>
    <col min="32" max="46" width="9" style="1"/>
    <col min="47" max="47" width="9" style="16"/>
    <col min="48" max="16384" width="9" style="1"/>
  </cols>
  <sheetData>
    <row r="1" spans="1:48" x14ac:dyDescent="0.25">
      <c r="A1" s="1" t="s">
        <v>588</v>
      </c>
      <c r="B1" s="1" t="s">
        <v>604</v>
      </c>
      <c r="C1" s="7" t="s">
        <v>603</v>
      </c>
      <c r="D1" s="7" t="s">
        <v>602</v>
      </c>
      <c r="E1" s="7" t="s">
        <v>605</v>
      </c>
      <c r="F1" s="7" t="s">
        <v>610</v>
      </c>
      <c r="G1" s="7" t="s">
        <v>612</v>
      </c>
      <c r="H1" s="7" t="s">
        <v>623</v>
      </c>
      <c r="I1" s="7" t="s">
        <v>611</v>
      </c>
      <c r="J1" s="7" t="s">
        <v>613</v>
      </c>
      <c r="K1" s="7" t="s">
        <v>624</v>
      </c>
      <c r="L1" s="17" t="s">
        <v>640</v>
      </c>
      <c r="M1" s="17" t="s">
        <v>635</v>
      </c>
      <c r="N1" s="1" t="s">
        <v>589</v>
      </c>
      <c r="O1" s="1" t="s">
        <v>590</v>
      </c>
      <c r="P1" s="1" t="s">
        <v>591</v>
      </c>
      <c r="Q1" s="1" t="s">
        <v>592</v>
      </c>
      <c r="R1" s="1" t="s">
        <v>593</v>
      </c>
      <c r="S1" s="1" t="s">
        <v>594</v>
      </c>
      <c r="T1" s="16" t="s">
        <v>1244</v>
      </c>
      <c r="U1" s="1" t="s">
        <v>608</v>
      </c>
      <c r="V1" s="1" t="s">
        <v>609</v>
      </c>
      <c r="W1" s="1" t="s">
        <v>595</v>
      </c>
      <c r="X1" s="1" t="s">
        <v>596</v>
      </c>
      <c r="Y1" s="1" t="s">
        <v>597</v>
      </c>
      <c r="Z1" s="7" t="s">
        <v>598</v>
      </c>
      <c r="AA1" s="7" t="s">
        <v>599</v>
      </c>
      <c r="AB1" s="7" t="s">
        <v>600</v>
      </c>
      <c r="AC1" s="7" t="s">
        <v>615</v>
      </c>
      <c r="AD1" s="17" t="s">
        <v>1245</v>
      </c>
      <c r="AE1" s="7" t="s">
        <v>601</v>
      </c>
      <c r="AF1" s="16" t="s">
        <v>710</v>
      </c>
      <c r="AG1" s="16" t="s">
        <v>711</v>
      </c>
      <c r="AH1" s="16" t="s">
        <v>712</v>
      </c>
      <c r="AI1" s="16" t="s">
        <v>715</v>
      </c>
      <c r="AJ1" s="16" t="s">
        <v>713</v>
      </c>
      <c r="AK1" s="16" t="s">
        <v>714</v>
      </c>
      <c r="AL1" s="16" t="s">
        <v>716</v>
      </c>
      <c r="AM1" s="16" t="s">
        <v>717</v>
      </c>
      <c r="AN1" s="16" t="s">
        <v>718</v>
      </c>
      <c r="AO1" s="16" t="s">
        <v>719</v>
      </c>
      <c r="AP1" s="16" t="s">
        <v>720</v>
      </c>
      <c r="AQ1" s="16" t="s">
        <v>721</v>
      </c>
      <c r="AR1" s="16" t="s">
        <v>795</v>
      </c>
      <c r="AS1" s="16" t="s">
        <v>796</v>
      </c>
      <c r="AT1" s="16" t="s">
        <v>1369</v>
      </c>
      <c r="AU1" s="16" t="s">
        <v>1368</v>
      </c>
      <c r="AV1" s="16" t="s">
        <v>1110</v>
      </c>
    </row>
    <row r="2" spans="1:48" x14ac:dyDescent="0.25">
      <c r="A2" s="1" t="str">
        <f>CF!A2</f>
        <v>161812</v>
      </c>
      <c r="B2" s="1" t="str">
        <f>CF!D2</f>
        <v>100分级</v>
      </c>
      <c r="C2" s="7" t="str">
        <f>IF(LEFT(A2,1)="1","深","沪")</f>
        <v>深</v>
      </c>
      <c r="D2" s="7" t="str">
        <f>A2&amp;".OF"</f>
        <v>161812.OF</v>
      </c>
      <c r="E2" s="7" t="str">
        <f>A2&amp;IF(C2="深",".SZ",".SH")</f>
        <v>161812.SZ</v>
      </c>
      <c r="F2" s="7" t="str">
        <f>[1]!f_info_smfacode($D2)</f>
        <v>150018.SZ</v>
      </c>
      <c r="G2" s="7" t="str">
        <f>LEFT(F2,6)</f>
        <v>150018</v>
      </c>
      <c r="H2" s="7" t="str">
        <f>[1]!S_INFO_NAME(F2)</f>
        <v>银华稳进</v>
      </c>
      <c r="I2" s="7" t="str">
        <f>[1]!f_info_smfbcode($D2)</f>
        <v>150019.SZ</v>
      </c>
      <c r="J2" s="7" t="str">
        <f>LEFT(I2,6)</f>
        <v>150019</v>
      </c>
      <c r="K2" s="7" t="str">
        <f>[1]!S_INFO_NAME(I2)</f>
        <v>银华锐进</v>
      </c>
      <c r="L2" s="7" t="str">
        <f>UPPER([1]!f_info_trackindexcode(D2))</f>
        <v>399330.SZ</v>
      </c>
      <c r="M2" s="17" t="str">
        <f>[1]!S_INFO_NAME(L2)</f>
        <v>深证100</v>
      </c>
      <c r="N2" s="4">
        <f ca="1">[1]!f_nav_unit(A2,TDate0)</f>
        <v>1.032</v>
      </c>
      <c r="O2" s="4">
        <f ca="1">[1]!f_nav_unit(F2,TDate0)</f>
        <v>1.0309999999999999</v>
      </c>
      <c r="P2" s="4">
        <f ca="1">[1]!f_nav_unit(I2,TDate0)</f>
        <v>1.0329999999999999</v>
      </c>
      <c r="Q2" s="5">
        <f ca="1">[1]!f_unit_floortrading(E2,TDate0)/100000000</f>
        <v>0</v>
      </c>
      <c r="R2" s="5">
        <f ca="1">[1]!f_unit_floortrading(F2,TDate0)/100000000</f>
        <v>13.14268042</v>
      </c>
      <c r="S2" s="5">
        <f ca="1">[1]!f_unit_floortrading(I2,TDate0)/100000000</f>
        <v>13.14268042</v>
      </c>
      <c r="T2" s="5">
        <f ca="1">[1]!f_unit_floortrading(E2,TDate1)/100000000</f>
        <v>0</v>
      </c>
      <c r="U2" s="5">
        <f ca="1">[1]!f_unit_floortrading(F2,TDate1)/100000000</f>
        <v>13.217257419999999</v>
      </c>
      <c r="V2" s="5">
        <f ca="1">[1]!f_unit_floortrading(I2,TDate1)/100000000</f>
        <v>13.217257419999999</v>
      </c>
      <c r="W2" s="6">
        <f ca="1">[1]!s_dq_close(A2,TDate0)</f>
        <v>0</v>
      </c>
      <c r="X2" s="6">
        <f ca="1">[1]!s_dq_close(F2,TDate0)</f>
        <v>1.022</v>
      </c>
      <c r="Y2" s="6">
        <f ca="1">[1]!s_dq_close(I2,TDate0)</f>
        <v>1.032</v>
      </c>
      <c r="Z2" s="8">
        <f ca="1">Q2*N2</f>
        <v>0</v>
      </c>
      <c r="AA2" s="8">
        <f ca="1">R2*O2</f>
        <v>13.550103513019998</v>
      </c>
      <c r="AB2" s="8">
        <f ca="1">S2*P2</f>
        <v>13.576388873859999</v>
      </c>
      <c r="AC2" s="8">
        <f ca="1">Q2+R2+S2</f>
        <v>26.285360839999999</v>
      </c>
      <c r="AD2" s="8">
        <f ca="1">T2+U2+V2</f>
        <v>26.434514839999999</v>
      </c>
      <c r="AE2" s="8">
        <f ca="1">SUM(Z2:AB2)</f>
        <v>27.126492386879995</v>
      </c>
      <c r="AF2" s="39">
        <f ca="1">[1]!f_nav_unit(A2,TDate1)</f>
        <v>1.0329999999999999</v>
      </c>
      <c r="AG2" s="39">
        <f ca="1">[1]!f_nav_unit(G2,TDate1)</f>
        <v>1.0309999999999999</v>
      </c>
      <c r="AH2" s="39">
        <f ca="1">[1]!f_nav_unit(J2,TDate1)</f>
        <v>1.0349999999999999</v>
      </c>
      <c r="AI2" s="6">
        <f ca="1">[1]!s_dq_close(E2,TDate1)</f>
        <v>0</v>
      </c>
      <c r="AJ2" s="6">
        <f ca="1">[1]!s_dq_close(F2,TDate1)</f>
        <v>1.0209999999999999</v>
      </c>
      <c r="AK2" s="6">
        <f ca="1">[1]!s_dq_close(I2,TDate1)</f>
        <v>1.036</v>
      </c>
      <c r="AL2" s="39">
        <f ca="1">[1]!f_nav_unit(A2,TDate2)</f>
        <v>1.0369999999999999</v>
      </c>
      <c r="AM2" s="39">
        <f ca="1">[1]!f_nav_unit(G2,TDate2)</f>
        <v>1.03</v>
      </c>
      <c r="AN2" s="39">
        <f ca="1">[1]!f_nav_unit(J2,TDate2)</f>
        <v>1.044</v>
      </c>
      <c r="AO2" s="6">
        <f ca="1">[1]!s_dq_close(E2,TDate2)</f>
        <v>0</v>
      </c>
      <c r="AP2" s="6">
        <f ca="1">[1]!s_dq_close(F2,TDate2)</f>
        <v>1.0209999999999999</v>
      </c>
      <c r="AQ2" s="6">
        <f ca="1">[1]!s_dq_close(I2,TDate2)</f>
        <v>1.0429999999999999</v>
      </c>
      <c r="AR2" s="9">
        <f>[1]!f_info_managementfeeratio(D2)/100</f>
        <v>0.01</v>
      </c>
      <c r="AS2" s="9">
        <f>[1]!f_info_custodianfeeratio(D2)/100</f>
        <v>2E-3</v>
      </c>
      <c r="AT2" s="9">
        <f>[1]!f_info_agreedannuyield(F2,"")/100</f>
        <v>4.4999999999999998E-2</v>
      </c>
      <c r="AU2" s="114">
        <f>[1]!f_anal_nextaayield(F2,"")/100</f>
        <v>4.4999999999999998E-2</v>
      </c>
      <c r="AV2" s="1">
        <f ca="1">IF([1]!i_dq_pctchange(L2,TDate1)=0,"-",(AF2/AL2-1)/[1]!i_dq_pctchange(L2,TDate1)*100)</f>
        <v>1.0174636711831597</v>
      </c>
    </row>
    <row r="3" spans="1:48" x14ac:dyDescent="0.25">
      <c r="A3" s="1" t="str">
        <f>CF!A3</f>
        <v>165511</v>
      </c>
      <c r="B3" s="1" t="str">
        <f>CF!D3</f>
        <v>信诚500</v>
      </c>
      <c r="C3" s="7" t="str">
        <f t="shared" ref="C3:C6" si="0">IF(LEFT(A3,1)="1","深","沪")</f>
        <v>深</v>
      </c>
      <c r="D3" s="7" t="str">
        <f t="shared" ref="D3:D6" si="1">A3&amp;".OF"</f>
        <v>165511.OF</v>
      </c>
      <c r="E3" s="7" t="str">
        <f t="shared" ref="E3:E6" si="2">A3&amp;IF(C3="深",".SZ",".SH")</f>
        <v>165511.SZ</v>
      </c>
      <c r="F3" s="7" t="str">
        <f>[1]!f_info_smfacode($D3)</f>
        <v>150028.SZ</v>
      </c>
      <c r="G3" s="7" t="str">
        <f t="shared" ref="G3:G6" si="3">LEFT(F3,6)</f>
        <v>150028</v>
      </c>
      <c r="H3" s="7" t="str">
        <f>[1]!S_INFO_NAME(F3)</f>
        <v>中证500A</v>
      </c>
      <c r="I3" s="7" t="str">
        <f>[1]!f_info_smfbcode($D3)</f>
        <v>150029.SZ</v>
      </c>
      <c r="J3" s="7" t="str">
        <f t="shared" ref="J3:J6" si="4">LEFT(I3,6)</f>
        <v>150029</v>
      </c>
      <c r="K3" s="7" t="str">
        <f>[1]!S_INFO_NAME(I3)</f>
        <v>中证500B</v>
      </c>
      <c r="L3" s="7" t="str">
        <f>UPPER([1]!f_info_trackindexcode(D3))</f>
        <v>000905.SH</v>
      </c>
      <c r="M3" s="17" t="str">
        <f>[1]!S_INFO_NAME(L3)</f>
        <v>中证500</v>
      </c>
      <c r="N3" s="4">
        <f ca="1">[1]!f_nav_unit(A3,TDate0)</f>
        <v>1.3420000000000001</v>
      </c>
      <c r="O3" s="4">
        <f ca="1">[1]!f_nav_unit(F3,TDate0)</f>
        <v>1.028</v>
      </c>
      <c r="P3" s="4">
        <f ca="1">[1]!f_nav_unit(I3,TDate0)</f>
        <v>1.5509999999999999</v>
      </c>
      <c r="Q3" s="5">
        <f ca="1">[1]!f_unit_floortrading(E3,TDate0)/100000000</f>
        <v>0</v>
      </c>
      <c r="R3" s="5">
        <f ca="1">[1]!f_unit_floortrading(F3,TDate0)/100000000</f>
        <v>0.24731420000000001</v>
      </c>
      <c r="S3" s="5">
        <f ca="1">[1]!f_unit_floortrading(I3,TDate0)/100000000</f>
        <v>0.37097131</v>
      </c>
      <c r="T3" s="5">
        <f ca="1">[1]!f_unit_floortrading(E3,TDate1)/100000000</f>
        <v>0</v>
      </c>
      <c r="U3" s="5">
        <f ca="1">[1]!f_unit_floortrading(F3,TDate1)/100000000</f>
        <v>0.24734139999999999</v>
      </c>
      <c r="V3" s="5">
        <f ca="1">[1]!f_unit_floortrading(I3,TDate1)/100000000</f>
        <v>0.37101211000000001</v>
      </c>
      <c r="W3" s="6">
        <f ca="1">[1]!s_dq_close(A3,TDate0)</f>
        <v>0</v>
      </c>
      <c r="X3" s="6">
        <f ca="1">[1]!s_dq_close(F3,TDate0)</f>
        <v>1.004</v>
      </c>
      <c r="Y3" s="6">
        <f ca="1">[1]!s_dq_close(I3,TDate0)</f>
        <v>1.55</v>
      </c>
      <c r="Z3" s="8">
        <f t="shared" ref="Z3:Z6" ca="1" si="5">Q3*N3</f>
        <v>0</v>
      </c>
      <c r="AA3" s="8">
        <f t="shared" ref="AA3:AA6" ca="1" si="6">R3*O3</f>
        <v>0.25423899760000002</v>
      </c>
      <c r="AB3" s="8">
        <f t="shared" ref="AB3:AB6" ca="1" si="7">S3*P3</f>
        <v>0.57537650181</v>
      </c>
      <c r="AC3" s="8">
        <f t="shared" ref="AC3:AC6" ca="1" si="8">Q3+R3+S3</f>
        <v>0.61828550999999998</v>
      </c>
      <c r="AD3" s="8">
        <f t="shared" ref="AD3:AD65" ca="1" si="9">T3+U3+V3</f>
        <v>0.61835350999999994</v>
      </c>
      <c r="AE3" s="8">
        <f t="shared" ref="AE3:AE6" ca="1" si="10">SUM(Z3:AB3)</f>
        <v>0.82961549941000001</v>
      </c>
      <c r="AF3" s="39">
        <f ca="1">[1]!f_nav_unit(A3,TDate1)</f>
        <v>1.3380000000000001</v>
      </c>
      <c r="AG3" s="39">
        <f ca="1">[1]!f_nav_unit(G3,TDate1)</f>
        <v>1.028</v>
      </c>
      <c r="AH3" s="39">
        <f ca="1">[1]!f_nav_unit(J3,TDate1)</f>
        <v>1.5449999999999999</v>
      </c>
      <c r="AI3" s="6">
        <f ca="1">[1]!s_dq_close(E3,TDate1)</f>
        <v>0</v>
      </c>
      <c r="AJ3" s="6">
        <f ca="1">[1]!s_dq_close(F3,TDate1)</f>
        <v>1.006</v>
      </c>
      <c r="AK3" s="6">
        <f ca="1">[1]!s_dq_close(I3,TDate1)</f>
        <v>1.5509999999999999</v>
      </c>
      <c r="AL3" s="39">
        <f ca="1">[1]!f_nav_unit(A3,TDate2)</f>
        <v>1.3480000000000001</v>
      </c>
      <c r="AM3" s="39">
        <f ca="1">[1]!f_nav_unit(G3,TDate2)</f>
        <v>1.028</v>
      </c>
      <c r="AN3" s="39">
        <f ca="1">[1]!f_nav_unit(J3,TDate2)</f>
        <v>1.5609999999999999</v>
      </c>
      <c r="AO3" s="6">
        <f ca="1">[1]!s_dq_close(E3,TDate2)</f>
        <v>0</v>
      </c>
      <c r="AP3" s="6">
        <f ca="1">[1]!s_dq_close(F3,TDate2)</f>
        <v>1.0049999999999999</v>
      </c>
      <c r="AQ3" s="6">
        <f ca="1">[1]!s_dq_close(I3,TDate2)</f>
        <v>1.5660000000000001</v>
      </c>
      <c r="AR3" s="9">
        <f>[1]!f_info_managementfeeratio(D3)/100</f>
        <v>0.01</v>
      </c>
      <c r="AS3" s="9">
        <f>[1]!f_info_custodianfeeratio(D3)/100</f>
        <v>2.2000000000000001E-3</v>
      </c>
      <c r="AT3" s="9">
        <f>[1]!f_info_agreedannuyield(F3,"")/100</f>
        <v>4.7E-2</v>
      </c>
      <c r="AU3" s="114">
        <f>[1]!f_anal_nextaayield(F3,"")/100</f>
        <v>4.7E-2</v>
      </c>
      <c r="AV3" s="1">
        <f ca="1">IF([1]!i_dq_pctchange(L3,TDate1)=0,"-",(AF3/AL3-1)/[1]!i_dq_pctchange(L3,TDate1)*100)</f>
        <v>1.0101589512088121</v>
      </c>
    </row>
    <row r="4" spans="1:48" x14ac:dyDescent="0.25">
      <c r="A4" s="1" t="str">
        <f>CF!A4</f>
        <v>161816</v>
      </c>
      <c r="B4" s="1" t="str">
        <f>CF!D4</f>
        <v>90分级</v>
      </c>
      <c r="C4" s="7" t="str">
        <f t="shared" si="0"/>
        <v>深</v>
      </c>
      <c r="D4" s="7" t="str">
        <f t="shared" si="1"/>
        <v>161816.OF</v>
      </c>
      <c r="E4" s="7" t="str">
        <f t="shared" si="2"/>
        <v>161816.SZ</v>
      </c>
      <c r="F4" s="7" t="str">
        <f>[1]!f_info_smfacode($D4)</f>
        <v>150030.SZ</v>
      </c>
      <c r="G4" s="7" t="str">
        <f t="shared" si="3"/>
        <v>150030</v>
      </c>
      <c r="H4" s="7" t="str">
        <f>[1]!S_INFO_NAME(F4)</f>
        <v>中证90A</v>
      </c>
      <c r="I4" s="7" t="str">
        <f>[1]!f_info_smfbcode($D4)</f>
        <v>150031.SZ</v>
      </c>
      <c r="J4" s="7" t="str">
        <f t="shared" si="4"/>
        <v>150031</v>
      </c>
      <c r="K4" s="7" t="str">
        <f>[1]!S_INFO_NAME(I4)</f>
        <v>中证90B</v>
      </c>
      <c r="L4" s="7" t="str">
        <f>UPPER([1]!f_info_trackindexcode(D4))</f>
        <v>000971.SH</v>
      </c>
      <c r="M4" s="17" t="str">
        <f>[1]!S_INFO_NAME(L4)</f>
        <v>等权90</v>
      </c>
      <c r="N4" s="4">
        <f ca="1">[1]!f_nav_unit(A4,TDate0)</f>
        <v>1.1919999999999999</v>
      </c>
      <c r="O4" s="4">
        <f ca="1">[1]!f_nav_unit(F4,TDate0)</f>
        <v>1.034</v>
      </c>
      <c r="P4" s="4">
        <f ca="1">[1]!f_nav_unit(I4,TDate0)</f>
        <v>1.35</v>
      </c>
      <c r="Q4" s="5">
        <f ca="1">[1]!f_unit_floortrading(E4,TDate0)/100000000</f>
        <v>0</v>
      </c>
      <c r="R4" s="5">
        <f ca="1">[1]!f_unit_floortrading(F4,TDate0)/100000000</f>
        <v>0.21577109</v>
      </c>
      <c r="S4" s="5">
        <f ca="1">[1]!f_unit_floortrading(I4,TDate0)/100000000</f>
        <v>0.21577109</v>
      </c>
      <c r="T4" s="5">
        <f ca="1">[1]!f_unit_floortrading(E4,TDate1)/100000000</f>
        <v>0</v>
      </c>
      <c r="U4" s="5">
        <f ca="1">[1]!f_unit_floortrading(F4,TDate1)/100000000</f>
        <v>0.21645803999999999</v>
      </c>
      <c r="V4" s="5">
        <f ca="1">[1]!f_unit_floortrading(I4,TDate1)/100000000</f>
        <v>0.21645803999999999</v>
      </c>
      <c r="W4" s="6">
        <f ca="1">[1]!s_dq_close(A4,TDate0)</f>
        <v>0</v>
      </c>
      <c r="X4" s="6">
        <f ca="1">[1]!s_dq_close(F4,TDate0)</f>
        <v>1.0449999999999999</v>
      </c>
      <c r="Y4" s="6">
        <f ca="1">[1]!s_dq_close(I4,TDate0)</f>
        <v>1.3169999999999999</v>
      </c>
      <c r="Z4" s="8">
        <f t="shared" ca="1" si="5"/>
        <v>0</v>
      </c>
      <c r="AA4" s="8">
        <f t="shared" ca="1" si="6"/>
        <v>0.22310730706000001</v>
      </c>
      <c r="AB4" s="8">
        <f t="shared" ca="1" si="7"/>
        <v>0.2912909715</v>
      </c>
      <c r="AC4" s="8">
        <f t="shared" ca="1" si="8"/>
        <v>0.43154218</v>
      </c>
      <c r="AD4" s="8">
        <f t="shared" ca="1" si="9"/>
        <v>0.43291607999999998</v>
      </c>
      <c r="AE4" s="8">
        <f t="shared" ca="1" si="10"/>
        <v>0.51439827855999998</v>
      </c>
      <c r="AF4" s="39">
        <f ca="1">[1]!f_nav_unit(A4,TDate1)</f>
        <v>1.1950000000000001</v>
      </c>
      <c r="AG4" s="39">
        <f ca="1">[1]!f_nav_unit(G4,TDate1)</f>
        <v>1.034</v>
      </c>
      <c r="AH4" s="39">
        <f ca="1">[1]!f_nav_unit(J4,TDate1)</f>
        <v>1.3560000000000001</v>
      </c>
      <c r="AI4" s="6">
        <f ca="1">[1]!s_dq_close(E4,TDate1)</f>
        <v>0</v>
      </c>
      <c r="AJ4" s="6">
        <f ca="1">[1]!s_dq_close(F4,TDate1)</f>
        <v>1.044</v>
      </c>
      <c r="AK4" s="6">
        <f ca="1">[1]!s_dq_close(I4,TDate1)</f>
        <v>1.3260000000000001</v>
      </c>
      <c r="AL4" s="39">
        <f ca="1">[1]!f_nav_unit(A4,TDate2)</f>
        <v>1.2010000000000001</v>
      </c>
      <c r="AM4" s="39">
        <f ca="1">[1]!f_nav_unit(G4,TDate2)</f>
        <v>1.034</v>
      </c>
      <c r="AN4" s="39">
        <f ca="1">[1]!f_nav_unit(J4,TDate2)</f>
        <v>1.3680000000000001</v>
      </c>
      <c r="AO4" s="6">
        <f ca="1">[1]!s_dq_close(E4,TDate2)</f>
        <v>0</v>
      </c>
      <c r="AP4" s="6">
        <f ca="1">[1]!s_dq_close(F4,TDate2)</f>
        <v>1.0549999999999999</v>
      </c>
      <c r="AQ4" s="6">
        <f ca="1">[1]!s_dq_close(I4,TDate2)</f>
        <v>1.33</v>
      </c>
      <c r="AR4" s="9">
        <f>[1]!f_info_managementfeeratio(D4)/100</f>
        <v>0.01</v>
      </c>
      <c r="AS4" s="9">
        <f>[1]!f_info_custodianfeeratio(D4)/100</f>
        <v>2.2000000000000001E-3</v>
      </c>
      <c r="AT4" s="9">
        <f>[1]!f_info_agreedannuyield(F4,"")/100</f>
        <v>0.05</v>
      </c>
      <c r="AU4" s="114">
        <f>[1]!f_anal_nextaayield(F4,"")/100</f>
        <v>0.05</v>
      </c>
      <c r="AV4" s="1">
        <f ca="1">IF([1]!i_dq_pctchange(L4,TDate1)=0,"-",(AF4/AL4-1)/[1]!i_dq_pctchange(L4,TDate1)*100)</f>
        <v>0.90367805644082277</v>
      </c>
    </row>
    <row r="5" spans="1:48" x14ac:dyDescent="0.25">
      <c r="A5" s="1" t="str">
        <f>CF!A5</f>
        <v>165310</v>
      </c>
      <c r="B5" s="1" t="str">
        <f>CF!D5</f>
        <v>建信双利</v>
      </c>
      <c r="C5" s="7" t="str">
        <f t="shared" si="0"/>
        <v>深</v>
      </c>
      <c r="D5" s="7" t="str">
        <f t="shared" si="1"/>
        <v>165310.OF</v>
      </c>
      <c r="E5" s="7" t="str">
        <f t="shared" si="2"/>
        <v>165310.SZ</v>
      </c>
      <c r="F5" s="7" t="str">
        <f>[1]!f_info_smfacode($D5)</f>
        <v>150036.SZ</v>
      </c>
      <c r="G5" s="7" t="str">
        <f t="shared" si="3"/>
        <v>150036</v>
      </c>
      <c r="H5" s="7" t="str">
        <f>[1]!S_INFO_NAME(F5)</f>
        <v>建信稳健</v>
      </c>
      <c r="I5" s="7" t="str">
        <f>[1]!f_info_smfbcode($D5)</f>
        <v>150037.SZ</v>
      </c>
      <c r="J5" s="7" t="str">
        <f t="shared" si="4"/>
        <v>150037</v>
      </c>
      <c r="K5" s="7" t="str">
        <f>[1]!S_INFO_NAME(I5)</f>
        <v>建信进取</v>
      </c>
      <c r="L5" s="7" t="str">
        <f>UPPER([1]!f_info_trackindexcode(D5))</f>
        <v>0</v>
      </c>
      <c r="M5" s="17">
        <f>[1]!S_INFO_NAME(L5)</f>
        <v>0</v>
      </c>
      <c r="N5" s="4">
        <f ca="1">[1]!f_nav_unit(A5,TDate0)</f>
        <v>1.5429999999999999</v>
      </c>
      <c r="O5" s="4">
        <f ca="1">[1]!f_nav_unit(F5,TDate0)</f>
        <v>1.034</v>
      </c>
      <c r="P5" s="4">
        <f ca="1">[1]!f_nav_unit(I5,TDate0)</f>
        <v>1.8819999999999999</v>
      </c>
      <c r="Q5" s="5">
        <f ca="1">[1]!f_unit_floortrading(E5,TDate0)/100000000</f>
        <v>0</v>
      </c>
      <c r="R5" s="5">
        <f ca="1">[1]!f_unit_floortrading(F5,TDate0)/100000000</f>
        <v>1.214324E-2</v>
      </c>
      <c r="S5" s="5">
        <f ca="1">[1]!f_unit_floortrading(I5,TDate0)/100000000</f>
        <v>1.8214879999999999E-2</v>
      </c>
      <c r="T5" s="5">
        <f ca="1">[1]!f_unit_floortrading(E5,TDate1)/100000000</f>
        <v>0</v>
      </c>
      <c r="U5" s="5">
        <f ca="1">[1]!f_unit_floortrading(F5,TDate1)/100000000</f>
        <v>1.22154E-2</v>
      </c>
      <c r="V5" s="5">
        <f ca="1">[1]!f_unit_floortrading(I5,TDate1)/100000000</f>
        <v>1.8323119999999998E-2</v>
      </c>
      <c r="W5" s="6">
        <f ca="1">[1]!s_dq_close(A5,TDate0)</f>
        <v>0</v>
      </c>
      <c r="X5" s="6">
        <f ca="1">[1]!s_dq_close(F5,TDate0)</f>
        <v>1.085</v>
      </c>
      <c r="Y5" s="6">
        <f ca="1">[1]!s_dq_close(I5,TDate0)</f>
        <v>1.845</v>
      </c>
      <c r="Z5" s="8">
        <f t="shared" ca="1" si="5"/>
        <v>0</v>
      </c>
      <c r="AA5" s="8">
        <f t="shared" ca="1" si="6"/>
        <v>1.255611016E-2</v>
      </c>
      <c r="AB5" s="8">
        <f t="shared" ca="1" si="7"/>
        <v>3.428040416E-2</v>
      </c>
      <c r="AC5" s="8">
        <f t="shared" ca="1" si="8"/>
        <v>3.0358119999999999E-2</v>
      </c>
      <c r="AD5" s="8">
        <f t="shared" ca="1" si="9"/>
        <v>3.053852E-2</v>
      </c>
      <c r="AE5" s="8">
        <f t="shared" ca="1" si="10"/>
        <v>4.6836514320000001E-2</v>
      </c>
      <c r="AF5" s="39">
        <f ca="1">[1]!f_nav_unit(A5,TDate1)</f>
        <v>1.544</v>
      </c>
      <c r="AG5" s="39">
        <f ca="1">[1]!f_nav_unit(G5,TDate1)</f>
        <v>1.034</v>
      </c>
      <c r="AH5" s="39">
        <f ca="1">[1]!f_nav_unit(J5,TDate1)</f>
        <v>1.8839999999999999</v>
      </c>
      <c r="AI5" s="6">
        <f ca="1">[1]!s_dq_close(E5,TDate1)</f>
        <v>0</v>
      </c>
      <c r="AJ5" s="6">
        <f ca="1">[1]!s_dq_close(F5,TDate1)</f>
        <v>1.085</v>
      </c>
      <c r="AK5" s="6">
        <f ca="1">[1]!s_dq_close(I5,TDate1)</f>
        <v>1.845</v>
      </c>
      <c r="AL5" s="39">
        <f ca="1">[1]!f_nav_unit(A5,TDate2)</f>
        <v>1.55</v>
      </c>
      <c r="AM5" s="39">
        <f ca="1">[1]!f_nav_unit(G5,TDate2)</f>
        <v>1.034</v>
      </c>
      <c r="AN5" s="39">
        <f ca="1">[1]!f_nav_unit(J5,TDate2)</f>
        <v>1.8939999999999999</v>
      </c>
      <c r="AO5" s="6">
        <f ca="1">[1]!s_dq_close(E5,TDate2)</f>
        <v>0</v>
      </c>
      <c r="AP5" s="6">
        <f ca="1">[1]!s_dq_close(F5,TDate2)</f>
        <v>1.0589999999999999</v>
      </c>
      <c r="AQ5" s="6">
        <f ca="1">[1]!s_dq_close(I5,TDate2)</f>
        <v>1.742</v>
      </c>
      <c r="AR5" s="9">
        <f>[1]!f_info_managementfeeratio(D5)/100</f>
        <v>1.4999999999999999E-2</v>
      </c>
      <c r="AS5" s="9">
        <f>[1]!f_info_custodianfeeratio(D5)/100</f>
        <v>2.5000000000000001E-3</v>
      </c>
      <c r="AT5" s="9">
        <f>[1]!f_info_agreedannuyield(F5,"")/100</f>
        <v>0.05</v>
      </c>
      <c r="AU5" s="114">
        <f>[1]!f_anal_nextaayield(F5,"")/100</f>
        <v>0.05</v>
      </c>
      <c r="AV5" s="1" t="str">
        <f ca="1">IF([1]!i_dq_pctchange(L5,TDate1)=0,"-",(AF5/AL5-1)/[1]!i_dq_pctchange(L5,TDate1)*100)</f>
        <v>-</v>
      </c>
    </row>
    <row r="6" spans="1:48" x14ac:dyDescent="0.25">
      <c r="A6" s="1" t="str">
        <f>CF!A6</f>
        <v>161818</v>
      </c>
      <c r="B6" s="1" t="str">
        <f>CF!D6</f>
        <v>消费分级</v>
      </c>
      <c r="C6" s="7" t="str">
        <f t="shared" si="0"/>
        <v>深</v>
      </c>
      <c r="D6" s="7" t="str">
        <f t="shared" si="1"/>
        <v>161818.OF</v>
      </c>
      <c r="E6" s="7" t="str">
        <f t="shared" si="2"/>
        <v>161818.SZ</v>
      </c>
      <c r="F6" s="7" t="str">
        <f>[1]!f_info_smfacode($D6)</f>
        <v>150047.SZ</v>
      </c>
      <c r="G6" s="7" t="str">
        <f t="shared" si="3"/>
        <v>150047</v>
      </c>
      <c r="H6" s="7" t="str">
        <f>[1]!S_INFO_NAME(F6)</f>
        <v>消费A</v>
      </c>
      <c r="I6" s="7" t="str">
        <f>[1]!f_info_smfbcode($D6)</f>
        <v>150048.SZ</v>
      </c>
      <c r="J6" s="7" t="str">
        <f t="shared" si="4"/>
        <v>150048</v>
      </c>
      <c r="K6" s="7" t="str">
        <f>[1]!S_INFO_NAME(I6)</f>
        <v>消费B</v>
      </c>
      <c r="L6" s="7" t="str">
        <f>UPPER([1]!f_info_trackindexcode(D6))</f>
        <v>0</v>
      </c>
      <c r="M6" s="17">
        <f>[1]!S_INFO_NAME(L6)</f>
        <v>0</v>
      </c>
      <c r="N6" s="4">
        <f ca="1">[1]!f_nav_unit(A6,TDate0)</f>
        <v>1.165</v>
      </c>
      <c r="O6" s="4">
        <f ca="1">[1]!f_nav_unit(F6,TDate0)</f>
        <v>1.038</v>
      </c>
      <c r="P6" s="4">
        <f ca="1">[1]!f_nav_unit(I6,TDate0)</f>
        <v>1.1970000000000001</v>
      </c>
      <c r="Q6" s="5">
        <f ca="1">[1]!f_unit_floortrading(E6,TDate0)/100000000</f>
        <v>0</v>
      </c>
      <c r="R6" s="5">
        <f ca="1">[1]!f_unit_floortrading(F6,TDate0)/100000000</f>
        <v>2.900813E-2</v>
      </c>
      <c r="S6" s="5">
        <f ca="1">[1]!f_unit_floortrading(I6,TDate0)/100000000</f>
        <v>0.11603255</v>
      </c>
      <c r="T6" s="5">
        <f ca="1">[1]!f_unit_floortrading(E6,TDate1)/100000000</f>
        <v>0</v>
      </c>
      <c r="U6" s="5">
        <f ca="1">[1]!f_unit_floortrading(F6,TDate1)/100000000</f>
        <v>2.900813E-2</v>
      </c>
      <c r="V6" s="5">
        <f ca="1">[1]!f_unit_floortrading(I6,TDate1)/100000000</f>
        <v>0.11603255</v>
      </c>
      <c r="W6" s="6">
        <f ca="1">[1]!s_dq_close(A6,TDate0)</f>
        <v>0</v>
      </c>
      <c r="X6" s="6">
        <f ca="1">[1]!s_dq_close(F6,TDate0)</f>
        <v>1.43</v>
      </c>
      <c r="Y6" s="6">
        <f ca="1">[1]!s_dq_close(I6,TDate0)</f>
        <v>1.127</v>
      </c>
      <c r="Z6" s="8">
        <f t="shared" ca="1" si="5"/>
        <v>0</v>
      </c>
      <c r="AA6" s="8">
        <f t="shared" ca="1" si="6"/>
        <v>3.0110438940000001E-2</v>
      </c>
      <c r="AB6" s="8">
        <f t="shared" ca="1" si="7"/>
        <v>0.13889096235000001</v>
      </c>
      <c r="AC6" s="8">
        <f t="shared" ca="1" si="8"/>
        <v>0.14504068000000001</v>
      </c>
      <c r="AD6" s="8">
        <f t="shared" ca="1" si="9"/>
        <v>0.14504068000000001</v>
      </c>
      <c r="AE6" s="8">
        <f t="shared" ca="1" si="10"/>
        <v>0.16900140129000002</v>
      </c>
      <c r="AF6" s="39">
        <f ca="1">[1]!f_nav_unit(A6,TDate1)</f>
        <v>1.1659999999999999</v>
      </c>
      <c r="AG6" s="39">
        <f ca="1">[1]!f_nav_unit(G6,TDate1)</f>
        <v>1.0369999999999999</v>
      </c>
      <c r="AH6" s="39">
        <f ca="1">[1]!f_nav_unit(J6,TDate1)</f>
        <v>1.198</v>
      </c>
      <c r="AI6" s="6">
        <f ca="1">[1]!s_dq_close(E6,TDate1)</f>
        <v>0</v>
      </c>
      <c r="AJ6" s="6">
        <f ca="1">[1]!s_dq_close(F6,TDate1)</f>
        <v>1.43</v>
      </c>
      <c r="AK6" s="6">
        <f ca="1">[1]!s_dq_close(I6,TDate1)</f>
        <v>1.127</v>
      </c>
      <c r="AL6" s="39">
        <f ca="1">[1]!f_nav_unit(A6,TDate2)</f>
        <v>1.177</v>
      </c>
      <c r="AM6" s="39">
        <f ca="1">[1]!f_nav_unit(G6,TDate2)</f>
        <v>1.0369999999999999</v>
      </c>
      <c r="AN6" s="39">
        <f ca="1">[1]!f_nav_unit(J6,TDate2)</f>
        <v>1.212</v>
      </c>
      <c r="AO6" s="6">
        <f ca="1">[1]!s_dq_close(E6,TDate2)</f>
        <v>0</v>
      </c>
      <c r="AP6" s="6">
        <f ca="1">[1]!s_dq_close(F6,TDate2)</f>
        <v>1.43</v>
      </c>
      <c r="AQ6" s="6">
        <f ca="1">[1]!s_dq_close(I6,TDate2)</f>
        <v>1.1080000000000001</v>
      </c>
      <c r="AR6" s="9">
        <f>[1]!f_info_managementfeeratio(D6)/100</f>
        <v>0.02</v>
      </c>
      <c r="AS6" s="9">
        <f>[1]!f_info_custodianfeeratio(D6)/100</f>
        <v>3.4999999999999996E-3</v>
      </c>
      <c r="AT6" s="9">
        <f>[1]!f_info_agreedannuyield(F6,"")/100</f>
        <v>5.5E-2</v>
      </c>
      <c r="AU6" s="114">
        <f>[1]!f_anal_nextaayield(F6,"")/100</f>
        <v>5.5E-2</v>
      </c>
      <c r="AV6" s="1" t="str">
        <f ca="1">IF([1]!i_dq_pctchange(L6,TDate1)=0,"-",(AF6/AL6-1)/[1]!i_dq_pctchange(L6,TDate1)*100)</f>
        <v>-</v>
      </c>
    </row>
    <row r="7" spans="1:48" x14ac:dyDescent="0.25">
      <c r="A7" s="1" t="str">
        <f>CF!A7</f>
        <v>162216</v>
      </c>
      <c r="B7" s="1" t="str">
        <f>CF!D7</f>
        <v>泰达500</v>
      </c>
      <c r="C7" s="7" t="str">
        <f t="shared" ref="C7:C69" si="11">IF(LEFT(A7,1)="1","深","沪")</f>
        <v>深</v>
      </c>
      <c r="D7" s="7" t="str">
        <f t="shared" ref="D7:D69" si="12">A7&amp;".OF"</f>
        <v>162216.OF</v>
      </c>
      <c r="E7" s="7" t="str">
        <f t="shared" ref="E7:E69" si="13">A7&amp;IF(C7="深",".SZ",".SH")</f>
        <v>162216.SZ</v>
      </c>
      <c r="F7" s="7" t="str">
        <f>[1]!f_info_smfacode($D7)</f>
        <v>150053.SZ</v>
      </c>
      <c r="G7" s="7" t="str">
        <f t="shared" ref="G7:G69" si="14">LEFT(F7,6)</f>
        <v>150053</v>
      </c>
      <c r="H7" s="7" t="str">
        <f>[1]!S_INFO_NAME(F7)</f>
        <v>泰达500A</v>
      </c>
      <c r="I7" s="7" t="str">
        <f>[1]!f_info_smfbcode($D7)</f>
        <v>150054.SZ</v>
      </c>
      <c r="J7" s="7" t="str">
        <f t="shared" ref="J7:J69" si="15">LEFT(I7,6)</f>
        <v>150054</v>
      </c>
      <c r="K7" s="7" t="str">
        <f>[1]!S_INFO_NAME(I7)</f>
        <v>泰达500B</v>
      </c>
      <c r="L7" s="7" t="str">
        <f>UPPER([1]!f_info_trackindexcode(D7))</f>
        <v>000905.SH</v>
      </c>
      <c r="M7" s="17" t="str">
        <f>[1]!S_INFO_NAME(L7)</f>
        <v>中证500</v>
      </c>
      <c r="N7" s="4">
        <f ca="1">[1]!f_nav_unit(A7,TDate0)</f>
        <v>1.0648</v>
      </c>
      <c r="O7" s="4">
        <f ca="1">[1]!f_nav_unit(F7,TDate0)</f>
        <v>1.0341</v>
      </c>
      <c r="P7" s="4">
        <f ca="1">[1]!f_nav_unit(I7,TDate0)</f>
        <v>1.0852999999999999</v>
      </c>
      <c r="Q7" s="5">
        <f ca="1">[1]!f_unit_floortrading(E7,TDate0)/100000000</f>
        <v>0</v>
      </c>
      <c r="R7" s="5">
        <f ca="1">[1]!f_unit_floortrading(F7,TDate0)/100000000</f>
        <v>3.3869440000000001E-2</v>
      </c>
      <c r="S7" s="5">
        <f ca="1">[1]!f_unit_floortrading(I7,TDate0)/100000000</f>
        <v>5.0804160000000001E-2</v>
      </c>
      <c r="T7" s="5">
        <f ca="1">[1]!f_unit_floortrading(E7,TDate1)/100000000</f>
        <v>0</v>
      </c>
      <c r="U7" s="5">
        <f ca="1">[1]!f_unit_floortrading(F7,TDate1)/100000000</f>
        <v>3.3878520000000002E-2</v>
      </c>
      <c r="V7" s="5">
        <f ca="1">[1]!f_unit_floortrading(I7,TDate1)/100000000</f>
        <v>5.081778E-2</v>
      </c>
      <c r="W7" s="6">
        <f ca="1">[1]!s_dq_close(A7,TDate0)</f>
        <v>0</v>
      </c>
      <c r="X7" s="6">
        <f ca="1">[1]!s_dq_close(F7,TDate0)</f>
        <v>1.048</v>
      </c>
      <c r="Y7" s="6">
        <f ca="1">[1]!s_dq_close(I7,TDate0)</f>
        <v>1.0429999999999999</v>
      </c>
      <c r="Z7" s="8">
        <f t="shared" ref="Z7:Z69" ca="1" si="16">Q7*N7</f>
        <v>0</v>
      </c>
      <c r="AA7" s="8">
        <f t="shared" ref="AA7:AA69" ca="1" si="17">R7*O7</f>
        <v>3.5024387904000004E-2</v>
      </c>
      <c r="AB7" s="8">
        <f t="shared" ref="AB7:AB69" ca="1" si="18">S7*P7</f>
        <v>5.5137754848000001E-2</v>
      </c>
      <c r="AC7" s="8">
        <f t="shared" ref="AC7:AC69" ca="1" si="19">Q7+R7+S7</f>
        <v>8.4673600000000002E-2</v>
      </c>
      <c r="AD7" s="8">
        <f t="shared" ca="1" si="9"/>
        <v>8.4696300000000002E-2</v>
      </c>
      <c r="AE7" s="8">
        <f t="shared" ref="AE7:AE69" ca="1" si="20">SUM(Z7:AB7)</f>
        <v>9.0162142752000005E-2</v>
      </c>
      <c r="AF7" s="39">
        <f ca="1">[1]!f_nav_unit(A7,TDate1)</f>
        <v>1.0611999999999999</v>
      </c>
      <c r="AG7" s="39">
        <f ca="1">[1]!f_nav_unit(G7,TDate1)</f>
        <v>1.034</v>
      </c>
      <c r="AH7" s="39">
        <f ca="1">[1]!f_nav_unit(J7,TDate1)</f>
        <v>1.0792999999999999</v>
      </c>
      <c r="AI7" s="6">
        <f ca="1">[1]!s_dq_close(E7,TDate1)</f>
        <v>0</v>
      </c>
      <c r="AJ7" s="6">
        <f ca="1">[1]!s_dq_close(F7,TDate1)</f>
        <v>1.048</v>
      </c>
      <c r="AK7" s="6">
        <f ca="1">[1]!s_dq_close(I7,TDate1)</f>
        <v>1.0429999999999999</v>
      </c>
      <c r="AL7" s="39">
        <f ca="1">[1]!f_nav_unit(A7,TDate2)</f>
        <v>1.0664</v>
      </c>
      <c r="AM7" s="39">
        <f ca="1">[1]!f_nav_unit(G7,TDate2)</f>
        <v>1.0338000000000001</v>
      </c>
      <c r="AN7" s="39">
        <f ca="1">[1]!f_nav_unit(J7,TDate2)</f>
        <v>1.0881000000000001</v>
      </c>
      <c r="AO7" s="6">
        <f ca="1">[1]!s_dq_close(E7,TDate2)</f>
        <v>0</v>
      </c>
      <c r="AP7" s="6">
        <f ca="1">[1]!s_dq_close(F7,TDate2)</f>
        <v>1.048</v>
      </c>
      <c r="AQ7" s="6">
        <f ca="1">[1]!s_dq_close(I7,TDate2)</f>
        <v>1.069</v>
      </c>
      <c r="AR7" s="9">
        <f>[1]!f_info_managementfeeratio(D7)/100</f>
        <v>0.01</v>
      </c>
      <c r="AS7" s="9">
        <f>[1]!f_info_custodianfeeratio(D7)/100</f>
        <v>2E-3</v>
      </c>
      <c r="AT7" s="9">
        <f>[1]!f_info_agreedannuyield(F7,"")/100</f>
        <v>0.05</v>
      </c>
      <c r="AU7" s="114">
        <f>[1]!f_anal_nextaayield(F7,"")/100</f>
        <v>0.05</v>
      </c>
      <c r="AV7" s="1">
        <f ca="1">IF([1]!i_dq_pctchange(L7,TDate1)=0,"-",(AF7/AL7-1)/[1]!i_dq_pctchange(L7,TDate1)*100)</f>
        <v>0.66399195277507661</v>
      </c>
    </row>
    <row r="8" spans="1:48" x14ac:dyDescent="0.25">
      <c r="A8" s="1" t="str">
        <f>CF!A8</f>
        <v>161819</v>
      </c>
      <c r="B8" s="1" t="str">
        <f>CF!D8</f>
        <v>中证资源</v>
      </c>
      <c r="C8" s="7" t="str">
        <f t="shared" si="11"/>
        <v>深</v>
      </c>
      <c r="D8" s="7" t="str">
        <f t="shared" si="12"/>
        <v>161819.OF</v>
      </c>
      <c r="E8" s="7" t="str">
        <f t="shared" si="13"/>
        <v>161819.SZ</v>
      </c>
      <c r="F8" s="7" t="str">
        <f>[1]!f_info_smfacode($D8)</f>
        <v>150059.SZ</v>
      </c>
      <c r="G8" s="7" t="str">
        <f t="shared" si="14"/>
        <v>150059</v>
      </c>
      <c r="H8" s="7" t="str">
        <f>[1]!S_INFO_NAME(F8)</f>
        <v>资源A级</v>
      </c>
      <c r="I8" s="7" t="str">
        <f>[1]!f_info_smfbcode($D8)</f>
        <v>150060.SZ</v>
      </c>
      <c r="J8" s="7" t="str">
        <f t="shared" si="15"/>
        <v>150060</v>
      </c>
      <c r="K8" s="7" t="str">
        <f>[1]!S_INFO_NAME(I8)</f>
        <v>资源B级</v>
      </c>
      <c r="L8" s="7" t="str">
        <f>UPPER([1]!f_info_trackindexcode(D8))</f>
        <v>000944.SH</v>
      </c>
      <c r="M8" s="17" t="str">
        <f>[1]!S_INFO_NAME(L8)</f>
        <v>内地资源</v>
      </c>
      <c r="N8" s="4">
        <f ca="1">[1]!f_nav_unit(A8,TDate0)</f>
        <v>1.3660000000000001</v>
      </c>
      <c r="O8" s="4">
        <f ca="1">[1]!f_nav_unit(F8,TDate0)</f>
        <v>1.034</v>
      </c>
      <c r="P8" s="4">
        <f ca="1">[1]!f_nav_unit(I8,TDate0)</f>
        <v>1.587</v>
      </c>
      <c r="Q8" s="5">
        <f ca="1">[1]!f_unit_floortrading(E8,TDate0)/100000000</f>
        <v>0</v>
      </c>
      <c r="R8" s="5">
        <f ca="1">[1]!f_unit_floortrading(F8,TDate0)/100000000</f>
        <v>0.16309895999999999</v>
      </c>
      <c r="S8" s="5">
        <f ca="1">[1]!f_unit_floortrading(I8,TDate0)/100000000</f>
        <v>0.24464844999999999</v>
      </c>
      <c r="T8" s="5">
        <f ca="1">[1]!f_unit_floortrading(E8,TDate1)/100000000</f>
        <v>0</v>
      </c>
      <c r="U8" s="5">
        <f ca="1">[1]!f_unit_floortrading(F8,TDate1)/100000000</f>
        <v>0.16340640000000001</v>
      </c>
      <c r="V8" s="5">
        <f ca="1">[1]!f_unit_floortrading(I8,TDate1)/100000000</f>
        <v>0.24510961000000001</v>
      </c>
      <c r="W8" s="6">
        <f ca="1">[1]!s_dq_close(A8,TDate0)</f>
        <v>0</v>
      </c>
      <c r="X8" s="6">
        <f ca="1">[1]!s_dq_close(F8,TDate0)</f>
        <v>1.0680000000000001</v>
      </c>
      <c r="Y8" s="6">
        <f ca="1">[1]!s_dq_close(I8,TDate0)</f>
        <v>1.5660000000000001</v>
      </c>
      <c r="Z8" s="8">
        <f t="shared" ca="1" si="16"/>
        <v>0</v>
      </c>
      <c r="AA8" s="8">
        <f t="shared" ca="1" si="17"/>
        <v>0.16864432463999998</v>
      </c>
      <c r="AB8" s="8">
        <f t="shared" ca="1" si="18"/>
        <v>0.38825709014999998</v>
      </c>
      <c r="AC8" s="8">
        <f t="shared" ca="1" si="19"/>
        <v>0.40774740999999998</v>
      </c>
      <c r="AD8" s="8">
        <f t="shared" ca="1" si="9"/>
        <v>0.40851601000000004</v>
      </c>
      <c r="AE8" s="8">
        <f t="shared" ca="1" si="20"/>
        <v>0.55690141478999999</v>
      </c>
      <c r="AF8" s="39">
        <f ca="1">[1]!f_nav_unit(A8,TDate1)</f>
        <v>1.3540000000000001</v>
      </c>
      <c r="AG8" s="39">
        <f ca="1">[1]!f_nav_unit(G8,TDate1)</f>
        <v>1.034</v>
      </c>
      <c r="AH8" s="39">
        <f ca="1">[1]!f_nav_unit(J8,TDate1)</f>
        <v>1.5669999999999999</v>
      </c>
      <c r="AI8" s="6">
        <f ca="1">[1]!s_dq_close(E8,TDate1)</f>
        <v>0</v>
      </c>
      <c r="AJ8" s="6">
        <f ca="1">[1]!s_dq_close(F8,TDate1)</f>
        <v>1.0649999999999999</v>
      </c>
      <c r="AK8" s="6">
        <f ca="1">[1]!s_dq_close(I8,TDate1)</f>
        <v>1.5249999999999999</v>
      </c>
      <c r="AL8" s="39">
        <f ca="1">[1]!f_nav_unit(A8,TDate2)</f>
        <v>1.377</v>
      </c>
      <c r="AM8" s="39">
        <f ca="1">[1]!f_nav_unit(G8,TDate2)</f>
        <v>1.034</v>
      </c>
      <c r="AN8" s="39">
        <f ca="1">[1]!f_nav_unit(J8,TDate2)</f>
        <v>1.6060000000000001</v>
      </c>
      <c r="AO8" s="6">
        <f ca="1">[1]!s_dq_close(E8,TDate2)</f>
        <v>0</v>
      </c>
      <c r="AP8" s="6">
        <f ca="1">[1]!s_dq_close(F8,TDate2)</f>
        <v>1.1000000000000001</v>
      </c>
      <c r="AQ8" s="6">
        <f ca="1">[1]!s_dq_close(I8,TDate2)</f>
        <v>1.54</v>
      </c>
      <c r="AR8" s="9">
        <f>[1]!f_info_managementfeeratio(D8)/100</f>
        <v>0.01</v>
      </c>
      <c r="AS8" s="9">
        <f>[1]!f_info_custodianfeeratio(D8)/100</f>
        <v>2E-3</v>
      </c>
      <c r="AT8" s="9">
        <f>[1]!f_info_agreedannuyield(F8,"")/100</f>
        <v>0.05</v>
      </c>
      <c r="AU8" s="114">
        <f>[1]!f_anal_nextaayield(F8,"")/100</f>
        <v>0.05</v>
      </c>
      <c r="AV8" s="1">
        <f ca="1">IF([1]!i_dq_pctchange(L8,TDate1)=0,"-",(AF8/AL8-1)/[1]!i_dq_pctchange(L8,TDate1)*100)</f>
        <v>0.95495942312273563</v>
      </c>
    </row>
    <row r="9" spans="1:48" x14ac:dyDescent="0.25">
      <c r="A9" s="1" t="str">
        <f>CF!A9</f>
        <v>160808</v>
      </c>
      <c r="B9" s="1" t="str">
        <f>CF!D9</f>
        <v>长盛同瑞</v>
      </c>
      <c r="C9" s="7" t="str">
        <f t="shared" si="11"/>
        <v>深</v>
      </c>
      <c r="D9" s="7" t="str">
        <f t="shared" si="12"/>
        <v>160808.OF</v>
      </c>
      <c r="E9" s="7" t="str">
        <f t="shared" si="13"/>
        <v>160808.SZ</v>
      </c>
      <c r="F9" s="7" t="str">
        <f>[1]!f_info_smfacode($D9)</f>
        <v>150064.SZ</v>
      </c>
      <c r="G9" s="7" t="str">
        <f t="shared" si="14"/>
        <v>150064</v>
      </c>
      <c r="H9" s="7" t="str">
        <f>[1]!S_INFO_NAME(F9)</f>
        <v>同瑞A</v>
      </c>
      <c r="I9" s="7" t="str">
        <f>[1]!f_info_smfbcode($D9)</f>
        <v>150065.SZ</v>
      </c>
      <c r="J9" s="7" t="str">
        <f t="shared" si="15"/>
        <v>150065</v>
      </c>
      <c r="K9" s="7" t="str">
        <f>[1]!S_INFO_NAME(I9)</f>
        <v>同瑞B</v>
      </c>
      <c r="L9" s="7" t="str">
        <f>UPPER([1]!f_info_trackindexcode(D9))</f>
        <v>000904.SH</v>
      </c>
      <c r="M9" s="17" t="str">
        <f>[1]!S_INFO_NAME(L9)</f>
        <v>中证200</v>
      </c>
      <c r="N9" s="4">
        <f ca="1">[1]!f_nav_unit(A9,TDate0)</f>
        <v>1.0780000000000001</v>
      </c>
      <c r="O9" s="4">
        <f ca="1">[1]!f_nav_unit(F9,TDate0)</f>
        <v>1.034</v>
      </c>
      <c r="P9" s="4">
        <f ca="1">[1]!f_nav_unit(I9,TDate0)</f>
        <v>1.107</v>
      </c>
      <c r="Q9" s="5">
        <f ca="1">[1]!f_unit_floortrading(E9,TDate0)/100000000</f>
        <v>0</v>
      </c>
      <c r="R9" s="5">
        <f ca="1">[1]!f_unit_floortrading(F9,TDate0)/100000000</f>
        <v>1.764195E-2</v>
      </c>
      <c r="S9" s="5">
        <f ca="1">[1]!f_unit_floortrading(I9,TDate0)/100000000</f>
        <v>2.6462920000000001E-2</v>
      </c>
      <c r="T9" s="5">
        <f ca="1">[1]!f_unit_floortrading(E9,TDate1)/100000000</f>
        <v>0</v>
      </c>
      <c r="U9" s="5">
        <f ca="1">[1]!f_unit_floortrading(F9,TDate1)/100000000</f>
        <v>1.7642870000000001E-2</v>
      </c>
      <c r="V9" s="5">
        <f ca="1">[1]!f_unit_floortrading(I9,TDate1)/100000000</f>
        <v>2.64643E-2</v>
      </c>
      <c r="W9" s="6">
        <f ca="1">[1]!s_dq_close(A9,TDate0)</f>
        <v>0</v>
      </c>
      <c r="X9" s="6">
        <f ca="1">[1]!s_dq_close(F9,TDate0)</f>
        <v>1.0309999999999999</v>
      </c>
      <c r="Y9" s="6">
        <f ca="1">[1]!s_dq_close(I9,TDate0)</f>
        <v>1.091</v>
      </c>
      <c r="Z9" s="8">
        <f t="shared" ca="1" si="16"/>
        <v>0</v>
      </c>
      <c r="AA9" s="8">
        <f t="shared" ca="1" si="17"/>
        <v>1.8241776300000002E-2</v>
      </c>
      <c r="AB9" s="8">
        <f t="shared" ca="1" si="18"/>
        <v>2.929445244E-2</v>
      </c>
      <c r="AC9" s="8">
        <f t="shared" ca="1" si="19"/>
        <v>4.4104870000000004E-2</v>
      </c>
      <c r="AD9" s="8">
        <f t="shared" ca="1" si="9"/>
        <v>4.4107170000000001E-2</v>
      </c>
      <c r="AE9" s="8">
        <f t="shared" ca="1" si="20"/>
        <v>4.7536228740000006E-2</v>
      </c>
      <c r="AF9" s="39">
        <f ca="1">[1]!f_nav_unit(A9,TDate1)</f>
        <v>1.077</v>
      </c>
      <c r="AG9" s="39">
        <f ca="1">[1]!f_nav_unit(G9,TDate1)</f>
        <v>1.034</v>
      </c>
      <c r="AH9" s="39">
        <f ca="1">[1]!f_nav_unit(J9,TDate1)</f>
        <v>1.1060000000000001</v>
      </c>
      <c r="AI9" s="6">
        <f ca="1">[1]!s_dq_close(E9,TDate1)</f>
        <v>0</v>
      </c>
      <c r="AJ9" s="6">
        <f ca="1">[1]!s_dq_close(F9,TDate1)</f>
        <v>1.0309999999999999</v>
      </c>
      <c r="AK9" s="6">
        <f ca="1">[1]!s_dq_close(I9,TDate1)</f>
        <v>1.091</v>
      </c>
      <c r="AL9" s="39">
        <f ca="1">[1]!f_nav_unit(A9,TDate2)</f>
        <v>1.081</v>
      </c>
      <c r="AM9" s="39">
        <f ca="1">[1]!f_nav_unit(G9,TDate2)</f>
        <v>1.034</v>
      </c>
      <c r="AN9" s="39">
        <f ca="1">[1]!f_nav_unit(J9,TDate2)</f>
        <v>1.1120000000000001</v>
      </c>
      <c r="AO9" s="6">
        <f ca="1">[1]!s_dq_close(E9,TDate2)</f>
        <v>0</v>
      </c>
      <c r="AP9" s="6">
        <f ca="1">[1]!s_dq_close(F9,TDate2)</f>
        <v>1.032</v>
      </c>
      <c r="AQ9" s="6">
        <f ca="1">[1]!s_dq_close(I9,TDate2)</f>
        <v>1.091</v>
      </c>
      <c r="AR9" s="9">
        <f>[1]!f_info_managementfeeratio(D9)/100</f>
        <v>7.4999999999999997E-3</v>
      </c>
      <c r="AS9" s="9">
        <f>[1]!f_info_custodianfeeratio(D9)/100</f>
        <v>1.5E-3</v>
      </c>
      <c r="AT9" s="9">
        <f>[1]!f_info_agreedannuyield(F9,"")/100</f>
        <v>0.05</v>
      </c>
      <c r="AU9" s="114">
        <f>[1]!f_anal_nextaayield(F9,"")/100</f>
        <v>0.05</v>
      </c>
      <c r="AV9" s="1">
        <f ca="1">IF([1]!i_dq_pctchange(L9,TDate1)=0,"-",(AF9/AL9-1)/[1]!i_dq_pctchange(L9,TDate1)*100)</f>
        <v>0.99516821082446405</v>
      </c>
    </row>
    <row r="10" spans="1:48" x14ac:dyDescent="0.25">
      <c r="A10" s="1" t="str">
        <f>CF!A10</f>
        <v>165515</v>
      </c>
      <c r="B10" s="1" t="str">
        <f>CF!D10</f>
        <v>信诚300</v>
      </c>
      <c r="C10" s="7" t="str">
        <f t="shared" si="11"/>
        <v>深</v>
      </c>
      <c r="D10" s="7" t="str">
        <f t="shared" si="12"/>
        <v>165515.OF</v>
      </c>
      <c r="E10" s="7" t="str">
        <f t="shared" si="13"/>
        <v>165515.SZ</v>
      </c>
      <c r="F10" s="7" t="str">
        <f>[1]!f_info_smfacode($D10)</f>
        <v>150051.SZ</v>
      </c>
      <c r="G10" s="7" t="str">
        <f t="shared" si="14"/>
        <v>150051</v>
      </c>
      <c r="H10" s="7" t="str">
        <f>[1]!S_INFO_NAME(F10)</f>
        <v>沪深300A</v>
      </c>
      <c r="I10" s="7" t="str">
        <f>[1]!f_info_smfbcode($D10)</f>
        <v>150052.SZ</v>
      </c>
      <c r="J10" s="7" t="str">
        <f t="shared" si="15"/>
        <v>150052</v>
      </c>
      <c r="K10" s="7" t="str">
        <f>[1]!S_INFO_NAME(I10)</f>
        <v>沪深300B</v>
      </c>
      <c r="L10" s="7" t="str">
        <f>UPPER([1]!f_info_trackindexcode(D10))</f>
        <v>000300.SH</v>
      </c>
      <c r="M10" s="17" t="str">
        <f>[1]!S_INFO_NAME(L10)</f>
        <v>沪深300</v>
      </c>
      <c r="N10" s="4">
        <f ca="1">[1]!f_nav_unit(A10,TDate0)</f>
        <v>1.359</v>
      </c>
      <c r="O10" s="4">
        <f ca="1">[1]!f_nav_unit(F10,TDate0)</f>
        <v>1.0329999999999999</v>
      </c>
      <c r="P10" s="4">
        <f ca="1">[1]!f_nav_unit(I10,TDate0)</f>
        <v>1.6850000000000001</v>
      </c>
      <c r="Q10" s="5">
        <f ca="1">[1]!f_unit_floortrading(E10,TDate0)/100000000</f>
        <v>0</v>
      </c>
      <c r="R10" s="5">
        <f ca="1">[1]!f_unit_floortrading(F10,TDate0)/100000000</f>
        <v>0.74477568000000005</v>
      </c>
      <c r="S10" s="5">
        <f ca="1">[1]!f_unit_floortrading(I10,TDate0)/100000000</f>
        <v>0.74477568000000005</v>
      </c>
      <c r="T10" s="5">
        <f ca="1">[1]!f_unit_floortrading(E10,TDate1)/100000000</f>
        <v>0</v>
      </c>
      <c r="U10" s="5">
        <f ca="1">[1]!f_unit_floortrading(F10,TDate1)/100000000</f>
        <v>0.74477568000000005</v>
      </c>
      <c r="V10" s="5">
        <f ca="1">[1]!f_unit_floortrading(I10,TDate1)/100000000</f>
        <v>0.74477568000000005</v>
      </c>
      <c r="W10" s="6">
        <f ca="1">[1]!s_dq_close(A10,TDate0)</f>
        <v>0</v>
      </c>
      <c r="X10" s="6">
        <f ca="1">[1]!s_dq_close(F10,TDate0)</f>
        <v>0.98399999999999999</v>
      </c>
      <c r="Y10" s="6">
        <f ca="1">[1]!s_dq_close(I10,TDate0)</f>
        <v>1.7230000000000001</v>
      </c>
      <c r="Z10" s="8">
        <f t="shared" ca="1" si="16"/>
        <v>0</v>
      </c>
      <c r="AA10" s="8">
        <f t="shared" ca="1" si="17"/>
        <v>0.76935327744000004</v>
      </c>
      <c r="AB10" s="8">
        <f t="shared" ca="1" si="18"/>
        <v>1.2549470208000002</v>
      </c>
      <c r="AC10" s="8">
        <f t="shared" ca="1" si="19"/>
        <v>1.4895513600000001</v>
      </c>
      <c r="AD10" s="8">
        <f t="shared" ca="1" si="9"/>
        <v>1.4895513600000001</v>
      </c>
      <c r="AE10" s="8">
        <f t="shared" ca="1" si="20"/>
        <v>2.02430029824</v>
      </c>
      <c r="AF10" s="39">
        <f ca="1">[1]!f_nav_unit(A10,TDate1)</f>
        <v>1.36</v>
      </c>
      <c r="AG10" s="39">
        <f ca="1">[1]!f_nav_unit(G10,TDate1)</f>
        <v>1.0329999999999999</v>
      </c>
      <c r="AH10" s="39">
        <f ca="1">[1]!f_nav_unit(J10,TDate1)</f>
        <v>1.6870000000000001</v>
      </c>
      <c r="AI10" s="6">
        <f ca="1">[1]!s_dq_close(E10,TDate1)</f>
        <v>0</v>
      </c>
      <c r="AJ10" s="6">
        <f ca="1">[1]!s_dq_close(F10,TDate1)</f>
        <v>0.98199999999999998</v>
      </c>
      <c r="AK10" s="6">
        <f ca="1">[1]!s_dq_close(I10,TDate1)</f>
        <v>1.73</v>
      </c>
      <c r="AL10" s="39">
        <f ca="1">[1]!f_nav_unit(A10,TDate2)</f>
        <v>1.365</v>
      </c>
      <c r="AM10" s="39">
        <f ca="1">[1]!f_nav_unit(G10,TDate2)</f>
        <v>1.0329999999999999</v>
      </c>
      <c r="AN10" s="39">
        <f ca="1">[1]!f_nav_unit(J10,TDate2)</f>
        <v>1.6970000000000001</v>
      </c>
      <c r="AO10" s="6">
        <f ca="1">[1]!s_dq_close(E10,TDate2)</f>
        <v>0</v>
      </c>
      <c r="AP10" s="6">
        <f ca="1">[1]!s_dq_close(F10,TDate2)</f>
        <v>0.98299999999999998</v>
      </c>
      <c r="AQ10" s="6">
        <f ca="1">[1]!s_dq_close(I10,TDate2)</f>
        <v>1.7410000000000001</v>
      </c>
      <c r="AR10" s="9">
        <f>[1]!f_info_managementfeeratio(D10)/100</f>
        <v>0.01</v>
      </c>
      <c r="AS10" s="9">
        <f>[1]!f_info_custodianfeeratio(D10)/100</f>
        <v>2.2000000000000001E-3</v>
      </c>
      <c r="AT10" s="9">
        <f>[1]!f_info_agreedannuyield(F10,"")/100</f>
        <v>4.4999999999999998E-2</v>
      </c>
      <c r="AU10" s="114">
        <f>[1]!f_anal_nextaayield(F10,"")/100</f>
        <v>4.4999999999999998E-2</v>
      </c>
      <c r="AV10" s="1">
        <f ca="1">IF([1]!i_dq_pctchange(L10,TDate1)=0,"-",(AF10/AL10-1)/[1]!i_dq_pctchange(L10,TDate1)*100)</f>
        <v>0.72020211272759194</v>
      </c>
    </row>
    <row r="11" spans="1:48" x14ac:dyDescent="0.25">
      <c r="A11" s="1" t="str">
        <f>CF!A11</f>
        <v>162010</v>
      </c>
      <c r="B11" s="1" t="str">
        <f>CF!D11</f>
        <v>长城久兆</v>
      </c>
      <c r="C11" s="7" t="str">
        <f t="shared" si="11"/>
        <v>深</v>
      </c>
      <c r="D11" s="7" t="str">
        <f t="shared" si="12"/>
        <v>162010.OF</v>
      </c>
      <c r="E11" s="7" t="str">
        <f t="shared" si="13"/>
        <v>162010.SZ</v>
      </c>
      <c r="F11" s="7" t="str">
        <f>[1]!f_info_smfacode($D11)</f>
        <v>150057.SZ</v>
      </c>
      <c r="G11" s="7" t="str">
        <f t="shared" si="14"/>
        <v>150057</v>
      </c>
      <c r="H11" s="7" t="str">
        <f>[1]!S_INFO_NAME(F11)</f>
        <v>中小300A</v>
      </c>
      <c r="I11" s="7" t="str">
        <f>[1]!f_info_smfbcode($D11)</f>
        <v>150058.SZ</v>
      </c>
      <c r="J11" s="7" t="str">
        <f t="shared" si="15"/>
        <v>150058</v>
      </c>
      <c r="K11" s="7" t="str">
        <f>[1]!S_INFO_NAME(I11)</f>
        <v>中小300B</v>
      </c>
      <c r="L11" s="7" t="str">
        <f>UPPER([1]!f_info_trackindexcode(D11))</f>
        <v>399008.SZ</v>
      </c>
      <c r="M11" s="17" t="str">
        <f>[1]!S_INFO_NAME(L11)</f>
        <v>中小300</v>
      </c>
      <c r="N11" s="4">
        <f ca="1">[1]!f_nav_unit(A11,TDate0)</f>
        <v>1.119</v>
      </c>
      <c r="O11" s="4">
        <f ca="1">[1]!f_nav_unit(F11,TDate0)</f>
        <v>1.036</v>
      </c>
      <c r="P11" s="4">
        <f ca="1">[1]!f_nav_unit(I11,TDate0)</f>
        <v>1.175</v>
      </c>
      <c r="Q11" s="5">
        <f ca="1">[1]!f_unit_floortrading(E11,TDate0)/100000000</f>
        <v>0</v>
      </c>
      <c r="R11" s="5">
        <f ca="1">[1]!f_unit_floortrading(F11,TDate0)/100000000</f>
        <v>2.429626E-2</v>
      </c>
      <c r="S11" s="5">
        <f ca="1">[1]!f_unit_floortrading(I11,TDate0)/100000000</f>
        <v>3.644439E-2</v>
      </c>
      <c r="T11" s="5">
        <f ca="1">[1]!f_unit_floortrading(E11,TDate1)/100000000</f>
        <v>0</v>
      </c>
      <c r="U11" s="5">
        <f ca="1">[1]!f_unit_floortrading(F11,TDate1)/100000000</f>
        <v>2.4320459999999999E-2</v>
      </c>
      <c r="V11" s="5">
        <f ca="1">[1]!f_unit_floortrading(I11,TDate1)/100000000</f>
        <v>3.6480690000000003E-2</v>
      </c>
      <c r="W11" s="6">
        <f ca="1">[1]!s_dq_close(A11,TDate0)</f>
        <v>0</v>
      </c>
      <c r="X11" s="6">
        <f ca="1">[1]!s_dq_close(F11,TDate0)</f>
        <v>1.1339999999999999</v>
      </c>
      <c r="Y11" s="6">
        <f ca="1">[1]!s_dq_close(I11,TDate0)</f>
        <v>1.097</v>
      </c>
      <c r="Z11" s="8">
        <f t="shared" ca="1" si="16"/>
        <v>0</v>
      </c>
      <c r="AA11" s="8">
        <f t="shared" ca="1" si="17"/>
        <v>2.5170925360000002E-2</v>
      </c>
      <c r="AB11" s="8">
        <f t="shared" ca="1" si="18"/>
        <v>4.2822158249999999E-2</v>
      </c>
      <c r="AC11" s="8">
        <f t="shared" ca="1" si="19"/>
        <v>6.074065E-2</v>
      </c>
      <c r="AD11" s="8">
        <f t="shared" ca="1" si="9"/>
        <v>6.0801149999999998E-2</v>
      </c>
      <c r="AE11" s="8">
        <f t="shared" ca="1" si="20"/>
        <v>6.7993083610000005E-2</v>
      </c>
      <c r="AF11" s="39">
        <f ca="1">[1]!f_nav_unit(A11,TDate1)</f>
        <v>1.117</v>
      </c>
      <c r="AG11" s="39">
        <f ca="1">[1]!f_nav_unit(G11,TDate1)</f>
        <v>1.036</v>
      </c>
      <c r="AH11" s="39">
        <f ca="1">[1]!f_nav_unit(J11,TDate1)</f>
        <v>1.171</v>
      </c>
      <c r="AI11" s="6">
        <f ca="1">[1]!s_dq_close(E11,TDate1)</f>
        <v>0</v>
      </c>
      <c r="AJ11" s="6">
        <f ca="1">[1]!s_dq_close(F11,TDate1)</f>
        <v>1.1240000000000001</v>
      </c>
      <c r="AK11" s="6">
        <f ca="1">[1]!s_dq_close(I11,TDate1)</f>
        <v>1.129</v>
      </c>
      <c r="AL11" s="39">
        <f ca="1">[1]!f_nav_unit(A11,TDate2)</f>
        <v>1.123</v>
      </c>
      <c r="AM11" s="39">
        <f ca="1">[1]!f_nav_unit(G11,TDate2)</f>
        <v>1.0349999999999999</v>
      </c>
      <c r="AN11" s="39">
        <f ca="1">[1]!f_nav_unit(J11,TDate2)</f>
        <v>1.181</v>
      </c>
      <c r="AO11" s="6">
        <f ca="1">[1]!s_dq_close(E11,TDate2)</f>
        <v>0</v>
      </c>
      <c r="AP11" s="6">
        <f ca="1">[1]!s_dq_close(F11,TDate2)</f>
        <v>1.1240000000000001</v>
      </c>
      <c r="AQ11" s="6">
        <f ca="1">[1]!s_dq_close(I11,TDate2)</f>
        <v>1.1160000000000001</v>
      </c>
      <c r="AR11" s="9">
        <f>[1]!f_info_managementfeeratio(D11)/100</f>
        <v>0.01</v>
      </c>
      <c r="AS11" s="9">
        <f>[1]!f_info_custodianfeeratio(D11)/100</f>
        <v>2.2000000000000001E-3</v>
      </c>
      <c r="AT11" s="9">
        <f>[1]!f_info_agreedannuyield(F11,"")/100</f>
        <v>5.7999999999999996E-2</v>
      </c>
      <c r="AU11" s="114">
        <f>[1]!f_anal_nextaayield(F11,"")/100</f>
        <v>5.7999999999999996E-2</v>
      </c>
      <c r="AV11" s="1">
        <f ca="1">IF([1]!i_dq_pctchange(L11,TDate1)=0,"-",(AF11/AL11-1)/[1]!i_dq_pctchange(L11,TDate1)*100)</f>
        <v>1.041367016194825</v>
      </c>
    </row>
    <row r="12" spans="1:48" x14ac:dyDescent="0.25">
      <c r="A12" s="1" t="str">
        <f>CF!A12</f>
        <v>164809</v>
      </c>
      <c r="B12" s="1" t="str">
        <f>CF!D12</f>
        <v>工银500</v>
      </c>
      <c r="C12" s="7" t="str">
        <f t="shared" si="11"/>
        <v>深</v>
      </c>
      <c r="D12" s="7" t="str">
        <f t="shared" si="12"/>
        <v>164809.OF</v>
      </c>
      <c r="E12" s="7" t="str">
        <f t="shared" si="13"/>
        <v>164809.SZ</v>
      </c>
      <c r="F12" s="7" t="str">
        <f>[1]!f_info_smfacode($D12)</f>
        <v>150055.SZ</v>
      </c>
      <c r="G12" s="7" t="str">
        <f t="shared" si="14"/>
        <v>150055</v>
      </c>
      <c r="H12" s="7" t="str">
        <f>[1]!S_INFO_NAME(F12)</f>
        <v>500A</v>
      </c>
      <c r="I12" s="7" t="str">
        <f>[1]!f_info_smfbcode($D12)</f>
        <v>150056.SZ</v>
      </c>
      <c r="J12" s="7" t="str">
        <f t="shared" si="15"/>
        <v>150056</v>
      </c>
      <c r="K12" s="7" t="str">
        <f>[1]!S_INFO_NAME(I12)</f>
        <v>500B</v>
      </c>
      <c r="L12" s="7" t="str">
        <f>UPPER([1]!f_info_trackindexcode(D12))</f>
        <v>000905.SH</v>
      </c>
      <c r="M12" s="17" t="str">
        <f>[1]!S_INFO_NAME(L12)</f>
        <v>中证500</v>
      </c>
      <c r="N12" s="4">
        <f ca="1">[1]!f_nav_unit(A12,TDate0)</f>
        <v>1.3420000000000001</v>
      </c>
      <c r="O12" s="4">
        <f ca="1">[1]!f_nav_unit(F12,TDate0)</f>
        <v>1.0341</v>
      </c>
      <c r="P12" s="4">
        <f ca="1">[1]!f_nav_unit(I12,TDate0)</f>
        <v>1.5472999999999999</v>
      </c>
      <c r="Q12" s="5">
        <f ca="1">[1]!f_unit_floortrading(E12,TDate0)/100000000</f>
        <v>0</v>
      </c>
      <c r="R12" s="5">
        <f ca="1">[1]!f_unit_floortrading(F12,TDate0)/100000000</f>
        <v>6.3606179999999998E-2</v>
      </c>
      <c r="S12" s="5">
        <f ca="1">[1]!f_unit_floortrading(I12,TDate0)/100000000</f>
        <v>9.5409279999999999E-2</v>
      </c>
      <c r="T12" s="5">
        <f ca="1">[1]!f_unit_floortrading(E12,TDate1)/100000000</f>
        <v>0</v>
      </c>
      <c r="U12" s="5">
        <f ca="1">[1]!f_unit_floortrading(F12,TDate1)/100000000</f>
        <v>6.3726179999999993E-2</v>
      </c>
      <c r="V12" s="5">
        <f ca="1">[1]!f_unit_floortrading(I12,TDate1)/100000000</f>
        <v>9.5589279999999999E-2</v>
      </c>
      <c r="W12" s="6">
        <f ca="1">[1]!s_dq_close(A12,TDate0)</f>
        <v>0</v>
      </c>
      <c r="X12" s="6">
        <f ca="1">[1]!s_dq_close(F12,TDate0)</f>
        <v>1.0720000000000001</v>
      </c>
      <c r="Y12" s="6">
        <f ca="1">[1]!s_dq_close(I12,TDate0)</f>
        <v>1.5289999999999999</v>
      </c>
      <c r="Z12" s="8">
        <f t="shared" ca="1" si="16"/>
        <v>0</v>
      </c>
      <c r="AA12" s="8">
        <f t="shared" ca="1" si="17"/>
        <v>6.5775150737999999E-2</v>
      </c>
      <c r="AB12" s="8">
        <f t="shared" ca="1" si="18"/>
        <v>0.14762677894399998</v>
      </c>
      <c r="AC12" s="8">
        <f t="shared" ca="1" si="19"/>
        <v>0.15901546</v>
      </c>
      <c r="AD12" s="8">
        <f t="shared" ca="1" si="9"/>
        <v>0.15931545999999999</v>
      </c>
      <c r="AE12" s="8">
        <f t="shared" ca="1" si="20"/>
        <v>0.21340192968199997</v>
      </c>
      <c r="AF12" s="39">
        <f ca="1">[1]!f_nav_unit(A12,TDate1)</f>
        <v>1.3391999999999999</v>
      </c>
      <c r="AG12" s="39">
        <f ca="1">[1]!f_nav_unit(G12,TDate1)</f>
        <v>1.034</v>
      </c>
      <c r="AH12" s="39">
        <f ca="1">[1]!f_nav_unit(J12,TDate1)</f>
        <v>1.5426</v>
      </c>
      <c r="AI12" s="6">
        <f ca="1">[1]!s_dq_close(E12,TDate1)</f>
        <v>0</v>
      </c>
      <c r="AJ12" s="6">
        <f ca="1">[1]!s_dq_close(F12,TDate1)</f>
        <v>1.127</v>
      </c>
      <c r="AK12" s="6">
        <f ca="1">[1]!s_dq_close(I12,TDate1)</f>
        <v>1.5229999999999999</v>
      </c>
      <c r="AL12" s="39">
        <f ca="1">[1]!f_nav_unit(A12,TDate2)</f>
        <v>1.3484</v>
      </c>
      <c r="AM12" s="39">
        <f ca="1">[1]!f_nav_unit(G12,TDate2)</f>
        <v>1.0338000000000001</v>
      </c>
      <c r="AN12" s="39">
        <f ca="1">[1]!f_nav_unit(J12,TDate2)</f>
        <v>1.5580000000000001</v>
      </c>
      <c r="AO12" s="6">
        <f ca="1">[1]!s_dq_close(E12,TDate2)</f>
        <v>0</v>
      </c>
      <c r="AP12" s="6">
        <f ca="1">[1]!s_dq_close(F12,TDate2)</f>
        <v>1.07</v>
      </c>
      <c r="AQ12" s="6">
        <f ca="1">[1]!s_dq_close(I12,TDate2)</f>
        <v>1.5349999999999999</v>
      </c>
      <c r="AR12" s="9">
        <f>[1]!f_info_managementfeeratio(D12)/100</f>
        <v>0.01</v>
      </c>
      <c r="AS12" s="9">
        <f>[1]!f_info_custodianfeeratio(D12)/100</f>
        <v>2E-3</v>
      </c>
      <c r="AT12" s="9">
        <f>[1]!f_info_agreedannuyield(F12,"")/100</f>
        <v>0.05</v>
      </c>
      <c r="AU12" s="114">
        <f>[1]!f_anal_nextaayield(F12,"")/100</f>
        <v>0.05</v>
      </c>
      <c r="AV12" s="1">
        <f ca="1">IF([1]!i_dq_pctchange(L12,TDate1)=0,"-",(AF12/AL12-1)/[1]!i_dq_pctchange(L12,TDate1)*100)</f>
        <v>0.92907054652264964</v>
      </c>
    </row>
    <row r="13" spans="1:48" x14ac:dyDescent="0.25">
      <c r="A13" s="1" t="str">
        <f>CF!A13</f>
        <v>163209</v>
      </c>
      <c r="B13" s="1" t="str">
        <f>CF!D13</f>
        <v>诺安中创</v>
      </c>
      <c r="C13" s="7" t="str">
        <f t="shared" si="11"/>
        <v>深</v>
      </c>
      <c r="D13" s="7" t="str">
        <f t="shared" si="12"/>
        <v>163209.OF</v>
      </c>
      <c r="E13" s="7" t="str">
        <f t="shared" si="13"/>
        <v>163209.SZ</v>
      </c>
      <c r="F13" s="7" t="str">
        <f>[1]!f_info_smfacode($D13)</f>
        <v>150073.SZ</v>
      </c>
      <c r="G13" s="7" t="str">
        <f t="shared" si="14"/>
        <v>150073</v>
      </c>
      <c r="H13" s="7" t="str">
        <f>[1]!S_INFO_NAME(F13)</f>
        <v>诺安稳健</v>
      </c>
      <c r="I13" s="7" t="str">
        <f>[1]!f_info_smfbcode($D13)</f>
        <v>150075.SZ</v>
      </c>
      <c r="J13" s="7" t="str">
        <f t="shared" si="15"/>
        <v>150075</v>
      </c>
      <c r="K13" s="7" t="str">
        <f>[1]!S_INFO_NAME(I13)</f>
        <v>诺安进取</v>
      </c>
      <c r="L13" s="7" t="str">
        <f>UPPER([1]!f_info_trackindexcode(D13))</f>
        <v>000958.SH</v>
      </c>
      <c r="M13" s="17" t="str">
        <f>[1]!S_INFO_NAME(L13)</f>
        <v>创业成长</v>
      </c>
      <c r="N13" s="4">
        <f ca="1">[1]!f_nav_unit(A13,TDate0)</f>
        <v>1.2</v>
      </c>
      <c r="O13" s="4">
        <f ca="1">[1]!f_nav_unit(F13,TDate0)</f>
        <v>1.034</v>
      </c>
      <c r="P13" s="4">
        <f ca="1">[1]!f_nav_unit(I13,TDate0)</f>
        <v>1.3109999999999999</v>
      </c>
      <c r="Q13" s="5">
        <f ca="1">[1]!f_unit_floortrading(E13,TDate0)/100000000</f>
        <v>0</v>
      </c>
      <c r="R13" s="5">
        <f ca="1">[1]!f_unit_floortrading(F13,TDate0)/100000000</f>
        <v>2.2293940000000002E-2</v>
      </c>
      <c r="S13" s="5">
        <f ca="1">[1]!f_unit_floortrading(I13,TDate0)/100000000</f>
        <v>3.3440909999999997E-2</v>
      </c>
      <c r="T13" s="5">
        <f ca="1">[1]!f_unit_floortrading(E13,TDate1)/100000000</f>
        <v>0</v>
      </c>
      <c r="U13" s="5">
        <f ca="1">[1]!f_unit_floortrading(F13,TDate1)/100000000</f>
        <v>2.2300739999999999E-2</v>
      </c>
      <c r="V13" s="5">
        <f ca="1">[1]!f_unit_floortrading(I13,TDate1)/100000000</f>
        <v>3.3451109999999999E-2</v>
      </c>
      <c r="W13" s="6">
        <f ca="1">[1]!s_dq_close(A13,TDate0)</f>
        <v>0</v>
      </c>
      <c r="X13" s="6">
        <f ca="1">[1]!s_dq_close(F13,TDate0)</f>
        <v>1.03</v>
      </c>
      <c r="Y13" s="6">
        <f ca="1">[1]!s_dq_close(I13,TDate0)</f>
        <v>1.31</v>
      </c>
      <c r="Z13" s="8">
        <f t="shared" ca="1" si="16"/>
        <v>0</v>
      </c>
      <c r="AA13" s="8">
        <f t="shared" ca="1" si="17"/>
        <v>2.3051933960000003E-2</v>
      </c>
      <c r="AB13" s="8">
        <f t="shared" ca="1" si="18"/>
        <v>4.3841033009999995E-2</v>
      </c>
      <c r="AC13" s="8">
        <f t="shared" ca="1" si="19"/>
        <v>5.5734850000000002E-2</v>
      </c>
      <c r="AD13" s="8">
        <f t="shared" ca="1" si="9"/>
        <v>5.5751849999999999E-2</v>
      </c>
      <c r="AE13" s="8">
        <f t="shared" ca="1" si="20"/>
        <v>6.6892966969999995E-2</v>
      </c>
      <c r="AF13" s="39">
        <f ca="1">[1]!f_nav_unit(A13,TDate1)</f>
        <v>1.198</v>
      </c>
      <c r="AG13" s="39">
        <f ca="1">[1]!f_nav_unit(G13,TDate1)</f>
        <v>1.034</v>
      </c>
      <c r="AH13" s="39">
        <f ca="1">[1]!f_nav_unit(J13,TDate1)</f>
        <v>1.3069999999999999</v>
      </c>
      <c r="AI13" s="6">
        <f ca="1">[1]!s_dq_close(E13,TDate1)</f>
        <v>0</v>
      </c>
      <c r="AJ13" s="6">
        <f ca="1">[1]!s_dq_close(F13,TDate1)</f>
        <v>1.0309999999999999</v>
      </c>
      <c r="AK13" s="6">
        <f ca="1">[1]!s_dq_close(I13,TDate1)</f>
        <v>1.3109999999999999</v>
      </c>
      <c r="AL13" s="39">
        <f ca="1">[1]!f_nav_unit(A13,TDate2)</f>
        <v>1.2010000000000001</v>
      </c>
      <c r="AM13" s="39">
        <f ca="1">[1]!f_nav_unit(G13,TDate2)</f>
        <v>1.034</v>
      </c>
      <c r="AN13" s="39">
        <f ca="1">[1]!f_nav_unit(J13,TDate2)</f>
        <v>1.3120000000000001</v>
      </c>
      <c r="AO13" s="6">
        <f ca="1">[1]!s_dq_close(E13,TDate2)</f>
        <v>0</v>
      </c>
      <c r="AP13" s="6">
        <f ca="1">[1]!s_dq_close(F13,TDate2)</f>
        <v>1.024</v>
      </c>
      <c r="AQ13" s="6">
        <f ca="1">[1]!s_dq_close(I13,TDate2)</f>
        <v>1.3069999999999999</v>
      </c>
      <c r="AR13" s="9">
        <f>[1]!f_info_managementfeeratio(D13)/100</f>
        <v>0.01</v>
      </c>
      <c r="AS13" s="9">
        <f>[1]!f_info_custodianfeeratio(D13)/100</f>
        <v>2E-3</v>
      </c>
      <c r="AT13" s="9">
        <f>[1]!f_info_agreedannuyield(F13,"")/100</f>
        <v>0.05</v>
      </c>
      <c r="AU13" s="114">
        <f>[1]!f_anal_nextaayield(F13,"")/100</f>
        <v>0.05</v>
      </c>
      <c r="AV13" s="1">
        <f ca="1">IF([1]!i_dq_pctchange(L13,TDate1)=0,"-",(AF13/AL13-1)/[1]!i_dq_pctchange(L13,TDate1)*100)</f>
        <v>0.69472058129193726</v>
      </c>
    </row>
    <row r="14" spans="1:48" x14ac:dyDescent="0.25">
      <c r="A14" s="1" t="str">
        <f>CF!A14</f>
        <v>162714</v>
      </c>
      <c r="B14" s="1" t="str">
        <f>CF!D14</f>
        <v>深100基</v>
      </c>
      <c r="C14" s="7" t="str">
        <f t="shared" si="11"/>
        <v>深</v>
      </c>
      <c r="D14" s="7" t="str">
        <f t="shared" si="12"/>
        <v>162714.OF</v>
      </c>
      <c r="E14" s="7" t="str">
        <f t="shared" si="13"/>
        <v>162714.SZ</v>
      </c>
      <c r="F14" s="7" t="str">
        <f>[1]!f_info_smfacode($D14)</f>
        <v>150083.SZ</v>
      </c>
      <c r="G14" s="7" t="str">
        <f t="shared" si="14"/>
        <v>150083</v>
      </c>
      <c r="H14" s="7" t="str">
        <f>[1]!S_INFO_NAME(F14)</f>
        <v>深证100A</v>
      </c>
      <c r="I14" s="7" t="str">
        <f>[1]!f_info_smfbcode($D14)</f>
        <v>150084.SZ</v>
      </c>
      <c r="J14" s="7" t="str">
        <f t="shared" si="15"/>
        <v>150084</v>
      </c>
      <c r="K14" s="7" t="str">
        <f>[1]!S_INFO_NAME(I14)</f>
        <v>深证100B</v>
      </c>
      <c r="L14" s="7" t="str">
        <f>UPPER([1]!f_info_trackindexcode(D14))</f>
        <v>399330.SZ</v>
      </c>
      <c r="M14" s="17" t="str">
        <f>[1]!S_INFO_NAME(L14)</f>
        <v>深证100</v>
      </c>
      <c r="N14" s="4">
        <f ca="1">[1]!f_nav_unit(A14,TDate0)</f>
        <v>1.1528</v>
      </c>
      <c r="O14" s="4">
        <f ca="1">[1]!f_nav_unit(F14,TDate0)</f>
        <v>1.0344</v>
      </c>
      <c r="P14" s="4">
        <f ca="1">[1]!f_nav_unit(I14,TDate0)</f>
        <v>1.2712000000000001</v>
      </c>
      <c r="Q14" s="5">
        <f ca="1">[1]!f_unit_floortrading(E14,TDate0)/100000000</f>
        <v>0</v>
      </c>
      <c r="R14" s="5">
        <f ca="1">[1]!f_unit_floortrading(F14,TDate0)/100000000</f>
        <v>3.208826E-2</v>
      </c>
      <c r="S14" s="5">
        <f ca="1">[1]!f_unit_floortrading(I14,TDate0)/100000000</f>
        <v>3.2088270000000002E-2</v>
      </c>
      <c r="T14" s="5">
        <f ca="1">[1]!f_unit_floortrading(E14,TDate1)/100000000</f>
        <v>0</v>
      </c>
      <c r="U14" s="5">
        <f ca="1">[1]!f_unit_floortrading(F14,TDate1)/100000000</f>
        <v>3.208826E-2</v>
      </c>
      <c r="V14" s="5">
        <f ca="1">[1]!f_unit_floortrading(I14,TDate1)/100000000</f>
        <v>3.2088270000000002E-2</v>
      </c>
      <c r="W14" s="6">
        <f ca="1">[1]!s_dq_close(A14,TDate0)</f>
        <v>0</v>
      </c>
      <c r="X14" s="6">
        <f ca="1">[1]!s_dq_close(F14,TDate0)</f>
        <v>1.0369999999999999</v>
      </c>
      <c r="Y14" s="6">
        <f ca="1">[1]!s_dq_close(I14,TDate0)</f>
        <v>1.29</v>
      </c>
      <c r="Z14" s="8">
        <f t="shared" ca="1" si="16"/>
        <v>0</v>
      </c>
      <c r="AA14" s="8">
        <f t="shared" ca="1" si="17"/>
        <v>3.3192096143999997E-2</v>
      </c>
      <c r="AB14" s="8">
        <f t="shared" ca="1" si="18"/>
        <v>4.0790608824000006E-2</v>
      </c>
      <c r="AC14" s="8">
        <f t="shared" ca="1" si="19"/>
        <v>6.4176530000000009E-2</v>
      </c>
      <c r="AD14" s="8">
        <f t="shared" ca="1" si="9"/>
        <v>6.4176530000000009E-2</v>
      </c>
      <c r="AE14" s="8">
        <f t="shared" ca="1" si="20"/>
        <v>7.3982704967999996E-2</v>
      </c>
      <c r="AF14" s="39">
        <f ca="1">[1]!f_nav_unit(A14,TDate1)</f>
        <v>1.1534</v>
      </c>
      <c r="AG14" s="39">
        <f ca="1">[1]!f_nav_unit(G14,TDate1)</f>
        <v>1.0342</v>
      </c>
      <c r="AH14" s="39">
        <f ca="1">[1]!f_nav_unit(J14,TDate1)</f>
        <v>1.2726</v>
      </c>
      <c r="AI14" s="6">
        <f ca="1">[1]!s_dq_close(E14,TDate1)</f>
        <v>0</v>
      </c>
      <c r="AJ14" s="6">
        <f ca="1">[1]!s_dq_close(F14,TDate1)</f>
        <v>1.0840000000000001</v>
      </c>
      <c r="AK14" s="6">
        <f ca="1">[1]!s_dq_close(I14,TDate1)</f>
        <v>1.29</v>
      </c>
      <c r="AL14" s="39">
        <f ca="1">[1]!f_nav_unit(A14,TDate2)</f>
        <v>1.1572</v>
      </c>
      <c r="AM14" s="39">
        <f ca="1">[1]!f_nav_unit(G14,TDate2)</f>
        <v>1.0341</v>
      </c>
      <c r="AN14" s="39">
        <f ca="1">[1]!f_nav_unit(J14,TDate2)</f>
        <v>1.2803</v>
      </c>
      <c r="AO14" s="6">
        <f ca="1">[1]!s_dq_close(E14,TDate2)</f>
        <v>0</v>
      </c>
      <c r="AP14" s="6">
        <f ca="1">[1]!s_dq_close(F14,TDate2)</f>
        <v>1.0840000000000001</v>
      </c>
      <c r="AQ14" s="6">
        <f ca="1">[1]!s_dq_close(I14,TDate2)</f>
        <v>1.29</v>
      </c>
      <c r="AR14" s="9">
        <f>[1]!f_info_managementfeeratio(D14)/100</f>
        <v>0.01</v>
      </c>
      <c r="AS14" s="9">
        <f>[1]!f_info_custodianfeeratio(D14)/100</f>
        <v>2.2000000000000001E-3</v>
      </c>
      <c r="AT14" s="9">
        <f>[1]!f_info_agreedannuyield(F14,"")/100</f>
        <v>0.05</v>
      </c>
      <c r="AU14" s="114">
        <f>[1]!f_anal_nextaayield(F14,"")/100</f>
        <v>0.05</v>
      </c>
      <c r="AV14" s="1">
        <f ca="1">IF([1]!i_dq_pctchange(L14,TDate1)=0,"-",(AF14/AL14-1)/[1]!i_dq_pctchange(L14,TDate1)*100)</f>
        <v>0.86618936715010286</v>
      </c>
    </row>
    <row r="15" spans="1:48" x14ac:dyDescent="0.25">
      <c r="A15" s="1" t="str">
        <f>CF!A15</f>
        <v>166802</v>
      </c>
      <c r="B15" s="1" t="str">
        <f>CF!D15</f>
        <v>浙商300</v>
      </c>
      <c r="C15" s="7" t="str">
        <f t="shared" si="11"/>
        <v>深</v>
      </c>
      <c r="D15" s="7" t="str">
        <f t="shared" si="12"/>
        <v>166802.OF</v>
      </c>
      <c r="E15" s="7" t="str">
        <f t="shared" si="13"/>
        <v>166802.SZ</v>
      </c>
      <c r="F15" s="7" t="str">
        <f>[1]!f_info_smfacode($D15)</f>
        <v>150076.SZ</v>
      </c>
      <c r="G15" s="7" t="str">
        <f t="shared" si="14"/>
        <v>150076</v>
      </c>
      <c r="H15" s="7" t="str">
        <f>[1]!S_INFO_NAME(F15)</f>
        <v>浙商稳健</v>
      </c>
      <c r="I15" s="7" t="str">
        <f>[1]!f_info_smfbcode($D15)</f>
        <v>150077.SZ</v>
      </c>
      <c r="J15" s="7" t="str">
        <f t="shared" si="15"/>
        <v>150077</v>
      </c>
      <c r="K15" s="7" t="str">
        <f>[1]!S_INFO_NAME(I15)</f>
        <v>浙商进取</v>
      </c>
      <c r="L15" s="7" t="str">
        <f>UPPER([1]!f_info_trackindexcode(D15))</f>
        <v>000300.SH</v>
      </c>
      <c r="M15" s="17" t="str">
        <f>[1]!S_INFO_NAME(L15)</f>
        <v>沪深300</v>
      </c>
      <c r="N15" s="4">
        <f ca="1">[1]!f_nav_unit(A15,TDate0)</f>
        <v>1.296</v>
      </c>
      <c r="O15" s="4">
        <f ca="1">[1]!f_nav_unit(F15,TDate0)</f>
        <v>1.0309999999999999</v>
      </c>
      <c r="P15" s="4">
        <f ca="1">[1]!f_nav_unit(I15,TDate0)</f>
        <v>1.5609999999999999</v>
      </c>
      <c r="Q15" s="5">
        <f ca="1">[1]!f_unit_floortrading(E15,TDate0)/100000000</f>
        <v>0</v>
      </c>
      <c r="R15" s="5">
        <f ca="1">[1]!f_unit_floortrading(F15,TDate0)/100000000</f>
        <v>1.6208489999999999E-2</v>
      </c>
      <c r="S15" s="5">
        <f ca="1">[1]!f_unit_floortrading(I15,TDate0)/100000000</f>
        <v>1.6208500000000001E-2</v>
      </c>
      <c r="T15" s="5">
        <f ca="1">[1]!f_unit_floortrading(E15,TDate1)/100000000</f>
        <v>0</v>
      </c>
      <c r="U15" s="5">
        <f ca="1">[1]!f_unit_floortrading(F15,TDate1)/100000000</f>
        <v>1.6208489999999999E-2</v>
      </c>
      <c r="V15" s="5">
        <f ca="1">[1]!f_unit_floortrading(I15,TDate1)/100000000</f>
        <v>1.6208500000000001E-2</v>
      </c>
      <c r="W15" s="6">
        <f ca="1">[1]!s_dq_close(A15,TDate0)</f>
        <v>0</v>
      </c>
      <c r="X15" s="6">
        <f ca="1">[1]!s_dq_close(F15,TDate0)</f>
        <v>0.98899999999999999</v>
      </c>
      <c r="Y15" s="6">
        <f ca="1">[1]!s_dq_close(I15,TDate0)</f>
        <v>1.5820000000000001</v>
      </c>
      <c r="Z15" s="8">
        <f t="shared" ca="1" si="16"/>
        <v>0</v>
      </c>
      <c r="AA15" s="8">
        <f t="shared" ca="1" si="17"/>
        <v>1.6710953189999999E-2</v>
      </c>
      <c r="AB15" s="8">
        <f t="shared" ca="1" si="18"/>
        <v>2.53014685E-2</v>
      </c>
      <c r="AC15" s="8">
        <f t="shared" ca="1" si="19"/>
        <v>3.241699E-2</v>
      </c>
      <c r="AD15" s="8">
        <f t="shared" ca="1" si="9"/>
        <v>3.241699E-2</v>
      </c>
      <c r="AE15" s="8">
        <f t="shared" ca="1" si="20"/>
        <v>4.2012421689999996E-2</v>
      </c>
      <c r="AF15" s="39">
        <f ca="1">[1]!f_nav_unit(A15,TDate1)</f>
        <v>1.296</v>
      </c>
      <c r="AG15" s="39">
        <f ca="1">[1]!f_nav_unit(G15,TDate1)</f>
        <v>1.0309999999999999</v>
      </c>
      <c r="AH15" s="39">
        <f ca="1">[1]!f_nav_unit(J15,TDate1)</f>
        <v>1.5609999999999999</v>
      </c>
      <c r="AI15" s="6">
        <f ca="1">[1]!s_dq_close(E15,TDate1)</f>
        <v>0</v>
      </c>
      <c r="AJ15" s="6">
        <f ca="1">[1]!s_dq_close(F15,TDate1)</f>
        <v>0.98399999999999999</v>
      </c>
      <c r="AK15" s="6">
        <f ca="1">[1]!s_dq_close(I15,TDate1)</f>
        <v>1.5820000000000001</v>
      </c>
      <c r="AL15" s="39">
        <f ca="1">[1]!f_nav_unit(A15,TDate2)</f>
        <v>1.302</v>
      </c>
      <c r="AM15" s="39">
        <f ca="1">[1]!f_nav_unit(G15,TDate2)</f>
        <v>1.0309999999999999</v>
      </c>
      <c r="AN15" s="39">
        <f ca="1">[1]!f_nav_unit(J15,TDate2)</f>
        <v>1.573</v>
      </c>
      <c r="AO15" s="6">
        <f ca="1">[1]!s_dq_close(E15,TDate2)</f>
        <v>0</v>
      </c>
      <c r="AP15" s="6">
        <f ca="1">[1]!s_dq_close(F15,TDate2)</f>
        <v>0.98399999999999999</v>
      </c>
      <c r="AQ15" s="6">
        <f ca="1">[1]!s_dq_close(I15,TDate2)</f>
        <v>1.5820000000000001</v>
      </c>
      <c r="AR15" s="9">
        <f>[1]!f_info_managementfeeratio(D15)/100</f>
        <v>0.01</v>
      </c>
      <c r="AS15" s="9">
        <f>[1]!f_info_custodianfeeratio(D15)/100</f>
        <v>2.2000000000000001E-3</v>
      </c>
      <c r="AT15" s="9">
        <f>[1]!f_info_agreedannuyield(F15,"")/100</f>
        <v>4.4999999999999998E-2</v>
      </c>
      <c r="AU15" s="114">
        <f>[1]!f_anal_nextaayield(F15,"")/100</f>
        <v>4.4999999999999998E-2</v>
      </c>
      <c r="AV15" s="1">
        <f ca="1">IF([1]!i_dq_pctchange(L15,TDate1)=0,"-",(AF15/AL15-1)/[1]!i_dq_pctchange(L15,TDate1)*100)</f>
        <v>0.90606072246377145</v>
      </c>
    </row>
    <row r="16" spans="1:48" x14ac:dyDescent="0.25">
      <c r="A16" s="1" t="str">
        <f>CF!A16</f>
        <v>160417</v>
      </c>
      <c r="B16" s="1" t="str">
        <f>CF!D16</f>
        <v>华安300</v>
      </c>
      <c r="C16" s="7" t="str">
        <f t="shared" si="11"/>
        <v>深</v>
      </c>
      <c r="D16" s="7" t="str">
        <f t="shared" si="12"/>
        <v>160417.OF</v>
      </c>
      <c r="E16" s="7" t="str">
        <f t="shared" si="13"/>
        <v>160417.SZ</v>
      </c>
      <c r="F16" s="7" t="str">
        <f>[1]!f_info_smfacode($D16)</f>
        <v>150104.SZ</v>
      </c>
      <c r="G16" s="7" t="str">
        <f t="shared" si="14"/>
        <v>150104</v>
      </c>
      <c r="H16" s="7" t="str">
        <f>[1]!S_INFO_NAME(F16)</f>
        <v>HS300A</v>
      </c>
      <c r="I16" s="7" t="str">
        <f>[1]!f_info_smfbcode($D16)</f>
        <v>150105.SZ</v>
      </c>
      <c r="J16" s="7" t="str">
        <f t="shared" si="15"/>
        <v>150105</v>
      </c>
      <c r="K16" s="7" t="str">
        <f>[1]!S_INFO_NAME(I16)</f>
        <v>HS300B</v>
      </c>
      <c r="L16" s="7" t="str">
        <f>UPPER([1]!f_info_trackindexcode(D16))</f>
        <v>000300.SH</v>
      </c>
      <c r="M16" s="17" t="str">
        <f>[1]!S_INFO_NAME(L16)</f>
        <v>沪深300</v>
      </c>
      <c r="N16" s="4">
        <f ca="1">[1]!f_nav_unit(A16,TDate0)</f>
        <v>1.3468</v>
      </c>
      <c r="O16" s="4">
        <f ca="1">[1]!f_nav_unit(F16,TDate0)</f>
        <v>1.0344</v>
      </c>
      <c r="P16" s="4">
        <f ca="1">[1]!f_nav_unit(I16,TDate0)</f>
        <v>1.6592</v>
      </c>
      <c r="Q16" s="5">
        <f ca="1">[1]!f_unit_floortrading(E16,TDate0)/100000000</f>
        <v>0</v>
      </c>
      <c r="R16" s="5">
        <f ca="1">[1]!f_unit_floortrading(F16,TDate0)/100000000</f>
        <v>5.0127779999999997E-2</v>
      </c>
      <c r="S16" s="5">
        <f ca="1">[1]!f_unit_floortrading(I16,TDate0)/100000000</f>
        <v>5.0127779999999997E-2</v>
      </c>
      <c r="T16" s="5">
        <f ca="1">[1]!f_unit_floortrading(E16,TDate1)/100000000</f>
        <v>0</v>
      </c>
      <c r="U16" s="5">
        <f ca="1">[1]!f_unit_floortrading(F16,TDate1)/100000000</f>
        <v>5.0167780000000002E-2</v>
      </c>
      <c r="V16" s="5">
        <f ca="1">[1]!f_unit_floortrading(I16,TDate1)/100000000</f>
        <v>5.0167780000000002E-2</v>
      </c>
      <c r="W16" s="6">
        <f ca="1">[1]!s_dq_close(A16,TDate0)</f>
        <v>0</v>
      </c>
      <c r="X16" s="6">
        <f ca="1">[1]!s_dq_close(F16,TDate0)</f>
        <v>1.06</v>
      </c>
      <c r="Y16" s="6">
        <f ca="1">[1]!s_dq_close(I16,TDate0)</f>
        <v>1.673</v>
      </c>
      <c r="Z16" s="8">
        <f t="shared" ca="1" si="16"/>
        <v>0</v>
      </c>
      <c r="AA16" s="8">
        <f t="shared" ca="1" si="17"/>
        <v>5.1852175631999994E-2</v>
      </c>
      <c r="AB16" s="8">
        <f t="shared" ca="1" si="18"/>
        <v>8.3172012576000001E-2</v>
      </c>
      <c r="AC16" s="8">
        <f t="shared" ca="1" si="19"/>
        <v>0.10025555999999999</v>
      </c>
      <c r="AD16" s="8">
        <f t="shared" ca="1" si="9"/>
        <v>0.10033556</v>
      </c>
      <c r="AE16" s="8">
        <f t="shared" ca="1" si="20"/>
        <v>0.135024188208</v>
      </c>
      <c r="AF16" s="39">
        <f ca="1">[1]!f_nav_unit(A16,TDate1)</f>
        <v>1.3481000000000001</v>
      </c>
      <c r="AG16" s="39">
        <f ca="1">[1]!f_nav_unit(G16,TDate1)</f>
        <v>1.0342</v>
      </c>
      <c r="AH16" s="39">
        <f ca="1">[1]!f_nav_unit(J16,TDate1)</f>
        <v>1.6619999999999999</v>
      </c>
      <c r="AI16" s="6">
        <f ca="1">[1]!s_dq_close(E16,TDate1)</f>
        <v>0</v>
      </c>
      <c r="AJ16" s="6">
        <f ca="1">[1]!s_dq_close(F16,TDate1)</f>
        <v>1.06</v>
      </c>
      <c r="AK16" s="6">
        <f ca="1">[1]!s_dq_close(I16,TDate1)</f>
        <v>1.673</v>
      </c>
      <c r="AL16" s="39">
        <f ca="1">[1]!f_nav_unit(A16,TDate2)</f>
        <v>1.3543000000000001</v>
      </c>
      <c r="AM16" s="39">
        <f ca="1">[1]!f_nav_unit(G16,TDate2)</f>
        <v>1.0341</v>
      </c>
      <c r="AN16" s="39">
        <f ca="1">[1]!f_nav_unit(J16,TDate2)</f>
        <v>1.6745000000000001</v>
      </c>
      <c r="AO16" s="6">
        <f ca="1">[1]!s_dq_close(E16,TDate2)</f>
        <v>0</v>
      </c>
      <c r="AP16" s="6">
        <f ca="1">[1]!s_dq_close(F16,TDate2)</f>
        <v>1.087</v>
      </c>
      <c r="AQ16" s="6">
        <f ca="1">[1]!s_dq_close(I16,TDate2)</f>
        <v>1.653</v>
      </c>
      <c r="AR16" s="9">
        <f>[1]!f_info_managementfeeratio(D16)/100</f>
        <v>0.01</v>
      </c>
      <c r="AS16" s="9">
        <f>[1]!f_info_custodianfeeratio(D16)/100</f>
        <v>2.2000000000000001E-3</v>
      </c>
      <c r="AT16" s="9">
        <f>[1]!f_info_agreedannuyield(F16,"")/100</f>
        <v>0.05</v>
      </c>
      <c r="AU16" s="114">
        <f>[1]!f_anal_nextaayield(F16,"")/100</f>
        <v>0.05</v>
      </c>
      <c r="AV16" s="1">
        <f ca="1">IF([1]!i_dq_pctchange(L16,TDate1)=0,"-",(AF16/AL16-1)/[1]!i_dq_pctchange(L16,TDate1)*100)</f>
        <v>0.90010639887969701</v>
      </c>
    </row>
    <row r="17" spans="1:48" x14ac:dyDescent="0.25">
      <c r="A17" s="1" t="str">
        <f>CF!A17</f>
        <v>162907</v>
      </c>
      <c r="B17" s="1" t="str">
        <f>CF!D17</f>
        <v>泰信400</v>
      </c>
      <c r="C17" s="7" t="str">
        <f t="shared" si="11"/>
        <v>深</v>
      </c>
      <c r="D17" s="7" t="str">
        <f t="shared" si="12"/>
        <v>162907.OF</v>
      </c>
      <c r="E17" s="7" t="str">
        <f t="shared" si="13"/>
        <v>162907.SZ</v>
      </c>
      <c r="F17" s="7" t="str">
        <f>[1]!f_info_smfacode($D17)</f>
        <v>150094.SZ</v>
      </c>
      <c r="G17" s="7" t="str">
        <f t="shared" si="14"/>
        <v>150094</v>
      </c>
      <c r="H17" s="7" t="str">
        <f>[1]!S_INFO_NAME(F17)</f>
        <v>泰信400A</v>
      </c>
      <c r="I17" s="7" t="str">
        <f>[1]!f_info_smfbcode($D17)</f>
        <v>150095.SZ</v>
      </c>
      <c r="J17" s="7" t="str">
        <f t="shared" si="15"/>
        <v>150095</v>
      </c>
      <c r="K17" s="7" t="str">
        <f>[1]!S_INFO_NAME(I17)</f>
        <v>泰信400B</v>
      </c>
      <c r="L17" s="7" t="str">
        <f>UPPER([1]!f_info_trackindexcode(D17))</f>
        <v>000966.SH</v>
      </c>
      <c r="M17" s="17" t="str">
        <f>[1]!S_INFO_NAME(L17)</f>
        <v>基本400</v>
      </c>
      <c r="N17" s="4">
        <f ca="1">[1]!f_nav_unit(A17,TDate0)</f>
        <v>0.79200000000000004</v>
      </c>
      <c r="O17" s="4">
        <f ca="1">[1]!f_nav_unit(F17,TDate0)</f>
        <v>1.034</v>
      </c>
      <c r="P17" s="4">
        <f ca="1">[1]!f_nav_unit(I17,TDate0)</f>
        <v>0.55000000000000004</v>
      </c>
      <c r="Q17" s="5">
        <f ca="1">[1]!f_unit_floortrading(E17,TDate0)/100000000</f>
        <v>0</v>
      </c>
      <c r="R17" s="5">
        <f ca="1">[1]!f_unit_floortrading(F17,TDate0)/100000000</f>
        <v>3.8956530000000003E-2</v>
      </c>
      <c r="S17" s="5">
        <f ca="1">[1]!f_unit_floortrading(I17,TDate0)/100000000</f>
        <v>3.8956530000000003E-2</v>
      </c>
      <c r="T17" s="5">
        <f ca="1">[1]!f_unit_floortrading(E17,TDate1)/100000000</f>
        <v>0</v>
      </c>
      <c r="U17" s="5">
        <f ca="1">[1]!f_unit_floortrading(F17,TDate1)/100000000</f>
        <v>3.8956530000000003E-2</v>
      </c>
      <c r="V17" s="5">
        <f ca="1">[1]!f_unit_floortrading(I17,TDate1)/100000000</f>
        <v>3.8956530000000003E-2</v>
      </c>
      <c r="W17" s="6">
        <f ca="1">[1]!s_dq_close(A17,TDate0)</f>
        <v>0</v>
      </c>
      <c r="X17" s="6">
        <f ca="1">[1]!s_dq_close(F17,TDate0)</f>
        <v>1.018</v>
      </c>
      <c r="Y17" s="6">
        <f ca="1">[1]!s_dq_close(I17,TDate0)</f>
        <v>0.57199999999999995</v>
      </c>
      <c r="Z17" s="8">
        <f t="shared" ca="1" si="16"/>
        <v>0</v>
      </c>
      <c r="AA17" s="8">
        <f t="shared" ca="1" si="17"/>
        <v>4.0281052020000006E-2</v>
      </c>
      <c r="AB17" s="8">
        <f t="shared" ca="1" si="18"/>
        <v>2.1426091500000004E-2</v>
      </c>
      <c r="AC17" s="8">
        <f t="shared" ca="1" si="19"/>
        <v>7.7913060000000006E-2</v>
      </c>
      <c r="AD17" s="8">
        <f t="shared" ca="1" si="9"/>
        <v>7.7913060000000006E-2</v>
      </c>
      <c r="AE17" s="8">
        <f t="shared" ca="1" si="20"/>
        <v>6.1707143520000007E-2</v>
      </c>
      <c r="AF17" s="39">
        <f ca="1">[1]!f_nav_unit(A17,TDate1)</f>
        <v>0.79</v>
      </c>
      <c r="AG17" s="39">
        <f ca="1">[1]!f_nav_unit(G17,TDate1)</f>
        <v>1.034</v>
      </c>
      <c r="AH17" s="39">
        <f ca="1">[1]!f_nav_unit(J17,TDate1)</f>
        <v>0.54600000000000004</v>
      </c>
      <c r="AI17" s="6">
        <f ca="1">[1]!s_dq_close(E17,TDate1)</f>
        <v>0</v>
      </c>
      <c r="AJ17" s="6">
        <f ca="1">[1]!s_dq_close(F17,TDate1)</f>
        <v>1.018</v>
      </c>
      <c r="AK17" s="6">
        <f ca="1">[1]!s_dq_close(I17,TDate1)</f>
        <v>0.57199999999999995</v>
      </c>
      <c r="AL17" s="39">
        <f ca="1">[1]!f_nav_unit(A17,TDate2)</f>
        <v>0.79600000000000004</v>
      </c>
      <c r="AM17" s="39">
        <f ca="1">[1]!f_nav_unit(G17,TDate2)</f>
        <v>1.034</v>
      </c>
      <c r="AN17" s="39">
        <f ca="1">[1]!f_nav_unit(J17,TDate2)</f>
        <v>0.55800000000000005</v>
      </c>
      <c r="AO17" s="6">
        <f ca="1">[1]!s_dq_close(E17,TDate2)</f>
        <v>0</v>
      </c>
      <c r="AP17" s="6">
        <f ca="1">[1]!s_dq_close(F17,TDate2)</f>
        <v>1.018</v>
      </c>
      <c r="AQ17" s="6">
        <f ca="1">[1]!s_dq_close(I17,TDate2)</f>
        <v>0.53700000000000003</v>
      </c>
      <c r="AR17" s="9">
        <f>[1]!f_info_managementfeeratio(D17)/100</f>
        <v>0.01</v>
      </c>
      <c r="AS17" s="9">
        <f>[1]!f_info_custodianfeeratio(D17)/100</f>
        <v>2.2000000000000001E-3</v>
      </c>
      <c r="AT17" s="9">
        <f>[1]!f_info_agreedannuyield(F17,"")/100</f>
        <v>0.05</v>
      </c>
      <c r="AU17" s="114">
        <f>[1]!f_anal_nextaayield(F17,"")/100</f>
        <v>0.05</v>
      </c>
      <c r="AV17" s="1">
        <f ca="1">IF([1]!i_dq_pctchange(L17,TDate1)=0,"-",(AF17/AL17-1)/[1]!i_dq_pctchange(L17,TDate1)*100)</f>
        <v>1.0153478102200928</v>
      </c>
    </row>
    <row r="18" spans="1:48" x14ac:dyDescent="0.25">
      <c r="A18" s="1" t="str">
        <f>CF!A18</f>
        <v>165707</v>
      </c>
      <c r="B18" s="1" t="str">
        <f>CF!D18</f>
        <v>诺德S300</v>
      </c>
      <c r="C18" s="7" t="str">
        <f t="shared" si="11"/>
        <v>深</v>
      </c>
      <c r="D18" s="7" t="str">
        <f t="shared" si="12"/>
        <v>165707.OF</v>
      </c>
      <c r="E18" s="7" t="str">
        <f t="shared" si="13"/>
        <v>165707.SZ</v>
      </c>
      <c r="F18" s="7" t="str">
        <f>[1]!f_info_smfacode($D18)</f>
        <v>150092.SZ</v>
      </c>
      <c r="G18" s="7" t="str">
        <f t="shared" si="14"/>
        <v>150092</v>
      </c>
      <c r="H18" s="7" t="str">
        <f>[1]!S_INFO_NAME(F18)</f>
        <v>诺德300A</v>
      </c>
      <c r="I18" s="7" t="str">
        <f>[1]!f_info_smfbcode($D18)</f>
        <v>150093.SZ</v>
      </c>
      <c r="J18" s="7" t="str">
        <f t="shared" si="15"/>
        <v>150093</v>
      </c>
      <c r="K18" s="7" t="str">
        <f>[1]!S_INFO_NAME(I18)</f>
        <v>诺德300B</v>
      </c>
      <c r="L18" s="7" t="str">
        <f>UPPER([1]!f_info_trackindexcode(D18))</f>
        <v>399007.SZ</v>
      </c>
      <c r="M18" s="17" t="str">
        <f>[1]!S_INFO_NAME(L18)</f>
        <v>深证300</v>
      </c>
      <c r="N18" s="4">
        <f ca="1">[1]!f_nav_unit(A18,TDate0)</f>
        <v>1.0620000000000001</v>
      </c>
      <c r="O18" s="4">
        <f ca="1">[1]!f_nav_unit(F18,TDate0)</f>
        <v>1.0309999999999999</v>
      </c>
      <c r="P18" s="4">
        <f ca="1">[1]!f_nav_unit(I18,TDate0)</f>
        <v>1.093</v>
      </c>
      <c r="Q18" s="5">
        <f ca="1">[1]!f_unit_floortrading(E18,TDate0)/100000000</f>
        <v>0</v>
      </c>
      <c r="R18" s="5">
        <f ca="1">[1]!f_unit_floortrading(F18,TDate0)/100000000</f>
        <v>2.0451230000000001E-2</v>
      </c>
      <c r="S18" s="5">
        <f ca="1">[1]!f_unit_floortrading(I18,TDate0)/100000000</f>
        <v>2.0451230000000001E-2</v>
      </c>
      <c r="T18" s="5">
        <f ca="1">[1]!f_unit_floortrading(E18,TDate1)/100000000</f>
        <v>0</v>
      </c>
      <c r="U18" s="5">
        <f ca="1">[1]!f_unit_floortrading(F18,TDate1)/100000000</f>
        <v>2.0451230000000001E-2</v>
      </c>
      <c r="V18" s="5">
        <f ca="1">[1]!f_unit_floortrading(I18,TDate1)/100000000</f>
        <v>2.0451230000000001E-2</v>
      </c>
      <c r="W18" s="6">
        <f ca="1">[1]!s_dq_close(A18,TDate0)</f>
        <v>0</v>
      </c>
      <c r="X18" s="6">
        <f ca="1">[1]!s_dq_close(F18,TDate0)</f>
        <v>1.032</v>
      </c>
      <c r="Y18" s="6">
        <f ca="1">[1]!s_dq_close(I18,TDate0)</f>
        <v>1.0569999999999999</v>
      </c>
      <c r="Z18" s="8">
        <f t="shared" ca="1" si="16"/>
        <v>0</v>
      </c>
      <c r="AA18" s="8">
        <f t="shared" ca="1" si="17"/>
        <v>2.108521813E-2</v>
      </c>
      <c r="AB18" s="8">
        <f t="shared" ca="1" si="18"/>
        <v>2.2353194390000001E-2</v>
      </c>
      <c r="AC18" s="8">
        <f t="shared" ca="1" si="19"/>
        <v>4.0902460000000002E-2</v>
      </c>
      <c r="AD18" s="8">
        <f t="shared" ca="1" si="9"/>
        <v>4.0902460000000002E-2</v>
      </c>
      <c r="AE18" s="8">
        <f t="shared" ca="1" si="20"/>
        <v>4.3438412519999997E-2</v>
      </c>
      <c r="AF18" s="39">
        <f ca="1">[1]!f_nav_unit(A18,TDate1)</f>
        <v>1.0620000000000001</v>
      </c>
      <c r="AG18" s="39">
        <f ca="1">[1]!f_nav_unit(G18,TDate1)</f>
        <v>1.0309999999999999</v>
      </c>
      <c r="AH18" s="39">
        <f ca="1">[1]!f_nav_unit(J18,TDate1)</f>
        <v>1.093</v>
      </c>
      <c r="AI18" s="6">
        <f ca="1">[1]!s_dq_close(E18,TDate1)</f>
        <v>0</v>
      </c>
      <c r="AJ18" s="6">
        <f ca="1">[1]!s_dq_close(F18,TDate1)</f>
        <v>1.032</v>
      </c>
      <c r="AK18" s="6">
        <f ca="1">[1]!s_dq_close(I18,TDate1)</f>
        <v>1.0580000000000001</v>
      </c>
      <c r="AL18" s="39">
        <f ca="1">[1]!f_nav_unit(A18,TDate2)</f>
        <v>1.0669999999999999</v>
      </c>
      <c r="AM18" s="39">
        <f ca="1">[1]!f_nav_unit(G18,TDate2)</f>
        <v>1.03</v>
      </c>
      <c r="AN18" s="39">
        <f ca="1">[1]!f_nav_unit(J18,TDate2)</f>
        <v>1.1040000000000001</v>
      </c>
      <c r="AO18" s="6">
        <f ca="1">[1]!s_dq_close(E18,TDate2)</f>
        <v>0</v>
      </c>
      <c r="AP18" s="6">
        <f ca="1">[1]!s_dq_close(F18,TDate2)</f>
        <v>1.087</v>
      </c>
      <c r="AQ18" s="6">
        <f ca="1">[1]!s_dq_close(I18,TDate2)</f>
        <v>1.0580000000000001</v>
      </c>
      <c r="AR18" s="9">
        <f>[1]!f_info_managementfeeratio(D18)/100</f>
        <v>0.01</v>
      </c>
      <c r="AS18" s="9">
        <f>[1]!f_info_custodianfeeratio(D18)/100</f>
        <v>2E-3</v>
      </c>
      <c r="AT18" s="9">
        <f>[1]!f_info_agreedannuyield(F18,"")/100</f>
        <v>4.4999999999999998E-2</v>
      </c>
      <c r="AU18" s="114">
        <f>[1]!f_anal_nextaayield(F18,"")/100</f>
        <v>4.4999999999999998E-2</v>
      </c>
      <c r="AV18" s="1">
        <f ca="1">IF([1]!i_dq_pctchange(L18,TDate1)=0,"-",(AF18/AL18-1)/[1]!i_dq_pctchange(L18,TDate1)*100)</f>
        <v>0.9564402717355428</v>
      </c>
    </row>
    <row r="19" spans="1:48" x14ac:dyDescent="0.25">
      <c r="A19" s="1" t="str">
        <f>CF!A19</f>
        <v>161910</v>
      </c>
      <c r="B19" s="1" t="str">
        <f>CF!D19</f>
        <v>成长分级</v>
      </c>
      <c r="C19" s="7" t="str">
        <f t="shared" si="11"/>
        <v>深</v>
      </c>
      <c r="D19" s="7" t="str">
        <f t="shared" si="12"/>
        <v>161910.OF</v>
      </c>
      <c r="E19" s="7" t="str">
        <f t="shared" si="13"/>
        <v>161910.SZ</v>
      </c>
      <c r="F19" s="7" t="str">
        <f>[1]!f_info_smfacode($D19)</f>
        <v>150090.SZ</v>
      </c>
      <c r="G19" s="7" t="str">
        <f t="shared" si="14"/>
        <v>150090</v>
      </c>
      <c r="H19" s="7" t="str">
        <f>[1]!S_INFO_NAME(F19)</f>
        <v>成长A</v>
      </c>
      <c r="I19" s="7" t="str">
        <f>[1]!f_info_smfbcode($D19)</f>
        <v>150091.SZ</v>
      </c>
      <c r="J19" s="7" t="str">
        <f t="shared" si="15"/>
        <v>150091</v>
      </c>
      <c r="K19" s="7" t="str">
        <f>[1]!S_INFO_NAME(I19)</f>
        <v>成长B</v>
      </c>
      <c r="L19" s="7" t="str">
        <f>UPPER([1]!f_info_trackindexcode(D19))</f>
        <v>000958.SH</v>
      </c>
      <c r="M19" s="17" t="str">
        <f>[1]!S_INFO_NAME(L19)</f>
        <v>创业成长</v>
      </c>
      <c r="N19" s="4">
        <f ca="1">[1]!f_nav_unit(A19,TDate0)</f>
        <v>1.054</v>
      </c>
      <c r="O19" s="4">
        <f ca="1">[1]!f_nav_unit(F19,TDate0)</f>
        <v>1.0344</v>
      </c>
      <c r="P19" s="4">
        <f ca="1">[1]!f_nav_unit(I19,TDate0)</f>
        <v>1.0736000000000001</v>
      </c>
      <c r="Q19" s="5">
        <f ca="1">[1]!f_unit_floortrading(E19,TDate0)/100000000</f>
        <v>0</v>
      </c>
      <c r="R19" s="5">
        <f ca="1">[1]!f_unit_floortrading(F19,TDate0)/100000000</f>
        <v>6.1462719999999998E-2</v>
      </c>
      <c r="S19" s="5">
        <f ca="1">[1]!f_unit_floortrading(I19,TDate0)/100000000</f>
        <v>6.1462719999999998E-2</v>
      </c>
      <c r="T19" s="5">
        <f ca="1">[1]!f_unit_floortrading(E19,TDate1)/100000000</f>
        <v>0</v>
      </c>
      <c r="U19" s="5">
        <f ca="1">[1]!f_unit_floortrading(F19,TDate1)/100000000</f>
        <v>6.1476719999999999E-2</v>
      </c>
      <c r="V19" s="5">
        <f ca="1">[1]!f_unit_floortrading(I19,TDate1)/100000000</f>
        <v>6.1476719999999999E-2</v>
      </c>
      <c r="W19" s="6">
        <f ca="1">[1]!s_dq_close(A19,TDate0)</f>
        <v>0</v>
      </c>
      <c r="X19" s="6">
        <f ca="1">[1]!s_dq_close(F19,TDate0)</f>
        <v>1.079</v>
      </c>
      <c r="Y19" s="6">
        <f ca="1">[1]!s_dq_close(I19,TDate0)</f>
        <v>1.0189999999999999</v>
      </c>
      <c r="Z19" s="8">
        <f t="shared" ca="1" si="16"/>
        <v>0</v>
      </c>
      <c r="AA19" s="8">
        <f t="shared" ca="1" si="17"/>
        <v>6.3577037567999997E-2</v>
      </c>
      <c r="AB19" s="8">
        <f t="shared" ca="1" si="18"/>
        <v>6.5986376191999999E-2</v>
      </c>
      <c r="AC19" s="8">
        <f t="shared" ca="1" si="19"/>
        <v>0.12292544</v>
      </c>
      <c r="AD19" s="8">
        <f t="shared" ca="1" si="9"/>
        <v>0.12295344</v>
      </c>
      <c r="AE19" s="8">
        <f t="shared" ca="1" si="20"/>
        <v>0.12956341376</v>
      </c>
      <c r="AF19" s="39">
        <f ca="1">[1]!f_nav_unit(A19,TDate1)</f>
        <v>1.0517000000000001</v>
      </c>
      <c r="AG19" s="39">
        <f ca="1">[1]!f_nav_unit(G19,TDate1)</f>
        <v>1.0342</v>
      </c>
      <c r="AH19" s="39">
        <f ca="1">[1]!f_nav_unit(J19,TDate1)</f>
        <v>1.0691999999999999</v>
      </c>
      <c r="AI19" s="6">
        <f ca="1">[1]!s_dq_close(E19,TDate1)</f>
        <v>0</v>
      </c>
      <c r="AJ19" s="6">
        <f ca="1">[1]!s_dq_close(F19,TDate1)</f>
        <v>1.05</v>
      </c>
      <c r="AK19" s="6">
        <f ca="1">[1]!s_dq_close(I19,TDate1)</f>
        <v>1.1000000000000001</v>
      </c>
      <c r="AL19" s="39">
        <f ca="1">[1]!f_nav_unit(A19,TDate2)</f>
        <v>1.0555000000000001</v>
      </c>
      <c r="AM19" s="39">
        <f ca="1">[1]!f_nav_unit(G19,TDate2)</f>
        <v>1.0341</v>
      </c>
      <c r="AN19" s="39">
        <f ca="1">[1]!f_nav_unit(J19,TDate2)</f>
        <v>1.0769</v>
      </c>
      <c r="AO19" s="6">
        <f ca="1">[1]!s_dq_close(E19,TDate2)</f>
        <v>0</v>
      </c>
      <c r="AP19" s="6">
        <f ca="1">[1]!s_dq_close(F19,TDate2)</f>
        <v>1.04</v>
      </c>
      <c r="AQ19" s="6">
        <f ca="1">[1]!s_dq_close(I19,TDate2)</f>
        <v>1.0660000000000001</v>
      </c>
      <c r="AR19" s="9">
        <f>[1]!f_info_managementfeeratio(D19)/100</f>
        <v>0.01</v>
      </c>
      <c r="AS19" s="9">
        <f>[1]!f_info_custodianfeeratio(D19)/100</f>
        <v>2.2000000000000001E-3</v>
      </c>
      <c r="AT19" s="9">
        <f>[1]!f_info_agreedannuyield(F19,"")/100</f>
        <v>0.05</v>
      </c>
      <c r="AU19" s="114">
        <f>[1]!f_anal_nextaayield(F19,"")/100</f>
        <v>0.05</v>
      </c>
      <c r="AV19" s="1">
        <f ca="1">IF([1]!i_dq_pctchange(L19,TDate1)=0,"-",(AF19/AL19-1)/[1]!i_dq_pctchange(L19,TDate1)*100)</f>
        <v>1.0012840009158568</v>
      </c>
    </row>
    <row r="20" spans="1:48" x14ac:dyDescent="0.25">
      <c r="A20" s="1" t="str">
        <f>CF!A20</f>
        <v>160620</v>
      </c>
      <c r="B20" s="1" t="str">
        <f>CF!D20</f>
        <v>资源分级</v>
      </c>
      <c r="C20" s="7" t="str">
        <f t="shared" si="11"/>
        <v>深</v>
      </c>
      <c r="D20" s="7" t="str">
        <f t="shared" si="12"/>
        <v>160620.OF</v>
      </c>
      <c r="E20" s="7" t="str">
        <f t="shared" si="13"/>
        <v>160620.SZ</v>
      </c>
      <c r="F20" s="7" t="str">
        <f>[1]!f_info_smfacode($D20)</f>
        <v>150100.SZ</v>
      </c>
      <c r="G20" s="7" t="str">
        <f t="shared" si="14"/>
        <v>150100</v>
      </c>
      <c r="H20" s="7" t="str">
        <f>[1]!S_INFO_NAME(F20)</f>
        <v>资源A</v>
      </c>
      <c r="I20" s="7" t="str">
        <f>[1]!f_info_smfbcode($D20)</f>
        <v>150101.SZ</v>
      </c>
      <c r="J20" s="7" t="str">
        <f t="shared" si="15"/>
        <v>150101</v>
      </c>
      <c r="K20" s="7" t="str">
        <f>[1]!S_INFO_NAME(I20)</f>
        <v>资源B</v>
      </c>
      <c r="L20" s="7" t="str">
        <f>UPPER([1]!f_info_trackindexcode(D20))</f>
        <v>000805.SH</v>
      </c>
      <c r="M20" s="17" t="str">
        <f>[1]!S_INFO_NAME(L20)</f>
        <v>A股资源</v>
      </c>
      <c r="N20" s="4">
        <f ca="1">[1]!f_nav_unit(A20,TDate0)</f>
        <v>1.446</v>
      </c>
      <c r="O20" s="4">
        <f ca="1">[1]!f_nav_unit(F20,TDate0)</f>
        <v>1.0309999999999999</v>
      </c>
      <c r="P20" s="4">
        <f ca="1">[1]!f_nav_unit(I20,TDate0)</f>
        <v>1.861</v>
      </c>
      <c r="Q20" s="5">
        <f ca="1">[1]!f_unit_floortrading(E20,TDate0)/100000000</f>
        <v>0</v>
      </c>
      <c r="R20" s="5">
        <f ca="1">[1]!f_unit_floortrading(F20,TDate0)/100000000</f>
        <v>0.60547236000000004</v>
      </c>
      <c r="S20" s="5">
        <f ca="1">[1]!f_unit_floortrading(I20,TDate0)/100000000</f>
        <v>0.60547236000000004</v>
      </c>
      <c r="T20" s="5">
        <f ca="1">[1]!f_unit_floortrading(E20,TDate1)/100000000</f>
        <v>0</v>
      </c>
      <c r="U20" s="5">
        <f ca="1">[1]!f_unit_floortrading(F20,TDate1)/100000000</f>
        <v>0.60765159000000002</v>
      </c>
      <c r="V20" s="5">
        <f ca="1">[1]!f_unit_floortrading(I20,TDate1)/100000000</f>
        <v>0.60765159000000002</v>
      </c>
      <c r="W20" s="6">
        <f ca="1">[1]!s_dq_close(A20,TDate0)</f>
        <v>0</v>
      </c>
      <c r="X20" s="6">
        <f ca="1">[1]!s_dq_close(F20,TDate0)</f>
        <v>1.04</v>
      </c>
      <c r="Y20" s="6">
        <f ca="1">[1]!s_dq_close(I20,TDate0)</f>
        <v>1.825</v>
      </c>
      <c r="Z20" s="8">
        <f t="shared" ca="1" si="16"/>
        <v>0</v>
      </c>
      <c r="AA20" s="8">
        <f t="shared" ca="1" si="17"/>
        <v>0.62424200316</v>
      </c>
      <c r="AB20" s="8">
        <f t="shared" ca="1" si="18"/>
        <v>1.12678406196</v>
      </c>
      <c r="AC20" s="8">
        <f t="shared" ca="1" si="19"/>
        <v>1.2109447200000001</v>
      </c>
      <c r="AD20" s="8">
        <f t="shared" ca="1" si="9"/>
        <v>1.21530318</v>
      </c>
      <c r="AE20" s="8">
        <f t="shared" ca="1" si="20"/>
        <v>1.75102606512</v>
      </c>
      <c r="AF20" s="39">
        <f ca="1">[1]!f_nav_unit(A20,TDate1)</f>
        <v>1.4359999999999999</v>
      </c>
      <c r="AG20" s="39">
        <f ca="1">[1]!f_nav_unit(G20,TDate1)</f>
        <v>1.0309999999999999</v>
      </c>
      <c r="AH20" s="39">
        <f ca="1">[1]!f_nav_unit(J20,TDate1)</f>
        <v>1.841</v>
      </c>
      <c r="AI20" s="6">
        <f ca="1">[1]!s_dq_close(E20,TDate1)</f>
        <v>0</v>
      </c>
      <c r="AJ20" s="6">
        <f ca="1">[1]!s_dq_close(F20,TDate1)</f>
        <v>1.0429999999999999</v>
      </c>
      <c r="AK20" s="6">
        <f ca="1">[1]!s_dq_close(I20,TDate1)</f>
        <v>1.804</v>
      </c>
      <c r="AL20" s="39">
        <f ca="1">[1]!f_nav_unit(A20,TDate2)</f>
        <v>1.458</v>
      </c>
      <c r="AM20" s="39">
        <f ca="1">[1]!f_nav_unit(G20,TDate2)</f>
        <v>1.0309999999999999</v>
      </c>
      <c r="AN20" s="39">
        <f ca="1">[1]!f_nav_unit(J20,TDate2)</f>
        <v>1.885</v>
      </c>
      <c r="AO20" s="6">
        <f ca="1">[1]!s_dq_close(E20,TDate2)</f>
        <v>0</v>
      </c>
      <c r="AP20" s="6">
        <f ca="1">[1]!s_dq_close(F20,TDate2)</f>
        <v>1.038</v>
      </c>
      <c r="AQ20" s="6">
        <f ca="1">[1]!s_dq_close(I20,TDate2)</f>
        <v>1.855</v>
      </c>
      <c r="AR20" s="9">
        <f>[1]!f_info_managementfeeratio(D20)/100</f>
        <v>0.01</v>
      </c>
      <c r="AS20" s="9">
        <f>[1]!f_info_custodianfeeratio(D20)/100</f>
        <v>2.2000000000000001E-3</v>
      </c>
      <c r="AT20" s="9">
        <f>[1]!f_info_agreedannuyield(F20,"")/100</f>
        <v>4.4999999999999998E-2</v>
      </c>
      <c r="AU20" s="114">
        <f>[1]!f_anal_nextaayield(F20,"")/100</f>
        <v>4.4999999999999998E-2</v>
      </c>
      <c r="AV20" s="1">
        <f ca="1">IF([1]!i_dq_pctchange(L20,TDate1)=0,"-",(AF20/AL20-1)/[1]!i_dq_pctchange(L20,TDate1)*100)</f>
        <v>0.93703025545024476</v>
      </c>
    </row>
    <row r="21" spans="1:48" x14ac:dyDescent="0.25">
      <c r="A21" s="1" t="str">
        <f>CF!A21</f>
        <v>164811</v>
      </c>
      <c r="B21" s="1" t="str">
        <f>CF!D21</f>
        <v>100母基</v>
      </c>
      <c r="C21" s="7" t="str">
        <f t="shared" si="11"/>
        <v>深</v>
      </c>
      <c r="D21" s="7" t="str">
        <f t="shared" si="12"/>
        <v>164811.OF</v>
      </c>
      <c r="E21" s="7" t="str">
        <f t="shared" si="13"/>
        <v>164811.SZ</v>
      </c>
      <c r="F21" s="7" t="str">
        <f>[1]!f_info_smfacode($D21)</f>
        <v>150112.SZ</v>
      </c>
      <c r="G21" s="7" t="str">
        <f t="shared" si="14"/>
        <v>150112</v>
      </c>
      <c r="H21" s="7" t="str">
        <f>[1]!S_INFO_NAME(F21)</f>
        <v>深100A</v>
      </c>
      <c r="I21" s="7" t="str">
        <f>[1]!f_info_smfbcode($D21)</f>
        <v>150113.SZ</v>
      </c>
      <c r="J21" s="7" t="str">
        <f t="shared" si="15"/>
        <v>150113</v>
      </c>
      <c r="K21" s="7" t="str">
        <f>[1]!S_INFO_NAME(I21)</f>
        <v>深100B</v>
      </c>
      <c r="L21" s="7" t="str">
        <f>UPPER([1]!f_info_trackindexcode(D21))</f>
        <v>399330.SZ</v>
      </c>
      <c r="M21" s="17" t="str">
        <f>[1]!S_INFO_NAME(L21)</f>
        <v>深证100</v>
      </c>
      <c r="N21" s="4">
        <f ca="1">[1]!f_nav_unit(A21,TDate0)</f>
        <v>1.3402000000000001</v>
      </c>
      <c r="O21" s="4">
        <f ca="1">[1]!f_nav_unit(F21,TDate0)</f>
        <v>1.0094000000000001</v>
      </c>
      <c r="P21" s="4">
        <f ca="1">[1]!f_nav_unit(I21,TDate0)</f>
        <v>1.6709000000000001</v>
      </c>
      <c r="Q21" s="5">
        <f ca="1">[1]!f_unit_floortrading(E21,TDate0)/100000000</f>
        <v>0</v>
      </c>
      <c r="R21" s="5">
        <f ca="1">[1]!f_unit_floortrading(F21,TDate0)/100000000</f>
        <v>5.9976889999999998E-2</v>
      </c>
      <c r="S21" s="5">
        <f ca="1">[1]!f_unit_floortrading(I21,TDate0)/100000000</f>
        <v>5.99769E-2</v>
      </c>
      <c r="T21" s="5">
        <f ca="1">[1]!f_unit_floortrading(E21,TDate1)/100000000</f>
        <v>0</v>
      </c>
      <c r="U21" s="5">
        <f ca="1">[1]!f_unit_floortrading(F21,TDate1)/100000000</f>
        <v>5.9976889999999998E-2</v>
      </c>
      <c r="V21" s="5">
        <f ca="1">[1]!f_unit_floortrading(I21,TDate1)/100000000</f>
        <v>5.99769E-2</v>
      </c>
      <c r="W21" s="6">
        <f ca="1">[1]!s_dq_close(A21,TDate0)</f>
        <v>0</v>
      </c>
      <c r="X21" s="6">
        <f ca="1">[1]!s_dq_close(F21,TDate0)</f>
        <v>1.0309999999999999</v>
      </c>
      <c r="Y21" s="6">
        <f ca="1">[1]!s_dq_close(I21,TDate0)</f>
        <v>1.639</v>
      </c>
      <c r="Z21" s="8">
        <f t="shared" ca="1" si="16"/>
        <v>0</v>
      </c>
      <c r="AA21" s="8">
        <f t="shared" ca="1" si="17"/>
        <v>6.0540672766000003E-2</v>
      </c>
      <c r="AB21" s="8">
        <f t="shared" ca="1" si="18"/>
        <v>0.10021540221</v>
      </c>
      <c r="AC21" s="8">
        <f t="shared" ca="1" si="19"/>
        <v>0.11995379</v>
      </c>
      <c r="AD21" s="8">
        <f t="shared" ca="1" si="9"/>
        <v>0.11995379</v>
      </c>
      <c r="AE21" s="8">
        <f t="shared" ca="1" si="20"/>
        <v>0.160756074976</v>
      </c>
      <c r="AF21" s="39">
        <f ca="1">[1]!f_nav_unit(A21,TDate1)</f>
        <v>1.3412999999999999</v>
      </c>
      <c r="AG21" s="39">
        <f ca="1">[1]!f_nav_unit(G21,TDate1)</f>
        <v>1.0093000000000001</v>
      </c>
      <c r="AH21" s="39">
        <f ca="1">[1]!f_nav_unit(J21,TDate1)</f>
        <v>1.6734</v>
      </c>
      <c r="AI21" s="6">
        <f ca="1">[1]!s_dq_close(E21,TDate1)</f>
        <v>0</v>
      </c>
      <c r="AJ21" s="6">
        <f ca="1">[1]!s_dq_close(F21,TDate1)</f>
        <v>1.028</v>
      </c>
      <c r="AK21" s="6">
        <f ca="1">[1]!s_dq_close(I21,TDate1)</f>
        <v>1.621</v>
      </c>
      <c r="AL21" s="39">
        <f ca="1">[1]!f_nav_unit(A21,TDate2)</f>
        <v>1.3463000000000001</v>
      </c>
      <c r="AM21" s="39">
        <f ca="1">[1]!f_nav_unit(G21,TDate2)</f>
        <v>1.0091000000000001</v>
      </c>
      <c r="AN21" s="39">
        <f ca="1">[1]!f_nav_unit(J21,TDate2)</f>
        <v>1.6834</v>
      </c>
      <c r="AO21" s="6">
        <f ca="1">[1]!s_dq_close(E21,TDate2)</f>
        <v>0</v>
      </c>
      <c r="AP21" s="6">
        <f ca="1">[1]!s_dq_close(F21,TDate2)</f>
        <v>1.028</v>
      </c>
      <c r="AQ21" s="6">
        <f ca="1">[1]!s_dq_close(I21,TDate2)</f>
        <v>1.6359999999999999</v>
      </c>
      <c r="AR21" s="9">
        <f>[1]!f_info_managementfeeratio(D21)/100</f>
        <v>0.01</v>
      </c>
      <c r="AS21" s="9">
        <f>[1]!f_info_custodianfeeratio(D21)/100</f>
        <v>2E-3</v>
      </c>
      <c r="AT21" s="9">
        <f>[1]!f_info_agreedannuyield(F21,"")/100</f>
        <v>0.05</v>
      </c>
      <c r="AU21" s="114">
        <f>[1]!f_anal_nextaayield(F21,"")/100</f>
        <v>0.05</v>
      </c>
      <c r="AV21" s="1">
        <f ca="1">IF([1]!i_dq_pctchange(L21,TDate1)=0,"-",(AF21/AL21-1)/[1]!i_dq_pctchange(L21,TDate1)*100)</f>
        <v>0.97963847862378317</v>
      </c>
    </row>
    <row r="22" spans="1:48" x14ac:dyDescent="0.25">
      <c r="A22" s="1" t="str">
        <f>CF!A22</f>
        <v>160218</v>
      </c>
      <c r="B22" s="1" t="str">
        <f>CF!D22</f>
        <v>国泰地产</v>
      </c>
      <c r="C22" s="7" t="str">
        <f t="shared" si="11"/>
        <v>深</v>
      </c>
      <c r="D22" s="7" t="str">
        <f t="shared" si="12"/>
        <v>160218.OF</v>
      </c>
      <c r="E22" s="7" t="str">
        <f t="shared" si="13"/>
        <v>160218.SZ</v>
      </c>
      <c r="F22" s="7" t="str">
        <f>[1]!f_info_smfacode($D22)</f>
        <v>150117.SZ</v>
      </c>
      <c r="G22" s="7" t="str">
        <f t="shared" si="14"/>
        <v>150117</v>
      </c>
      <c r="H22" s="7" t="str">
        <f>[1]!S_INFO_NAME(F22)</f>
        <v>房地产A</v>
      </c>
      <c r="I22" s="7" t="str">
        <f>[1]!f_info_smfbcode($D22)</f>
        <v>150118.SZ</v>
      </c>
      <c r="J22" s="7" t="str">
        <f t="shared" si="15"/>
        <v>150118</v>
      </c>
      <c r="K22" s="7" t="str">
        <f>[1]!S_INFO_NAME(I22)</f>
        <v>房地产B</v>
      </c>
      <c r="L22" s="7" t="str">
        <f>UPPER([1]!f_info_trackindexcode(D22))</f>
        <v>399393.SZ</v>
      </c>
      <c r="M22" s="17" t="str">
        <f>[1]!S_INFO_NAME(L22)</f>
        <v>国证地产</v>
      </c>
      <c r="N22" s="4">
        <f ca="1">[1]!f_nav_unit(A22,TDate0)</f>
        <v>0.7853</v>
      </c>
      <c r="O22" s="4">
        <f ca="1">[1]!f_nav_unit(F22,TDate0)</f>
        <v>1.0374000000000001</v>
      </c>
      <c r="P22" s="4">
        <f ca="1">[1]!f_nav_unit(I22,TDate0)</f>
        <v>0.53320000000000001</v>
      </c>
      <c r="Q22" s="5">
        <f ca="1">[1]!f_unit_floortrading(E22,TDate0)/100000000</f>
        <v>0</v>
      </c>
      <c r="R22" s="5">
        <f ca="1">[1]!f_unit_floortrading(F22,TDate0)/100000000</f>
        <v>4.1677547700000002</v>
      </c>
      <c r="S22" s="5">
        <f ca="1">[1]!f_unit_floortrading(I22,TDate0)/100000000</f>
        <v>4.1677547700000002</v>
      </c>
      <c r="T22" s="5">
        <f ca="1">[1]!f_unit_floortrading(E22,TDate1)/100000000</f>
        <v>0</v>
      </c>
      <c r="U22" s="5">
        <f ca="1">[1]!f_unit_floortrading(F22,TDate1)/100000000</f>
        <v>4.1721123599999999</v>
      </c>
      <c r="V22" s="5">
        <f ca="1">[1]!f_unit_floortrading(I22,TDate1)/100000000</f>
        <v>4.1721123599999999</v>
      </c>
      <c r="W22" s="6">
        <f ca="1">[1]!s_dq_close(A22,TDate0)</f>
        <v>96.790099999999995</v>
      </c>
      <c r="X22" s="6">
        <f ca="1">[1]!s_dq_close(F22,TDate0)</f>
        <v>1.05</v>
      </c>
      <c r="Y22" s="6">
        <f ca="1">[1]!s_dq_close(I22,TDate0)</f>
        <v>0.51900000000000002</v>
      </c>
      <c r="Z22" s="8">
        <f t="shared" ca="1" si="16"/>
        <v>0</v>
      </c>
      <c r="AA22" s="8">
        <f t="shared" ca="1" si="17"/>
        <v>4.3236287983980004</v>
      </c>
      <c r="AB22" s="8">
        <f t="shared" ca="1" si="18"/>
        <v>2.2222468433640001</v>
      </c>
      <c r="AC22" s="8">
        <f t="shared" ca="1" si="19"/>
        <v>8.3355095400000003</v>
      </c>
      <c r="AD22" s="8">
        <f t="shared" ca="1" si="9"/>
        <v>8.3442247199999997</v>
      </c>
      <c r="AE22" s="8">
        <f t="shared" ca="1" si="20"/>
        <v>6.5458756417620005</v>
      </c>
      <c r="AF22" s="39">
        <f ca="1">[1]!f_nav_unit(A22,TDate1)</f>
        <v>0.7853</v>
      </c>
      <c r="AG22" s="39">
        <f ca="1">[1]!f_nav_unit(G22,TDate1)</f>
        <v>1.0371999999999999</v>
      </c>
      <c r="AH22" s="39">
        <f ca="1">[1]!f_nav_unit(J22,TDate1)</f>
        <v>0.53339999999999999</v>
      </c>
      <c r="AI22" s="6">
        <f ca="1">[1]!s_dq_close(E22,TDate1)</f>
        <v>0</v>
      </c>
      <c r="AJ22" s="6">
        <f ca="1">[1]!s_dq_close(F22,TDate1)</f>
        <v>1.0489999999999999</v>
      </c>
      <c r="AK22" s="6">
        <f ca="1">[1]!s_dq_close(I22,TDate1)</f>
        <v>0.52100000000000002</v>
      </c>
      <c r="AL22" s="39">
        <f ca="1">[1]!f_nav_unit(A22,TDate2)</f>
        <v>0.76649999999999996</v>
      </c>
      <c r="AM22" s="39">
        <f ca="1">[1]!f_nav_unit(G22,TDate2)</f>
        <v>1.0370999999999999</v>
      </c>
      <c r="AN22" s="39">
        <f ca="1">[1]!f_nav_unit(J22,TDate2)</f>
        <v>0.49590000000000001</v>
      </c>
      <c r="AO22" s="6">
        <f ca="1">[1]!s_dq_close(E22,TDate2)</f>
        <v>0</v>
      </c>
      <c r="AP22" s="6">
        <f ca="1">[1]!s_dq_close(F22,TDate2)</f>
        <v>1.0489999999999999</v>
      </c>
      <c r="AQ22" s="6">
        <f ca="1">[1]!s_dq_close(I22,TDate2)</f>
        <v>0.48</v>
      </c>
      <c r="AR22" s="9">
        <f>[1]!f_info_managementfeeratio(D22)/100</f>
        <v>0.01</v>
      </c>
      <c r="AS22" s="9">
        <f>[1]!f_info_custodianfeeratio(D22)/100</f>
        <v>2E-3</v>
      </c>
      <c r="AT22" s="9">
        <f>[1]!f_info_agreedannuyield(F22,"")/100</f>
        <v>5.5E-2</v>
      </c>
      <c r="AU22" s="114">
        <f>[1]!f_anal_nextaayield(F22,"")/100</f>
        <v>5.5E-2</v>
      </c>
      <c r="AV22" s="1">
        <f ca="1">IF([1]!i_dq_pctchange(L22,TDate1)=0,"-",(AF22/AL22-1)/[1]!i_dq_pctchange(L22,TDate1)*100)</f>
        <v>0.92527914447720561</v>
      </c>
    </row>
    <row r="23" spans="1:48" x14ac:dyDescent="0.25">
      <c r="A23" s="1" t="str">
        <f>CF!A23</f>
        <v>165312</v>
      </c>
      <c r="B23" s="1" t="str">
        <f>CF!D23</f>
        <v>建信50</v>
      </c>
      <c r="C23" s="7" t="str">
        <f t="shared" si="11"/>
        <v>深</v>
      </c>
      <c r="D23" s="7" t="str">
        <f t="shared" si="12"/>
        <v>165312.OF</v>
      </c>
      <c r="E23" s="7" t="str">
        <f t="shared" si="13"/>
        <v>165312.SZ</v>
      </c>
      <c r="F23" s="7" t="str">
        <f>[1]!f_info_smfacode($D23)</f>
        <v>150123.SZ</v>
      </c>
      <c r="G23" s="7" t="str">
        <f t="shared" si="14"/>
        <v>150123</v>
      </c>
      <c r="H23" s="7" t="str">
        <f>[1]!S_INFO_NAME(F23)</f>
        <v>建信50A</v>
      </c>
      <c r="I23" s="7" t="str">
        <f>[1]!f_info_smfbcode($D23)</f>
        <v>150124.SZ</v>
      </c>
      <c r="J23" s="7" t="str">
        <f t="shared" si="15"/>
        <v>150124</v>
      </c>
      <c r="K23" s="7" t="str">
        <f>[1]!S_INFO_NAME(I23)</f>
        <v>建信50B</v>
      </c>
      <c r="L23" s="7" t="str">
        <f>UPPER([1]!f_info_trackindexcode(D23))</f>
        <v>399550.SZ</v>
      </c>
      <c r="M23" s="17" t="str">
        <f>[1]!S_INFO_NAME(L23)</f>
        <v>央视50</v>
      </c>
      <c r="N23" s="4">
        <f ca="1">[1]!f_nav_unit(A23,TDate0)</f>
        <v>1.7178</v>
      </c>
      <c r="O23" s="4">
        <f ca="1">[1]!f_nav_unit(F23,TDate0)</f>
        <v>1.0412999999999999</v>
      </c>
      <c r="P23" s="4">
        <f ca="1">[1]!f_nav_unit(I23,TDate0)</f>
        <v>2.3942999999999999</v>
      </c>
      <c r="Q23" s="5">
        <f ca="1">[1]!f_unit_floortrading(E23,TDate0)/100000000</f>
        <v>0</v>
      </c>
      <c r="R23" s="5">
        <f ca="1">[1]!f_unit_floortrading(F23,TDate0)/100000000</f>
        <v>0.33171474000000001</v>
      </c>
      <c r="S23" s="5">
        <f ca="1">[1]!f_unit_floortrading(I23,TDate0)/100000000</f>
        <v>0.33171474000000001</v>
      </c>
      <c r="T23" s="5">
        <f ca="1">[1]!f_unit_floortrading(E23,TDate1)/100000000</f>
        <v>0</v>
      </c>
      <c r="U23" s="5">
        <f ca="1">[1]!f_unit_floortrading(F23,TDate1)/100000000</f>
        <v>0.33171973999999999</v>
      </c>
      <c r="V23" s="5">
        <f ca="1">[1]!f_unit_floortrading(I23,TDate1)/100000000</f>
        <v>0.33171973999999999</v>
      </c>
      <c r="W23" s="6">
        <f ca="1">[1]!s_dq_close(A23,TDate0)</f>
        <v>0</v>
      </c>
      <c r="X23" s="6">
        <f ca="1">[1]!s_dq_close(F23,TDate0)</f>
        <v>1.2130000000000001</v>
      </c>
      <c r="Y23" s="6">
        <f ca="1">[1]!s_dq_close(I23,TDate0)</f>
        <v>2.2440000000000002</v>
      </c>
      <c r="Z23" s="8">
        <f t="shared" ca="1" si="16"/>
        <v>0</v>
      </c>
      <c r="AA23" s="8">
        <f t="shared" ca="1" si="17"/>
        <v>0.34541455876199995</v>
      </c>
      <c r="AB23" s="8">
        <f t="shared" ca="1" si="18"/>
        <v>0.79422460198199996</v>
      </c>
      <c r="AC23" s="8">
        <f t="shared" ca="1" si="19"/>
        <v>0.66342948000000002</v>
      </c>
      <c r="AD23" s="8">
        <f t="shared" ca="1" si="9"/>
        <v>0.66343947999999997</v>
      </c>
      <c r="AE23" s="8">
        <f t="shared" ca="1" si="20"/>
        <v>1.139639160744</v>
      </c>
      <c r="AF23" s="39">
        <f ca="1">[1]!f_nav_unit(A23,TDate1)</f>
        <v>1.7228000000000001</v>
      </c>
      <c r="AG23" s="39">
        <f ca="1">[1]!f_nav_unit(G23,TDate1)</f>
        <v>1.0410999999999999</v>
      </c>
      <c r="AH23" s="39">
        <f ca="1">[1]!f_nav_unit(J23,TDate1)</f>
        <v>2.4045000000000001</v>
      </c>
      <c r="AI23" s="6">
        <f ca="1">[1]!s_dq_close(E23,TDate1)</f>
        <v>0</v>
      </c>
      <c r="AJ23" s="6">
        <f ca="1">[1]!s_dq_close(F23,TDate1)</f>
        <v>1.3440000000000001</v>
      </c>
      <c r="AK23" s="6">
        <f ca="1">[1]!s_dq_close(I23,TDate1)</f>
        <v>2.2389999999999999</v>
      </c>
      <c r="AL23" s="39">
        <f ca="1">[1]!f_nav_unit(A23,TDate2)</f>
        <v>1.7290000000000001</v>
      </c>
      <c r="AM23" s="39">
        <f ca="1">[1]!f_nav_unit(G23,TDate2)</f>
        <v>1.0408999999999999</v>
      </c>
      <c r="AN23" s="39">
        <f ca="1">[1]!f_nav_unit(J23,TDate2)</f>
        <v>2.4171</v>
      </c>
      <c r="AO23" s="6">
        <f ca="1">[1]!s_dq_close(E23,TDate2)</f>
        <v>0</v>
      </c>
      <c r="AP23" s="6">
        <f ca="1">[1]!s_dq_close(F23,TDate2)</f>
        <v>1.3420000000000001</v>
      </c>
      <c r="AQ23" s="6">
        <f ca="1">[1]!s_dq_close(I23,TDate2)</f>
        <v>2.2269999999999999</v>
      </c>
      <c r="AR23" s="9">
        <f>[1]!f_info_managementfeeratio(D23)/100</f>
        <v>0.01</v>
      </c>
      <c r="AS23" s="9">
        <f>[1]!f_info_custodianfeeratio(D23)/100</f>
        <v>2.2000000000000001E-3</v>
      </c>
      <c r="AT23" s="9">
        <f>[1]!f_info_agreedannuyield(F23,"")/100</f>
        <v>0.06</v>
      </c>
      <c r="AU23" s="114">
        <f>[1]!f_anal_nextaayield(F23,"")/100</f>
        <v>0.06</v>
      </c>
      <c r="AV23" s="1">
        <f ca="1">IF([1]!i_dq_pctchange(L23,TDate1)=0,"-",(AF23/AL23-1)/[1]!i_dq_pctchange(L23,TDate1)*100)</f>
        <v>0.92104614685731967</v>
      </c>
    </row>
    <row r="24" spans="1:48" x14ac:dyDescent="0.25">
      <c r="A24" s="1" t="str">
        <f>CF!A24</f>
        <v>161507</v>
      </c>
      <c r="B24" s="1" t="str">
        <f>CF!D24</f>
        <v>银河增强</v>
      </c>
      <c r="C24" s="7" t="str">
        <f t="shared" si="11"/>
        <v>深</v>
      </c>
      <c r="D24" s="7" t="str">
        <f t="shared" si="12"/>
        <v>161507.OF</v>
      </c>
      <c r="E24" s="7" t="str">
        <f t="shared" si="13"/>
        <v>161507.SZ</v>
      </c>
      <c r="F24" s="7" t="str">
        <f>[1]!f_info_smfacode($D24)</f>
        <v>150121.SZ</v>
      </c>
      <c r="G24" s="7" t="str">
        <f t="shared" si="14"/>
        <v>150121</v>
      </c>
      <c r="H24" s="7" t="str">
        <f>[1]!S_INFO_NAME(F24)</f>
        <v>银河优先</v>
      </c>
      <c r="I24" s="7" t="str">
        <f>[1]!f_info_smfbcode($D24)</f>
        <v>150122.SZ</v>
      </c>
      <c r="J24" s="7" t="str">
        <f t="shared" si="15"/>
        <v>150122</v>
      </c>
      <c r="K24" s="7" t="str">
        <f>[1]!S_INFO_NAME(I24)</f>
        <v>银河进取</v>
      </c>
      <c r="L24" s="7" t="str">
        <f>UPPER([1]!f_info_trackindexcode(D24))</f>
        <v>000918.SH</v>
      </c>
      <c r="M24" s="17" t="str">
        <f>[1]!S_INFO_NAME(L24)</f>
        <v>沪深300成长</v>
      </c>
      <c r="N24" s="4">
        <f ca="1">[1]!f_nav_unit(A24,TDate0)</f>
        <v>1.252</v>
      </c>
      <c r="O24" s="4">
        <f ca="1">[1]!f_nav_unit(F24,TDate0)</f>
        <v>1.034</v>
      </c>
      <c r="P24" s="4">
        <f ca="1">[1]!f_nav_unit(I24,TDate0)</f>
        <v>1.47</v>
      </c>
      <c r="Q24" s="5">
        <f ca="1">[1]!f_unit_floortrading(E24,TDate0)/100000000</f>
        <v>0</v>
      </c>
      <c r="R24" s="5">
        <f ca="1">[1]!f_unit_floortrading(F24,TDate0)/100000000</f>
        <v>3.1917620000000001E-2</v>
      </c>
      <c r="S24" s="5">
        <f ca="1">[1]!f_unit_floortrading(I24,TDate0)/100000000</f>
        <v>3.1917620000000001E-2</v>
      </c>
      <c r="T24" s="5">
        <f ca="1">[1]!f_unit_floortrading(E24,TDate1)/100000000</f>
        <v>0</v>
      </c>
      <c r="U24" s="5">
        <f ca="1">[1]!f_unit_floortrading(F24,TDate1)/100000000</f>
        <v>3.2038619999999997E-2</v>
      </c>
      <c r="V24" s="5">
        <f ca="1">[1]!f_unit_floortrading(I24,TDate1)/100000000</f>
        <v>3.2038619999999997E-2</v>
      </c>
      <c r="W24" s="6">
        <f ca="1">[1]!s_dq_close(A24,TDate0)</f>
        <v>0</v>
      </c>
      <c r="X24" s="6">
        <f ca="1">[1]!s_dq_close(F24,TDate0)</f>
        <v>1.0509999999999999</v>
      </c>
      <c r="Y24" s="6">
        <f ca="1">[1]!s_dq_close(I24,TDate0)</f>
        <v>1.518</v>
      </c>
      <c r="Z24" s="8">
        <f t="shared" ca="1" si="16"/>
        <v>0</v>
      </c>
      <c r="AA24" s="8">
        <f t="shared" ca="1" si="17"/>
        <v>3.3002819080000002E-2</v>
      </c>
      <c r="AB24" s="8">
        <f t="shared" ca="1" si="18"/>
        <v>4.6918901399999997E-2</v>
      </c>
      <c r="AC24" s="8">
        <f t="shared" ca="1" si="19"/>
        <v>6.3835240000000001E-2</v>
      </c>
      <c r="AD24" s="8">
        <f t="shared" ca="1" si="9"/>
        <v>6.4077239999999994E-2</v>
      </c>
      <c r="AE24" s="8">
        <f t="shared" ca="1" si="20"/>
        <v>7.992172048E-2</v>
      </c>
      <c r="AF24" s="39">
        <f ca="1">[1]!f_nav_unit(A24,TDate1)</f>
        <v>1.2509999999999999</v>
      </c>
      <c r="AG24" s="39">
        <f ca="1">[1]!f_nav_unit(G24,TDate1)</f>
        <v>1.034</v>
      </c>
      <c r="AH24" s="39">
        <f ca="1">[1]!f_nav_unit(J24,TDate1)</f>
        <v>1.468</v>
      </c>
      <c r="AI24" s="6">
        <f ca="1">[1]!s_dq_close(E24,TDate1)</f>
        <v>0</v>
      </c>
      <c r="AJ24" s="6">
        <f ca="1">[1]!s_dq_close(F24,TDate1)</f>
        <v>1.0509999999999999</v>
      </c>
      <c r="AK24" s="6">
        <f ca="1">[1]!s_dq_close(I24,TDate1)</f>
        <v>1.4179999999999999</v>
      </c>
      <c r="AL24" s="39">
        <f ca="1">[1]!f_nav_unit(A24,TDate2)</f>
        <v>1.2569999999999999</v>
      </c>
      <c r="AM24" s="39">
        <f ca="1">[1]!f_nav_unit(G24,TDate2)</f>
        <v>1.034</v>
      </c>
      <c r="AN24" s="39">
        <f ca="1">[1]!f_nav_unit(J24,TDate2)</f>
        <v>1.48</v>
      </c>
      <c r="AO24" s="6">
        <f ca="1">[1]!s_dq_close(E24,TDate2)</f>
        <v>0</v>
      </c>
      <c r="AP24" s="6">
        <f ca="1">[1]!s_dq_close(F24,TDate2)</f>
        <v>1.034</v>
      </c>
      <c r="AQ24" s="6">
        <f ca="1">[1]!s_dq_close(I24,TDate2)</f>
        <v>1.2889999999999999</v>
      </c>
      <c r="AR24" s="9">
        <f>[1]!f_info_managementfeeratio(D24)/100</f>
        <v>0.01</v>
      </c>
      <c r="AS24" s="9">
        <f>[1]!f_info_custodianfeeratio(D24)/100</f>
        <v>2E-3</v>
      </c>
      <c r="AT24" s="9">
        <f>[1]!f_info_agreedannuyield(F24,"")/100</f>
        <v>0.05</v>
      </c>
      <c r="AU24" s="114">
        <f>[1]!f_anal_nextaayield(F24,"")/100</f>
        <v>0.05</v>
      </c>
      <c r="AV24" s="1">
        <f ca="1">IF([1]!i_dq_pctchange(L24,TDate1)=0,"-",(AF24/AL24-1)/[1]!i_dq_pctchange(L24,TDate1)*100)</f>
        <v>0.95887857765972007</v>
      </c>
    </row>
    <row r="25" spans="1:48" x14ac:dyDescent="0.25">
      <c r="A25" s="1" t="str">
        <f>CF!A25</f>
        <v>167601</v>
      </c>
      <c r="B25" s="1" t="str">
        <f>CF!D25</f>
        <v>国金300</v>
      </c>
      <c r="C25" s="7" t="str">
        <f t="shared" si="11"/>
        <v>深</v>
      </c>
      <c r="D25" s="7" t="str">
        <f t="shared" si="12"/>
        <v>167601.OF</v>
      </c>
      <c r="E25" s="7" t="str">
        <f t="shared" si="13"/>
        <v>167601.SZ</v>
      </c>
      <c r="F25" s="7">
        <f>[1]!f_info_smfacode($D25)</f>
        <v>0</v>
      </c>
      <c r="G25" s="7" t="str">
        <f t="shared" si="14"/>
        <v>0</v>
      </c>
      <c r="H25" s="7">
        <f>[1]!S_INFO_NAME(F25)</f>
        <v>0</v>
      </c>
      <c r="I25" s="7">
        <f>[1]!f_info_smfbcode($D25)</f>
        <v>0</v>
      </c>
      <c r="J25" s="7" t="str">
        <f t="shared" si="15"/>
        <v>0</v>
      </c>
      <c r="K25" s="7">
        <f>[1]!S_INFO_NAME(I25)</f>
        <v>0</v>
      </c>
      <c r="L25" s="7" t="str">
        <f>UPPER([1]!f_info_trackindexcode(D25))</f>
        <v>000300.SH</v>
      </c>
      <c r="M25" s="17" t="str">
        <f>[1]!S_INFO_NAME(L25)</f>
        <v>沪深300</v>
      </c>
      <c r="N25" s="4">
        <f ca="1">[1]!f_nav_unit(A25,TDate0)</f>
        <v>1.0042</v>
      </c>
      <c r="O25" s="4">
        <f ca="1">[1]!f_nav_unit(F25,TDate0)</f>
        <v>0</v>
      </c>
      <c r="P25" s="4">
        <f ca="1">[1]!f_nav_unit(I25,TDate0)</f>
        <v>0</v>
      </c>
      <c r="Q25" s="5">
        <f ca="1">[1]!f_unit_floortrading(E25,TDate0)/100000000</f>
        <v>0</v>
      </c>
      <c r="R25" s="5">
        <f ca="1">[1]!f_unit_floortrading(F25,TDate0)/100000000</f>
        <v>0</v>
      </c>
      <c r="S25" s="5">
        <f ca="1">[1]!f_unit_floortrading(I25,TDate0)/100000000</f>
        <v>0</v>
      </c>
      <c r="T25" s="5">
        <f ca="1">[1]!f_unit_floortrading(E25,TDate1)/100000000</f>
        <v>0</v>
      </c>
      <c r="U25" s="5">
        <f ca="1">[1]!f_unit_floortrading(F25,TDate1)/100000000</f>
        <v>0</v>
      </c>
      <c r="V25" s="5">
        <f ca="1">[1]!f_unit_floortrading(I25,TDate1)/100000000</f>
        <v>0</v>
      </c>
      <c r="W25" s="6">
        <f ca="1">[1]!s_dq_close(A25,TDate0)</f>
        <v>0</v>
      </c>
      <c r="X25" s="6">
        <f ca="1">[1]!s_dq_close(F25,TDate0)</f>
        <v>0</v>
      </c>
      <c r="Y25" s="6">
        <f ca="1">[1]!s_dq_close(I25,TDate0)</f>
        <v>0</v>
      </c>
      <c r="Z25" s="8">
        <f t="shared" ca="1" si="16"/>
        <v>0</v>
      </c>
      <c r="AA25" s="8">
        <f t="shared" ca="1" si="17"/>
        <v>0</v>
      </c>
      <c r="AB25" s="8">
        <f t="shared" ca="1" si="18"/>
        <v>0</v>
      </c>
      <c r="AC25" s="8">
        <f t="shared" ca="1" si="19"/>
        <v>0</v>
      </c>
      <c r="AD25" s="8">
        <f t="shared" ca="1" si="9"/>
        <v>0</v>
      </c>
      <c r="AE25" s="8">
        <f t="shared" ca="1" si="20"/>
        <v>0</v>
      </c>
      <c r="AF25" s="39">
        <f ca="1">[1]!f_nav_unit(A25,TDate1)</f>
        <v>1.0049999999999999</v>
      </c>
      <c r="AG25" s="39">
        <f ca="1">[1]!f_nav_unit(G25,TDate1)</f>
        <v>0</v>
      </c>
      <c r="AH25" s="39">
        <f ca="1">[1]!f_nav_unit(J25,TDate1)</f>
        <v>0</v>
      </c>
      <c r="AI25" s="6">
        <f ca="1">[1]!s_dq_close(E25,TDate1)</f>
        <v>0</v>
      </c>
      <c r="AJ25" s="6">
        <f ca="1">[1]!s_dq_close(F25,TDate1)</f>
        <v>0</v>
      </c>
      <c r="AK25" s="6">
        <f ca="1">[1]!s_dq_close(I25,TDate1)</f>
        <v>0</v>
      </c>
      <c r="AL25" s="39">
        <f ca="1">[1]!f_nav_unit(A25,TDate2)</f>
        <v>1.0085</v>
      </c>
      <c r="AM25" s="39">
        <f ca="1">[1]!f_nav_unit(G25,TDate2)</f>
        <v>0</v>
      </c>
      <c r="AN25" s="39">
        <f ca="1">[1]!f_nav_unit(J25,TDate2)</f>
        <v>0</v>
      </c>
      <c r="AO25" s="6">
        <f ca="1">[1]!s_dq_close(E25,TDate2)</f>
        <v>0</v>
      </c>
      <c r="AP25" s="6">
        <f ca="1">[1]!s_dq_close(F25,TDate2)</f>
        <v>0</v>
      </c>
      <c r="AQ25" s="6">
        <f ca="1">[1]!s_dq_close(I25,TDate2)</f>
        <v>0</v>
      </c>
      <c r="AR25" s="9">
        <f>[1]!f_info_managementfeeratio(D25)/100</f>
        <v>0.01</v>
      </c>
      <c r="AS25" s="9">
        <f>[1]!f_info_custodianfeeratio(D25)/100</f>
        <v>2E-3</v>
      </c>
      <c r="AT25" s="9">
        <f>[1]!f_info_agreedannuyield(F25,"")/100</f>
        <v>0</v>
      </c>
      <c r="AU25" s="114">
        <f>[1]!f_anal_nextaayield(F25,"")/100</f>
        <v>0</v>
      </c>
      <c r="AV25" s="1">
        <f ca="1">IF([1]!i_dq_pctchange(L25,TDate1)=0,"-",(AF25/AL25-1)/[1]!i_dq_pctchange(L25,TDate1)*100)</f>
        <v>0.68235311721492986</v>
      </c>
    </row>
    <row r="26" spans="1:48" x14ac:dyDescent="0.25">
      <c r="A26" s="1" t="str">
        <f>CF!A26</f>
        <v>161826</v>
      </c>
      <c r="B26" s="1" t="str">
        <f>CF!D26</f>
        <v>中证转债</v>
      </c>
      <c r="C26" s="7" t="str">
        <f t="shared" si="11"/>
        <v>深</v>
      </c>
      <c r="D26" s="7" t="str">
        <f t="shared" si="12"/>
        <v>161826.OF</v>
      </c>
      <c r="E26" s="7" t="str">
        <f t="shared" si="13"/>
        <v>161826.SZ</v>
      </c>
      <c r="F26" s="7" t="str">
        <f>[1]!f_info_smfacode($D26)</f>
        <v>150143.SZ</v>
      </c>
      <c r="G26" s="7" t="str">
        <f t="shared" si="14"/>
        <v>150143</v>
      </c>
      <c r="H26" s="7" t="str">
        <f>[1]!S_INFO_NAME(F26)</f>
        <v>转债A级</v>
      </c>
      <c r="I26" s="7" t="str">
        <f>[1]!f_info_smfbcode($D26)</f>
        <v>150144.SZ</v>
      </c>
      <c r="J26" s="7" t="str">
        <f t="shared" si="15"/>
        <v>150144</v>
      </c>
      <c r="K26" s="7" t="str">
        <f>[1]!S_INFO_NAME(I26)</f>
        <v>转债B级</v>
      </c>
      <c r="L26" s="7" t="str">
        <f>UPPER([1]!f_info_trackindexcode(D26))</f>
        <v>000832.SH</v>
      </c>
      <c r="M26" s="17" t="str">
        <f>[1]!S_INFO_NAME(L26)</f>
        <v>中证转债</v>
      </c>
      <c r="N26" s="4">
        <f ca="1">[1]!f_nav_unit(A26,TDate0)</f>
        <v>0.94899999999999995</v>
      </c>
      <c r="O26" s="4">
        <f ca="1">[1]!f_nav_unit(F26,TDate0)</f>
        <v>1.0349999999999999</v>
      </c>
      <c r="P26" s="4">
        <f ca="1">[1]!f_nav_unit(I26,TDate0)</f>
        <v>0.748</v>
      </c>
      <c r="Q26" s="5">
        <f ca="1">[1]!f_unit_floortrading(E26,TDate0)/100000000</f>
        <v>0</v>
      </c>
      <c r="R26" s="5">
        <f ca="1">[1]!f_unit_floortrading(F26,TDate0)/100000000</f>
        <v>0.62538459999999996</v>
      </c>
      <c r="S26" s="5">
        <f ca="1">[1]!f_unit_floortrading(I26,TDate0)/100000000</f>
        <v>0.26802197</v>
      </c>
      <c r="T26" s="5">
        <f ca="1">[1]!f_unit_floortrading(E26,TDate1)/100000000</f>
        <v>0</v>
      </c>
      <c r="U26" s="5">
        <f ca="1">[1]!f_unit_floortrading(F26,TDate1)/100000000</f>
        <v>0.62538466999999998</v>
      </c>
      <c r="V26" s="5">
        <f ca="1">[1]!f_unit_floortrading(I26,TDate1)/100000000</f>
        <v>0.26802199999999998</v>
      </c>
      <c r="W26" s="6">
        <f ca="1">[1]!s_dq_close(A26,TDate0)</f>
        <v>0</v>
      </c>
      <c r="X26" s="6">
        <f ca="1">[1]!s_dq_close(F26,TDate0)</f>
        <v>1.0189999999999999</v>
      </c>
      <c r="Y26" s="6">
        <f ca="1">[1]!s_dq_close(I26,TDate0)</f>
        <v>0.73099999999999998</v>
      </c>
      <c r="Z26" s="8">
        <f t="shared" ca="1" si="16"/>
        <v>0</v>
      </c>
      <c r="AA26" s="8">
        <f t="shared" ca="1" si="17"/>
        <v>0.64727306099999993</v>
      </c>
      <c r="AB26" s="8">
        <f t="shared" ca="1" si="18"/>
        <v>0.20048043356</v>
      </c>
      <c r="AC26" s="8">
        <f t="shared" ca="1" si="19"/>
        <v>0.89340657000000001</v>
      </c>
      <c r="AD26" s="8">
        <f t="shared" ca="1" si="9"/>
        <v>0.89340666999999996</v>
      </c>
      <c r="AE26" s="8">
        <f t="shared" ca="1" si="20"/>
        <v>0.84775349455999993</v>
      </c>
      <c r="AF26" s="39">
        <f ca="1">[1]!f_nav_unit(A26,TDate1)</f>
        <v>0.94799999999999995</v>
      </c>
      <c r="AG26" s="39">
        <f ca="1">[1]!f_nav_unit(G26,TDate1)</f>
        <v>1.034</v>
      </c>
      <c r="AH26" s="39">
        <f ca="1">[1]!f_nav_unit(J26,TDate1)</f>
        <v>0.747</v>
      </c>
      <c r="AI26" s="6">
        <f ca="1">[1]!s_dq_close(E26,TDate1)</f>
        <v>0</v>
      </c>
      <c r="AJ26" s="6">
        <f ca="1">[1]!s_dq_close(F26,TDate1)</f>
        <v>1.018</v>
      </c>
      <c r="AK26" s="6">
        <f ca="1">[1]!s_dq_close(I26,TDate1)</f>
        <v>0.72299999999999998</v>
      </c>
      <c r="AL26" s="39">
        <f ca="1">[1]!f_nav_unit(A26,TDate2)</f>
        <v>0.94899999999999995</v>
      </c>
      <c r="AM26" s="39">
        <f ca="1">[1]!f_nav_unit(G26,TDate2)</f>
        <v>1.034</v>
      </c>
      <c r="AN26" s="39">
        <f ca="1">[1]!f_nav_unit(J26,TDate2)</f>
        <v>0.751</v>
      </c>
      <c r="AO26" s="6">
        <f ca="1">[1]!s_dq_close(E26,TDate2)</f>
        <v>0</v>
      </c>
      <c r="AP26" s="6">
        <f ca="1">[1]!s_dq_close(F26,TDate2)</f>
        <v>1.02</v>
      </c>
      <c r="AQ26" s="6">
        <f ca="1">[1]!s_dq_close(I26,TDate2)</f>
        <v>0.73</v>
      </c>
      <c r="AR26" s="9">
        <f>[1]!f_info_managementfeeratio(D26)/100</f>
        <v>6.9999998807907101E-3</v>
      </c>
      <c r="AS26" s="9">
        <f>[1]!f_info_custodianfeeratio(D26)/100</f>
        <v>2E-3</v>
      </c>
      <c r="AT26" s="9">
        <f>[1]!f_info_agreedannuyield(F26,"")/100</f>
        <v>4.4999999999999998E-2</v>
      </c>
      <c r="AU26" s="114">
        <f>[1]!f_anal_nextaayield(F26,"")/100</f>
        <v>4.4999999999999998E-2</v>
      </c>
      <c r="AV26" s="1">
        <f ca="1">IF([1]!i_dq_pctchange(L26,TDate1)=0,"-",(AF26/AL26-1)/[1]!i_dq_pctchange(L26,TDate1)*100)</f>
        <v>0.65874056045746765</v>
      </c>
    </row>
    <row r="27" spans="1:48" x14ac:dyDescent="0.25">
      <c r="A27" s="1" t="str">
        <f>CF!A27</f>
        <v>161718</v>
      </c>
      <c r="B27" s="1" t="str">
        <f>CF!D27</f>
        <v>高贝分级</v>
      </c>
      <c r="C27" s="7" t="str">
        <f t="shared" si="11"/>
        <v>深</v>
      </c>
      <c r="D27" s="7" t="str">
        <f t="shared" si="12"/>
        <v>161718.OF</v>
      </c>
      <c r="E27" s="7" t="str">
        <f t="shared" si="13"/>
        <v>161718.SZ</v>
      </c>
      <c r="F27" s="7" t="str">
        <f>[1]!f_info_smfacode($D27)</f>
        <v>150145.SZ</v>
      </c>
      <c r="G27" s="7" t="str">
        <f t="shared" si="14"/>
        <v>150145</v>
      </c>
      <c r="H27" s="7" t="str">
        <f>[1]!S_INFO_NAME(F27)</f>
        <v>高贝塔A</v>
      </c>
      <c r="I27" s="7" t="str">
        <f>[1]!f_info_smfbcode($D27)</f>
        <v>150146.SZ</v>
      </c>
      <c r="J27" s="7" t="str">
        <f t="shared" si="15"/>
        <v>150146</v>
      </c>
      <c r="K27" s="7" t="str">
        <f>[1]!S_INFO_NAME(I27)</f>
        <v>高贝塔B</v>
      </c>
      <c r="L27" s="7" t="str">
        <f>UPPER([1]!f_info_trackindexcode(D27))</f>
        <v>000828.SH</v>
      </c>
      <c r="M27" s="17" t="str">
        <f>[1]!S_INFO_NAME(L27)</f>
        <v>沪深300高贝塔</v>
      </c>
      <c r="N27" s="4">
        <f ca="1">[1]!f_nav_unit(A27,TDate0)</f>
        <v>0.77400000000000002</v>
      </c>
      <c r="O27" s="4">
        <f ca="1">[1]!f_nav_unit(F27,TDate0)</f>
        <v>1.0369999999999999</v>
      </c>
      <c r="P27" s="4">
        <f ca="1">[1]!f_nav_unit(I27,TDate0)</f>
        <v>0.51100000000000001</v>
      </c>
      <c r="Q27" s="5">
        <f ca="1">[1]!f_unit_floortrading(E27,TDate0)/100000000</f>
        <v>0</v>
      </c>
      <c r="R27" s="5">
        <f ca="1">[1]!f_unit_floortrading(F27,TDate0)/100000000</f>
        <v>7.4631649999999994E-2</v>
      </c>
      <c r="S27" s="5">
        <f ca="1">[1]!f_unit_floortrading(I27,TDate0)/100000000</f>
        <v>7.4631660000000002E-2</v>
      </c>
      <c r="T27" s="5">
        <f ca="1">[1]!f_unit_floortrading(E27,TDate1)/100000000</f>
        <v>0</v>
      </c>
      <c r="U27" s="5">
        <f ca="1">[1]!f_unit_floortrading(F27,TDate1)/100000000</f>
        <v>7.4631649999999994E-2</v>
      </c>
      <c r="V27" s="5">
        <f ca="1">[1]!f_unit_floortrading(I27,TDate1)/100000000</f>
        <v>7.4631660000000002E-2</v>
      </c>
      <c r="W27" s="6">
        <f ca="1">[1]!s_dq_close(A27,TDate0)</f>
        <v>0</v>
      </c>
      <c r="X27" s="6">
        <f ca="1">[1]!s_dq_close(F27,TDate0)</f>
        <v>1.042</v>
      </c>
      <c r="Y27" s="6">
        <f ca="1">[1]!s_dq_close(I27,TDate0)</f>
        <v>0.50800000000000001</v>
      </c>
      <c r="Z27" s="8">
        <f t="shared" ca="1" si="16"/>
        <v>0</v>
      </c>
      <c r="AA27" s="8">
        <f t="shared" ca="1" si="17"/>
        <v>7.7393021049999983E-2</v>
      </c>
      <c r="AB27" s="8">
        <f t="shared" ca="1" si="18"/>
        <v>3.8136778260000004E-2</v>
      </c>
      <c r="AC27" s="8">
        <f t="shared" ca="1" si="19"/>
        <v>0.14926330999999998</v>
      </c>
      <c r="AD27" s="8">
        <f t="shared" ca="1" si="9"/>
        <v>0.14926330999999998</v>
      </c>
      <c r="AE27" s="8">
        <f t="shared" ca="1" si="20"/>
        <v>0.11552979930999999</v>
      </c>
      <c r="AF27" s="39">
        <f ca="1">[1]!f_nav_unit(A27,TDate1)</f>
        <v>0.77400000000000002</v>
      </c>
      <c r="AG27" s="39">
        <f ca="1">[1]!f_nav_unit(G27,TDate1)</f>
        <v>1.036</v>
      </c>
      <c r="AH27" s="39">
        <f ca="1">[1]!f_nav_unit(J27,TDate1)</f>
        <v>0.51200000000000001</v>
      </c>
      <c r="AI27" s="6">
        <f ca="1">[1]!s_dq_close(E27,TDate1)</f>
        <v>0</v>
      </c>
      <c r="AJ27" s="6">
        <f ca="1">[1]!s_dq_close(F27,TDate1)</f>
        <v>1.042</v>
      </c>
      <c r="AK27" s="6">
        <f ca="1">[1]!s_dq_close(I27,TDate1)</f>
        <v>0.51300000000000001</v>
      </c>
      <c r="AL27" s="39">
        <f ca="1">[1]!f_nav_unit(A27,TDate2)</f>
        <v>0.78300000000000003</v>
      </c>
      <c r="AM27" s="39">
        <f ca="1">[1]!f_nav_unit(G27,TDate2)</f>
        <v>1.036</v>
      </c>
      <c r="AN27" s="39">
        <f ca="1">[1]!f_nav_unit(J27,TDate2)</f>
        <v>0.53</v>
      </c>
      <c r="AO27" s="6">
        <f ca="1">[1]!s_dq_close(E27,TDate2)</f>
        <v>0</v>
      </c>
      <c r="AP27" s="6">
        <f ca="1">[1]!s_dq_close(F27,TDate2)</f>
        <v>1.0289999999999999</v>
      </c>
      <c r="AQ27" s="6">
        <f ca="1">[1]!s_dq_close(I27,TDate2)</f>
        <v>0.53300000000000003</v>
      </c>
      <c r="AR27" s="9">
        <f>[1]!f_info_managementfeeratio(D27)/100</f>
        <v>0.01</v>
      </c>
      <c r="AS27" s="9">
        <f>[1]!f_info_custodianfeeratio(D27)/100</f>
        <v>2E-3</v>
      </c>
      <c r="AT27" s="9">
        <f>[1]!f_info_agreedannuyield(F27,"")/100</f>
        <v>0.05</v>
      </c>
      <c r="AU27" s="114">
        <f>[1]!f_anal_nextaayield(F27,"")/100</f>
        <v>0.05</v>
      </c>
      <c r="AV27" s="1">
        <f ca="1">IF([1]!i_dq_pctchange(L27,TDate1)=0,"-",(AF27/AL27-1)/[1]!i_dq_pctchange(L27,TDate1)*100)</f>
        <v>0.99815751846877598</v>
      </c>
    </row>
    <row r="28" spans="1:48" x14ac:dyDescent="0.25">
      <c r="A28" s="1" t="str">
        <f>CF!A28</f>
        <v>165519</v>
      </c>
      <c r="B28" s="1" t="str">
        <f>CF!D28</f>
        <v>信诚医药</v>
      </c>
      <c r="C28" s="7" t="str">
        <f t="shared" si="11"/>
        <v>深</v>
      </c>
      <c r="D28" s="7" t="str">
        <f t="shared" si="12"/>
        <v>165519.OF</v>
      </c>
      <c r="E28" s="7" t="str">
        <f t="shared" si="13"/>
        <v>165519.SZ</v>
      </c>
      <c r="F28" s="7" t="str">
        <f>[1]!f_info_smfacode($D28)</f>
        <v>150148.SZ</v>
      </c>
      <c r="G28" s="7" t="str">
        <f t="shared" si="14"/>
        <v>150148</v>
      </c>
      <c r="H28" s="7" t="str">
        <f>[1]!S_INFO_NAME(F28)</f>
        <v>医药800A</v>
      </c>
      <c r="I28" s="7" t="str">
        <f>[1]!f_info_smfbcode($D28)</f>
        <v>150149.SZ</v>
      </c>
      <c r="J28" s="7" t="str">
        <f t="shared" si="15"/>
        <v>150149</v>
      </c>
      <c r="K28" s="7" t="str">
        <f>[1]!S_INFO_NAME(I28)</f>
        <v>医药800B</v>
      </c>
      <c r="L28" s="7" t="str">
        <f>UPPER([1]!f_info_trackindexcode(D28))</f>
        <v>000841.SH</v>
      </c>
      <c r="M28" s="17" t="str">
        <f>[1]!S_INFO_NAME(L28)</f>
        <v>中证800医药</v>
      </c>
      <c r="N28" s="4">
        <f ca="1">[1]!f_nav_unit(A28,TDate0)</f>
        <v>0.86699999999999999</v>
      </c>
      <c r="O28" s="4">
        <f ca="1">[1]!f_nav_unit(F28,TDate0)</f>
        <v>1.034</v>
      </c>
      <c r="P28" s="4">
        <f ca="1">[1]!f_nav_unit(I28,TDate0)</f>
        <v>0.7</v>
      </c>
      <c r="Q28" s="5">
        <f ca="1">[1]!f_unit_floortrading(E28,TDate0)/100000000</f>
        <v>0</v>
      </c>
      <c r="R28" s="5">
        <f ca="1">[1]!f_unit_floortrading(F28,TDate0)/100000000</f>
        <v>0.54954901</v>
      </c>
      <c r="S28" s="5">
        <f ca="1">[1]!f_unit_floortrading(I28,TDate0)/100000000</f>
        <v>0.54954901</v>
      </c>
      <c r="T28" s="5">
        <f ca="1">[1]!f_unit_floortrading(E28,TDate1)/100000000</f>
        <v>0</v>
      </c>
      <c r="U28" s="5">
        <f ca="1">[1]!f_unit_floortrading(F28,TDate1)/100000000</f>
        <v>0.54959701000000005</v>
      </c>
      <c r="V28" s="5">
        <f ca="1">[1]!f_unit_floortrading(I28,TDate1)/100000000</f>
        <v>0.54959701000000005</v>
      </c>
      <c r="W28" s="6">
        <f ca="1">[1]!s_dq_close(A28,TDate0)</f>
        <v>0</v>
      </c>
      <c r="X28" s="6">
        <f ca="1">[1]!s_dq_close(F28,TDate0)</f>
        <v>1.0609999999999999</v>
      </c>
      <c r="Y28" s="6">
        <f ca="1">[1]!s_dq_close(I28,TDate0)</f>
        <v>0.66300000000000003</v>
      </c>
      <c r="Z28" s="8">
        <f t="shared" ca="1" si="16"/>
        <v>0</v>
      </c>
      <c r="AA28" s="8">
        <f t="shared" ca="1" si="17"/>
        <v>0.56823367633999999</v>
      </c>
      <c r="AB28" s="8">
        <f t="shared" ca="1" si="18"/>
        <v>0.384684307</v>
      </c>
      <c r="AC28" s="8">
        <f t="shared" ca="1" si="19"/>
        <v>1.09909802</v>
      </c>
      <c r="AD28" s="8">
        <f t="shared" ca="1" si="9"/>
        <v>1.0991940200000001</v>
      </c>
      <c r="AE28" s="8">
        <f t="shared" ca="1" si="20"/>
        <v>0.95291798334</v>
      </c>
      <c r="AF28" s="39">
        <f ca="1">[1]!f_nav_unit(A28,TDate1)</f>
        <v>0.86299999999999999</v>
      </c>
      <c r="AG28" s="39">
        <f ca="1">[1]!f_nav_unit(G28,TDate1)</f>
        <v>1.034</v>
      </c>
      <c r="AH28" s="39">
        <f ca="1">[1]!f_nav_unit(J28,TDate1)</f>
        <v>0.69199999999999995</v>
      </c>
      <c r="AI28" s="6">
        <f ca="1">[1]!s_dq_close(E28,TDate1)</f>
        <v>0</v>
      </c>
      <c r="AJ28" s="6">
        <f ca="1">[1]!s_dq_close(F28,TDate1)</f>
        <v>1.0609999999999999</v>
      </c>
      <c r="AK28" s="6">
        <f ca="1">[1]!s_dq_close(I28,TDate1)</f>
        <v>0.65500000000000003</v>
      </c>
      <c r="AL28" s="39">
        <f ca="1">[1]!f_nav_unit(A28,TDate2)</f>
        <v>0.86399999999999999</v>
      </c>
      <c r="AM28" s="39">
        <f ca="1">[1]!f_nav_unit(G28,TDate2)</f>
        <v>1.034</v>
      </c>
      <c r="AN28" s="39">
        <f ca="1">[1]!f_nav_unit(J28,TDate2)</f>
        <v>0.69399999999999995</v>
      </c>
      <c r="AO28" s="6">
        <f ca="1">[1]!s_dq_close(E28,TDate2)</f>
        <v>0</v>
      </c>
      <c r="AP28" s="6">
        <f ca="1">[1]!s_dq_close(F28,TDate2)</f>
        <v>1.0609999999999999</v>
      </c>
      <c r="AQ28" s="6">
        <f ca="1">[1]!s_dq_close(I28,TDate2)</f>
        <v>0.65500000000000003</v>
      </c>
      <c r="AR28" s="9">
        <f>[1]!f_info_managementfeeratio(D28)/100</f>
        <v>0.01</v>
      </c>
      <c r="AS28" s="9">
        <f>[1]!f_info_custodianfeeratio(D28)/100</f>
        <v>2.2000000000000001E-3</v>
      </c>
      <c r="AT28" s="9">
        <f>[1]!f_info_agreedannuyield(F28,"")/100</f>
        <v>4.7E-2</v>
      </c>
      <c r="AU28" s="114">
        <f>[1]!f_anal_nextaayield(F28,"")/100</f>
        <v>4.7E-2</v>
      </c>
      <c r="AV28" s="1">
        <f ca="1">IF([1]!i_dq_pctchange(L28,TDate1)=0,"-",(AF28/AL28-1)/[1]!i_dq_pctchange(L28,TDate1)*100)</f>
        <v>1.2747812227466782</v>
      </c>
    </row>
    <row r="29" spans="1:48" x14ac:dyDescent="0.25">
      <c r="A29" s="1" t="str">
        <f>CF!A29</f>
        <v>160219</v>
      </c>
      <c r="B29" s="1" t="str">
        <f>CF!D29</f>
        <v>国泰医药</v>
      </c>
      <c r="C29" s="7" t="str">
        <f t="shared" si="11"/>
        <v>深</v>
      </c>
      <c r="D29" s="7" t="str">
        <f t="shared" si="12"/>
        <v>160219.OF</v>
      </c>
      <c r="E29" s="7" t="str">
        <f t="shared" si="13"/>
        <v>160219.SZ</v>
      </c>
      <c r="F29" s="7" t="str">
        <f>[1]!f_info_smfacode($D29)</f>
        <v>150130.SZ</v>
      </c>
      <c r="G29" s="7" t="str">
        <f t="shared" si="14"/>
        <v>150130</v>
      </c>
      <c r="H29" s="7" t="str">
        <f>[1]!S_INFO_NAME(F29)</f>
        <v>医药A</v>
      </c>
      <c r="I29" s="7" t="str">
        <f>[1]!f_info_smfbcode($D29)</f>
        <v>150131.SZ</v>
      </c>
      <c r="J29" s="7" t="str">
        <f t="shared" si="15"/>
        <v>150131</v>
      </c>
      <c r="K29" s="7" t="str">
        <f>[1]!S_INFO_NAME(I29)</f>
        <v>医药B</v>
      </c>
      <c r="L29" s="7" t="str">
        <f>UPPER([1]!f_info_trackindexcode(D29))</f>
        <v>399394.SZ</v>
      </c>
      <c r="M29" s="17" t="str">
        <f>[1]!S_INFO_NAME(L29)</f>
        <v>国证医药</v>
      </c>
      <c r="N29" s="4">
        <f ca="1">[1]!f_nav_unit(A29,TDate0)</f>
        <v>0.79469999999999996</v>
      </c>
      <c r="O29" s="4">
        <f ca="1">[1]!f_nav_unit(F29,TDate0)</f>
        <v>1.0374000000000001</v>
      </c>
      <c r="P29" s="4">
        <f ca="1">[1]!f_nav_unit(I29,TDate0)</f>
        <v>0.55200000000000005</v>
      </c>
      <c r="Q29" s="5">
        <f ca="1">[1]!f_unit_floortrading(E29,TDate0)/100000000</f>
        <v>0</v>
      </c>
      <c r="R29" s="5">
        <f ca="1">[1]!f_unit_floortrading(F29,TDate0)/100000000</f>
        <v>20.369672749999999</v>
      </c>
      <c r="S29" s="5">
        <f ca="1">[1]!f_unit_floortrading(I29,TDate0)/100000000</f>
        <v>20.369672749999999</v>
      </c>
      <c r="T29" s="5">
        <f ca="1">[1]!f_unit_floortrading(E29,TDate1)/100000000</f>
        <v>0</v>
      </c>
      <c r="U29" s="5">
        <f ca="1">[1]!f_unit_floortrading(F29,TDate1)/100000000</f>
        <v>20.24345185</v>
      </c>
      <c r="V29" s="5">
        <f ca="1">[1]!f_unit_floortrading(I29,TDate1)/100000000</f>
        <v>20.24345185</v>
      </c>
      <c r="W29" s="6">
        <f ca="1">[1]!s_dq_close(A29,TDate0)</f>
        <v>100</v>
      </c>
      <c r="X29" s="6">
        <f ca="1">[1]!s_dq_close(F29,TDate0)</f>
        <v>1.054</v>
      </c>
      <c r="Y29" s="6">
        <f ca="1">[1]!s_dq_close(I29,TDate0)</f>
        <v>0.52900000000000003</v>
      </c>
      <c r="Z29" s="8">
        <f t="shared" ca="1" si="16"/>
        <v>0</v>
      </c>
      <c r="AA29" s="8">
        <f t="shared" ca="1" si="17"/>
        <v>21.131498510850001</v>
      </c>
      <c r="AB29" s="8">
        <f t="shared" ca="1" si="18"/>
        <v>11.244059358000001</v>
      </c>
      <c r="AC29" s="8">
        <f t="shared" ca="1" si="19"/>
        <v>40.739345499999999</v>
      </c>
      <c r="AD29" s="8">
        <f t="shared" ca="1" si="9"/>
        <v>40.486903699999999</v>
      </c>
      <c r="AE29" s="8">
        <f t="shared" ca="1" si="20"/>
        <v>32.375557868850002</v>
      </c>
      <c r="AF29" s="39">
        <f ca="1">[1]!f_nav_unit(A29,TDate1)</f>
        <v>0.79149999999999998</v>
      </c>
      <c r="AG29" s="39">
        <f ca="1">[1]!f_nav_unit(G29,TDate1)</f>
        <v>1.0371999999999999</v>
      </c>
      <c r="AH29" s="39">
        <f ca="1">[1]!f_nav_unit(J29,TDate1)</f>
        <v>0.54579999999999995</v>
      </c>
      <c r="AI29" s="6">
        <f ca="1">[1]!s_dq_close(E29,TDate1)</f>
        <v>0</v>
      </c>
      <c r="AJ29" s="6">
        <f ca="1">[1]!s_dq_close(F29,TDate1)</f>
        <v>1.0529999999999999</v>
      </c>
      <c r="AK29" s="6">
        <f ca="1">[1]!s_dq_close(I29,TDate1)</f>
        <v>0.52600000000000002</v>
      </c>
      <c r="AL29" s="39">
        <f ca="1">[1]!f_nav_unit(A29,TDate2)</f>
        <v>0.79139999999999999</v>
      </c>
      <c r="AM29" s="39">
        <f ca="1">[1]!f_nav_unit(G29,TDate2)</f>
        <v>1.0370999999999999</v>
      </c>
      <c r="AN29" s="39">
        <f ca="1">[1]!f_nav_unit(J29,TDate2)</f>
        <v>0.54569999999999996</v>
      </c>
      <c r="AO29" s="6">
        <f ca="1">[1]!s_dq_close(E29,TDate2)</f>
        <v>0</v>
      </c>
      <c r="AP29" s="6">
        <f ca="1">[1]!s_dq_close(F29,TDate2)</f>
        <v>1.0549999999999999</v>
      </c>
      <c r="AQ29" s="6">
        <f ca="1">[1]!s_dq_close(I29,TDate2)</f>
        <v>0.52600000000000002</v>
      </c>
      <c r="AR29" s="9">
        <f>[1]!f_info_managementfeeratio(D29)/100</f>
        <v>0.01</v>
      </c>
      <c r="AS29" s="9">
        <f>[1]!f_info_custodianfeeratio(D29)/100</f>
        <v>2E-3</v>
      </c>
      <c r="AT29" s="9">
        <f>[1]!f_info_agreedannuyield(F29,"")/100</f>
        <v>5.5E-2</v>
      </c>
      <c r="AU29" s="114">
        <f>[1]!f_anal_nextaayield(F29,"")/100</f>
        <v>5.5E-2</v>
      </c>
      <c r="AV29" s="1">
        <f ca="1">IF([1]!i_dq_pctchange(L29,TDate1)=0,"-",(AF29/AL29-1)/[1]!i_dq_pctchange(L29,TDate1)*100)</f>
        <v>0.70466339494380614</v>
      </c>
    </row>
    <row r="30" spans="1:48" x14ac:dyDescent="0.25">
      <c r="A30" s="1" t="str">
        <f>CF!A30</f>
        <v>165520</v>
      </c>
      <c r="B30" s="1" t="str">
        <f>CF!D30</f>
        <v>信诚有色</v>
      </c>
      <c r="C30" s="7" t="str">
        <f t="shared" si="11"/>
        <v>深</v>
      </c>
      <c r="D30" s="7" t="str">
        <f t="shared" si="12"/>
        <v>165520.OF</v>
      </c>
      <c r="E30" s="7" t="str">
        <f t="shared" si="13"/>
        <v>165520.SZ</v>
      </c>
      <c r="F30" s="7" t="str">
        <f>[1]!f_info_smfacode($D30)</f>
        <v>150150.SZ</v>
      </c>
      <c r="G30" s="7" t="str">
        <f t="shared" si="14"/>
        <v>150150</v>
      </c>
      <c r="H30" s="7" t="str">
        <f>[1]!S_INFO_NAME(F30)</f>
        <v>有色800A</v>
      </c>
      <c r="I30" s="7" t="str">
        <f>[1]!f_info_smfbcode($D30)</f>
        <v>150151.SZ</v>
      </c>
      <c r="J30" s="7" t="str">
        <f t="shared" si="15"/>
        <v>150151</v>
      </c>
      <c r="K30" s="7" t="str">
        <f>[1]!S_INFO_NAME(I30)</f>
        <v>有色800B</v>
      </c>
      <c r="L30" s="7" t="str">
        <f>UPPER([1]!f_info_trackindexcode(D30))</f>
        <v>000823.SH</v>
      </c>
      <c r="M30" s="17" t="str">
        <f>[1]!S_INFO_NAME(L30)</f>
        <v>中证800有色</v>
      </c>
      <c r="N30" s="4">
        <f ca="1">[1]!f_nav_unit(A30,TDate0)</f>
        <v>1.4019999999999999</v>
      </c>
      <c r="O30" s="4">
        <f ca="1">[1]!f_nav_unit(F30,TDate0)</f>
        <v>1.034</v>
      </c>
      <c r="P30" s="4">
        <f ca="1">[1]!f_nav_unit(I30,TDate0)</f>
        <v>1.77</v>
      </c>
      <c r="Q30" s="5">
        <f ca="1">[1]!f_unit_floortrading(E30,TDate0)/100000000</f>
        <v>0</v>
      </c>
      <c r="R30" s="5">
        <f ca="1">[1]!f_unit_floortrading(F30,TDate0)/100000000</f>
        <v>0.22582766000000001</v>
      </c>
      <c r="S30" s="5">
        <f ca="1">[1]!f_unit_floortrading(I30,TDate0)/100000000</f>
        <v>0.22582766000000001</v>
      </c>
      <c r="T30" s="5">
        <f ca="1">[1]!f_unit_floortrading(E30,TDate1)/100000000</f>
        <v>0</v>
      </c>
      <c r="U30" s="5">
        <f ca="1">[1]!f_unit_floortrading(F30,TDate1)/100000000</f>
        <v>0.22622306</v>
      </c>
      <c r="V30" s="5">
        <f ca="1">[1]!f_unit_floortrading(I30,TDate1)/100000000</f>
        <v>0.22622306</v>
      </c>
      <c r="W30" s="6">
        <f ca="1">[1]!s_dq_close(A30,TDate0)</f>
        <v>0</v>
      </c>
      <c r="X30" s="6">
        <f ca="1">[1]!s_dq_close(F30,TDate0)</f>
        <v>1.016</v>
      </c>
      <c r="Y30" s="6">
        <f ca="1">[1]!s_dq_close(I30,TDate0)</f>
        <v>1.78</v>
      </c>
      <c r="Z30" s="8">
        <f t="shared" ca="1" si="16"/>
        <v>0</v>
      </c>
      <c r="AA30" s="8">
        <f t="shared" ca="1" si="17"/>
        <v>0.23350580044000002</v>
      </c>
      <c r="AB30" s="8">
        <f t="shared" ca="1" si="18"/>
        <v>0.39971495820000003</v>
      </c>
      <c r="AC30" s="8">
        <f t="shared" ca="1" si="19"/>
        <v>0.45165532000000003</v>
      </c>
      <c r="AD30" s="8">
        <f t="shared" ca="1" si="9"/>
        <v>0.45244612000000001</v>
      </c>
      <c r="AE30" s="8">
        <f t="shared" ca="1" si="20"/>
        <v>0.63322075864000005</v>
      </c>
      <c r="AF30" s="39">
        <f ca="1">[1]!f_nav_unit(A30,TDate1)</f>
        <v>1.3879999999999999</v>
      </c>
      <c r="AG30" s="39">
        <f ca="1">[1]!f_nav_unit(G30,TDate1)</f>
        <v>1.034</v>
      </c>
      <c r="AH30" s="39">
        <f ca="1">[1]!f_nav_unit(J30,TDate1)</f>
        <v>1.742</v>
      </c>
      <c r="AI30" s="6">
        <f ca="1">[1]!s_dq_close(E30,TDate1)</f>
        <v>0</v>
      </c>
      <c r="AJ30" s="6">
        <f ca="1">[1]!s_dq_close(F30,TDate1)</f>
        <v>1.018</v>
      </c>
      <c r="AK30" s="6">
        <f ca="1">[1]!s_dq_close(I30,TDate1)</f>
        <v>1.7889999999999999</v>
      </c>
      <c r="AL30" s="39">
        <f ca="1">[1]!f_nav_unit(A30,TDate2)</f>
        <v>1.411</v>
      </c>
      <c r="AM30" s="39">
        <f ca="1">[1]!f_nav_unit(G30,TDate2)</f>
        <v>1.034</v>
      </c>
      <c r="AN30" s="39">
        <f ca="1">[1]!f_nav_unit(J30,TDate2)</f>
        <v>1.788</v>
      </c>
      <c r="AO30" s="6">
        <f ca="1">[1]!s_dq_close(E30,TDate2)</f>
        <v>0</v>
      </c>
      <c r="AP30" s="6">
        <f ca="1">[1]!s_dq_close(F30,TDate2)</f>
        <v>1.0189999999999999</v>
      </c>
      <c r="AQ30" s="6">
        <f ca="1">[1]!s_dq_close(I30,TDate2)</f>
        <v>1.81</v>
      </c>
      <c r="AR30" s="9">
        <f>[1]!f_info_managementfeeratio(D30)/100</f>
        <v>0.01</v>
      </c>
      <c r="AS30" s="9">
        <f>[1]!f_info_custodianfeeratio(D30)/100</f>
        <v>2.2000000000000001E-3</v>
      </c>
      <c r="AT30" s="9">
        <f>[1]!f_info_agreedannuyield(F30,"")/100</f>
        <v>4.7E-2</v>
      </c>
      <c r="AU30" s="114">
        <f>[1]!f_anal_nextaayield(F30,"")/100</f>
        <v>4.7E-2</v>
      </c>
      <c r="AV30" s="1">
        <f ca="1">IF([1]!i_dq_pctchange(L30,TDate1)=0,"-",(AF30/AL30-1)/[1]!i_dq_pctchange(L30,TDate1)*100)</f>
        <v>0.93064720510446108</v>
      </c>
    </row>
    <row r="31" spans="1:48" x14ac:dyDescent="0.25">
      <c r="A31" s="1" t="str">
        <f>CF!A31</f>
        <v>161022</v>
      </c>
      <c r="B31" s="1" t="str">
        <f>CF!D31</f>
        <v>创业分级</v>
      </c>
      <c r="C31" s="7" t="str">
        <f t="shared" si="11"/>
        <v>深</v>
      </c>
      <c r="D31" s="7" t="str">
        <f t="shared" si="12"/>
        <v>161022.OF</v>
      </c>
      <c r="E31" s="7" t="str">
        <f t="shared" si="13"/>
        <v>161022.SZ</v>
      </c>
      <c r="F31" s="7" t="str">
        <f>[1]!f_info_smfacode($D31)</f>
        <v>150152.SZ</v>
      </c>
      <c r="G31" s="7" t="str">
        <f t="shared" si="14"/>
        <v>150152</v>
      </c>
      <c r="H31" s="7" t="str">
        <f>[1]!S_INFO_NAME(F31)</f>
        <v>创业板A</v>
      </c>
      <c r="I31" s="7" t="str">
        <f>[1]!f_info_smfbcode($D31)</f>
        <v>150153.SZ</v>
      </c>
      <c r="J31" s="7" t="str">
        <f t="shared" si="15"/>
        <v>150153</v>
      </c>
      <c r="K31" s="7" t="str">
        <f>[1]!S_INFO_NAME(I31)</f>
        <v>创业板B</v>
      </c>
      <c r="L31" s="7" t="str">
        <f>UPPER([1]!f_info_trackindexcode(D31))</f>
        <v>399006.SZ</v>
      </c>
      <c r="M31" s="17" t="str">
        <f>[1]!S_INFO_NAME(L31)</f>
        <v>创业板指</v>
      </c>
      <c r="N31" s="4">
        <f ca="1">[1]!f_nav_unit(A31,TDate0)</f>
        <v>0.84399999999999997</v>
      </c>
      <c r="O31" s="4">
        <f ca="1">[1]!f_nav_unit(F31,TDate0)</f>
        <v>1.034</v>
      </c>
      <c r="P31" s="4">
        <f ca="1">[1]!f_nav_unit(I31,TDate0)</f>
        <v>0.65400000000000003</v>
      </c>
      <c r="Q31" s="5">
        <f ca="1">[1]!f_unit_floortrading(E31,TDate0)/100000000</f>
        <v>0</v>
      </c>
      <c r="R31" s="5">
        <f ca="1">[1]!f_unit_floortrading(F31,TDate0)/100000000</f>
        <v>35.618391430000003</v>
      </c>
      <c r="S31" s="5">
        <f ca="1">[1]!f_unit_floortrading(I31,TDate0)/100000000</f>
        <v>35.618391430000003</v>
      </c>
      <c r="T31" s="5">
        <f ca="1">[1]!f_unit_floortrading(E31,TDate1)/100000000</f>
        <v>0</v>
      </c>
      <c r="U31" s="5">
        <f ca="1">[1]!f_unit_floortrading(F31,TDate1)/100000000</f>
        <v>36.299580290000002</v>
      </c>
      <c r="V31" s="5">
        <f ca="1">[1]!f_unit_floortrading(I31,TDate1)/100000000</f>
        <v>36.299580290000002</v>
      </c>
      <c r="W31" s="6">
        <f ca="1">[1]!s_dq_close(A31,TDate0)</f>
        <v>0</v>
      </c>
      <c r="X31" s="6">
        <f ca="1">[1]!s_dq_close(F31,TDate0)</f>
        <v>1.008</v>
      </c>
      <c r="Y31" s="6">
        <f ca="1">[1]!s_dq_close(I31,TDate0)</f>
        <v>0.66900000000000004</v>
      </c>
      <c r="Z31" s="8">
        <f t="shared" ca="1" si="16"/>
        <v>0</v>
      </c>
      <c r="AA31" s="8">
        <f t="shared" ca="1" si="17"/>
        <v>36.829416738620004</v>
      </c>
      <c r="AB31" s="8">
        <f t="shared" ca="1" si="18"/>
        <v>23.294427995220001</v>
      </c>
      <c r="AC31" s="8">
        <f t="shared" ca="1" si="19"/>
        <v>71.236782860000005</v>
      </c>
      <c r="AD31" s="8">
        <f t="shared" ca="1" si="9"/>
        <v>72.599160580000003</v>
      </c>
      <c r="AE31" s="8">
        <f t="shared" ca="1" si="20"/>
        <v>60.123844733840002</v>
      </c>
      <c r="AF31" s="39">
        <f ca="1">[1]!f_nav_unit(A31,TDate1)</f>
        <v>0.84599999999999997</v>
      </c>
      <c r="AG31" s="39">
        <f ca="1">[1]!f_nav_unit(G31,TDate1)</f>
        <v>1.034</v>
      </c>
      <c r="AH31" s="39">
        <f ca="1">[1]!f_nav_unit(J31,TDate1)</f>
        <v>0.65800000000000003</v>
      </c>
      <c r="AI31" s="6">
        <f ca="1">[1]!s_dq_close(E31,TDate1)</f>
        <v>0</v>
      </c>
      <c r="AJ31" s="6">
        <f ca="1">[1]!s_dq_close(F31,TDate1)</f>
        <v>1.0049999999999999</v>
      </c>
      <c r="AK31" s="6">
        <f ca="1">[1]!s_dq_close(I31,TDate1)</f>
        <v>0.67400000000000004</v>
      </c>
      <c r="AL31" s="39">
        <f ca="1">[1]!f_nav_unit(A31,TDate2)</f>
        <v>0.85099999999999998</v>
      </c>
      <c r="AM31" s="39">
        <f ca="1">[1]!f_nav_unit(G31,TDate2)</f>
        <v>1.034</v>
      </c>
      <c r="AN31" s="39">
        <f ca="1">[1]!f_nav_unit(J31,TDate2)</f>
        <v>0.66800000000000004</v>
      </c>
      <c r="AO31" s="6">
        <f ca="1">[1]!s_dq_close(E31,TDate2)</f>
        <v>0</v>
      </c>
      <c r="AP31" s="6">
        <f ca="1">[1]!s_dq_close(F31,TDate2)</f>
        <v>1.002</v>
      </c>
      <c r="AQ31" s="6">
        <f ca="1">[1]!s_dq_close(I31,TDate2)</f>
        <v>0.68899999999999995</v>
      </c>
      <c r="AR31" s="9">
        <f>[1]!f_info_managementfeeratio(D31)/100</f>
        <v>0.01</v>
      </c>
      <c r="AS31" s="9">
        <f>[1]!f_info_custodianfeeratio(D31)/100</f>
        <v>2.2000000000000001E-3</v>
      </c>
      <c r="AT31" s="9">
        <f>[1]!f_info_agreedannuyield(F31,"")/100</f>
        <v>0.05</v>
      </c>
      <c r="AU31" s="114">
        <f>[1]!f_anal_nextaayield(F31,"")/100</f>
        <v>0.05</v>
      </c>
      <c r="AV31" s="1">
        <f ca="1">IF([1]!i_dq_pctchange(L31,TDate1)=0,"-",(AF31/AL31-1)/[1]!i_dq_pctchange(L31,TDate1)*100)</f>
        <v>0.89624523998120353</v>
      </c>
    </row>
    <row r="32" spans="1:48" x14ac:dyDescent="0.25">
      <c r="A32" s="1" t="str">
        <f>CF!A32</f>
        <v>161825</v>
      </c>
      <c r="B32" s="1" t="str">
        <f>CF!D32</f>
        <v>800分级</v>
      </c>
      <c r="C32" s="7" t="str">
        <f t="shared" si="11"/>
        <v>深</v>
      </c>
      <c r="D32" s="7" t="str">
        <f t="shared" si="12"/>
        <v>161825.OF</v>
      </c>
      <c r="E32" s="7" t="str">
        <f t="shared" si="13"/>
        <v>161825.SZ</v>
      </c>
      <c r="F32" s="7" t="str">
        <f>[1]!f_info_smfacode($D32)</f>
        <v>150138.SZ</v>
      </c>
      <c r="G32" s="7" t="str">
        <f t="shared" si="14"/>
        <v>150138</v>
      </c>
      <c r="H32" s="7" t="str">
        <f>[1]!S_INFO_NAME(F32)</f>
        <v>中证800A</v>
      </c>
      <c r="I32" s="7" t="str">
        <f>[1]!f_info_smfbcode($D32)</f>
        <v>150139.SZ</v>
      </c>
      <c r="J32" s="7" t="str">
        <f t="shared" si="15"/>
        <v>150139</v>
      </c>
      <c r="K32" s="7" t="str">
        <f>[1]!S_INFO_NAME(I32)</f>
        <v>中证800B</v>
      </c>
      <c r="L32" s="7" t="str">
        <f>UPPER([1]!f_info_trackindexcode(D32))</f>
        <v>000842.SH</v>
      </c>
      <c r="M32" s="17" t="str">
        <f>[1]!S_INFO_NAME(L32)</f>
        <v>中证800等权</v>
      </c>
      <c r="N32" s="4">
        <f ca="1">[1]!f_nav_unit(A32,TDate0)</f>
        <v>1.034</v>
      </c>
      <c r="O32" s="4">
        <f ca="1">[1]!f_nav_unit(F32,TDate0)</f>
        <v>1.038</v>
      </c>
      <c r="P32" s="4">
        <f ca="1">[1]!f_nav_unit(I32,TDate0)</f>
        <v>1.03</v>
      </c>
      <c r="Q32" s="5">
        <f ca="1">[1]!f_unit_floortrading(E32,TDate0)/100000000</f>
        <v>0</v>
      </c>
      <c r="R32" s="5">
        <f ca="1">[1]!f_unit_floortrading(F32,TDate0)/100000000</f>
        <v>2.116941E-2</v>
      </c>
      <c r="S32" s="5">
        <f ca="1">[1]!f_unit_floortrading(I32,TDate0)/100000000</f>
        <v>2.116941E-2</v>
      </c>
      <c r="T32" s="5">
        <f ca="1">[1]!f_unit_floortrading(E32,TDate1)/100000000</f>
        <v>0</v>
      </c>
      <c r="U32" s="5">
        <f ca="1">[1]!f_unit_floortrading(F32,TDate1)/100000000</f>
        <v>2.1344459999999999E-2</v>
      </c>
      <c r="V32" s="5">
        <f ca="1">[1]!f_unit_floortrading(I32,TDate1)/100000000</f>
        <v>2.1344459999999999E-2</v>
      </c>
      <c r="W32" s="6">
        <f ca="1">[1]!s_dq_close(A32,TDate0)</f>
        <v>0</v>
      </c>
      <c r="X32" s="6">
        <f ca="1">[1]!s_dq_close(F32,TDate0)</f>
        <v>1.0469999999999999</v>
      </c>
      <c r="Y32" s="6">
        <f ca="1">[1]!s_dq_close(I32,TDate0)</f>
        <v>1.018</v>
      </c>
      <c r="Z32" s="8">
        <f t="shared" ca="1" si="16"/>
        <v>0</v>
      </c>
      <c r="AA32" s="8">
        <f t="shared" ca="1" si="17"/>
        <v>2.1973847580000001E-2</v>
      </c>
      <c r="AB32" s="8">
        <f t="shared" ca="1" si="18"/>
        <v>2.1804492299999999E-2</v>
      </c>
      <c r="AC32" s="8">
        <f t="shared" ca="1" si="19"/>
        <v>4.2338819999999999E-2</v>
      </c>
      <c r="AD32" s="8">
        <f t="shared" ca="1" si="9"/>
        <v>4.2688919999999998E-2</v>
      </c>
      <c r="AE32" s="8">
        <f t="shared" ca="1" si="20"/>
        <v>4.3778339880000003E-2</v>
      </c>
      <c r="AF32" s="39">
        <f ca="1">[1]!f_nav_unit(A32,TDate1)</f>
        <v>1.0329999999999999</v>
      </c>
      <c r="AG32" s="39">
        <f ca="1">[1]!f_nav_unit(G32,TDate1)</f>
        <v>1.038</v>
      </c>
      <c r="AH32" s="39">
        <f ca="1">[1]!f_nav_unit(J32,TDate1)</f>
        <v>1.028</v>
      </c>
      <c r="AI32" s="6">
        <f ca="1">[1]!s_dq_close(E32,TDate1)</f>
        <v>0</v>
      </c>
      <c r="AJ32" s="6">
        <f ca="1">[1]!s_dq_close(F32,TDate1)</f>
        <v>1.0469999999999999</v>
      </c>
      <c r="AK32" s="6">
        <f ca="1">[1]!s_dq_close(I32,TDate1)</f>
        <v>1.018</v>
      </c>
      <c r="AL32" s="39">
        <f ca="1">[1]!f_nav_unit(A32,TDate2)</f>
        <v>1.0409999999999999</v>
      </c>
      <c r="AM32" s="39">
        <f ca="1">[1]!f_nav_unit(G32,TDate2)</f>
        <v>1.038</v>
      </c>
      <c r="AN32" s="39">
        <f ca="1">[1]!f_nav_unit(J32,TDate2)</f>
        <v>1.044</v>
      </c>
      <c r="AO32" s="6">
        <f ca="1">[1]!s_dq_close(E32,TDate2)</f>
        <v>0</v>
      </c>
      <c r="AP32" s="6">
        <f ca="1">[1]!s_dq_close(F32,TDate2)</f>
        <v>1.0369999999999999</v>
      </c>
      <c r="AQ32" s="6">
        <f ca="1">[1]!s_dq_close(I32,TDate2)</f>
        <v>1.0289999999999999</v>
      </c>
      <c r="AR32" s="9">
        <f>[1]!f_info_managementfeeratio(D32)/100</f>
        <v>0.01</v>
      </c>
      <c r="AS32" s="9">
        <f>[1]!f_info_custodianfeeratio(D32)/100</f>
        <v>2E-3</v>
      </c>
      <c r="AT32" s="9">
        <f>[1]!f_info_agreedannuyield(F32,"")/100</f>
        <v>0.05</v>
      </c>
      <c r="AU32" s="114">
        <f>[1]!f_anal_nextaayield(F32,"")/100</f>
        <v>0.05</v>
      </c>
      <c r="AV32" s="1">
        <f ca="1">IF([1]!i_dq_pctchange(L32,TDate1)=0,"-",(AF32/AL32-1)/[1]!i_dq_pctchange(L32,TDate1)*100)</f>
        <v>1.1230070339187848</v>
      </c>
    </row>
    <row r="33" spans="1:48" x14ac:dyDescent="0.25">
      <c r="A33" s="1" t="str">
        <f>CF!A33</f>
        <v>161811</v>
      </c>
      <c r="B33" s="1" t="str">
        <f>CF!D33</f>
        <v>300分级</v>
      </c>
      <c r="C33" s="7" t="str">
        <f t="shared" si="11"/>
        <v>深</v>
      </c>
      <c r="D33" s="7" t="str">
        <f t="shared" si="12"/>
        <v>161811.OF</v>
      </c>
      <c r="E33" s="7" t="str">
        <f t="shared" si="13"/>
        <v>161811.SZ</v>
      </c>
      <c r="F33" s="7" t="str">
        <f>[1]!f_info_smfacode($D33)</f>
        <v>150167.SZ</v>
      </c>
      <c r="G33" s="7" t="str">
        <f t="shared" si="14"/>
        <v>150167</v>
      </c>
      <c r="H33" s="7" t="str">
        <f>[1]!S_INFO_NAME(F33)</f>
        <v>银华300A</v>
      </c>
      <c r="I33" s="7" t="str">
        <f>[1]!f_info_smfbcode($D33)</f>
        <v>150168.SZ</v>
      </c>
      <c r="J33" s="7" t="str">
        <f t="shared" si="15"/>
        <v>150168</v>
      </c>
      <c r="K33" s="7" t="str">
        <f>[1]!S_INFO_NAME(I33)</f>
        <v>银华300B</v>
      </c>
      <c r="L33" s="7" t="str">
        <f>UPPER([1]!f_info_trackindexcode(D33))</f>
        <v>000300.SH</v>
      </c>
      <c r="M33" s="17" t="str">
        <f>[1]!S_INFO_NAME(L33)</f>
        <v>沪深300</v>
      </c>
      <c r="N33" s="4">
        <f ca="1">[1]!f_nav_unit(A33,TDate0)</f>
        <v>0.96199999999999997</v>
      </c>
      <c r="O33" s="4">
        <f ca="1">[1]!f_nav_unit(F33,TDate0)</f>
        <v>1.038</v>
      </c>
      <c r="P33" s="4">
        <f ca="1">[1]!f_nav_unit(I33,TDate0)</f>
        <v>0.88600000000000001</v>
      </c>
      <c r="Q33" s="5">
        <f ca="1">[1]!f_unit_floortrading(E33,TDate0)/100000000</f>
        <v>0</v>
      </c>
      <c r="R33" s="5">
        <f ca="1">[1]!f_unit_floortrading(F33,TDate0)/100000000</f>
        <v>0.24901951999999999</v>
      </c>
      <c r="S33" s="5">
        <f ca="1">[1]!f_unit_floortrading(I33,TDate0)/100000000</f>
        <v>0.24901951999999999</v>
      </c>
      <c r="T33" s="5">
        <f ca="1">[1]!f_unit_floortrading(E33,TDate1)/100000000</f>
        <v>0</v>
      </c>
      <c r="U33" s="5">
        <f ca="1">[1]!f_unit_floortrading(F33,TDate1)/100000000</f>
        <v>0.24901951999999999</v>
      </c>
      <c r="V33" s="5">
        <f ca="1">[1]!f_unit_floortrading(I33,TDate1)/100000000</f>
        <v>0.24901951999999999</v>
      </c>
      <c r="W33" s="6">
        <f ca="1">[1]!s_dq_close(A33,TDate0)</f>
        <v>0</v>
      </c>
      <c r="X33" s="6">
        <f ca="1">[1]!s_dq_close(F33,TDate0)</f>
        <v>1.06</v>
      </c>
      <c r="Y33" s="6">
        <f ca="1">[1]!s_dq_close(I33,TDate0)</f>
        <v>0.89300000000000002</v>
      </c>
      <c r="Z33" s="8">
        <f t="shared" ca="1" si="16"/>
        <v>0</v>
      </c>
      <c r="AA33" s="8">
        <f t="shared" ca="1" si="17"/>
        <v>0.25848226176</v>
      </c>
      <c r="AB33" s="8">
        <f t="shared" ca="1" si="18"/>
        <v>0.22063129472000001</v>
      </c>
      <c r="AC33" s="8">
        <f t="shared" ca="1" si="19"/>
        <v>0.49803903999999999</v>
      </c>
      <c r="AD33" s="8">
        <f t="shared" ca="1" si="9"/>
        <v>0.49803903999999999</v>
      </c>
      <c r="AE33" s="8">
        <f t="shared" ca="1" si="20"/>
        <v>0.47911355647999998</v>
      </c>
      <c r="AF33" s="39">
        <f ca="1">[1]!f_nav_unit(A33,TDate1)</f>
        <v>0.96299999999999997</v>
      </c>
      <c r="AG33" s="39">
        <f ca="1">[1]!f_nav_unit(G33,TDate1)</f>
        <v>1.038</v>
      </c>
      <c r="AH33" s="39">
        <f ca="1">[1]!f_nav_unit(J33,TDate1)</f>
        <v>0.88800000000000001</v>
      </c>
      <c r="AI33" s="6">
        <f ca="1">[1]!s_dq_close(E33,TDate1)</f>
        <v>0</v>
      </c>
      <c r="AJ33" s="6">
        <f ca="1">[1]!s_dq_close(F33,TDate1)</f>
        <v>1.06</v>
      </c>
      <c r="AK33" s="6">
        <f ca="1">[1]!s_dq_close(I33,TDate1)</f>
        <v>0.88800000000000001</v>
      </c>
      <c r="AL33" s="39">
        <f ca="1">[1]!f_nav_unit(A33,TDate2)</f>
        <v>0.96799999999999997</v>
      </c>
      <c r="AM33" s="39">
        <f ca="1">[1]!f_nav_unit(G33,TDate2)</f>
        <v>1.038</v>
      </c>
      <c r="AN33" s="39">
        <f ca="1">[1]!f_nav_unit(J33,TDate2)</f>
        <v>0.89800000000000002</v>
      </c>
      <c r="AO33" s="6">
        <f ca="1">[1]!s_dq_close(E33,TDate2)</f>
        <v>0</v>
      </c>
      <c r="AP33" s="6">
        <f ca="1">[1]!s_dq_close(F33,TDate2)</f>
        <v>1.06</v>
      </c>
      <c r="AQ33" s="6">
        <f ca="1">[1]!s_dq_close(I33,TDate2)</f>
        <v>0.89800000000000002</v>
      </c>
      <c r="AR33" s="9">
        <f>[1]!f_info_managementfeeratio(D33)/100</f>
        <v>0.01</v>
      </c>
      <c r="AS33" s="9">
        <f>[1]!f_info_custodianfeeratio(D33)/100</f>
        <v>2.2000000000000001E-3</v>
      </c>
      <c r="AT33" s="9">
        <f>[1]!f_info_agreedannuyield(F33,"")/100</f>
        <v>0.05</v>
      </c>
      <c r="AU33" s="114">
        <f>[1]!f_anal_nextaayield(F33,"")/100</f>
        <v>0.05</v>
      </c>
      <c r="AV33" s="1">
        <f ca="1">IF([1]!i_dq_pctchange(L33,TDate1)=0,"-",(AF33/AL33-1)/[1]!i_dq_pctchange(L33,TDate1)*100)</f>
        <v>1.0155742601995743</v>
      </c>
    </row>
    <row r="34" spans="1:48" x14ac:dyDescent="0.25">
      <c r="A34" s="1" t="str">
        <f>CF!A34</f>
        <v>165521</v>
      </c>
      <c r="B34" s="1" t="str">
        <f>CF!D34</f>
        <v>信诚金融</v>
      </c>
      <c r="C34" s="7" t="str">
        <f t="shared" si="11"/>
        <v>深</v>
      </c>
      <c r="D34" s="7" t="str">
        <f t="shared" si="12"/>
        <v>165521.OF</v>
      </c>
      <c r="E34" s="7" t="str">
        <f t="shared" si="13"/>
        <v>165521.SZ</v>
      </c>
      <c r="F34" s="7" t="str">
        <f>[1]!f_info_smfacode($D34)</f>
        <v>150157.SZ</v>
      </c>
      <c r="G34" s="7" t="str">
        <f t="shared" si="14"/>
        <v>150157</v>
      </c>
      <c r="H34" s="7" t="str">
        <f>[1]!S_INFO_NAME(F34)</f>
        <v>金融A</v>
      </c>
      <c r="I34" s="7" t="str">
        <f>[1]!f_info_smfbcode($D34)</f>
        <v>150158.SZ</v>
      </c>
      <c r="J34" s="7" t="str">
        <f t="shared" si="15"/>
        <v>150158</v>
      </c>
      <c r="K34" s="7" t="str">
        <f>[1]!S_INFO_NAME(I34)</f>
        <v>金融B</v>
      </c>
      <c r="L34" s="7" t="str">
        <f>UPPER([1]!f_info_trackindexcode(D34))</f>
        <v>000974.SH</v>
      </c>
      <c r="M34" s="17" t="str">
        <f>[1]!S_INFO_NAME(L34)</f>
        <v>中证800金融</v>
      </c>
      <c r="N34" s="4">
        <f ca="1">[1]!f_nav_unit(A34,TDate0)</f>
        <v>1.0509999999999999</v>
      </c>
      <c r="O34" s="4">
        <f ca="1">[1]!f_nav_unit(F34,TDate0)</f>
        <v>1.034</v>
      </c>
      <c r="P34" s="4">
        <f ca="1">[1]!f_nav_unit(I34,TDate0)</f>
        <v>1.0680000000000001</v>
      </c>
      <c r="Q34" s="5">
        <f ca="1">[1]!f_unit_floortrading(E34,TDate0)/100000000</f>
        <v>0</v>
      </c>
      <c r="R34" s="5">
        <f ca="1">[1]!f_unit_floortrading(F34,TDate0)/100000000</f>
        <v>5.8305035399999996</v>
      </c>
      <c r="S34" s="5">
        <f ca="1">[1]!f_unit_floortrading(I34,TDate0)/100000000</f>
        <v>5.8305035500000004</v>
      </c>
      <c r="T34" s="5">
        <f ca="1">[1]!f_unit_floortrading(E34,TDate1)/100000000</f>
        <v>0</v>
      </c>
      <c r="U34" s="5">
        <f ca="1">[1]!f_unit_floortrading(F34,TDate1)/100000000</f>
        <v>5.8284535399999999</v>
      </c>
      <c r="V34" s="5">
        <f ca="1">[1]!f_unit_floortrading(I34,TDate1)/100000000</f>
        <v>5.8284535499999999</v>
      </c>
      <c r="W34" s="6">
        <f ca="1">[1]!s_dq_close(A34,TDate0)</f>
        <v>0</v>
      </c>
      <c r="X34" s="6">
        <f ca="1">[1]!s_dq_close(F34,TDate0)</f>
        <v>1.004</v>
      </c>
      <c r="Y34" s="6">
        <f ca="1">[1]!s_dq_close(I34,TDate0)</f>
        <v>1.0920000000000001</v>
      </c>
      <c r="Z34" s="8">
        <f t="shared" ca="1" si="16"/>
        <v>0</v>
      </c>
      <c r="AA34" s="8">
        <f t="shared" ca="1" si="17"/>
        <v>6.0287406603599996</v>
      </c>
      <c r="AB34" s="8">
        <f t="shared" ca="1" si="18"/>
        <v>6.2269777914000004</v>
      </c>
      <c r="AC34" s="8">
        <f t="shared" ca="1" si="19"/>
        <v>11.66100709</v>
      </c>
      <c r="AD34" s="8">
        <f t="shared" ca="1" si="9"/>
        <v>11.656907090000001</v>
      </c>
      <c r="AE34" s="8">
        <f t="shared" ca="1" si="20"/>
        <v>12.25571845176</v>
      </c>
      <c r="AF34" s="39">
        <f ca="1">[1]!f_nav_unit(A34,TDate1)</f>
        <v>1.052</v>
      </c>
      <c r="AG34" s="39">
        <f ca="1">[1]!f_nav_unit(G34,TDate1)</f>
        <v>1.034</v>
      </c>
      <c r="AH34" s="39">
        <f ca="1">[1]!f_nav_unit(J34,TDate1)</f>
        <v>1.07</v>
      </c>
      <c r="AI34" s="6">
        <f ca="1">[1]!s_dq_close(E34,TDate1)</f>
        <v>0</v>
      </c>
      <c r="AJ34" s="6">
        <f ca="1">[1]!s_dq_close(F34,TDate1)</f>
        <v>1.008</v>
      </c>
      <c r="AK34" s="6">
        <f ca="1">[1]!s_dq_close(I34,TDate1)</f>
        <v>1.0940000000000001</v>
      </c>
      <c r="AL34" s="39">
        <f ca="1">[1]!f_nav_unit(A34,TDate2)</f>
        <v>1.0609999999999999</v>
      </c>
      <c r="AM34" s="39">
        <f ca="1">[1]!f_nav_unit(G34,TDate2)</f>
        <v>1.034</v>
      </c>
      <c r="AN34" s="39">
        <f ca="1">[1]!f_nav_unit(J34,TDate2)</f>
        <v>1.0880000000000001</v>
      </c>
      <c r="AO34" s="6">
        <f ca="1">[1]!s_dq_close(E34,TDate2)</f>
        <v>0</v>
      </c>
      <c r="AP34" s="6">
        <f ca="1">[1]!s_dq_close(F34,TDate2)</f>
        <v>1.012</v>
      </c>
      <c r="AQ34" s="6">
        <f ca="1">[1]!s_dq_close(I34,TDate2)</f>
        <v>1.1060000000000001</v>
      </c>
      <c r="AR34" s="9">
        <f>[1]!f_info_managementfeeratio(D34)/100</f>
        <v>0.01</v>
      </c>
      <c r="AS34" s="9">
        <f>[1]!f_info_custodianfeeratio(D34)/100</f>
        <v>2.2000000000000001E-3</v>
      </c>
      <c r="AT34" s="9">
        <f>[1]!f_info_agreedannuyield(F34,"")/100</f>
        <v>4.7E-2</v>
      </c>
      <c r="AU34" s="114">
        <f>[1]!f_anal_nextaayield(F34,"")/100</f>
        <v>4.7E-2</v>
      </c>
      <c r="AV34" s="1">
        <f ca="1">IF([1]!i_dq_pctchange(L34,TDate1)=0,"-",(AF34/AL34-1)/[1]!i_dq_pctchange(L34,TDate1)*100)</f>
        <v>0.88538457149564176</v>
      </c>
    </row>
    <row r="35" spans="1:48" x14ac:dyDescent="0.25">
      <c r="A35" s="1" t="str">
        <f>CF!A35</f>
        <v>163113</v>
      </c>
      <c r="B35" s="1" t="str">
        <f>CF!D35</f>
        <v>申万证券</v>
      </c>
      <c r="C35" s="7" t="str">
        <f t="shared" si="11"/>
        <v>深</v>
      </c>
      <c r="D35" s="7" t="str">
        <f t="shared" si="12"/>
        <v>163113.OF</v>
      </c>
      <c r="E35" s="7" t="str">
        <f t="shared" si="13"/>
        <v>163113.SZ</v>
      </c>
      <c r="F35" s="7" t="str">
        <f>[1]!f_info_smfacode($D35)</f>
        <v>150171.SZ</v>
      </c>
      <c r="G35" s="7" t="str">
        <f t="shared" si="14"/>
        <v>150171</v>
      </c>
      <c r="H35" s="7" t="str">
        <f>[1]!S_INFO_NAME(F35)</f>
        <v>证券A</v>
      </c>
      <c r="I35" s="7" t="str">
        <f>[1]!f_info_smfbcode($D35)</f>
        <v>150172.SZ</v>
      </c>
      <c r="J35" s="7" t="str">
        <f t="shared" si="15"/>
        <v>150172</v>
      </c>
      <c r="K35" s="7" t="str">
        <f>[1]!S_INFO_NAME(I35)</f>
        <v>证券B</v>
      </c>
      <c r="L35" s="7" t="str">
        <f>UPPER([1]!f_info_trackindexcode(D35))</f>
        <v>399707.SZ</v>
      </c>
      <c r="M35" s="17" t="str">
        <f>[1]!S_INFO_NAME(L35)</f>
        <v>CSSW证券</v>
      </c>
      <c r="N35" s="4">
        <f ca="1">[1]!f_nav_unit(A35,TDate0)</f>
        <v>1.111</v>
      </c>
      <c r="O35" s="4">
        <f ca="1">[1]!f_nav_unit(F35,TDate0)</f>
        <v>1.0219</v>
      </c>
      <c r="P35" s="4">
        <f ca="1">[1]!f_nav_unit(I35,TDate0)</f>
        <v>1.2000999999999999</v>
      </c>
      <c r="Q35" s="5">
        <f ca="1">[1]!f_unit_floortrading(E35,TDate0)/100000000</f>
        <v>0</v>
      </c>
      <c r="R35" s="5">
        <f ca="1">[1]!f_unit_floortrading(F35,TDate0)/100000000</f>
        <v>15.96533413</v>
      </c>
      <c r="S35" s="5">
        <f ca="1">[1]!f_unit_floortrading(I35,TDate0)/100000000</f>
        <v>15.96533413</v>
      </c>
      <c r="T35" s="5">
        <f ca="1">[1]!f_unit_floortrading(E35,TDate1)/100000000</f>
        <v>0</v>
      </c>
      <c r="U35" s="5">
        <f ca="1">[1]!f_unit_floortrading(F35,TDate1)/100000000</f>
        <v>16.003856670000001</v>
      </c>
      <c r="V35" s="5">
        <f ca="1">[1]!f_unit_floortrading(I35,TDate1)/100000000</f>
        <v>16.003856670000001</v>
      </c>
      <c r="W35" s="6">
        <f ca="1">[1]!s_dq_close(A35,TDate0)</f>
        <v>0</v>
      </c>
      <c r="X35" s="6">
        <f ca="1">[1]!s_dq_close(F35,TDate0)</f>
        <v>0.97599999999999998</v>
      </c>
      <c r="Y35" s="6">
        <f ca="1">[1]!s_dq_close(I35,TDate0)</f>
        <v>1.244</v>
      </c>
      <c r="Z35" s="8">
        <f t="shared" ca="1" si="16"/>
        <v>0</v>
      </c>
      <c r="AA35" s="8">
        <f t="shared" ca="1" si="17"/>
        <v>16.314974947447002</v>
      </c>
      <c r="AB35" s="8">
        <f t="shared" ca="1" si="18"/>
        <v>19.159997489413001</v>
      </c>
      <c r="AC35" s="8">
        <f t="shared" ca="1" si="19"/>
        <v>31.930668260000001</v>
      </c>
      <c r="AD35" s="8">
        <f t="shared" ca="1" si="9"/>
        <v>32.007713340000002</v>
      </c>
      <c r="AE35" s="8">
        <f t="shared" ca="1" si="20"/>
        <v>35.47497243686</v>
      </c>
      <c r="AF35" s="39">
        <f ca="1">[1]!f_nav_unit(A35,TDate1)</f>
        <v>1.1156999999999999</v>
      </c>
      <c r="AG35" s="39">
        <f ca="1">[1]!f_nav_unit(G35,TDate1)</f>
        <v>1.0218</v>
      </c>
      <c r="AH35" s="39">
        <f ca="1">[1]!f_nav_unit(J35,TDate1)</f>
        <v>1.2096</v>
      </c>
      <c r="AI35" s="6">
        <f ca="1">[1]!s_dq_close(E35,TDate1)</f>
        <v>0</v>
      </c>
      <c r="AJ35" s="6">
        <f ca="1">[1]!s_dq_close(F35,TDate1)</f>
        <v>0.97599999999999998</v>
      </c>
      <c r="AK35" s="6">
        <f ca="1">[1]!s_dq_close(I35,TDate1)</f>
        <v>1.2490000000000001</v>
      </c>
      <c r="AL35" s="39">
        <f ca="1">[1]!f_nav_unit(A35,TDate2)</f>
        <v>1.1286</v>
      </c>
      <c r="AM35" s="39">
        <f ca="1">[1]!f_nav_unit(G35,TDate2)</f>
        <v>1.0217000000000001</v>
      </c>
      <c r="AN35" s="39">
        <f ca="1">[1]!f_nav_unit(J35,TDate2)</f>
        <v>1.2355</v>
      </c>
      <c r="AO35" s="6">
        <f ca="1">[1]!s_dq_close(E35,TDate2)</f>
        <v>0</v>
      </c>
      <c r="AP35" s="6">
        <f ca="1">[1]!s_dq_close(F35,TDate2)</f>
        <v>0.97599999999999998</v>
      </c>
      <c r="AQ35" s="6">
        <f ca="1">[1]!s_dq_close(I35,TDate2)</f>
        <v>1.2709999999999999</v>
      </c>
      <c r="AR35" s="9">
        <f>[1]!f_info_managementfeeratio(D35)/100</f>
        <v>0.01</v>
      </c>
      <c r="AS35" s="9">
        <f>[1]!f_info_custodianfeeratio(D35)/100</f>
        <v>2.2000000000000001E-3</v>
      </c>
      <c r="AT35" s="9">
        <f>[1]!f_info_agreedannuyield(F35,"")/100</f>
        <v>4.4999999999999998E-2</v>
      </c>
      <c r="AU35" s="114">
        <f>[1]!f_anal_nextaayield(F35,"")/100</f>
        <v>4.4999999999999998E-2</v>
      </c>
      <c r="AV35" s="1">
        <f ca="1">IF([1]!i_dq_pctchange(L35,TDate1)=0,"-",(AF35/AL35-1)/[1]!i_dq_pctchange(L35,TDate1)*100)</f>
        <v>0.94393322820093573</v>
      </c>
    </row>
    <row r="36" spans="1:48" x14ac:dyDescent="0.25">
      <c r="A36" s="1" t="str">
        <f>CF!A36</f>
        <v>164705</v>
      </c>
      <c r="B36" s="1" t="str">
        <f>CF!D36</f>
        <v>添富恒生</v>
      </c>
      <c r="C36" s="7" t="str">
        <f t="shared" si="11"/>
        <v>深</v>
      </c>
      <c r="D36" s="7" t="str">
        <f t="shared" si="12"/>
        <v>164705.OF</v>
      </c>
      <c r="E36" s="7" t="str">
        <f t="shared" si="13"/>
        <v>164705.SZ</v>
      </c>
      <c r="F36" s="7" t="str">
        <f>[1]!f_info_smfacode($D36)</f>
        <v>150169.SZ</v>
      </c>
      <c r="G36" s="7" t="str">
        <f t="shared" si="14"/>
        <v>150169</v>
      </c>
      <c r="H36" s="7" t="str">
        <f>[1]!S_INFO_NAME(F36)</f>
        <v>恒生A</v>
      </c>
      <c r="I36" s="7" t="str">
        <f>[1]!f_info_smfbcode($D36)</f>
        <v>150170.SZ</v>
      </c>
      <c r="J36" s="7" t="str">
        <f t="shared" si="15"/>
        <v>150170</v>
      </c>
      <c r="K36" s="7" t="str">
        <f>[1]!S_INFO_NAME(I36)</f>
        <v>恒生B</v>
      </c>
      <c r="L36" s="7" t="str">
        <f>UPPER([1]!f_info_trackindexcode(D36))</f>
        <v>HSI.HI</v>
      </c>
      <c r="M36" s="17" t="str">
        <f>[1]!S_INFO_NAME(L36)</f>
        <v>恒生指数</v>
      </c>
      <c r="N36" s="4">
        <f ca="1">[1]!f_nav_unit(A36,TDate0)</f>
        <v>1.1599999999999999</v>
      </c>
      <c r="O36" s="4">
        <f ca="1">[1]!f_nav_unit(F36,TDate0)</f>
        <v>1.03</v>
      </c>
      <c r="P36" s="4">
        <f ca="1">[1]!f_nav_unit(I36,TDate0)</f>
        <v>1.29</v>
      </c>
      <c r="Q36" s="5">
        <f ca="1">[1]!f_unit_floortrading(E36,TDate0)/100000000</f>
        <v>0.2262885</v>
      </c>
      <c r="R36" s="5">
        <f ca="1">[1]!f_unit_floortrading(F36,TDate0)/100000000</f>
        <v>2.1151095899999999</v>
      </c>
      <c r="S36" s="5">
        <f ca="1">[1]!f_unit_floortrading(I36,TDate0)/100000000</f>
        <v>2.1151095899999999</v>
      </c>
      <c r="T36" s="5">
        <f ca="1">[1]!f_unit_floortrading(E36,TDate1)/100000000</f>
        <v>0.2133755</v>
      </c>
      <c r="U36" s="5">
        <f ca="1">[1]!f_unit_floortrading(F36,TDate1)/100000000</f>
        <v>2.1233660900000002</v>
      </c>
      <c r="V36" s="5">
        <f ca="1">[1]!f_unit_floortrading(I36,TDate1)/100000000</f>
        <v>2.1233660900000002</v>
      </c>
      <c r="W36" s="6">
        <f ca="1">[1]!s_dq_close(A36,TDate0)</f>
        <v>1.149</v>
      </c>
      <c r="X36" s="6">
        <f ca="1">[1]!s_dq_close(F36,TDate0)</f>
        <v>0.996</v>
      </c>
      <c r="Y36" s="6">
        <f ca="1">[1]!s_dq_close(I36,TDate0)</f>
        <v>1.3129999999999999</v>
      </c>
      <c r="Z36" s="8">
        <f t="shared" ca="1" si="16"/>
        <v>0.26249465999999999</v>
      </c>
      <c r="AA36" s="8">
        <f t="shared" ca="1" si="17"/>
        <v>2.1785628777000001</v>
      </c>
      <c r="AB36" s="8">
        <f t="shared" ca="1" si="18"/>
        <v>2.7284913711000001</v>
      </c>
      <c r="AC36" s="8">
        <f t="shared" ca="1" si="19"/>
        <v>4.4565076799999996</v>
      </c>
      <c r="AD36" s="8">
        <f t="shared" ca="1" si="9"/>
        <v>4.4601076800000001</v>
      </c>
      <c r="AE36" s="8">
        <f t="shared" ca="1" si="20"/>
        <v>5.1695489087999995</v>
      </c>
      <c r="AF36" s="39">
        <f ca="1">[1]!f_nav_unit(A36,TDate1)</f>
        <v>1.155</v>
      </c>
      <c r="AG36" s="39">
        <f ca="1">[1]!f_nav_unit(G36,TDate1)</f>
        <v>1.03</v>
      </c>
      <c r="AH36" s="39">
        <f ca="1">[1]!f_nav_unit(J36,TDate1)</f>
        <v>1.28</v>
      </c>
      <c r="AI36" s="6">
        <f ca="1">[1]!s_dq_close(E36,TDate1)</f>
        <v>1.155</v>
      </c>
      <c r="AJ36" s="6">
        <f ca="1">[1]!s_dq_close(F36,TDate1)</f>
        <v>0.996</v>
      </c>
      <c r="AK36" s="6">
        <f ca="1">[1]!s_dq_close(I36,TDate1)</f>
        <v>1.3080000000000001</v>
      </c>
      <c r="AL36" s="39">
        <f ca="1">[1]!f_nav_unit(A36,TDate2)</f>
        <v>1.159</v>
      </c>
      <c r="AM36" s="39">
        <f ca="1">[1]!f_nav_unit(G36,TDate2)</f>
        <v>1.03</v>
      </c>
      <c r="AN36" s="39">
        <f ca="1">[1]!f_nav_unit(J36,TDate2)</f>
        <v>1.288</v>
      </c>
      <c r="AO36" s="6">
        <f ca="1">[1]!s_dq_close(E36,TDate2)</f>
        <v>1.151</v>
      </c>
      <c r="AP36" s="6">
        <f ca="1">[1]!s_dq_close(F36,TDate2)</f>
        <v>0.99299999999999999</v>
      </c>
      <c r="AQ36" s="6">
        <f ca="1">[1]!s_dq_close(I36,TDate2)</f>
        <v>1.3129999999999999</v>
      </c>
      <c r="AR36" s="9">
        <f>[1]!f_info_managementfeeratio(D36)/100</f>
        <v>1.2000000476837159E-2</v>
      </c>
      <c r="AS36" s="9">
        <f>[1]!f_info_custodianfeeratio(D36)/100</f>
        <v>2.5000000000000001E-3</v>
      </c>
      <c r="AT36" s="9">
        <f>[1]!f_info_agreedannuyield(F36,"")/100</f>
        <v>4.4999999999999998E-2</v>
      </c>
      <c r="AU36" s="114">
        <f>[1]!f_anal_nextaayield(F36,"")/100</f>
        <v>4.4999999999999998E-2</v>
      </c>
      <c r="AV36" s="1">
        <f ca="1">IF([1]!i_dq_pctchange(L36,TDate1)=0,"-",(AF36/AL36-1)/[1]!i_dq_pctchange(L36,TDate1)*100)</f>
        <v>1.0491195396508368</v>
      </c>
    </row>
    <row r="37" spans="1:48" x14ac:dyDescent="0.25">
      <c r="A37" s="1" t="str">
        <f>CF!A37</f>
        <v>161024</v>
      </c>
      <c r="B37" s="1" t="str">
        <f>CF!D37</f>
        <v>军工分级</v>
      </c>
      <c r="C37" s="7" t="str">
        <f t="shared" si="11"/>
        <v>深</v>
      </c>
      <c r="D37" s="7" t="str">
        <f t="shared" si="12"/>
        <v>161024.OF</v>
      </c>
      <c r="E37" s="7" t="str">
        <f t="shared" si="13"/>
        <v>161024.SZ</v>
      </c>
      <c r="F37" s="7" t="str">
        <f>[1]!f_info_smfacode($D37)</f>
        <v>150181.SZ</v>
      </c>
      <c r="G37" s="7" t="str">
        <f t="shared" si="14"/>
        <v>150181</v>
      </c>
      <c r="H37" s="7" t="str">
        <f>[1]!S_INFO_NAME(F37)</f>
        <v>军工A</v>
      </c>
      <c r="I37" s="7" t="str">
        <f>[1]!f_info_smfbcode($D37)</f>
        <v>150182.SZ</v>
      </c>
      <c r="J37" s="7" t="str">
        <f t="shared" si="15"/>
        <v>150182</v>
      </c>
      <c r="K37" s="7" t="str">
        <f>[1]!S_INFO_NAME(I37)</f>
        <v>军工B</v>
      </c>
      <c r="L37" s="7" t="str">
        <f>UPPER([1]!f_info_trackindexcode(D37))</f>
        <v>399967.SZ</v>
      </c>
      <c r="M37" s="17" t="str">
        <f>[1]!S_INFO_NAME(L37)</f>
        <v>中证军工</v>
      </c>
      <c r="N37" s="4">
        <f ca="1">[1]!f_nav_unit(A37,TDate0)</f>
        <v>0.92500000000000004</v>
      </c>
      <c r="O37" s="4">
        <f ca="1">[1]!f_nav_unit(F37,TDate0)</f>
        <v>1.0329999999999999</v>
      </c>
      <c r="P37" s="4">
        <f ca="1">[1]!f_nav_unit(I37,TDate0)</f>
        <v>0.81699999999999995</v>
      </c>
      <c r="Q37" s="5">
        <f ca="1">[1]!f_unit_floortrading(E37,TDate0)/100000000</f>
        <v>0</v>
      </c>
      <c r="R37" s="5">
        <f ca="1">[1]!f_unit_floortrading(F37,TDate0)/100000000</f>
        <v>20.635516989999999</v>
      </c>
      <c r="S37" s="5">
        <f ca="1">[1]!f_unit_floortrading(I37,TDate0)/100000000</f>
        <v>20.635516989999999</v>
      </c>
      <c r="T37" s="5">
        <f ca="1">[1]!f_unit_floortrading(E37,TDate1)/100000000</f>
        <v>0</v>
      </c>
      <c r="U37" s="5">
        <f ca="1">[1]!f_unit_floortrading(F37,TDate1)/100000000</f>
        <v>20.620936990000001</v>
      </c>
      <c r="V37" s="5">
        <f ca="1">[1]!f_unit_floortrading(I37,TDate1)/100000000</f>
        <v>20.620936990000001</v>
      </c>
      <c r="W37" s="6">
        <f ca="1">[1]!s_dq_close(A37,TDate0)</f>
        <v>0</v>
      </c>
      <c r="X37" s="6">
        <f ca="1">[1]!s_dq_close(F37,TDate0)</f>
        <v>0.98299999999999998</v>
      </c>
      <c r="Y37" s="6">
        <f ca="1">[1]!s_dq_close(I37,TDate0)</f>
        <v>0.86799999999999999</v>
      </c>
      <c r="Z37" s="8">
        <f t="shared" ca="1" si="16"/>
        <v>0</v>
      </c>
      <c r="AA37" s="8">
        <f t="shared" ca="1" si="17"/>
        <v>21.316489050669997</v>
      </c>
      <c r="AB37" s="8">
        <f t="shared" ca="1" si="18"/>
        <v>16.85921738083</v>
      </c>
      <c r="AC37" s="8">
        <f t="shared" ca="1" si="19"/>
        <v>41.271033979999999</v>
      </c>
      <c r="AD37" s="8">
        <f t="shared" ca="1" si="9"/>
        <v>41.241873980000001</v>
      </c>
      <c r="AE37" s="8">
        <f t="shared" ca="1" si="20"/>
        <v>38.175706431499997</v>
      </c>
      <c r="AF37" s="39">
        <f ca="1">[1]!f_nav_unit(A37,TDate1)</f>
        <v>0.92900000000000005</v>
      </c>
      <c r="AG37" s="39">
        <f ca="1">[1]!f_nav_unit(G37,TDate1)</f>
        <v>1.0329999999999999</v>
      </c>
      <c r="AH37" s="39">
        <f ca="1">[1]!f_nav_unit(J37,TDate1)</f>
        <v>0.82499999999999996</v>
      </c>
      <c r="AI37" s="6">
        <f ca="1">[1]!s_dq_close(E37,TDate1)</f>
        <v>0</v>
      </c>
      <c r="AJ37" s="6">
        <f ca="1">[1]!s_dq_close(F37,TDate1)</f>
        <v>0.98299999999999998</v>
      </c>
      <c r="AK37" s="6">
        <f ca="1">[1]!s_dq_close(I37,TDate1)</f>
        <v>0.874</v>
      </c>
      <c r="AL37" s="39">
        <f ca="1">[1]!f_nav_unit(A37,TDate2)</f>
        <v>0.93899999999999995</v>
      </c>
      <c r="AM37" s="39">
        <f ca="1">[1]!f_nav_unit(G37,TDate2)</f>
        <v>1.032</v>
      </c>
      <c r="AN37" s="39">
        <f ca="1">[1]!f_nav_unit(J37,TDate2)</f>
        <v>0.84599999999999997</v>
      </c>
      <c r="AO37" s="6">
        <f ca="1">[1]!s_dq_close(E37,TDate2)</f>
        <v>0</v>
      </c>
      <c r="AP37" s="6">
        <f ca="1">[1]!s_dq_close(F37,TDate2)</f>
        <v>0.98299999999999998</v>
      </c>
      <c r="AQ37" s="6">
        <f ca="1">[1]!s_dq_close(I37,TDate2)</f>
        <v>0.88200000000000001</v>
      </c>
      <c r="AR37" s="9">
        <f>[1]!f_info_managementfeeratio(D37)/100</f>
        <v>0.01</v>
      </c>
      <c r="AS37" s="9">
        <f>[1]!f_info_custodianfeeratio(D37)/100</f>
        <v>2.2000000000000001E-3</v>
      </c>
      <c r="AT37" s="9">
        <f>[1]!f_info_agreedannuyield(F37,"")/100</f>
        <v>4.4999999999999998E-2</v>
      </c>
      <c r="AU37" s="114">
        <f>[1]!f_anal_nextaayield(F37,"")/100</f>
        <v>4.4999999999999998E-2</v>
      </c>
      <c r="AV37" s="1">
        <f ca="1">IF([1]!i_dq_pctchange(L37,TDate1)=0,"-",(AF37/AL37-1)/[1]!i_dq_pctchange(L37,TDate1)*100)</f>
        <v>1.0123698607067131</v>
      </c>
    </row>
    <row r="38" spans="1:48" x14ac:dyDescent="0.25">
      <c r="A38" s="1" t="str">
        <f>CF!A38</f>
        <v>160625</v>
      </c>
      <c r="B38" s="1" t="str">
        <f>CF!D38</f>
        <v>证保分级</v>
      </c>
      <c r="C38" s="7" t="str">
        <f t="shared" si="11"/>
        <v>深</v>
      </c>
      <c r="D38" s="7" t="str">
        <f t="shared" si="12"/>
        <v>160625.OF</v>
      </c>
      <c r="E38" s="7" t="str">
        <f t="shared" si="13"/>
        <v>160625.SZ</v>
      </c>
      <c r="F38" s="7" t="str">
        <f>[1]!f_info_smfacode($D38)</f>
        <v>150177.SZ</v>
      </c>
      <c r="G38" s="7" t="str">
        <f t="shared" si="14"/>
        <v>150177</v>
      </c>
      <c r="H38" s="7" t="str">
        <f>[1]!S_INFO_NAME(F38)</f>
        <v>证保A</v>
      </c>
      <c r="I38" s="7" t="str">
        <f>[1]!f_info_smfbcode($D38)</f>
        <v>150178.SZ</v>
      </c>
      <c r="J38" s="7" t="str">
        <f t="shared" si="15"/>
        <v>150178</v>
      </c>
      <c r="K38" s="7" t="str">
        <f>[1]!S_INFO_NAME(I38)</f>
        <v>证保B</v>
      </c>
      <c r="L38" s="7" t="str">
        <f>UPPER([1]!f_info_trackindexcode(D38))</f>
        <v>399966.SZ</v>
      </c>
      <c r="M38" s="17" t="str">
        <f>[1]!S_INFO_NAME(L38)</f>
        <v>中证800证保</v>
      </c>
      <c r="N38" s="4">
        <f ca="1">[1]!f_nav_unit(A38,TDate0)</f>
        <v>1.337</v>
      </c>
      <c r="O38" s="4">
        <f ca="1">[1]!f_nav_unit(F38,TDate0)</f>
        <v>1.0309999999999999</v>
      </c>
      <c r="P38" s="4">
        <f ca="1">[1]!f_nav_unit(I38,TDate0)</f>
        <v>1.643</v>
      </c>
      <c r="Q38" s="5">
        <f ca="1">[1]!f_unit_floortrading(E38,TDate0)/100000000</f>
        <v>0</v>
      </c>
      <c r="R38" s="5">
        <f ca="1">[1]!f_unit_floortrading(F38,TDate0)/100000000</f>
        <v>0.94064535000000005</v>
      </c>
      <c r="S38" s="5">
        <f ca="1">[1]!f_unit_floortrading(I38,TDate0)/100000000</f>
        <v>0.94064535000000005</v>
      </c>
      <c r="T38" s="5">
        <f ca="1">[1]!f_unit_floortrading(E38,TDate1)/100000000</f>
        <v>0</v>
      </c>
      <c r="U38" s="5">
        <f ca="1">[1]!f_unit_floortrading(F38,TDate1)/100000000</f>
        <v>0.94298104000000005</v>
      </c>
      <c r="V38" s="5">
        <f ca="1">[1]!f_unit_floortrading(I38,TDate1)/100000000</f>
        <v>0.94298104000000005</v>
      </c>
      <c r="W38" s="6">
        <f ca="1">[1]!s_dq_close(A38,TDate0)</f>
        <v>0</v>
      </c>
      <c r="X38" s="6">
        <f ca="1">[1]!s_dq_close(F38,TDate0)</f>
        <v>1.0389999999999999</v>
      </c>
      <c r="Y38" s="6">
        <f ca="1">[1]!s_dq_close(I38,TDate0)</f>
        <v>1.63</v>
      </c>
      <c r="Z38" s="8">
        <f t="shared" ca="1" si="16"/>
        <v>0</v>
      </c>
      <c r="AA38" s="8">
        <f t="shared" ca="1" si="17"/>
        <v>0.96980535584999994</v>
      </c>
      <c r="AB38" s="8">
        <f t="shared" ca="1" si="18"/>
        <v>1.5454803100500001</v>
      </c>
      <c r="AC38" s="8">
        <f t="shared" ca="1" si="19"/>
        <v>1.8812907000000001</v>
      </c>
      <c r="AD38" s="8">
        <f t="shared" ca="1" si="9"/>
        <v>1.8859620800000001</v>
      </c>
      <c r="AE38" s="8">
        <f t="shared" ca="1" si="20"/>
        <v>2.5152856659</v>
      </c>
      <c r="AF38" s="39">
        <f ca="1">[1]!f_nav_unit(A38,TDate1)</f>
        <v>1.34</v>
      </c>
      <c r="AG38" s="39">
        <f ca="1">[1]!f_nav_unit(G38,TDate1)</f>
        <v>1.0309999999999999</v>
      </c>
      <c r="AH38" s="39">
        <f ca="1">[1]!f_nav_unit(J38,TDate1)</f>
        <v>1.649</v>
      </c>
      <c r="AI38" s="6">
        <f ca="1">[1]!s_dq_close(E38,TDate1)</f>
        <v>0</v>
      </c>
      <c r="AJ38" s="6">
        <f ca="1">[1]!s_dq_close(F38,TDate1)</f>
        <v>1.034</v>
      </c>
      <c r="AK38" s="6">
        <f ca="1">[1]!s_dq_close(I38,TDate1)</f>
        <v>1.6359999999999999</v>
      </c>
      <c r="AL38" s="39">
        <f ca="1">[1]!f_nav_unit(A38,TDate2)</f>
        <v>1.3540000000000001</v>
      </c>
      <c r="AM38" s="39">
        <f ca="1">[1]!f_nav_unit(G38,TDate2)</f>
        <v>1.0309999999999999</v>
      </c>
      <c r="AN38" s="39">
        <f ca="1">[1]!f_nav_unit(J38,TDate2)</f>
        <v>1.677</v>
      </c>
      <c r="AO38" s="6">
        <f ca="1">[1]!s_dq_close(E38,TDate2)</f>
        <v>0</v>
      </c>
      <c r="AP38" s="6">
        <f ca="1">[1]!s_dq_close(F38,TDate2)</f>
        <v>1.034</v>
      </c>
      <c r="AQ38" s="6">
        <f ca="1">[1]!s_dq_close(I38,TDate2)</f>
        <v>1.663</v>
      </c>
      <c r="AR38" s="9">
        <f>[1]!f_info_managementfeeratio(D38)/100</f>
        <v>0.01</v>
      </c>
      <c r="AS38" s="9">
        <f>[1]!f_info_custodianfeeratio(D38)/100</f>
        <v>2.2000000000000001E-3</v>
      </c>
      <c r="AT38" s="9">
        <f>[1]!f_info_agreedannuyield(F38,"")/100</f>
        <v>4.4999999999999998E-2</v>
      </c>
      <c r="AU38" s="114">
        <f>[1]!f_anal_nextaayield(F38,"")/100</f>
        <v>4.4999999999999998E-2</v>
      </c>
      <c r="AV38" s="1">
        <f ca="1">IF([1]!i_dq_pctchange(L38,TDate1)=0,"-",(AF38/AL38-1)/[1]!i_dq_pctchange(L38,TDate1)*100)</f>
        <v>0.99020111456677218</v>
      </c>
    </row>
    <row r="39" spans="1:48" x14ac:dyDescent="0.25">
      <c r="A39" s="1" t="str">
        <f>CF!A39</f>
        <v>160626</v>
      </c>
      <c r="B39" s="1" t="str">
        <f>CF!D39</f>
        <v>信息分级</v>
      </c>
      <c r="C39" s="7" t="str">
        <f t="shared" si="11"/>
        <v>深</v>
      </c>
      <c r="D39" s="7" t="str">
        <f t="shared" si="12"/>
        <v>160626.OF</v>
      </c>
      <c r="E39" s="7" t="str">
        <f t="shared" si="13"/>
        <v>160626.SZ</v>
      </c>
      <c r="F39" s="7" t="str">
        <f>[1]!f_info_smfacode($D39)</f>
        <v>150179.SZ</v>
      </c>
      <c r="G39" s="7" t="str">
        <f t="shared" si="14"/>
        <v>150179</v>
      </c>
      <c r="H39" s="7" t="str">
        <f>[1]!S_INFO_NAME(F39)</f>
        <v>信息A</v>
      </c>
      <c r="I39" s="7" t="str">
        <f>[1]!f_info_smfbcode($D39)</f>
        <v>150180.SZ</v>
      </c>
      <c r="J39" s="7" t="str">
        <f t="shared" si="15"/>
        <v>150180</v>
      </c>
      <c r="K39" s="7" t="str">
        <f>[1]!S_INFO_NAME(I39)</f>
        <v>信息B</v>
      </c>
      <c r="L39" s="7" t="str">
        <f>UPPER([1]!f_info_trackindexcode(D39))</f>
        <v>000935.SH</v>
      </c>
      <c r="M39" s="17" t="str">
        <f>[1]!S_INFO_NAME(L39)</f>
        <v>中证信息</v>
      </c>
      <c r="N39" s="4">
        <f ca="1">[1]!f_nav_unit(A39,TDate0)</f>
        <v>1.2490000000000001</v>
      </c>
      <c r="O39" s="4">
        <f ca="1">[1]!f_nav_unit(F39,TDate0)</f>
        <v>1.0309999999999999</v>
      </c>
      <c r="P39" s="4">
        <f ca="1">[1]!f_nav_unit(I39,TDate0)</f>
        <v>1.4670000000000001</v>
      </c>
      <c r="Q39" s="5">
        <f ca="1">[1]!f_unit_floortrading(E39,TDate0)/100000000</f>
        <v>0</v>
      </c>
      <c r="R39" s="5">
        <f ca="1">[1]!f_unit_floortrading(F39,TDate0)/100000000</f>
        <v>0.22944364</v>
      </c>
      <c r="S39" s="5">
        <f ca="1">[1]!f_unit_floortrading(I39,TDate0)/100000000</f>
        <v>0.22944364</v>
      </c>
      <c r="T39" s="5">
        <f ca="1">[1]!f_unit_floortrading(E39,TDate1)/100000000</f>
        <v>0</v>
      </c>
      <c r="U39" s="5">
        <f ca="1">[1]!f_unit_floortrading(F39,TDate1)/100000000</f>
        <v>0.22961094000000001</v>
      </c>
      <c r="V39" s="5">
        <f ca="1">[1]!f_unit_floortrading(I39,TDate1)/100000000</f>
        <v>0.22961094000000001</v>
      </c>
      <c r="W39" s="6">
        <f ca="1">[1]!s_dq_close(A39,TDate0)</f>
        <v>0</v>
      </c>
      <c r="X39" s="6">
        <f ca="1">[1]!s_dq_close(F39,TDate0)</f>
        <v>1.046</v>
      </c>
      <c r="Y39" s="6">
        <f ca="1">[1]!s_dq_close(I39,TDate0)</f>
        <v>1.43</v>
      </c>
      <c r="Z39" s="8">
        <f t="shared" ca="1" si="16"/>
        <v>0</v>
      </c>
      <c r="AA39" s="8">
        <f t="shared" ca="1" si="17"/>
        <v>0.23655639283999999</v>
      </c>
      <c r="AB39" s="8">
        <f t="shared" ca="1" si="18"/>
        <v>0.33659381988000003</v>
      </c>
      <c r="AC39" s="8">
        <f t="shared" ca="1" si="19"/>
        <v>0.45888728000000001</v>
      </c>
      <c r="AD39" s="8">
        <f t="shared" ca="1" si="9"/>
        <v>0.45922188000000003</v>
      </c>
      <c r="AE39" s="8">
        <f t="shared" ca="1" si="20"/>
        <v>0.57315021272</v>
      </c>
      <c r="AF39" s="39">
        <f ca="1">[1]!f_nav_unit(A39,TDate1)</f>
        <v>1.2509999999999999</v>
      </c>
      <c r="AG39" s="39">
        <f ca="1">[1]!f_nav_unit(G39,TDate1)</f>
        <v>1.0309999999999999</v>
      </c>
      <c r="AH39" s="39">
        <f ca="1">[1]!f_nav_unit(J39,TDate1)</f>
        <v>1.4710000000000001</v>
      </c>
      <c r="AI39" s="6">
        <f ca="1">[1]!s_dq_close(E39,TDate1)</f>
        <v>0</v>
      </c>
      <c r="AJ39" s="6">
        <f ca="1">[1]!s_dq_close(F39,TDate1)</f>
        <v>1.046</v>
      </c>
      <c r="AK39" s="6">
        <f ca="1">[1]!s_dq_close(I39,TDate1)</f>
        <v>1.4590000000000001</v>
      </c>
      <c r="AL39" s="39">
        <f ca="1">[1]!f_nav_unit(A39,TDate2)</f>
        <v>1.262</v>
      </c>
      <c r="AM39" s="39">
        <f ca="1">[1]!f_nav_unit(G39,TDate2)</f>
        <v>1.0309999999999999</v>
      </c>
      <c r="AN39" s="39">
        <f ca="1">[1]!f_nav_unit(J39,TDate2)</f>
        <v>1.4930000000000001</v>
      </c>
      <c r="AO39" s="6">
        <f ca="1">[1]!s_dq_close(E39,TDate2)</f>
        <v>0</v>
      </c>
      <c r="AP39" s="6">
        <f ca="1">[1]!s_dq_close(F39,TDate2)</f>
        <v>1.048</v>
      </c>
      <c r="AQ39" s="6">
        <f ca="1">[1]!s_dq_close(I39,TDate2)</f>
        <v>1.4630000000000001</v>
      </c>
      <c r="AR39" s="9">
        <f>[1]!f_info_managementfeeratio(D39)/100</f>
        <v>0.01</v>
      </c>
      <c r="AS39" s="9">
        <f>[1]!f_info_custodianfeeratio(D39)/100</f>
        <v>2.2000000000000001E-3</v>
      </c>
      <c r="AT39" s="9">
        <f>[1]!f_info_agreedannuyield(F39,"")/100</f>
        <v>4.4999999999999998E-2</v>
      </c>
      <c r="AU39" s="114">
        <f>[1]!f_anal_nextaayield(F39,"")/100</f>
        <v>4.4999999999999998E-2</v>
      </c>
      <c r="AV39" s="1">
        <f ca="1">IF([1]!i_dq_pctchange(L39,TDate1)=0,"-",(AF39/AL39-1)/[1]!i_dq_pctchange(L39,TDate1)*100)</f>
        <v>0.90419213844581403</v>
      </c>
    </row>
    <row r="40" spans="1:48" x14ac:dyDescent="0.25">
      <c r="A40" s="1" t="str">
        <f>CF!A40</f>
        <v>165809</v>
      </c>
      <c r="B40" s="1" t="str">
        <f>CF!D40</f>
        <v>东吴转债</v>
      </c>
      <c r="C40" s="7" t="str">
        <f t="shared" si="11"/>
        <v>深</v>
      </c>
      <c r="D40" s="7" t="str">
        <f t="shared" si="12"/>
        <v>165809.OF</v>
      </c>
      <c r="E40" s="7" t="str">
        <f t="shared" si="13"/>
        <v>165809.SZ</v>
      </c>
      <c r="F40" s="7" t="str">
        <f>[1]!f_info_smfacode($D40)</f>
        <v>150164.SZ</v>
      </c>
      <c r="G40" s="7" t="str">
        <f t="shared" si="14"/>
        <v>150164</v>
      </c>
      <c r="H40" s="7" t="str">
        <f>[1]!S_INFO_NAME(F40)</f>
        <v>可转债A</v>
      </c>
      <c r="I40" s="7" t="str">
        <f>[1]!f_info_smfbcode($D40)</f>
        <v>150165.SZ</v>
      </c>
      <c r="J40" s="7" t="str">
        <f t="shared" si="15"/>
        <v>150165</v>
      </c>
      <c r="K40" s="7" t="str">
        <f>[1]!S_INFO_NAME(I40)</f>
        <v>可转债B</v>
      </c>
      <c r="L40" s="7" t="str">
        <f>UPPER([1]!f_info_trackindexcode(D40))</f>
        <v>000832.SH</v>
      </c>
      <c r="M40" s="17" t="str">
        <f>[1]!S_INFO_NAME(L40)</f>
        <v>中证转债</v>
      </c>
      <c r="N40" s="4">
        <f ca="1">[1]!f_nav_unit(A40,TDate0)</f>
        <v>0.95299999999999996</v>
      </c>
      <c r="O40" s="4">
        <f ca="1">[1]!f_nav_unit(F40,TDate0)</f>
        <v>1.0349999999999999</v>
      </c>
      <c r="P40" s="4">
        <f ca="1">[1]!f_nav_unit(I40,TDate0)</f>
        <v>0.76200000000000001</v>
      </c>
      <c r="Q40" s="5">
        <f ca="1">[1]!f_unit_floortrading(E40,TDate0)/100000000</f>
        <v>0</v>
      </c>
      <c r="R40" s="5">
        <f ca="1">[1]!f_unit_floortrading(F40,TDate0)/100000000</f>
        <v>0.32833638999999998</v>
      </c>
      <c r="S40" s="5">
        <f ca="1">[1]!f_unit_floortrading(I40,TDate0)/100000000</f>
        <v>0.14071559</v>
      </c>
      <c r="T40" s="5">
        <f ca="1">[1]!f_unit_floortrading(E40,TDate1)/100000000</f>
        <v>0</v>
      </c>
      <c r="U40" s="5">
        <f ca="1">[1]!f_unit_floortrading(F40,TDate1)/100000000</f>
        <v>0.3290807</v>
      </c>
      <c r="V40" s="5">
        <f ca="1">[1]!f_unit_floortrading(I40,TDate1)/100000000</f>
        <v>0.14103457999999999</v>
      </c>
      <c r="W40" s="6">
        <f ca="1">[1]!s_dq_close(A40,TDate0)</f>
        <v>0</v>
      </c>
      <c r="X40" s="6">
        <f ca="1">[1]!s_dq_close(F40,TDate0)</f>
        <v>1</v>
      </c>
      <c r="Y40" s="6">
        <f ca="1">[1]!s_dq_close(I40,TDate0)</f>
        <v>0.83899999999999997</v>
      </c>
      <c r="Z40" s="8">
        <f t="shared" ca="1" si="16"/>
        <v>0</v>
      </c>
      <c r="AA40" s="8">
        <f t="shared" ca="1" si="17"/>
        <v>0.33982816364999996</v>
      </c>
      <c r="AB40" s="8">
        <f t="shared" ca="1" si="18"/>
        <v>0.10722527958</v>
      </c>
      <c r="AC40" s="8">
        <f t="shared" ca="1" si="19"/>
        <v>0.46905197999999998</v>
      </c>
      <c r="AD40" s="8">
        <f t="shared" ca="1" si="9"/>
        <v>0.47011528000000002</v>
      </c>
      <c r="AE40" s="8">
        <f t="shared" ca="1" si="20"/>
        <v>0.44705344322999996</v>
      </c>
      <c r="AF40" s="39">
        <f ca="1">[1]!f_nav_unit(A40,TDate1)</f>
        <v>0.95199999999999996</v>
      </c>
      <c r="AG40" s="39">
        <f ca="1">[1]!f_nav_unit(G40,TDate1)</f>
        <v>1.0349999999999999</v>
      </c>
      <c r="AH40" s="39">
        <f ca="1">[1]!f_nav_unit(J40,TDate1)</f>
        <v>0.75800000000000001</v>
      </c>
      <c r="AI40" s="6">
        <f ca="1">[1]!s_dq_close(E40,TDate1)</f>
        <v>0</v>
      </c>
      <c r="AJ40" s="6">
        <f ca="1">[1]!s_dq_close(F40,TDate1)</f>
        <v>1</v>
      </c>
      <c r="AK40" s="6">
        <f ca="1">[1]!s_dq_close(I40,TDate1)</f>
        <v>0.83299999999999996</v>
      </c>
      <c r="AL40" s="39">
        <f ca="1">[1]!f_nav_unit(A40,TDate2)</f>
        <v>0.95299999999999996</v>
      </c>
      <c r="AM40" s="39">
        <f ca="1">[1]!f_nav_unit(G40,TDate2)</f>
        <v>1.0349999999999999</v>
      </c>
      <c r="AN40" s="39">
        <f ca="1">[1]!f_nav_unit(J40,TDate2)</f>
        <v>0.76200000000000001</v>
      </c>
      <c r="AO40" s="6">
        <f ca="1">[1]!s_dq_close(E40,TDate2)</f>
        <v>0</v>
      </c>
      <c r="AP40" s="6">
        <f ca="1">[1]!s_dq_close(F40,TDate2)</f>
        <v>0.999</v>
      </c>
      <c r="AQ40" s="6">
        <f ca="1">[1]!s_dq_close(I40,TDate2)</f>
        <v>0.83</v>
      </c>
      <c r="AR40" s="9">
        <f>[1]!f_info_managementfeeratio(D40)/100</f>
        <v>6.9999998807907101E-3</v>
      </c>
      <c r="AS40" s="9">
        <f>[1]!f_info_custodianfeeratio(D40)/100</f>
        <v>2E-3</v>
      </c>
      <c r="AT40" s="9">
        <f>[1]!f_info_agreedannuyield(F40,"")/100</f>
        <v>4.4999999999999998E-2</v>
      </c>
      <c r="AU40" s="114">
        <f>[1]!f_anal_nextaayield(F40,"")/100</f>
        <v>4.4999999999999998E-2</v>
      </c>
      <c r="AV40" s="1">
        <f ca="1">IF([1]!i_dq_pctchange(L40,TDate1)=0,"-",(AF40/AL40-1)/[1]!i_dq_pctchange(L40,TDate1)*100)</f>
        <v>0.65597564729711855</v>
      </c>
    </row>
    <row r="41" spans="1:48" x14ac:dyDescent="0.25">
      <c r="A41" s="1" t="str">
        <f>CF!A41</f>
        <v>163114</v>
      </c>
      <c r="B41" s="1" t="str">
        <f>CF!D41</f>
        <v>申万环保</v>
      </c>
      <c r="C41" s="7" t="str">
        <f t="shared" si="11"/>
        <v>深</v>
      </c>
      <c r="D41" s="7" t="str">
        <f t="shared" si="12"/>
        <v>163114.OF</v>
      </c>
      <c r="E41" s="7" t="str">
        <f t="shared" si="13"/>
        <v>163114.SZ</v>
      </c>
      <c r="F41" s="7" t="str">
        <f>[1]!f_info_smfacode($D41)</f>
        <v>150184.SZ</v>
      </c>
      <c r="G41" s="7" t="str">
        <f t="shared" si="14"/>
        <v>150184</v>
      </c>
      <c r="H41" s="7" t="str">
        <f>[1]!S_INFO_NAME(F41)</f>
        <v>环保A</v>
      </c>
      <c r="I41" s="7" t="str">
        <f>[1]!f_info_smfbcode($D41)</f>
        <v>150185.SZ</v>
      </c>
      <c r="J41" s="7" t="str">
        <f t="shared" si="15"/>
        <v>150185</v>
      </c>
      <c r="K41" s="7" t="str">
        <f>[1]!S_INFO_NAME(I41)</f>
        <v>环保B</v>
      </c>
      <c r="L41" s="7" t="str">
        <f>UPPER([1]!f_info_trackindexcode(D41))</f>
        <v>000827.SH</v>
      </c>
      <c r="M41" s="17" t="str">
        <f>[1]!S_INFO_NAME(L41)</f>
        <v>中证环保</v>
      </c>
      <c r="N41" s="4">
        <f ca="1">[1]!f_nav_unit(A41,TDate0)</f>
        <v>0.95499999999999996</v>
      </c>
      <c r="O41" s="4">
        <f ca="1">[1]!f_nav_unit(F41,TDate0)</f>
        <v>1.0123</v>
      </c>
      <c r="P41" s="4">
        <f ca="1">[1]!f_nav_unit(I41,TDate0)</f>
        <v>0.89770000000000005</v>
      </c>
      <c r="Q41" s="5">
        <f ca="1">[1]!f_unit_floortrading(E41,TDate0)/100000000</f>
        <v>0</v>
      </c>
      <c r="R41" s="5">
        <f ca="1">[1]!f_unit_floortrading(F41,TDate0)/100000000</f>
        <v>2.38505316</v>
      </c>
      <c r="S41" s="5">
        <f ca="1">[1]!f_unit_floortrading(I41,TDate0)/100000000</f>
        <v>2.38505316</v>
      </c>
      <c r="T41" s="5">
        <f ca="1">[1]!f_unit_floortrading(E41,TDate1)/100000000</f>
        <v>0</v>
      </c>
      <c r="U41" s="5">
        <f ca="1">[1]!f_unit_floortrading(F41,TDate1)/100000000</f>
        <v>2.3826522099999998</v>
      </c>
      <c r="V41" s="5">
        <f ca="1">[1]!f_unit_floortrading(I41,TDate1)/100000000</f>
        <v>2.3826522099999998</v>
      </c>
      <c r="W41" s="6">
        <f ca="1">[1]!s_dq_close(A41,TDate0)</f>
        <v>0</v>
      </c>
      <c r="X41" s="6">
        <f ca="1">[1]!s_dq_close(F41,TDate0)</f>
        <v>1.022</v>
      </c>
      <c r="Y41" s="6">
        <f ca="1">[1]!s_dq_close(I41,TDate0)</f>
        <v>0.89500000000000002</v>
      </c>
      <c r="Z41" s="8">
        <f t="shared" ca="1" si="16"/>
        <v>0</v>
      </c>
      <c r="AA41" s="8">
        <f t="shared" ca="1" si="17"/>
        <v>2.4143893138679999</v>
      </c>
      <c r="AB41" s="8">
        <f t="shared" ca="1" si="18"/>
        <v>2.1410622217320001</v>
      </c>
      <c r="AC41" s="8">
        <f t="shared" ca="1" si="19"/>
        <v>4.77010632</v>
      </c>
      <c r="AD41" s="8">
        <f t="shared" ca="1" si="9"/>
        <v>4.7653044199999997</v>
      </c>
      <c r="AE41" s="8">
        <f t="shared" ca="1" si="20"/>
        <v>4.5554515355999996</v>
      </c>
      <c r="AF41" s="39">
        <f ca="1">[1]!f_nav_unit(A41,TDate1)</f>
        <v>0.95530000000000004</v>
      </c>
      <c r="AG41" s="39">
        <f ca="1">[1]!f_nav_unit(G41,TDate1)</f>
        <v>1.0122</v>
      </c>
      <c r="AH41" s="39">
        <f ca="1">[1]!f_nav_unit(J41,TDate1)</f>
        <v>0.89839999999999998</v>
      </c>
      <c r="AI41" s="6">
        <f ca="1">[1]!s_dq_close(E41,TDate1)</f>
        <v>0</v>
      </c>
      <c r="AJ41" s="6">
        <f ca="1">[1]!s_dq_close(F41,TDate1)</f>
        <v>1.0229999999999999</v>
      </c>
      <c r="AK41" s="6">
        <f ca="1">[1]!s_dq_close(I41,TDate1)</f>
        <v>0.9</v>
      </c>
      <c r="AL41" s="39">
        <f ca="1">[1]!f_nav_unit(A41,TDate2)</f>
        <v>0.95809999999999995</v>
      </c>
      <c r="AM41" s="39">
        <f ca="1">[1]!f_nav_unit(G41,TDate2)</f>
        <v>1.0121</v>
      </c>
      <c r="AN41" s="39">
        <f ca="1">[1]!f_nav_unit(J41,TDate2)</f>
        <v>0.90410000000000001</v>
      </c>
      <c r="AO41" s="6">
        <f ca="1">[1]!s_dq_close(E41,TDate2)</f>
        <v>0</v>
      </c>
      <c r="AP41" s="6">
        <f ca="1">[1]!s_dq_close(F41,TDate2)</f>
        <v>1.018</v>
      </c>
      <c r="AQ41" s="6">
        <f ca="1">[1]!s_dq_close(I41,TDate2)</f>
        <v>0.89200000000000002</v>
      </c>
      <c r="AR41" s="9">
        <f>[1]!f_info_managementfeeratio(D41)/100</f>
        <v>0.01</v>
      </c>
      <c r="AS41" s="9">
        <f>[1]!f_info_custodianfeeratio(D41)/100</f>
        <v>2.2000000000000001E-3</v>
      </c>
      <c r="AT41" s="9">
        <f>[1]!f_info_agreedannuyield(F41,"")/100</f>
        <v>4.4999999999999998E-2</v>
      </c>
      <c r="AU41" s="114">
        <f>[1]!f_anal_nextaayield(F41,"")/100</f>
        <v>4.4999999999999998E-2</v>
      </c>
      <c r="AV41" s="1">
        <f ca="1">IF([1]!i_dq_pctchange(L41,TDate1)=0,"-",(AF41/AL41-1)/[1]!i_dq_pctchange(L41,TDate1)*100)</f>
        <v>0.89805429369618717</v>
      </c>
    </row>
    <row r="42" spans="1:48" x14ac:dyDescent="0.25">
      <c r="A42" s="1" t="str">
        <f>CF!A42</f>
        <v>163115</v>
      </c>
      <c r="B42" s="1" t="str">
        <f>CF!D42</f>
        <v>申万军工</v>
      </c>
      <c r="C42" s="7" t="str">
        <f t="shared" si="11"/>
        <v>深</v>
      </c>
      <c r="D42" s="7" t="str">
        <f t="shared" si="12"/>
        <v>163115.OF</v>
      </c>
      <c r="E42" s="7" t="str">
        <f t="shared" si="13"/>
        <v>163115.SZ</v>
      </c>
      <c r="F42" s="7" t="str">
        <f>[1]!f_info_smfacode($D42)</f>
        <v>150186.SZ</v>
      </c>
      <c r="G42" s="7" t="str">
        <f t="shared" si="14"/>
        <v>150186</v>
      </c>
      <c r="H42" s="7" t="str">
        <f>[1]!S_INFO_NAME(F42)</f>
        <v>军工A级</v>
      </c>
      <c r="I42" s="7" t="str">
        <f>[1]!f_info_smfbcode($D42)</f>
        <v>150187.SZ</v>
      </c>
      <c r="J42" s="7" t="str">
        <f t="shared" si="15"/>
        <v>150187</v>
      </c>
      <c r="K42" s="7" t="str">
        <f>[1]!S_INFO_NAME(I42)</f>
        <v>军工B级</v>
      </c>
      <c r="L42" s="7" t="str">
        <f>UPPER([1]!f_info_trackindexcode(D42))</f>
        <v>399967.SZ</v>
      </c>
      <c r="M42" s="17" t="str">
        <f>[1]!S_INFO_NAME(L42)</f>
        <v>中证军工</v>
      </c>
      <c r="N42" s="4">
        <f ca="1">[1]!f_nav_unit(A42,TDate0)</f>
        <v>0.80430000000000001</v>
      </c>
      <c r="O42" s="4">
        <f ca="1">[1]!f_nav_unit(F42,TDate0)</f>
        <v>1.0055000000000001</v>
      </c>
      <c r="P42" s="4">
        <f ca="1">[1]!f_nav_unit(I42,TDate0)</f>
        <v>0.60309999999999997</v>
      </c>
      <c r="Q42" s="5">
        <f ca="1">[1]!f_unit_floortrading(E42,TDate0)/100000000</f>
        <v>0</v>
      </c>
      <c r="R42" s="5">
        <f ca="1">[1]!f_unit_floortrading(F42,TDate0)/100000000</f>
        <v>2.6241178399999998</v>
      </c>
      <c r="S42" s="5">
        <f ca="1">[1]!f_unit_floortrading(I42,TDate0)/100000000</f>
        <v>2.6241178399999998</v>
      </c>
      <c r="T42" s="5">
        <f ca="1">[1]!f_unit_floortrading(E42,TDate1)/100000000</f>
        <v>0</v>
      </c>
      <c r="U42" s="5">
        <f ca="1">[1]!f_unit_floortrading(F42,TDate1)/100000000</f>
        <v>2.6241178399999998</v>
      </c>
      <c r="V42" s="5">
        <f ca="1">[1]!f_unit_floortrading(I42,TDate1)/100000000</f>
        <v>2.6241178399999998</v>
      </c>
      <c r="W42" s="6">
        <f ca="1">[1]!s_dq_close(A42,TDate0)</f>
        <v>0</v>
      </c>
      <c r="X42" s="6">
        <f ca="1">[1]!s_dq_close(F42,TDate0)</f>
        <v>0.95799999999999996</v>
      </c>
      <c r="Y42" s="6">
        <f ca="1">[1]!s_dq_close(I42,TDate0)</f>
        <v>0.64500000000000002</v>
      </c>
      <c r="Z42" s="8">
        <f t="shared" ca="1" si="16"/>
        <v>0</v>
      </c>
      <c r="AA42" s="8">
        <f t="shared" ca="1" si="17"/>
        <v>2.6385504881199999</v>
      </c>
      <c r="AB42" s="8">
        <f t="shared" ca="1" si="18"/>
        <v>1.5826054693039997</v>
      </c>
      <c r="AC42" s="8">
        <f t="shared" ca="1" si="19"/>
        <v>5.2482356799999996</v>
      </c>
      <c r="AD42" s="8">
        <f t="shared" ca="1" si="9"/>
        <v>5.2482356799999996</v>
      </c>
      <c r="AE42" s="8">
        <f t="shared" ca="1" si="20"/>
        <v>4.2211559574239992</v>
      </c>
      <c r="AF42" s="39">
        <f ca="1">[1]!f_nav_unit(A42,TDate1)</f>
        <v>0.80800000000000005</v>
      </c>
      <c r="AG42" s="39">
        <f ca="1">[1]!f_nav_unit(G42,TDate1)</f>
        <v>1.0054000000000001</v>
      </c>
      <c r="AH42" s="39">
        <f ca="1">[1]!f_nav_unit(J42,TDate1)</f>
        <v>0.61060000000000003</v>
      </c>
      <c r="AI42" s="6">
        <f ca="1">[1]!s_dq_close(E42,TDate1)</f>
        <v>0</v>
      </c>
      <c r="AJ42" s="6">
        <f ca="1">[1]!s_dq_close(F42,TDate1)</f>
        <v>0.95699999999999996</v>
      </c>
      <c r="AK42" s="6">
        <f ca="1">[1]!s_dq_close(I42,TDate1)</f>
        <v>0.65300000000000002</v>
      </c>
      <c r="AL42" s="39">
        <f ca="1">[1]!f_nav_unit(A42,TDate2)</f>
        <v>0.81679999999999997</v>
      </c>
      <c r="AM42" s="39">
        <f ca="1">[1]!f_nav_unit(G42,TDate2)</f>
        <v>1.0053000000000001</v>
      </c>
      <c r="AN42" s="39">
        <f ca="1">[1]!f_nav_unit(J42,TDate2)</f>
        <v>0.62829999999999997</v>
      </c>
      <c r="AO42" s="6">
        <f ca="1">[1]!s_dq_close(E42,TDate2)</f>
        <v>0</v>
      </c>
      <c r="AP42" s="6">
        <f ca="1">[1]!s_dq_close(F42,TDate2)</f>
        <v>0.95699999999999996</v>
      </c>
      <c r="AQ42" s="6">
        <f ca="1">[1]!s_dq_close(I42,TDate2)</f>
        <v>0.66600000000000004</v>
      </c>
      <c r="AR42" s="9">
        <f>[1]!f_info_managementfeeratio(D42)/100</f>
        <v>0.01</v>
      </c>
      <c r="AS42" s="9">
        <f>[1]!f_info_custodianfeeratio(D42)/100</f>
        <v>2.2000000000000001E-3</v>
      </c>
      <c r="AT42" s="9">
        <f>[1]!f_info_agreedannuyield(F42,"")/100</f>
        <v>4.4999999999999998E-2</v>
      </c>
      <c r="AU42" s="114">
        <f>[1]!f_anal_nextaayield(F42,"")/100</f>
        <v>4.4999999999999998E-2</v>
      </c>
      <c r="AV42" s="1">
        <f ca="1">IF([1]!i_dq_pctchange(L42,TDate1)=0,"-",(AF42/AL42-1)/[1]!i_dq_pctchange(L42,TDate1)*100)</f>
        <v>1.0241692743623598</v>
      </c>
    </row>
    <row r="43" spans="1:48" x14ac:dyDescent="0.25">
      <c r="A43" s="1" t="str">
        <f>CF!A43</f>
        <v>161025</v>
      </c>
      <c r="B43" s="1" t="str">
        <f>CF!D43</f>
        <v>移动互联</v>
      </c>
      <c r="C43" s="7" t="str">
        <f t="shared" si="11"/>
        <v>深</v>
      </c>
      <c r="D43" s="7" t="str">
        <f t="shared" si="12"/>
        <v>161025.OF</v>
      </c>
      <c r="E43" s="7" t="str">
        <f t="shared" si="13"/>
        <v>161025.SZ</v>
      </c>
      <c r="F43" s="7" t="str">
        <f>[1]!f_info_smfacode($D43)</f>
        <v>150194.SZ</v>
      </c>
      <c r="G43" s="7" t="str">
        <f t="shared" si="14"/>
        <v>150194</v>
      </c>
      <c r="H43" s="7" t="str">
        <f>[1]!S_INFO_NAME(F43)</f>
        <v>互联网A</v>
      </c>
      <c r="I43" s="7" t="str">
        <f>[1]!f_info_smfbcode($D43)</f>
        <v>150195.SZ</v>
      </c>
      <c r="J43" s="7" t="str">
        <f t="shared" si="15"/>
        <v>150195</v>
      </c>
      <c r="K43" s="7" t="str">
        <f>[1]!S_INFO_NAME(I43)</f>
        <v>互联网B</v>
      </c>
      <c r="L43" s="7" t="str">
        <f>UPPER([1]!f_info_trackindexcode(D43))</f>
        <v>399970.SZ</v>
      </c>
      <c r="M43" s="17" t="str">
        <f>[1]!S_INFO_NAME(L43)</f>
        <v>中证移动互联</v>
      </c>
      <c r="N43" s="4">
        <f ca="1">[1]!f_nav_unit(A43,TDate0)</f>
        <v>1.1200000000000001</v>
      </c>
      <c r="O43" s="4">
        <f ca="1">[1]!f_nav_unit(F43,TDate0)</f>
        <v>1.014</v>
      </c>
      <c r="P43" s="4">
        <f ca="1">[1]!f_nav_unit(I43,TDate0)</f>
        <v>1.226</v>
      </c>
      <c r="Q43" s="5">
        <f ca="1">[1]!f_unit_floortrading(E43,TDate0)/100000000</f>
        <v>0</v>
      </c>
      <c r="R43" s="5">
        <f ca="1">[1]!f_unit_floortrading(F43,TDate0)/100000000</f>
        <v>3.2014276000000002</v>
      </c>
      <c r="S43" s="5">
        <f ca="1">[1]!f_unit_floortrading(I43,TDate0)/100000000</f>
        <v>3.2014276000000002</v>
      </c>
      <c r="T43" s="5">
        <f ca="1">[1]!f_unit_floortrading(E43,TDate1)/100000000</f>
        <v>0</v>
      </c>
      <c r="U43" s="5">
        <f ca="1">[1]!f_unit_floortrading(F43,TDate1)/100000000</f>
        <v>3.23355791</v>
      </c>
      <c r="V43" s="5">
        <f ca="1">[1]!f_unit_floortrading(I43,TDate1)/100000000</f>
        <v>3.23355791</v>
      </c>
      <c r="W43" s="6">
        <f ca="1">[1]!s_dq_close(A43,TDate0)</f>
        <v>0</v>
      </c>
      <c r="X43" s="6">
        <f ca="1">[1]!s_dq_close(F43,TDate0)</f>
        <v>0.998</v>
      </c>
      <c r="Y43" s="6">
        <f ca="1">[1]!s_dq_close(I43,TDate0)</f>
        <v>1.2290000000000001</v>
      </c>
      <c r="Z43" s="8">
        <f t="shared" ca="1" si="16"/>
        <v>0</v>
      </c>
      <c r="AA43" s="8">
        <f t="shared" ca="1" si="17"/>
        <v>3.2462475864</v>
      </c>
      <c r="AB43" s="8">
        <f t="shared" ca="1" si="18"/>
        <v>3.9249502376000001</v>
      </c>
      <c r="AC43" s="8">
        <f t="shared" ca="1" si="19"/>
        <v>6.4028552000000003</v>
      </c>
      <c r="AD43" s="8">
        <f t="shared" ca="1" si="9"/>
        <v>6.4671158200000001</v>
      </c>
      <c r="AE43" s="8">
        <f t="shared" ca="1" si="20"/>
        <v>7.1711978240000001</v>
      </c>
      <c r="AF43" s="39">
        <f ca="1">[1]!f_nav_unit(A43,TDate1)</f>
        <v>1.1220000000000001</v>
      </c>
      <c r="AG43" s="39">
        <f ca="1">[1]!f_nav_unit(G43,TDate1)</f>
        <v>1.014</v>
      </c>
      <c r="AH43" s="39">
        <f ca="1">[1]!f_nav_unit(J43,TDate1)</f>
        <v>1.23</v>
      </c>
      <c r="AI43" s="6">
        <f ca="1">[1]!s_dq_close(E43,TDate1)</f>
        <v>0</v>
      </c>
      <c r="AJ43" s="6">
        <f ca="1">[1]!s_dq_close(F43,TDate1)</f>
        <v>0.99099999999999999</v>
      </c>
      <c r="AK43" s="6">
        <f ca="1">[1]!s_dq_close(I43,TDate1)</f>
        <v>1.2370000000000001</v>
      </c>
      <c r="AL43" s="39">
        <f ca="1">[1]!f_nav_unit(A43,TDate2)</f>
        <v>1.129</v>
      </c>
      <c r="AM43" s="39">
        <f ca="1">[1]!f_nav_unit(G43,TDate2)</f>
        <v>1.014</v>
      </c>
      <c r="AN43" s="39">
        <f ca="1">[1]!f_nav_unit(J43,TDate2)</f>
        <v>1.244</v>
      </c>
      <c r="AO43" s="6">
        <f ca="1">[1]!s_dq_close(E43,TDate2)</f>
        <v>0</v>
      </c>
      <c r="AP43" s="6">
        <f ca="1">[1]!s_dq_close(F43,TDate2)</f>
        <v>0.99099999999999999</v>
      </c>
      <c r="AQ43" s="6">
        <f ca="1">[1]!s_dq_close(I43,TDate2)</f>
        <v>1.254</v>
      </c>
      <c r="AR43" s="9">
        <f>[1]!f_info_managementfeeratio(D43)/100</f>
        <v>0.01</v>
      </c>
      <c r="AS43" s="9">
        <f>[1]!f_info_custodianfeeratio(D43)/100</f>
        <v>1.1999999999999999E-3</v>
      </c>
      <c r="AT43" s="9">
        <f>[1]!f_info_agreedannuyield(F43,"")/100</f>
        <v>4.4999999999999998E-2</v>
      </c>
      <c r="AU43" s="114">
        <f>[1]!f_anal_nextaayield(F43,"")/100</f>
        <v>4.4999999999999998E-2</v>
      </c>
      <c r="AV43" s="1">
        <f ca="1">IF([1]!i_dq_pctchange(L43,TDate1)=0,"-",(AF43/AL43-1)/[1]!i_dq_pctchange(L43,TDate1)*100)</f>
        <v>0.88489271090777322</v>
      </c>
    </row>
    <row r="44" spans="1:48" x14ac:dyDescent="0.25">
      <c r="A44" s="1" t="str">
        <f>CF!A44</f>
        <v>160628</v>
      </c>
      <c r="B44" s="1" t="str">
        <f>CF!D44</f>
        <v>房地产</v>
      </c>
      <c r="C44" s="7" t="str">
        <f t="shared" si="11"/>
        <v>深</v>
      </c>
      <c r="D44" s="7" t="str">
        <f t="shared" si="12"/>
        <v>160628.OF</v>
      </c>
      <c r="E44" s="7" t="str">
        <f t="shared" si="13"/>
        <v>160628.SZ</v>
      </c>
      <c r="F44" s="7" t="str">
        <f>[1]!f_info_smfacode($D44)</f>
        <v>150192.SZ</v>
      </c>
      <c r="G44" s="7" t="str">
        <f t="shared" si="14"/>
        <v>150192</v>
      </c>
      <c r="H44" s="7" t="str">
        <f>[1]!S_INFO_NAME(F44)</f>
        <v>地产A</v>
      </c>
      <c r="I44" s="7" t="str">
        <f>[1]!f_info_smfbcode($D44)</f>
        <v>150193.SZ</v>
      </c>
      <c r="J44" s="7" t="str">
        <f t="shared" si="15"/>
        <v>150193</v>
      </c>
      <c r="K44" s="7" t="str">
        <f>[1]!S_INFO_NAME(I44)</f>
        <v>地产B</v>
      </c>
      <c r="L44" s="7" t="str">
        <f>UPPER([1]!f_info_trackindexcode(D44))</f>
        <v>399965.SZ</v>
      </c>
      <c r="M44" s="17" t="str">
        <f>[1]!S_INFO_NAME(L44)</f>
        <v>中证800地产</v>
      </c>
      <c r="N44" s="4">
        <f ca="1">[1]!f_nav_unit(A44,TDate0)</f>
        <v>1.1060000000000001</v>
      </c>
      <c r="O44" s="4">
        <f ca="1">[1]!f_nav_unit(F44,TDate0)</f>
        <v>1.0309999999999999</v>
      </c>
      <c r="P44" s="4">
        <f ca="1">[1]!f_nav_unit(I44,TDate0)</f>
        <v>1.181</v>
      </c>
      <c r="Q44" s="5">
        <f ca="1">[1]!f_unit_floortrading(E44,TDate0)/100000000</f>
        <v>0</v>
      </c>
      <c r="R44" s="5">
        <f ca="1">[1]!f_unit_floortrading(F44,TDate0)/100000000</f>
        <v>0.29913770000000001</v>
      </c>
      <c r="S44" s="5">
        <f ca="1">[1]!f_unit_floortrading(I44,TDate0)/100000000</f>
        <v>0.29913770000000001</v>
      </c>
      <c r="T44" s="5">
        <f ca="1">[1]!f_unit_floortrading(E44,TDate1)/100000000</f>
        <v>0</v>
      </c>
      <c r="U44" s="5">
        <f ca="1">[1]!f_unit_floortrading(F44,TDate1)/100000000</f>
        <v>0.29965819999999999</v>
      </c>
      <c r="V44" s="5">
        <f ca="1">[1]!f_unit_floortrading(I44,TDate1)/100000000</f>
        <v>0.29965819999999999</v>
      </c>
      <c r="W44" s="6">
        <f ca="1">[1]!s_dq_close(A44,TDate0)</f>
        <v>0</v>
      </c>
      <c r="X44" s="6">
        <f ca="1">[1]!s_dq_close(F44,TDate0)</f>
        <v>1.0980000000000001</v>
      </c>
      <c r="Y44" s="6">
        <f ca="1">[1]!s_dq_close(I44,TDate0)</f>
        <v>1.1080000000000001</v>
      </c>
      <c r="Z44" s="8">
        <f t="shared" ca="1" si="16"/>
        <v>0</v>
      </c>
      <c r="AA44" s="8">
        <f t="shared" ca="1" si="17"/>
        <v>0.30841096869999995</v>
      </c>
      <c r="AB44" s="8">
        <f t="shared" ca="1" si="18"/>
        <v>0.35328162370000005</v>
      </c>
      <c r="AC44" s="8">
        <f t="shared" ca="1" si="19"/>
        <v>0.59827540000000001</v>
      </c>
      <c r="AD44" s="8">
        <f t="shared" ca="1" si="9"/>
        <v>0.59931639999999997</v>
      </c>
      <c r="AE44" s="8">
        <f t="shared" ca="1" si="20"/>
        <v>0.6616925924</v>
      </c>
      <c r="AF44" s="39">
        <f ca="1">[1]!f_nav_unit(A44,TDate1)</f>
        <v>1.105</v>
      </c>
      <c r="AG44" s="39">
        <f ca="1">[1]!f_nav_unit(G44,TDate1)</f>
        <v>1.0309999999999999</v>
      </c>
      <c r="AH44" s="39">
        <f ca="1">[1]!f_nav_unit(J44,TDate1)</f>
        <v>1.179</v>
      </c>
      <c r="AI44" s="6">
        <f ca="1">[1]!s_dq_close(E44,TDate1)</f>
        <v>0</v>
      </c>
      <c r="AJ44" s="6">
        <f ca="1">[1]!s_dq_close(F44,TDate1)</f>
        <v>1.087</v>
      </c>
      <c r="AK44" s="6">
        <f ca="1">[1]!s_dq_close(I44,TDate1)</f>
        <v>1.1100000000000001</v>
      </c>
      <c r="AL44" s="39">
        <f ca="1">[1]!f_nav_unit(A44,TDate2)</f>
        <v>1.073</v>
      </c>
      <c r="AM44" s="39">
        <f ca="1">[1]!f_nav_unit(G44,TDate2)</f>
        <v>1.0309999999999999</v>
      </c>
      <c r="AN44" s="39">
        <f ca="1">[1]!f_nav_unit(J44,TDate2)</f>
        <v>1.115</v>
      </c>
      <c r="AO44" s="6">
        <f ca="1">[1]!s_dq_close(E44,TDate2)</f>
        <v>0</v>
      </c>
      <c r="AP44" s="6">
        <f ca="1">[1]!s_dq_close(F44,TDate2)</f>
        <v>1.046</v>
      </c>
      <c r="AQ44" s="6">
        <f ca="1">[1]!s_dq_close(I44,TDate2)</f>
        <v>1.05</v>
      </c>
      <c r="AR44" s="9">
        <f>[1]!f_info_managementfeeratio(D44)/100</f>
        <v>0.01</v>
      </c>
      <c r="AS44" s="9">
        <f>[1]!f_info_custodianfeeratio(D44)/100</f>
        <v>2.2000000000000001E-3</v>
      </c>
      <c r="AT44" s="9">
        <f>[1]!f_info_agreedannuyield(F44,"")/100</f>
        <v>4.4999999999999998E-2</v>
      </c>
      <c r="AU44" s="114">
        <f>[1]!f_anal_nextaayield(F44,"")/100</f>
        <v>4.4999999999999998E-2</v>
      </c>
      <c r="AV44" s="1">
        <f ca="1">IF([1]!i_dq_pctchange(L44,TDate1)=0,"-",(AF44/AL44-1)/[1]!i_dq_pctchange(L44,TDate1)*100)</f>
        <v>0.94737437054835394</v>
      </c>
    </row>
    <row r="45" spans="1:48" x14ac:dyDescent="0.25">
      <c r="A45" s="1" t="str">
        <f>CF!A45</f>
        <v>164304</v>
      </c>
      <c r="B45" s="1" t="str">
        <f>CF!D45</f>
        <v>新华环保</v>
      </c>
      <c r="C45" s="7" t="str">
        <f t="shared" si="11"/>
        <v>深</v>
      </c>
      <c r="D45" s="7" t="str">
        <f t="shared" si="12"/>
        <v>164304.OF</v>
      </c>
      <c r="E45" s="7" t="str">
        <f t="shared" si="13"/>
        <v>164304.SZ</v>
      </c>
      <c r="F45" s="7" t="str">
        <f>[1]!f_info_smfacode($D45)</f>
        <v>150190.SZ</v>
      </c>
      <c r="G45" s="7" t="str">
        <f t="shared" si="14"/>
        <v>150190</v>
      </c>
      <c r="H45" s="7" t="str">
        <f>[1]!S_INFO_NAME(F45)</f>
        <v>NCF环保A</v>
      </c>
      <c r="I45" s="7" t="str">
        <f>[1]!f_info_smfbcode($D45)</f>
        <v>150191.SZ</v>
      </c>
      <c r="J45" s="7" t="str">
        <f t="shared" si="15"/>
        <v>150191</v>
      </c>
      <c r="K45" s="7" t="str">
        <f>[1]!S_INFO_NAME(I45)</f>
        <v>NCF环保B</v>
      </c>
      <c r="L45" s="7" t="str">
        <f>UPPER([1]!f_info_trackindexcode(D45))</f>
        <v>000827.SH</v>
      </c>
      <c r="M45" s="17" t="str">
        <f>[1]!S_INFO_NAME(L45)</f>
        <v>中证环保</v>
      </c>
      <c r="N45" s="4">
        <f ca="1">[1]!f_nav_unit(A45,TDate0)</f>
        <v>1.135</v>
      </c>
      <c r="O45" s="4">
        <f ca="1">[1]!f_nav_unit(F45,TDate0)</f>
        <v>1.038</v>
      </c>
      <c r="P45" s="4">
        <f ca="1">[1]!f_nav_unit(I45,TDate0)</f>
        <v>1.232</v>
      </c>
      <c r="Q45" s="5">
        <f ca="1">[1]!f_unit_floortrading(E45,TDate0)/100000000</f>
        <v>0</v>
      </c>
      <c r="R45" s="5">
        <f ca="1">[1]!f_unit_floortrading(F45,TDate0)/100000000</f>
        <v>0.38908806000000001</v>
      </c>
      <c r="S45" s="5">
        <f ca="1">[1]!f_unit_floortrading(I45,TDate0)/100000000</f>
        <v>0.38908806000000001</v>
      </c>
      <c r="T45" s="5">
        <f ca="1">[1]!f_unit_floortrading(E45,TDate1)/100000000</f>
        <v>0</v>
      </c>
      <c r="U45" s="5">
        <f ca="1">[1]!f_unit_floortrading(F45,TDate1)/100000000</f>
        <v>0.38995238999999998</v>
      </c>
      <c r="V45" s="5">
        <f ca="1">[1]!f_unit_floortrading(I45,TDate1)/100000000</f>
        <v>0.38995238999999998</v>
      </c>
      <c r="W45" s="6">
        <f ca="1">[1]!s_dq_close(A45,TDate0)</f>
        <v>0</v>
      </c>
      <c r="X45" s="6">
        <f ca="1">[1]!s_dq_close(F45,TDate0)</f>
        <v>1.0449999999999999</v>
      </c>
      <c r="Y45" s="6">
        <f ca="1">[1]!s_dq_close(I45,TDate0)</f>
        <v>1.2150000000000001</v>
      </c>
      <c r="Z45" s="8">
        <f t="shared" ca="1" si="16"/>
        <v>0</v>
      </c>
      <c r="AA45" s="8">
        <f t="shared" ca="1" si="17"/>
        <v>0.40387340628000001</v>
      </c>
      <c r="AB45" s="8">
        <f t="shared" ca="1" si="18"/>
        <v>0.47935648992000002</v>
      </c>
      <c r="AC45" s="8">
        <f t="shared" ca="1" si="19"/>
        <v>0.77817612000000003</v>
      </c>
      <c r="AD45" s="8">
        <f t="shared" ca="1" si="9"/>
        <v>0.77990477999999996</v>
      </c>
      <c r="AE45" s="8">
        <f t="shared" ca="1" si="20"/>
        <v>0.88322989620000003</v>
      </c>
      <c r="AF45" s="39">
        <f ca="1">[1]!f_nav_unit(A45,TDate1)</f>
        <v>1.1359999999999999</v>
      </c>
      <c r="AG45" s="39">
        <f ca="1">[1]!f_nav_unit(G45,TDate1)</f>
        <v>1.0369999999999999</v>
      </c>
      <c r="AH45" s="39">
        <f ca="1">[1]!f_nav_unit(J45,TDate1)</f>
        <v>1.2350000000000001</v>
      </c>
      <c r="AI45" s="6">
        <f ca="1">[1]!s_dq_close(E45,TDate1)</f>
        <v>0</v>
      </c>
      <c r="AJ45" s="6">
        <f ca="1">[1]!s_dq_close(F45,TDate1)</f>
        <v>1.0449999999999999</v>
      </c>
      <c r="AK45" s="6">
        <f ca="1">[1]!s_dq_close(I45,TDate1)</f>
        <v>1.2</v>
      </c>
      <c r="AL45" s="39">
        <f ca="1">[1]!f_nav_unit(A45,TDate2)</f>
        <v>1.139</v>
      </c>
      <c r="AM45" s="39">
        <f ca="1">[1]!f_nav_unit(G45,TDate2)</f>
        <v>1.0369999999999999</v>
      </c>
      <c r="AN45" s="39">
        <f ca="1">[1]!f_nav_unit(J45,TDate2)</f>
        <v>1.2410000000000001</v>
      </c>
      <c r="AO45" s="6">
        <f ca="1">[1]!s_dq_close(E45,TDate2)</f>
        <v>0</v>
      </c>
      <c r="AP45" s="6">
        <f ca="1">[1]!s_dq_close(F45,TDate2)</f>
        <v>1.0449999999999999</v>
      </c>
      <c r="AQ45" s="6">
        <f ca="1">[1]!s_dq_close(I45,TDate2)</f>
        <v>1.2210000000000001</v>
      </c>
      <c r="AR45" s="9">
        <f>[1]!f_info_managementfeeratio(D45)/100</f>
        <v>0.01</v>
      </c>
      <c r="AS45" s="9">
        <f>[1]!f_info_custodianfeeratio(D45)/100</f>
        <v>2.2000000000000001E-3</v>
      </c>
      <c r="AT45" s="9">
        <f>[1]!f_info_agreedannuyield(F45,"")/100</f>
        <v>5.5E-2</v>
      </c>
      <c r="AU45" s="114">
        <f>[1]!f_anal_nextaayield(F45,"")/100</f>
        <v>5.5E-2</v>
      </c>
      <c r="AV45" s="1">
        <f ca="1">IF([1]!i_dq_pctchange(L45,TDate1)=0,"-",(AF45/AL45-1)/[1]!i_dq_pctchange(L45,TDate1)*100)</f>
        <v>0.80938086553718414</v>
      </c>
    </row>
    <row r="46" spans="1:48" x14ac:dyDescent="0.25">
      <c r="A46" s="1" t="str">
        <f>CF!A46</f>
        <v>160222</v>
      </c>
      <c r="B46" s="1" t="str">
        <f>CF!D46</f>
        <v>国泰食品</v>
      </c>
      <c r="C46" s="7" t="str">
        <f t="shared" si="11"/>
        <v>深</v>
      </c>
      <c r="D46" s="7" t="str">
        <f t="shared" si="12"/>
        <v>160222.OF</v>
      </c>
      <c r="E46" s="7" t="str">
        <f t="shared" si="13"/>
        <v>160222.SZ</v>
      </c>
      <c r="F46" s="7" t="str">
        <f>[1]!f_info_smfacode($D46)</f>
        <v>150198.SZ</v>
      </c>
      <c r="G46" s="7" t="str">
        <f t="shared" si="14"/>
        <v>150198</v>
      </c>
      <c r="H46" s="7" t="str">
        <f>[1]!S_INFO_NAME(F46)</f>
        <v>食品A</v>
      </c>
      <c r="I46" s="7" t="str">
        <f>[1]!f_info_smfbcode($D46)</f>
        <v>150199.SZ</v>
      </c>
      <c r="J46" s="7" t="str">
        <f t="shared" si="15"/>
        <v>150199</v>
      </c>
      <c r="K46" s="7" t="str">
        <f>[1]!S_INFO_NAME(I46)</f>
        <v>食品B</v>
      </c>
      <c r="L46" s="7" t="str">
        <f>UPPER([1]!f_info_trackindexcode(D46))</f>
        <v>399396.SZ</v>
      </c>
      <c r="M46" s="17" t="str">
        <f>[1]!S_INFO_NAME(L46)</f>
        <v>国证食品</v>
      </c>
      <c r="N46" s="4">
        <f ca="1">[1]!f_nav_unit(A46,TDate0)</f>
        <v>1.0628</v>
      </c>
      <c r="O46" s="4">
        <f ca="1">[1]!f_nav_unit(F46,TDate0)</f>
        <v>1.0374000000000001</v>
      </c>
      <c r="P46" s="4">
        <f ca="1">[1]!f_nav_unit(I46,TDate0)</f>
        <v>1.0882000000000001</v>
      </c>
      <c r="Q46" s="5">
        <f ca="1">[1]!f_unit_floortrading(E46,TDate0)/100000000</f>
        <v>0</v>
      </c>
      <c r="R46" s="5">
        <f ca="1">[1]!f_unit_floortrading(F46,TDate0)/100000000</f>
        <v>1.16915283</v>
      </c>
      <c r="S46" s="5">
        <f ca="1">[1]!f_unit_floortrading(I46,TDate0)/100000000</f>
        <v>1.16915283</v>
      </c>
      <c r="T46" s="5">
        <f ca="1">[1]!f_unit_floortrading(E46,TDate1)/100000000</f>
        <v>0</v>
      </c>
      <c r="U46" s="5">
        <f ca="1">[1]!f_unit_floortrading(F46,TDate1)/100000000</f>
        <v>1.17302883</v>
      </c>
      <c r="V46" s="5">
        <f ca="1">[1]!f_unit_floortrading(I46,TDate1)/100000000</f>
        <v>1.17302883</v>
      </c>
      <c r="W46" s="6">
        <f ca="1">[1]!s_dq_close(A46,TDate0)</f>
        <v>0</v>
      </c>
      <c r="X46" s="6">
        <f ca="1">[1]!s_dq_close(F46,TDate0)</f>
        <v>1.1339999999999999</v>
      </c>
      <c r="Y46" s="6">
        <f ca="1">[1]!s_dq_close(I46,TDate0)</f>
        <v>0.97299999999999998</v>
      </c>
      <c r="Z46" s="8">
        <f t="shared" ca="1" si="16"/>
        <v>0</v>
      </c>
      <c r="AA46" s="8">
        <f t="shared" ca="1" si="17"/>
        <v>1.2128791458420001</v>
      </c>
      <c r="AB46" s="8">
        <f t="shared" ca="1" si="18"/>
        <v>1.2722721096060001</v>
      </c>
      <c r="AC46" s="8">
        <f t="shared" ca="1" si="19"/>
        <v>2.3383056600000001</v>
      </c>
      <c r="AD46" s="8">
        <f t="shared" ca="1" si="9"/>
        <v>2.34605766</v>
      </c>
      <c r="AE46" s="8">
        <f t="shared" ca="1" si="20"/>
        <v>2.4851512554480002</v>
      </c>
      <c r="AF46" s="39">
        <f ca="1">[1]!f_nav_unit(A46,TDate1)</f>
        <v>1.0711999999999999</v>
      </c>
      <c r="AG46" s="39">
        <f ca="1">[1]!f_nav_unit(G46,TDate1)</f>
        <v>1.0371999999999999</v>
      </c>
      <c r="AH46" s="39">
        <f ca="1">[1]!f_nav_unit(J46,TDate1)</f>
        <v>1.1052</v>
      </c>
      <c r="AI46" s="6">
        <f ca="1">[1]!s_dq_close(E46,TDate1)</f>
        <v>0</v>
      </c>
      <c r="AJ46" s="6">
        <f ca="1">[1]!s_dq_close(F46,TDate1)</f>
        <v>1.1359999999999999</v>
      </c>
      <c r="AK46" s="6">
        <f ca="1">[1]!s_dq_close(I46,TDate1)</f>
        <v>0.998</v>
      </c>
      <c r="AL46" s="39">
        <f ca="1">[1]!f_nav_unit(A46,TDate2)</f>
        <v>1.0823</v>
      </c>
      <c r="AM46" s="39">
        <f ca="1">[1]!f_nav_unit(G46,TDate2)</f>
        <v>1.0370999999999999</v>
      </c>
      <c r="AN46" s="39">
        <f ca="1">[1]!f_nav_unit(J46,TDate2)</f>
        <v>1.1274999999999999</v>
      </c>
      <c r="AO46" s="6">
        <f ca="1">[1]!s_dq_close(E46,TDate2)</f>
        <v>0</v>
      </c>
      <c r="AP46" s="6">
        <f ca="1">[1]!s_dq_close(F46,TDate2)</f>
        <v>1.1339999999999999</v>
      </c>
      <c r="AQ46" s="6">
        <f ca="1">[1]!s_dq_close(I46,TDate2)</f>
        <v>1.0029999999999999</v>
      </c>
      <c r="AR46" s="9">
        <f>[1]!f_info_managementfeeratio(D46)/100</f>
        <v>0.01</v>
      </c>
      <c r="AS46" s="9">
        <f>[1]!f_info_custodianfeeratio(D46)/100</f>
        <v>2E-3</v>
      </c>
      <c r="AT46" s="9">
        <f>[1]!f_info_agreedannuyield(F46,"")/100</f>
        <v>5.5E-2</v>
      </c>
      <c r="AU46" s="114">
        <f>[1]!f_anal_nextaayield(F46,"")/100</f>
        <v>5.5E-2</v>
      </c>
      <c r="AV46" s="1">
        <f ca="1">IF([1]!i_dq_pctchange(L46,TDate1)=0,"-",(AF46/AL46-1)/[1]!i_dq_pctchange(L46,TDate1)*100)</f>
        <v>0.9588828906252268</v>
      </c>
    </row>
    <row r="47" spans="1:48" x14ac:dyDescent="0.25">
      <c r="A47" s="1" t="str">
        <f>CF!A47</f>
        <v>160630</v>
      </c>
      <c r="B47" s="1" t="str">
        <f>CF!D47</f>
        <v>国防分级</v>
      </c>
      <c r="C47" s="7" t="str">
        <f t="shared" si="11"/>
        <v>深</v>
      </c>
      <c r="D47" s="7" t="str">
        <f t="shared" si="12"/>
        <v>160630.OF</v>
      </c>
      <c r="E47" s="7" t="str">
        <f t="shared" si="13"/>
        <v>160630.SZ</v>
      </c>
      <c r="F47" s="7" t="str">
        <f>[1]!f_info_smfacode($D47)</f>
        <v>150205.SZ</v>
      </c>
      <c r="G47" s="7" t="str">
        <f t="shared" si="14"/>
        <v>150205</v>
      </c>
      <c r="H47" s="7" t="str">
        <f>[1]!S_INFO_NAME(F47)</f>
        <v>国防A</v>
      </c>
      <c r="I47" s="7" t="str">
        <f>[1]!f_info_smfbcode($D47)</f>
        <v>150206.SZ</v>
      </c>
      <c r="J47" s="7" t="str">
        <f t="shared" si="15"/>
        <v>150206</v>
      </c>
      <c r="K47" s="7" t="str">
        <f>[1]!S_INFO_NAME(I47)</f>
        <v>国防B</v>
      </c>
      <c r="L47" s="7" t="str">
        <f>UPPER([1]!f_info_trackindexcode(D47))</f>
        <v>399973.SZ</v>
      </c>
      <c r="M47" s="17" t="str">
        <f>[1]!S_INFO_NAME(L47)</f>
        <v>中证国防</v>
      </c>
      <c r="N47" s="4">
        <f ca="1">[1]!f_nav_unit(A47,TDate0)</f>
        <v>0.996</v>
      </c>
      <c r="O47" s="4">
        <f ca="1">[1]!f_nav_unit(F47,TDate0)</f>
        <v>1.0149999999999999</v>
      </c>
      <c r="P47" s="4">
        <f ca="1">[1]!f_nav_unit(I47,TDate0)</f>
        <v>0.97699999999999998</v>
      </c>
      <c r="Q47" s="5">
        <f ca="1">[1]!f_unit_floortrading(E47,TDate0)/100000000</f>
        <v>0</v>
      </c>
      <c r="R47" s="5">
        <f ca="1">[1]!f_unit_floortrading(F47,TDate0)/100000000</f>
        <v>8.2591053500000005</v>
      </c>
      <c r="S47" s="5">
        <f ca="1">[1]!f_unit_floortrading(I47,TDate0)/100000000</f>
        <v>8.2591053500000005</v>
      </c>
      <c r="T47" s="5">
        <f ca="1">[1]!f_unit_floortrading(E47,TDate1)/100000000</f>
        <v>0</v>
      </c>
      <c r="U47" s="5">
        <f ca="1">[1]!f_unit_floortrading(F47,TDate1)/100000000</f>
        <v>8.2470438500000007</v>
      </c>
      <c r="V47" s="5">
        <f ca="1">[1]!f_unit_floortrading(I47,TDate1)/100000000</f>
        <v>8.2470438500000007</v>
      </c>
      <c r="W47" s="6">
        <f ca="1">[1]!s_dq_close(A47,TDate0)</f>
        <v>0</v>
      </c>
      <c r="X47" s="6">
        <f ca="1">[1]!s_dq_close(F47,TDate0)</f>
        <v>0.96799999999999997</v>
      </c>
      <c r="Y47" s="6">
        <f ca="1">[1]!s_dq_close(I47,TDate0)</f>
        <v>1.02</v>
      </c>
      <c r="Z47" s="8">
        <f t="shared" ca="1" si="16"/>
        <v>0</v>
      </c>
      <c r="AA47" s="8">
        <f t="shared" ca="1" si="17"/>
        <v>8.3829919302500002</v>
      </c>
      <c r="AB47" s="8">
        <f t="shared" ca="1" si="18"/>
        <v>8.0691459269500001</v>
      </c>
      <c r="AC47" s="8">
        <f t="shared" ca="1" si="19"/>
        <v>16.518210700000001</v>
      </c>
      <c r="AD47" s="8">
        <f t="shared" ca="1" si="9"/>
        <v>16.494087700000001</v>
      </c>
      <c r="AE47" s="8">
        <f t="shared" ca="1" si="20"/>
        <v>16.4521378572</v>
      </c>
      <c r="AF47" s="39">
        <f ca="1">[1]!f_nav_unit(A47,TDate1)</f>
        <v>1.0029999999999999</v>
      </c>
      <c r="AG47" s="39">
        <f ca="1">[1]!f_nav_unit(G47,TDate1)</f>
        <v>1.0149999999999999</v>
      </c>
      <c r="AH47" s="39">
        <f ca="1">[1]!f_nav_unit(J47,TDate1)</f>
        <v>0.99099999999999999</v>
      </c>
      <c r="AI47" s="6">
        <f ca="1">[1]!s_dq_close(E47,TDate1)</f>
        <v>0</v>
      </c>
      <c r="AJ47" s="6">
        <f ca="1">[1]!s_dq_close(F47,TDate1)</f>
        <v>0.96799999999999997</v>
      </c>
      <c r="AK47" s="6">
        <f ca="1">[1]!s_dq_close(I47,TDate1)</f>
        <v>1.034</v>
      </c>
      <c r="AL47" s="39">
        <f ca="1">[1]!f_nav_unit(A47,TDate2)</f>
        <v>1.0149999999999999</v>
      </c>
      <c r="AM47" s="39">
        <f ca="1">[1]!f_nav_unit(G47,TDate2)</f>
        <v>1.0149999999999999</v>
      </c>
      <c r="AN47" s="39">
        <f ca="1">[1]!f_nav_unit(J47,TDate2)</f>
        <v>1.0149999999999999</v>
      </c>
      <c r="AO47" s="6">
        <f ca="1">[1]!s_dq_close(E47,TDate2)</f>
        <v>0</v>
      </c>
      <c r="AP47" s="6">
        <f ca="1">[1]!s_dq_close(F47,TDate2)</f>
        <v>0.96799999999999997</v>
      </c>
      <c r="AQ47" s="6">
        <f ca="1">[1]!s_dq_close(I47,TDate2)</f>
        <v>1.05</v>
      </c>
      <c r="AR47" s="9">
        <f>[1]!f_info_managementfeeratio(D47)/100</f>
        <v>0.01</v>
      </c>
      <c r="AS47" s="9">
        <f>[1]!f_info_custodianfeeratio(D47)/100</f>
        <v>2.2000000000000001E-3</v>
      </c>
      <c r="AT47" s="9">
        <f>[1]!f_info_agreedannuyield(F47,"")/100</f>
        <v>4.4999999999999998E-2</v>
      </c>
      <c r="AU47" s="114">
        <f>[1]!f_anal_nextaayield(F47,"")/100</f>
        <v>4.4999999999999998E-2</v>
      </c>
      <c r="AV47" s="1">
        <f ca="1">IF([1]!i_dq_pctchange(L47,TDate1)=0,"-",(AF47/AL47-1)/[1]!i_dq_pctchange(L47,TDate1)*100)</f>
        <v>0.89474073612686877</v>
      </c>
    </row>
    <row r="48" spans="1:48" x14ac:dyDescent="0.25">
      <c r="A48" s="1" t="str">
        <f>CF!A48</f>
        <v>161720</v>
      </c>
      <c r="B48" s="1" t="str">
        <f>CF!D48</f>
        <v>券商分级</v>
      </c>
      <c r="C48" s="7" t="str">
        <f t="shared" si="11"/>
        <v>深</v>
      </c>
      <c r="D48" s="7" t="str">
        <f t="shared" si="12"/>
        <v>161720.OF</v>
      </c>
      <c r="E48" s="7" t="str">
        <f t="shared" si="13"/>
        <v>161720.SZ</v>
      </c>
      <c r="F48" s="7" t="str">
        <f>[1]!f_info_smfacode($D48)</f>
        <v>150200.SZ</v>
      </c>
      <c r="G48" s="7" t="str">
        <f t="shared" si="14"/>
        <v>150200</v>
      </c>
      <c r="H48" s="7" t="str">
        <f>[1]!S_INFO_NAME(F48)</f>
        <v>券商A</v>
      </c>
      <c r="I48" s="7" t="str">
        <f>[1]!f_info_smfbcode($D48)</f>
        <v>150201.SZ</v>
      </c>
      <c r="J48" s="7" t="str">
        <f t="shared" si="15"/>
        <v>150201</v>
      </c>
      <c r="K48" s="7" t="str">
        <f>[1]!S_INFO_NAME(I48)</f>
        <v>券商B</v>
      </c>
      <c r="L48" s="7" t="str">
        <f>UPPER([1]!f_info_trackindexcode(D48))</f>
        <v>399975.SZ</v>
      </c>
      <c r="M48" s="17" t="str">
        <f>[1]!S_INFO_NAME(L48)</f>
        <v>证券公司</v>
      </c>
      <c r="N48" s="4">
        <f ca="1">[1]!f_nav_unit(A48,TDate0)</f>
        <v>0.76900000000000002</v>
      </c>
      <c r="O48" s="4">
        <f ca="1">[1]!f_nav_unit(F48,TDate0)</f>
        <v>1.0329999999999999</v>
      </c>
      <c r="P48" s="4">
        <f ca="1">[1]!f_nav_unit(I48,TDate0)</f>
        <v>0.505</v>
      </c>
      <c r="Q48" s="5">
        <f ca="1">[1]!f_unit_floortrading(E48,TDate0)/100000000</f>
        <v>0</v>
      </c>
      <c r="R48" s="5">
        <f ca="1">[1]!f_unit_floortrading(F48,TDate0)/100000000</f>
        <v>63.267741630000003</v>
      </c>
      <c r="S48" s="5">
        <f ca="1">[1]!f_unit_floortrading(I48,TDate0)/100000000</f>
        <v>63.267741630000003</v>
      </c>
      <c r="T48" s="5">
        <f ca="1">[1]!f_unit_floortrading(E48,TDate1)/100000000</f>
        <v>0</v>
      </c>
      <c r="U48" s="5">
        <f ca="1">[1]!f_unit_floortrading(F48,TDate1)/100000000</f>
        <v>63.168699629999999</v>
      </c>
      <c r="V48" s="5">
        <f ca="1">[1]!f_unit_floortrading(I48,TDate1)/100000000</f>
        <v>63.168699629999999</v>
      </c>
      <c r="W48" s="6">
        <f ca="1">[1]!s_dq_close(A48,TDate0)</f>
        <v>0</v>
      </c>
      <c r="X48" s="6">
        <f ca="1">[1]!s_dq_close(F48,TDate0)</f>
        <v>0.98299999999999998</v>
      </c>
      <c r="Y48" s="6">
        <f ca="1">[1]!s_dq_close(I48,TDate0)</f>
        <v>0.55600000000000005</v>
      </c>
      <c r="Z48" s="8">
        <f t="shared" ca="1" si="16"/>
        <v>0</v>
      </c>
      <c r="AA48" s="8">
        <f t="shared" ca="1" si="17"/>
        <v>65.355577103789997</v>
      </c>
      <c r="AB48" s="8">
        <f t="shared" ca="1" si="18"/>
        <v>31.950209523150001</v>
      </c>
      <c r="AC48" s="8">
        <f t="shared" ca="1" si="19"/>
        <v>126.53548326000001</v>
      </c>
      <c r="AD48" s="8">
        <f t="shared" ca="1" si="9"/>
        <v>126.33739926</v>
      </c>
      <c r="AE48" s="8">
        <f t="shared" ca="1" si="20"/>
        <v>97.305786626940005</v>
      </c>
      <c r="AF48" s="39">
        <f ca="1">[1]!f_nav_unit(A48,TDate1)</f>
        <v>0.77200000000000002</v>
      </c>
      <c r="AG48" s="39">
        <f ca="1">[1]!f_nav_unit(G48,TDate1)</f>
        <v>1.0329999999999999</v>
      </c>
      <c r="AH48" s="39">
        <f ca="1">[1]!f_nav_unit(J48,TDate1)</f>
        <v>0.51100000000000001</v>
      </c>
      <c r="AI48" s="6">
        <f ca="1">[1]!s_dq_close(E48,TDate1)</f>
        <v>0</v>
      </c>
      <c r="AJ48" s="6">
        <f ca="1">[1]!s_dq_close(F48,TDate1)</f>
        <v>0.98399999999999999</v>
      </c>
      <c r="AK48" s="6">
        <f ca="1">[1]!s_dq_close(I48,TDate1)</f>
        <v>0.56200000000000006</v>
      </c>
      <c r="AL48" s="39">
        <f ca="1">[1]!f_nav_unit(A48,TDate2)</f>
        <v>0.78100000000000003</v>
      </c>
      <c r="AM48" s="39">
        <f ca="1">[1]!f_nav_unit(G48,TDate2)</f>
        <v>1.0329999999999999</v>
      </c>
      <c r="AN48" s="39">
        <f ca="1">[1]!f_nav_unit(J48,TDate2)</f>
        <v>0.52900000000000003</v>
      </c>
      <c r="AO48" s="6">
        <f ca="1">[1]!s_dq_close(E48,TDate2)</f>
        <v>0</v>
      </c>
      <c r="AP48" s="6">
        <f ca="1">[1]!s_dq_close(F48,TDate2)</f>
        <v>0.98299999999999998</v>
      </c>
      <c r="AQ48" s="6">
        <f ca="1">[1]!s_dq_close(I48,TDate2)</f>
        <v>0.57399999999999995</v>
      </c>
      <c r="AR48" s="9">
        <f>[1]!f_info_managementfeeratio(D48)/100</f>
        <v>0.01</v>
      </c>
      <c r="AS48" s="9">
        <f>[1]!f_info_custodianfeeratio(D48)/100</f>
        <v>2E-3</v>
      </c>
      <c r="AT48" s="9">
        <f>[1]!f_info_agreedannuyield(F48,"")/100</f>
        <v>4.4999999999999998E-2</v>
      </c>
      <c r="AU48" s="114">
        <f>[1]!f_anal_nextaayield(F48,"")/100</f>
        <v>4.4999999999999998E-2</v>
      </c>
      <c r="AV48" s="1">
        <f ca="1">IF([1]!i_dq_pctchange(L48,TDate1)=0,"-",(AF48/AL48-1)/[1]!i_dq_pctchange(L48,TDate1)*100)</f>
        <v>0.93739619493939419</v>
      </c>
    </row>
    <row r="49" spans="1:48" x14ac:dyDescent="0.25">
      <c r="A49" s="1" t="str">
        <f>CF!A49</f>
        <v>161721</v>
      </c>
      <c r="B49" s="1" t="str">
        <f>CF!D49</f>
        <v>地产分级</v>
      </c>
      <c r="C49" s="7" t="str">
        <f t="shared" si="11"/>
        <v>深</v>
      </c>
      <c r="D49" s="7" t="str">
        <f t="shared" si="12"/>
        <v>161721.OF</v>
      </c>
      <c r="E49" s="7" t="str">
        <f t="shared" si="13"/>
        <v>161721.SZ</v>
      </c>
      <c r="F49" s="7" t="str">
        <f>[1]!f_info_smfacode($D49)</f>
        <v>150207.SZ</v>
      </c>
      <c r="G49" s="7" t="str">
        <f t="shared" si="14"/>
        <v>150207</v>
      </c>
      <c r="H49" s="7" t="str">
        <f>[1]!S_INFO_NAME(F49)</f>
        <v>地产A端</v>
      </c>
      <c r="I49" s="7" t="str">
        <f>[1]!f_info_smfbcode($D49)</f>
        <v>150208.SZ</v>
      </c>
      <c r="J49" s="7" t="str">
        <f t="shared" si="15"/>
        <v>150208</v>
      </c>
      <c r="K49" s="7" t="str">
        <f>[1]!S_INFO_NAME(I49)</f>
        <v>地产B端</v>
      </c>
      <c r="L49" s="7" t="str">
        <f>UPPER([1]!f_info_trackindexcode(D49))</f>
        <v>399983.SZ</v>
      </c>
      <c r="M49" s="17" t="str">
        <f>[1]!S_INFO_NAME(L49)</f>
        <v>地产等权</v>
      </c>
      <c r="N49" s="4">
        <f ca="1">[1]!f_nav_unit(A49,TDate0)</f>
        <v>0.79300000000000004</v>
      </c>
      <c r="O49" s="4">
        <f ca="1">[1]!f_nav_unit(F49,TDate0)</f>
        <v>1.0329999999999999</v>
      </c>
      <c r="P49" s="4">
        <f ca="1">[1]!f_nav_unit(I49,TDate0)</f>
        <v>0.55300000000000005</v>
      </c>
      <c r="Q49" s="5">
        <f ca="1">[1]!f_unit_floortrading(E49,TDate0)/100000000</f>
        <v>0</v>
      </c>
      <c r="R49" s="5">
        <f ca="1">[1]!f_unit_floortrading(F49,TDate0)/100000000</f>
        <v>0.20919209999999999</v>
      </c>
      <c r="S49" s="5">
        <f ca="1">[1]!f_unit_floortrading(I49,TDate0)/100000000</f>
        <v>0.20919210999999999</v>
      </c>
      <c r="T49" s="5">
        <f ca="1">[1]!f_unit_floortrading(E49,TDate1)/100000000</f>
        <v>0</v>
      </c>
      <c r="U49" s="5">
        <f ca="1">[1]!f_unit_floortrading(F49,TDate1)/100000000</f>
        <v>0.2089461</v>
      </c>
      <c r="V49" s="5">
        <f ca="1">[1]!f_unit_floortrading(I49,TDate1)/100000000</f>
        <v>0.20894610999999999</v>
      </c>
      <c r="W49" s="6">
        <f ca="1">[1]!s_dq_close(A49,TDate0)</f>
        <v>0</v>
      </c>
      <c r="X49" s="6">
        <f ca="1">[1]!s_dq_close(F49,TDate0)</f>
        <v>1.1379999999999999</v>
      </c>
      <c r="Y49" s="6">
        <f ca="1">[1]!s_dq_close(I49,TDate0)</f>
        <v>0.52</v>
      </c>
      <c r="Z49" s="8">
        <f t="shared" ca="1" si="16"/>
        <v>0</v>
      </c>
      <c r="AA49" s="8">
        <f t="shared" ca="1" si="17"/>
        <v>0.21609543929999997</v>
      </c>
      <c r="AB49" s="8">
        <f t="shared" ca="1" si="18"/>
        <v>0.11568323683000001</v>
      </c>
      <c r="AC49" s="8">
        <f t="shared" ca="1" si="19"/>
        <v>0.41838420999999998</v>
      </c>
      <c r="AD49" s="8">
        <f t="shared" ca="1" si="9"/>
        <v>0.41789220999999999</v>
      </c>
      <c r="AE49" s="8">
        <f t="shared" ca="1" si="20"/>
        <v>0.33177867613000001</v>
      </c>
      <c r="AF49" s="39">
        <f ca="1">[1]!f_nav_unit(A49,TDate1)</f>
        <v>0.79300000000000004</v>
      </c>
      <c r="AG49" s="39">
        <f ca="1">[1]!f_nav_unit(G49,TDate1)</f>
        <v>1.0329999999999999</v>
      </c>
      <c r="AH49" s="39">
        <f ca="1">[1]!f_nav_unit(J49,TDate1)</f>
        <v>0.55300000000000005</v>
      </c>
      <c r="AI49" s="6">
        <f ca="1">[1]!s_dq_close(E49,TDate1)</f>
        <v>0</v>
      </c>
      <c r="AJ49" s="6">
        <f ca="1">[1]!s_dq_close(F49,TDate1)</f>
        <v>1.0680000000000001</v>
      </c>
      <c r="AK49" s="6">
        <f ca="1">[1]!s_dq_close(I49,TDate1)</f>
        <v>0.52900000000000003</v>
      </c>
      <c r="AL49" s="39">
        <f ca="1">[1]!f_nav_unit(A49,TDate2)</f>
        <v>0.77300000000000002</v>
      </c>
      <c r="AM49" s="39">
        <f ca="1">[1]!f_nav_unit(G49,TDate2)</f>
        <v>1.0329999999999999</v>
      </c>
      <c r="AN49" s="39">
        <f ca="1">[1]!f_nav_unit(J49,TDate2)</f>
        <v>0.51300000000000001</v>
      </c>
      <c r="AO49" s="6">
        <f ca="1">[1]!s_dq_close(E49,TDate2)</f>
        <v>0</v>
      </c>
      <c r="AP49" s="6">
        <f ca="1">[1]!s_dq_close(F49,TDate2)</f>
        <v>1.054</v>
      </c>
      <c r="AQ49" s="6">
        <f ca="1">[1]!s_dq_close(I49,TDate2)</f>
        <v>0.49199999999999999</v>
      </c>
      <c r="AR49" s="9">
        <f>[1]!f_info_managementfeeratio(D49)/100</f>
        <v>0.01</v>
      </c>
      <c r="AS49" s="9">
        <f>[1]!f_info_custodianfeeratio(D49)/100</f>
        <v>2E-3</v>
      </c>
      <c r="AT49" s="9">
        <f>[1]!f_info_agreedannuyield(F49,"")/100</f>
        <v>4.4999999999999998E-2</v>
      </c>
      <c r="AU49" s="114">
        <f>[1]!f_anal_nextaayield(F49,"")/100</f>
        <v>4.4999999999999998E-2</v>
      </c>
      <c r="AV49" s="1">
        <f ca="1">IF([1]!i_dq_pctchange(L49,TDate1)=0,"-",(AF49/AL49-1)/[1]!i_dq_pctchange(L49,TDate1)*100)</f>
        <v>0.9387568875787311</v>
      </c>
    </row>
    <row r="50" spans="1:48" x14ac:dyDescent="0.25">
      <c r="A50" s="1" t="str">
        <f>CF!A50</f>
        <v>160629</v>
      </c>
      <c r="B50" s="1" t="str">
        <f>CF!D50</f>
        <v>传媒分级</v>
      </c>
      <c r="C50" s="7" t="str">
        <f t="shared" si="11"/>
        <v>深</v>
      </c>
      <c r="D50" s="7" t="str">
        <f t="shared" si="12"/>
        <v>160629.OF</v>
      </c>
      <c r="E50" s="7" t="str">
        <f t="shared" si="13"/>
        <v>160629.SZ</v>
      </c>
      <c r="F50" s="7" t="str">
        <f>[1]!f_info_smfacode($D50)</f>
        <v>150203.SZ</v>
      </c>
      <c r="G50" s="7" t="str">
        <f t="shared" si="14"/>
        <v>150203</v>
      </c>
      <c r="H50" s="7" t="str">
        <f>[1]!S_INFO_NAME(F50)</f>
        <v>传媒A</v>
      </c>
      <c r="I50" s="7" t="str">
        <f>[1]!f_info_smfbcode($D50)</f>
        <v>150204.SZ</v>
      </c>
      <c r="J50" s="7" t="str">
        <f t="shared" si="15"/>
        <v>150204</v>
      </c>
      <c r="K50" s="7" t="str">
        <f>[1]!S_INFO_NAME(I50)</f>
        <v>传媒B</v>
      </c>
      <c r="L50" s="7" t="str">
        <f>UPPER([1]!f_info_trackindexcode(D50))</f>
        <v>399971.SZ</v>
      </c>
      <c r="M50" s="17" t="str">
        <f>[1]!S_INFO_NAME(L50)</f>
        <v>中证传媒</v>
      </c>
      <c r="N50" s="4">
        <f ca="1">[1]!f_nav_unit(A50,TDate0)</f>
        <v>0.93600000000000005</v>
      </c>
      <c r="O50" s="4">
        <f ca="1">[1]!f_nav_unit(F50,TDate0)</f>
        <v>1.0349999999999999</v>
      </c>
      <c r="P50" s="4">
        <f ca="1">[1]!f_nav_unit(I50,TDate0)</f>
        <v>0.83699999999999997</v>
      </c>
      <c r="Q50" s="5">
        <f ca="1">[1]!f_unit_floortrading(E50,TDate0)/100000000</f>
        <v>0</v>
      </c>
      <c r="R50" s="5">
        <f ca="1">[1]!f_unit_floortrading(F50,TDate0)/100000000</f>
        <v>0.63651303999999997</v>
      </c>
      <c r="S50" s="5">
        <f ca="1">[1]!f_unit_floortrading(I50,TDate0)/100000000</f>
        <v>0.63651303999999997</v>
      </c>
      <c r="T50" s="5">
        <f ca="1">[1]!f_unit_floortrading(E50,TDate1)/100000000</f>
        <v>0</v>
      </c>
      <c r="U50" s="5">
        <f ca="1">[1]!f_unit_floortrading(F50,TDate1)/100000000</f>
        <v>0.63677304000000001</v>
      </c>
      <c r="V50" s="5">
        <f ca="1">[1]!f_unit_floortrading(I50,TDate1)/100000000</f>
        <v>0.63677304000000001</v>
      </c>
      <c r="W50" s="6">
        <f ca="1">[1]!s_dq_close(A50,TDate0)</f>
        <v>0</v>
      </c>
      <c r="X50" s="6">
        <f ca="1">[1]!s_dq_close(F50,TDate0)</f>
        <v>1.004</v>
      </c>
      <c r="Y50" s="6">
        <f ca="1">[1]!s_dq_close(I50,TDate0)</f>
        <v>0.84599999999999997</v>
      </c>
      <c r="Z50" s="8">
        <f t="shared" ca="1" si="16"/>
        <v>0</v>
      </c>
      <c r="AA50" s="8">
        <f t="shared" ca="1" si="17"/>
        <v>0.65879099639999994</v>
      </c>
      <c r="AB50" s="8">
        <f t="shared" ca="1" si="18"/>
        <v>0.53276141447999992</v>
      </c>
      <c r="AC50" s="8">
        <f t="shared" ca="1" si="19"/>
        <v>1.2730260799999999</v>
      </c>
      <c r="AD50" s="8">
        <f t="shared" ca="1" si="9"/>
        <v>1.27354608</v>
      </c>
      <c r="AE50" s="8">
        <f t="shared" ca="1" si="20"/>
        <v>1.19155241088</v>
      </c>
      <c r="AF50" s="39">
        <f ca="1">[1]!f_nav_unit(A50,TDate1)</f>
        <v>0.93600000000000005</v>
      </c>
      <c r="AG50" s="39">
        <f ca="1">[1]!f_nav_unit(G50,TDate1)</f>
        <v>1.0349999999999999</v>
      </c>
      <c r="AH50" s="39">
        <f ca="1">[1]!f_nav_unit(J50,TDate1)</f>
        <v>0.83699999999999997</v>
      </c>
      <c r="AI50" s="6">
        <f ca="1">[1]!s_dq_close(E50,TDate1)</f>
        <v>0</v>
      </c>
      <c r="AJ50" s="6">
        <f ca="1">[1]!s_dq_close(F50,TDate1)</f>
        <v>0.998</v>
      </c>
      <c r="AK50" s="6">
        <f ca="1">[1]!s_dq_close(I50,TDate1)</f>
        <v>0.86599999999999999</v>
      </c>
      <c r="AL50" s="39">
        <f ca="1">[1]!f_nav_unit(A50,TDate2)</f>
        <v>0.94</v>
      </c>
      <c r="AM50" s="39">
        <f ca="1">[1]!f_nav_unit(G50,TDate2)</f>
        <v>1.0349999999999999</v>
      </c>
      <c r="AN50" s="39">
        <f ca="1">[1]!f_nav_unit(J50,TDate2)</f>
        <v>0.84499999999999997</v>
      </c>
      <c r="AO50" s="6">
        <f ca="1">[1]!s_dq_close(E50,TDate2)</f>
        <v>0</v>
      </c>
      <c r="AP50" s="6">
        <f ca="1">[1]!s_dq_close(F50,TDate2)</f>
        <v>0.999</v>
      </c>
      <c r="AQ50" s="6">
        <f ca="1">[1]!s_dq_close(I50,TDate2)</f>
        <v>0.86699999999999999</v>
      </c>
      <c r="AR50" s="9">
        <f>[1]!f_info_managementfeeratio(D50)/100</f>
        <v>0.01</v>
      </c>
      <c r="AS50" s="9">
        <f>[1]!f_info_custodianfeeratio(D50)/100</f>
        <v>2.2000000000000001E-3</v>
      </c>
      <c r="AT50" s="9">
        <f>[1]!f_info_agreedannuyield(F50,"")/100</f>
        <v>4.4999999999999998E-2</v>
      </c>
      <c r="AU50" s="114">
        <f>[1]!f_anal_nextaayield(F50,"")/100</f>
        <v>4.4999999999999998E-2</v>
      </c>
      <c r="AV50" s="1">
        <f ca="1">IF([1]!i_dq_pctchange(L50,TDate1)=0,"-",(AF50/AL50-1)/[1]!i_dq_pctchange(L50,TDate1)*100)</f>
        <v>0.85376188800460084</v>
      </c>
    </row>
    <row r="51" spans="1:48" x14ac:dyDescent="0.25">
      <c r="A51" s="1" t="str">
        <f>CF!A51</f>
        <v>165522</v>
      </c>
      <c r="B51" s="1" t="str">
        <f>CF!D51</f>
        <v>信诚TMT</v>
      </c>
      <c r="C51" s="7" t="str">
        <f t="shared" si="11"/>
        <v>深</v>
      </c>
      <c r="D51" s="7" t="str">
        <f t="shared" si="12"/>
        <v>165522.OF</v>
      </c>
      <c r="E51" s="7" t="str">
        <f t="shared" si="13"/>
        <v>165522.SZ</v>
      </c>
      <c r="F51" s="7" t="str">
        <f>[1]!f_info_smfacode($D51)</f>
        <v>150173.SZ</v>
      </c>
      <c r="G51" s="7" t="str">
        <f t="shared" si="14"/>
        <v>150173</v>
      </c>
      <c r="H51" s="7" t="str">
        <f>[1]!S_INFO_NAME(F51)</f>
        <v>TMT中证A</v>
      </c>
      <c r="I51" s="7" t="str">
        <f>[1]!f_info_smfbcode($D51)</f>
        <v>150174.SZ</v>
      </c>
      <c r="J51" s="7" t="str">
        <f t="shared" si="15"/>
        <v>150174</v>
      </c>
      <c r="K51" s="7" t="str">
        <f>[1]!S_INFO_NAME(I51)</f>
        <v>TMT中证B</v>
      </c>
      <c r="L51" s="7" t="str">
        <f>UPPER([1]!f_info_trackindexcode(D51))</f>
        <v>000998.SH</v>
      </c>
      <c r="M51" s="17" t="str">
        <f>[1]!S_INFO_NAME(L51)</f>
        <v>中证TMT</v>
      </c>
      <c r="N51" s="4">
        <f ca="1">[1]!f_nav_unit(A51,TDate0)</f>
        <v>0.82699999999999996</v>
      </c>
      <c r="O51" s="4">
        <f ca="1">[1]!f_nav_unit(F51,TDate0)</f>
        <v>1.0329999999999999</v>
      </c>
      <c r="P51" s="4">
        <f ca="1">[1]!f_nav_unit(I51,TDate0)</f>
        <v>0.621</v>
      </c>
      <c r="Q51" s="5">
        <f ca="1">[1]!f_unit_floortrading(E51,TDate0)/100000000</f>
        <v>0</v>
      </c>
      <c r="R51" s="5">
        <f ca="1">[1]!f_unit_floortrading(F51,TDate0)/100000000</f>
        <v>1.03577276</v>
      </c>
      <c r="S51" s="5">
        <f ca="1">[1]!f_unit_floortrading(I51,TDate0)/100000000</f>
        <v>1.03577276</v>
      </c>
      <c r="T51" s="5">
        <f ca="1">[1]!f_unit_floortrading(E51,TDate1)/100000000</f>
        <v>0</v>
      </c>
      <c r="U51" s="5">
        <f ca="1">[1]!f_unit_floortrading(F51,TDate1)/100000000</f>
        <v>1.0410230899999999</v>
      </c>
      <c r="V51" s="5">
        <f ca="1">[1]!f_unit_floortrading(I51,TDate1)/100000000</f>
        <v>1.0410230899999999</v>
      </c>
      <c r="W51" s="6">
        <f ca="1">[1]!s_dq_close(A51,TDate0)</f>
        <v>0</v>
      </c>
      <c r="X51" s="6">
        <f ca="1">[1]!s_dq_close(F51,TDate0)</f>
        <v>0.99399999999999999</v>
      </c>
      <c r="Y51" s="6">
        <f ca="1">[1]!s_dq_close(I51,TDate0)</f>
        <v>0.64900000000000002</v>
      </c>
      <c r="Z51" s="8">
        <f t="shared" ca="1" si="16"/>
        <v>0</v>
      </c>
      <c r="AA51" s="8">
        <f t="shared" ca="1" si="17"/>
        <v>1.0699532610799998</v>
      </c>
      <c r="AB51" s="8">
        <f t="shared" ca="1" si="18"/>
        <v>0.64321488395999993</v>
      </c>
      <c r="AC51" s="8">
        <f t="shared" ca="1" si="19"/>
        <v>2.0715455199999999</v>
      </c>
      <c r="AD51" s="8">
        <f t="shared" ca="1" si="9"/>
        <v>2.0820461799999999</v>
      </c>
      <c r="AE51" s="8">
        <f t="shared" ca="1" si="20"/>
        <v>1.7131681450399996</v>
      </c>
      <c r="AF51" s="39">
        <f ca="1">[1]!f_nav_unit(A51,TDate1)</f>
        <v>0.82799999999999996</v>
      </c>
      <c r="AG51" s="39">
        <f ca="1">[1]!f_nav_unit(G51,TDate1)</f>
        <v>1.0329999999999999</v>
      </c>
      <c r="AH51" s="39">
        <f ca="1">[1]!f_nav_unit(J51,TDate1)</f>
        <v>0.623</v>
      </c>
      <c r="AI51" s="6">
        <f ca="1">[1]!s_dq_close(E51,TDate1)</f>
        <v>0</v>
      </c>
      <c r="AJ51" s="6">
        <f ca="1">[1]!s_dq_close(F51,TDate1)</f>
        <v>0.995</v>
      </c>
      <c r="AK51" s="6">
        <f ca="1">[1]!s_dq_close(I51,TDate1)</f>
        <v>0.65700000000000003</v>
      </c>
      <c r="AL51" s="39">
        <f ca="1">[1]!f_nav_unit(A51,TDate2)</f>
        <v>0.83499999999999996</v>
      </c>
      <c r="AM51" s="39">
        <f ca="1">[1]!f_nav_unit(G51,TDate2)</f>
        <v>1.0329999999999999</v>
      </c>
      <c r="AN51" s="39">
        <f ca="1">[1]!f_nav_unit(J51,TDate2)</f>
        <v>0.63700000000000001</v>
      </c>
      <c r="AO51" s="6">
        <f ca="1">[1]!s_dq_close(E51,TDate2)</f>
        <v>0</v>
      </c>
      <c r="AP51" s="6">
        <f ca="1">[1]!s_dq_close(F51,TDate2)</f>
        <v>0.995</v>
      </c>
      <c r="AQ51" s="6">
        <f ca="1">[1]!s_dq_close(I51,TDate2)</f>
        <v>0.66500000000000004</v>
      </c>
      <c r="AR51" s="9">
        <f>[1]!f_info_managementfeeratio(D51)/100</f>
        <v>0.01</v>
      </c>
      <c r="AS51" s="9">
        <f>[1]!f_info_custodianfeeratio(D51)/100</f>
        <v>2.2000000000000001E-3</v>
      </c>
      <c r="AT51" s="9">
        <f>[1]!f_info_agreedannuyield(F51,"")/100</f>
        <v>4.4999999999999998E-2</v>
      </c>
      <c r="AU51" s="114">
        <f>[1]!f_anal_nextaayield(F51,"")/100</f>
        <v>4.4999999999999998E-2</v>
      </c>
      <c r="AV51" s="1">
        <f ca="1">IF([1]!i_dq_pctchange(L51,TDate1)=0,"-",(AF51/AL51-1)/[1]!i_dq_pctchange(L51,TDate1)*100)</f>
        <v>0.90659527260518924</v>
      </c>
    </row>
    <row r="52" spans="1:48" x14ac:dyDescent="0.25">
      <c r="A52" s="1" t="str">
        <f>CF!A52</f>
        <v>161026</v>
      </c>
      <c r="B52" s="1" t="str">
        <f>CF!D52</f>
        <v>国企改革</v>
      </c>
      <c r="C52" s="7" t="str">
        <f t="shared" si="11"/>
        <v>深</v>
      </c>
      <c r="D52" s="7" t="str">
        <f t="shared" si="12"/>
        <v>161026.OF</v>
      </c>
      <c r="E52" s="7" t="str">
        <f t="shared" si="13"/>
        <v>161026.SZ</v>
      </c>
      <c r="F52" s="7" t="str">
        <f>[1]!f_info_smfacode($D52)</f>
        <v>150209.SZ</v>
      </c>
      <c r="G52" s="7" t="str">
        <f t="shared" si="14"/>
        <v>150209</v>
      </c>
      <c r="H52" s="7" t="str">
        <f>[1]!S_INFO_NAME(F52)</f>
        <v>国企改A</v>
      </c>
      <c r="I52" s="7" t="str">
        <f>[1]!f_info_smfbcode($D52)</f>
        <v>150210.SZ</v>
      </c>
      <c r="J52" s="7" t="str">
        <f t="shared" si="15"/>
        <v>150210</v>
      </c>
      <c r="K52" s="7" t="str">
        <f>[1]!S_INFO_NAME(I52)</f>
        <v>国企改B</v>
      </c>
      <c r="L52" s="7" t="str">
        <f>UPPER([1]!f_info_trackindexcode(D52))</f>
        <v>399974.SZ</v>
      </c>
      <c r="M52" s="17" t="str">
        <f>[1]!S_INFO_NAME(L52)</f>
        <v>国企改革</v>
      </c>
      <c r="N52" s="4">
        <f ca="1">[1]!f_nav_unit(A52,TDate0)</f>
        <v>0.95199999999999996</v>
      </c>
      <c r="O52" s="4">
        <f ca="1">[1]!f_nav_unit(F52,TDate0)</f>
        <v>1.0329999999999999</v>
      </c>
      <c r="P52" s="4">
        <f ca="1">[1]!f_nav_unit(I52,TDate0)</f>
        <v>0.871</v>
      </c>
      <c r="Q52" s="5">
        <f ca="1">[1]!f_unit_floortrading(E52,TDate0)/100000000</f>
        <v>0</v>
      </c>
      <c r="R52" s="5">
        <f ca="1">[1]!f_unit_floortrading(F52,TDate0)/100000000</f>
        <v>15.505343509999999</v>
      </c>
      <c r="S52" s="5">
        <f ca="1">[1]!f_unit_floortrading(I52,TDate0)/100000000</f>
        <v>15.505343509999999</v>
      </c>
      <c r="T52" s="5">
        <f ca="1">[1]!f_unit_floortrading(E52,TDate1)/100000000</f>
        <v>0</v>
      </c>
      <c r="U52" s="5">
        <f ca="1">[1]!f_unit_floortrading(F52,TDate1)/100000000</f>
        <v>15.514360509999999</v>
      </c>
      <c r="V52" s="5">
        <f ca="1">[1]!f_unit_floortrading(I52,TDate1)/100000000</f>
        <v>15.514360509999999</v>
      </c>
      <c r="W52" s="6">
        <f ca="1">[1]!s_dq_close(A52,TDate0)</f>
        <v>0</v>
      </c>
      <c r="X52" s="6">
        <f ca="1">[1]!s_dq_close(F52,TDate0)</f>
        <v>0.98899999999999999</v>
      </c>
      <c r="Y52" s="6">
        <f ca="1">[1]!s_dq_close(I52,TDate0)</f>
        <v>0.91</v>
      </c>
      <c r="Z52" s="8">
        <f t="shared" ca="1" si="16"/>
        <v>0</v>
      </c>
      <c r="AA52" s="8">
        <f t="shared" ca="1" si="17"/>
        <v>16.017019845829999</v>
      </c>
      <c r="AB52" s="8">
        <f t="shared" ca="1" si="18"/>
        <v>13.505154197209999</v>
      </c>
      <c r="AC52" s="8">
        <f t="shared" ca="1" si="19"/>
        <v>31.010687019999999</v>
      </c>
      <c r="AD52" s="8">
        <f t="shared" ca="1" si="9"/>
        <v>31.028721019999999</v>
      </c>
      <c r="AE52" s="8">
        <f t="shared" ca="1" si="20"/>
        <v>29.522174043039996</v>
      </c>
      <c r="AF52" s="39">
        <f ca="1">[1]!f_nav_unit(A52,TDate1)</f>
        <v>0.95399999999999996</v>
      </c>
      <c r="AG52" s="39">
        <f ca="1">[1]!f_nav_unit(G52,TDate1)</f>
        <v>1.0329999999999999</v>
      </c>
      <c r="AH52" s="39">
        <f ca="1">[1]!f_nav_unit(J52,TDate1)</f>
        <v>0.875</v>
      </c>
      <c r="AI52" s="6">
        <f ca="1">[1]!s_dq_close(E52,TDate1)</f>
        <v>0</v>
      </c>
      <c r="AJ52" s="6">
        <f ca="1">[1]!s_dq_close(F52,TDate1)</f>
        <v>0.98799999999999999</v>
      </c>
      <c r="AK52" s="6">
        <f ca="1">[1]!s_dq_close(I52,TDate1)</f>
        <v>0.91200000000000003</v>
      </c>
      <c r="AL52" s="39">
        <f ca="1">[1]!f_nav_unit(A52,TDate2)</f>
        <v>0.96099999999999997</v>
      </c>
      <c r="AM52" s="39">
        <f ca="1">[1]!f_nav_unit(G52,TDate2)</f>
        <v>1.032</v>
      </c>
      <c r="AN52" s="39">
        <f ca="1">[1]!f_nav_unit(J52,TDate2)</f>
        <v>0.89</v>
      </c>
      <c r="AO52" s="6">
        <f ca="1">[1]!s_dq_close(E52,TDate2)</f>
        <v>0</v>
      </c>
      <c r="AP52" s="6">
        <f ca="1">[1]!s_dq_close(F52,TDate2)</f>
        <v>0.98699999999999999</v>
      </c>
      <c r="AQ52" s="6">
        <f ca="1">[1]!s_dq_close(I52,TDate2)</f>
        <v>0.93100000000000005</v>
      </c>
      <c r="AR52" s="9">
        <f>[1]!f_info_managementfeeratio(D52)/100</f>
        <v>0.01</v>
      </c>
      <c r="AS52" s="9">
        <f>[1]!f_info_custodianfeeratio(D52)/100</f>
        <v>2.2000000000000001E-3</v>
      </c>
      <c r="AT52" s="9">
        <f>[1]!f_info_agreedannuyield(F52,"")/100</f>
        <v>4.4999999999999998E-2</v>
      </c>
      <c r="AU52" s="114">
        <f>[1]!f_anal_nextaayield(F52,"")/100</f>
        <v>4.4999999999999998E-2</v>
      </c>
      <c r="AV52" s="1">
        <f ca="1">IF([1]!i_dq_pctchange(L52,TDate1)=0,"-",(AF52/AL52-1)/[1]!i_dq_pctchange(L52,TDate1)*100)</f>
        <v>0.88342062150992828</v>
      </c>
    </row>
    <row r="53" spans="1:48" x14ac:dyDescent="0.25">
      <c r="A53" s="1" t="str">
        <f>CF!A53</f>
        <v>161223</v>
      </c>
      <c r="B53" s="1" t="str">
        <f>CF!D53</f>
        <v>国投成长</v>
      </c>
      <c r="C53" s="7" t="str">
        <f t="shared" si="11"/>
        <v>深</v>
      </c>
      <c r="D53" s="7" t="str">
        <f t="shared" si="12"/>
        <v>161223.OF</v>
      </c>
      <c r="E53" s="7" t="str">
        <f t="shared" si="13"/>
        <v>161223.SZ</v>
      </c>
      <c r="F53" s="7" t="str">
        <f>[1]!f_info_smfacode($D53)</f>
        <v>150213.SZ</v>
      </c>
      <c r="G53" s="7" t="str">
        <f t="shared" si="14"/>
        <v>150213</v>
      </c>
      <c r="H53" s="7" t="str">
        <f>[1]!S_INFO_NAME(F53)</f>
        <v>成长A级</v>
      </c>
      <c r="I53" s="7" t="str">
        <f>[1]!f_info_smfbcode($D53)</f>
        <v>150214.SZ</v>
      </c>
      <c r="J53" s="7" t="str">
        <f t="shared" si="15"/>
        <v>150214</v>
      </c>
      <c r="K53" s="7" t="str">
        <f>[1]!S_INFO_NAME(I53)</f>
        <v>成长B级</v>
      </c>
      <c r="L53" s="7" t="str">
        <f>UPPER([1]!f_info_trackindexcode(D53))</f>
        <v>000958.SH</v>
      </c>
      <c r="M53" s="17" t="str">
        <f>[1]!S_INFO_NAME(L53)</f>
        <v>创业成长</v>
      </c>
      <c r="N53" s="4">
        <f ca="1">[1]!f_nav_unit(A53,TDate0)</f>
        <v>0.75900000000000001</v>
      </c>
      <c r="O53" s="4">
        <f ca="1">[1]!f_nav_unit(F53,TDate0)</f>
        <v>1.034</v>
      </c>
      <c r="P53" s="4">
        <f ca="1">[1]!f_nav_unit(I53,TDate0)</f>
        <v>0.48399999999999999</v>
      </c>
      <c r="Q53" s="5">
        <f ca="1">[1]!f_unit_floortrading(E53,TDate0)/100000000</f>
        <v>0</v>
      </c>
      <c r="R53" s="5">
        <f ca="1">[1]!f_unit_floortrading(F53,TDate0)/100000000</f>
        <v>3.0855564599999998</v>
      </c>
      <c r="S53" s="5">
        <f ca="1">[1]!f_unit_floortrading(I53,TDate0)/100000000</f>
        <v>3.0855564599999998</v>
      </c>
      <c r="T53" s="5">
        <f ca="1">[1]!f_unit_floortrading(E53,TDate1)/100000000</f>
        <v>0</v>
      </c>
      <c r="U53" s="5">
        <f ca="1">[1]!f_unit_floortrading(F53,TDate1)/100000000</f>
        <v>3.0961304599999999</v>
      </c>
      <c r="V53" s="5">
        <f ca="1">[1]!f_unit_floortrading(I53,TDate1)/100000000</f>
        <v>3.0961304599999999</v>
      </c>
      <c r="W53" s="6">
        <f ca="1">[1]!s_dq_close(A53,TDate0)</f>
        <v>0</v>
      </c>
      <c r="X53" s="6">
        <f ca="1">[1]!s_dq_close(F53,TDate0)</f>
        <v>1.03</v>
      </c>
      <c r="Y53" s="6">
        <f ca="1">[1]!s_dq_close(I53,TDate0)</f>
        <v>0.47699999999999998</v>
      </c>
      <c r="Z53" s="8">
        <f t="shared" ca="1" si="16"/>
        <v>0</v>
      </c>
      <c r="AA53" s="8">
        <f t="shared" ca="1" si="17"/>
        <v>3.19046537964</v>
      </c>
      <c r="AB53" s="8">
        <f t="shared" ca="1" si="18"/>
        <v>1.4934093266399999</v>
      </c>
      <c r="AC53" s="8">
        <f t="shared" ca="1" si="19"/>
        <v>6.1711129199999997</v>
      </c>
      <c r="AD53" s="8">
        <f t="shared" ca="1" si="9"/>
        <v>6.1922609199999998</v>
      </c>
      <c r="AE53" s="8">
        <f t="shared" ca="1" si="20"/>
        <v>4.6838747062800001</v>
      </c>
      <c r="AF53" s="39">
        <f ca="1">[1]!f_nav_unit(A53,TDate1)</f>
        <v>0.75700000000000001</v>
      </c>
      <c r="AG53" s="39">
        <f ca="1">[1]!f_nav_unit(G53,TDate1)</f>
        <v>1.034</v>
      </c>
      <c r="AH53" s="39">
        <f ca="1">[1]!f_nav_unit(J53,TDate1)</f>
        <v>0.48</v>
      </c>
      <c r="AI53" s="6">
        <f ca="1">[1]!s_dq_close(E53,TDate1)</f>
        <v>0</v>
      </c>
      <c r="AJ53" s="6">
        <f ca="1">[1]!s_dq_close(F53,TDate1)</f>
        <v>1.028</v>
      </c>
      <c r="AK53" s="6">
        <f ca="1">[1]!s_dq_close(I53,TDate1)</f>
        <v>0.47399999999999998</v>
      </c>
      <c r="AL53" s="39">
        <f ca="1">[1]!f_nav_unit(A53,TDate2)</f>
        <v>0.75900000000000001</v>
      </c>
      <c r="AM53" s="39">
        <f ca="1">[1]!f_nav_unit(G53,TDate2)</f>
        <v>1.034</v>
      </c>
      <c r="AN53" s="39">
        <f ca="1">[1]!f_nav_unit(J53,TDate2)</f>
        <v>0.48499999999999999</v>
      </c>
      <c r="AO53" s="6">
        <f ca="1">[1]!s_dq_close(E53,TDate2)</f>
        <v>0</v>
      </c>
      <c r="AP53" s="6">
        <f ca="1">[1]!s_dq_close(F53,TDate2)</f>
        <v>1.0249999999999999</v>
      </c>
      <c r="AQ53" s="6">
        <f ca="1">[1]!s_dq_close(I53,TDate2)</f>
        <v>0.48199999999999998</v>
      </c>
      <c r="AR53" s="9">
        <f>[1]!f_info_managementfeeratio(D53)/100</f>
        <v>0.01</v>
      </c>
      <c r="AS53" s="9">
        <f>[1]!f_info_custodianfeeratio(D53)/100</f>
        <v>2.2000000000000001E-3</v>
      </c>
      <c r="AT53" s="9">
        <f>[1]!f_info_agreedannuyield(F53,"")/100</f>
        <v>0.05</v>
      </c>
      <c r="AU53" s="114">
        <f>[1]!f_anal_nextaayield(F53,"")/100</f>
        <v>0.05</v>
      </c>
      <c r="AV53" s="1">
        <f ca="1">IF([1]!i_dq_pctchange(L53,TDate1)=0,"-",(AF53/AL53-1)/[1]!i_dq_pctchange(L53,TDate1)*100)</f>
        <v>0.73285851394958434</v>
      </c>
    </row>
    <row r="54" spans="1:48" x14ac:dyDescent="0.25">
      <c r="A54" s="1" t="str">
        <f>CF!A54</f>
        <v>164905</v>
      </c>
      <c r="B54" s="1" t="str">
        <f>CF!D54</f>
        <v>交银新能</v>
      </c>
      <c r="C54" s="7" t="str">
        <f t="shared" si="11"/>
        <v>深</v>
      </c>
      <c r="D54" s="7" t="str">
        <f t="shared" si="12"/>
        <v>164905.OF</v>
      </c>
      <c r="E54" s="7" t="str">
        <f t="shared" si="13"/>
        <v>164905.SZ</v>
      </c>
      <c r="F54" s="7" t="str">
        <f>[1]!f_info_smfacode($D54)</f>
        <v>150217.SZ</v>
      </c>
      <c r="G54" s="7" t="str">
        <f t="shared" si="14"/>
        <v>150217</v>
      </c>
      <c r="H54" s="7" t="str">
        <f>[1]!S_INFO_NAME(F54)</f>
        <v>新能源A</v>
      </c>
      <c r="I54" s="7" t="str">
        <f>[1]!f_info_smfbcode($D54)</f>
        <v>150218.SZ</v>
      </c>
      <c r="J54" s="7" t="str">
        <f t="shared" si="15"/>
        <v>150218</v>
      </c>
      <c r="K54" s="7" t="str">
        <f>[1]!S_INFO_NAME(I54)</f>
        <v>新能源B</v>
      </c>
      <c r="L54" s="7" t="str">
        <f>UPPER([1]!f_info_trackindexcode(D54))</f>
        <v>399412.SZ</v>
      </c>
      <c r="M54" s="17" t="str">
        <f>[1]!S_INFO_NAME(L54)</f>
        <v>国证新能</v>
      </c>
      <c r="N54" s="4">
        <f ca="1">[1]!f_nav_unit(A54,TDate0)</f>
        <v>0.85899999999999999</v>
      </c>
      <c r="O54" s="4">
        <f ca="1">[1]!f_nav_unit(F54,TDate0)</f>
        <v>1.03</v>
      </c>
      <c r="P54" s="4">
        <f ca="1">[1]!f_nav_unit(I54,TDate0)</f>
        <v>0.68799999999999994</v>
      </c>
      <c r="Q54" s="5">
        <f ca="1">[1]!f_unit_floortrading(E54,TDate0)/100000000</f>
        <v>0</v>
      </c>
      <c r="R54" s="5">
        <f ca="1">[1]!f_unit_floortrading(F54,TDate0)/100000000</f>
        <v>1.26249257</v>
      </c>
      <c r="S54" s="5">
        <f ca="1">[1]!f_unit_floortrading(I54,TDate0)/100000000</f>
        <v>1.26249257</v>
      </c>
      <c r="T54" s="5">
        <f ca="1">[1]!f_unit_floortrading(E54,TDate1)/100000000</f>
        <v>0</v>
      </c>
      <c r="U54" s="5">
        <f ca="1">[1]!f_unit_floortrading(F54,TDate1)/100000000</f>
        <v>1.2693315700000001</v>
      </c>
      <c r="V54" s="5">
        <f ca="1">[1]!f_unit_floortrading(I54,TDate1)/100000000</f>
        <v>1.2693315700000001</v>
      </c>
      <c r="W54" s="6">
        <f ca="1">[1]!s_dq_close(A54,TDate0)</f>
        <v>0</v>
      </c>
      <c r="X54" s="6">
        <f ca="1">[1]!s_dq_close(F54,TDate0)</f>
        <v>1.014</v>
      </c>
      <c r="Y54" s="6">
        <f ca="1">[1]!s_dq_close(I54,TDate0)</f>
        <v>0.69799999999999995</v>
      </c>
      <c r="Z54" s="8">
        <f t="shared" ca="1" si="16"/>
        <v>0</v>
      </c>
      <c r="AA54" s="8">
        <f t="shared" ca="1" si="17"/>
        <v>1.3003673471000001</v>
      </c>
      <c r="AB54" s="8">
        <f t="shared" ca="1" si="18"/>
        <v>0.86859488815999997</v>
      </c>
      <c r="AC54" s="8">
        <f t="shared" ca="1" si="19"/>
        <v>2.5249851400000001</v>
      </c>
      <c r="AD54" s="8">
        <f t="shared" ca="1" si="9"/>
        <v>2.5386631400000002</v>
      </c>
      <c r="AE54" s="8">
        <f t="shared" ca="1" si="20"/>
        <v>2.16896223526</v>
      </c>
      <c r="AF54" s="39">
        <f ca="1">[1]!f_nav_unit(A54,TDate1)</f>
        <v>0.85399999999999998</v>
      </c>
      <c r="AG54" s="39">
        <f ca="1">[1]!f_nav_unit(G54,TDate1)</f>
        <v>1.03</v>
      </c>
      <c r="AH54" s="39">
        <f ca="1">[1]!f_nav_unit(J54,TDate1)</f>
        <v>0.67800000000000005</v>
      </c>
      <c r="AI54" s="6">
        <f ca="1">[1]!s_dq_close(E54,TDate1)</f>
        <v>0</v>
      </c>
      <c r="AJ54" s="6">
        <f ca="1">[1]!s_dq_close(F54,TDate1)</f>
        <v>1.006</v>
      </c>
      <c r="AK54" s="6">
        <f ca="1">[1]!s_dq_close(I54,TDate1)</f>
        <v>0.69</v>
      </c>
      <c r="AL54" s="39">
        <f ca="1">[1]!f_nav_unit(A54,TDate2)</f>
        <v>0.86</v>
      </c>
      <c r="AM54" s="39">
        <f ca="1">[1]!f_nav_unit(G54,TDate2)</f>
        <v>1.03</v>
      </c>
      <c r="AN54" s="39">
        <f ca="1">[1]!f_nav_unit(J54,TDate2)</f>
        <v>0.69</v>
      </c>
      <c r="AO54" s="6">
        <f ca="1">[1]!s_dq_close(E54,TDate2)</f>
        <v>0</v>
      </c>
      <c r="AP54" s="6">
        <f ca="1">[1]!s_dq_close(F54,TDate2)</f>
        <v>1.0049999999999999</v>
      </c>
      <c r="AQ54" s="6">
        <f ca="1">[1]!s_dq_close(I54,TDate2)</f>
        <v>0.70399999999999996</v>
      </c>
      <c r="AR54" s="9">
        <f>[1]!f_info_managementfeeratio(D54)/100</f>
        <v>0.01</v>
      </c>
      <c r="AS54" s="9">
        <f>[1]!f_info_custodianfeeratio(D54)/100</f>
        <v>2.2000000000000001E-3</v>
      </c>
      <c r="AT54" s="9">
        <f>[1]!f_info_agreedannuyield(F54,"")/100</f>
        <v>4.4999999999999998E-2</v>
      </c>
      <c r="AU54" s="114">
        <f>[1]!f_anal_nextaayield(F54,"")/100</f>
        <v>4.4999999999999998E-2</v>
      </c>
      <c r="AV54" s="1">
        <f ca="1">IF([1]!i_dq_pctchange(L54,TDate1)=0,"-",(AF54/AL54-1)/[1]!i_dq_pctchange(L54,TDate1)*100)</f>
        <v>0.89596730356690646</v>
      </c>
    </row>
    <row r="55" spans="1:48" x14ac:dyDescent="0.25">
      <c r="A55" s="1" t="str">
        <f>CF!A55</f>
        <v>161027</v>
      </c>
      <c r="B55" s="1" t="str">
        <f>CF!D55</f>
        <v>富国证券</v>
      </c>
      <c r="C55" s="7" t="str">
        <f t="shared" si="11"/>
        <v>深</v>
      </c>
      <c r="D55" s="7" t="str">
        <f t="shared" si="12"/>
        <v>161027.OF</v>
      </c>
      <c r="E55" s="7" t="str">
        <f t="shared" si="13"/>
        <v>161027.SZ</v>
      </c>
      <c r="F55" s="7" t="str">
        <f>[1]!f_info_smfacode($D55)</f>
        <v>150223.SZ</v>
      </c>
      <c r="G55" s="7" t="str">
        <f t="shared" si="14"/>
        <v>150223</v>
      </c>
      <c r="H55" s="7" t="str">
        <f>[1]!S_INFO_NAME(F55)</f>
        <v>证券A级</v>
      </c>
      <c r="I55" s="7" t="str">
        <f>[1]!f_info_smfbcode($D55)</f>
        <v>150224.SZ</v>
      </c>
      <c r="J55" s="7" t="str">
        <f t="shared" si="15"/>
        <v>150224</v>
      </c>
      <c r="K55" s="7" t="str">
        <f>[1]!S_INFO_NAME(I55)</f>
        <v>证券B级</v>
      </c>
      <c r="L55" s="7" t="str">
        <f>UPPER([1]!f_info_trackindexcode(D55))</f>
        <v>399975.SZ</v>
      </c>
      <c r="M55" s="17" t="str">
        <f>[1]!S_INFO_NAME(L55)</f>
        <v>证券公司</v>
      </c>
      <c r="N55" s="4">
        <f ca="1">[1]!f_nav_unit(A55,TDate0)</f>
        <v>1.0609999999999999</v>
      </c>
      <c r="O55" s="4">
        <f ca="1">[1]!f_nav_unit(F55,TDate0)</f>
        <v>1.044</v>
      </c>
      <c r="P55" s="4">
        <f ca="1">[1]!f_nav_unit(I55,TDate0)</f>
        <v>1.0780000000000001</v>
      </c>
      <c r="Q55" s="5">
        <f ca="1">[1]!f_unit_floortrading(E55,TDate0)/100000000</f>
        <v>0</v>
      </c>
      <c r="R55" s="5">
        <f ca="1">[1]!f_unit_floortrading(F55,TDate0)/100000000</f>
        <v>11.24785922</v>
      </c>
      <c r="S55" s="5">
        <f ca="1">[1]!f_unit_floortrading(I55,TDate0)/100000000</f>
        <v>11.24785922</v>
      </c>
      <c r="T55" s="5">
        <f ca="1">[1]!f_unit_floortrading(E55,TDate1)/100000000</f>
        <v>0</v>
      </c>
      <c r="U55" s="5">
        <f ca="1">[1]!f_unit_floortrading(F55,TDate1)/100000000</f>
        <v>11.2760686</v>
      </c>
      <c r="V55" s="5">
        <f ca="1">[1]!f_unit_floortrading(I55,TDate1)/100000000</f>
        <v>11.2760686</v>
      </c>
      <c r="W55" s="6">
        <f ca="1">[1]!s_dq_close(A55,TDate0)</f>
        <v>0</v>
      </c>
      <c r="X55" s="6">
        <f ca="1">[1]!s_dq_close(F55,TDate0)</f>
        <v>1.1259999999999999</v>
      </c>
      <c r="Y55" s="6">
        <f ca="1">[1]!s_dq_close(I55,TDate0)</f>
        <v>0.98299999999999998</v>
      </c>
      <c r="Z55" s="8">
        <f t="shared" ca="1" si="16"/>
        <v>0</v>
      </c>
      <c r="AA55" s="8">
        <f t="shared" ca="1" si="17"/>
        <v>11.742765025680001</v>
      </c>
      <c r="AB55" s="8">
        <f t="shared" ca="1" si="18"/>
        <v>12.12519223916</v>
      </c>
      <c r="AC55" s="8">
        <f t="shared" ca="1" si="19"/>
        <v>22.495718440000001</v>
      </c>
      <c r="AD55" s="8">
        <f t="shared" ca="1" si="9"/>
        <v>22.552137200000001</v>
      </c>
      <c r="AE55" s="8">
        <f t="shared" ca="1" si="20"/>
        <v>23.867957264840001</v>
      </c>
      <c r="AF55" s="39">
        <f ca="1">[1]!f_nav_unit(A55,TDate1)</f>
        <v>1.0649999999999999</v>
      </c>
      <c r="AG55" s="39">
        <f ca="1">[1]!f_nav_unit(G55,TDate1)</f>
        <v>1.0429999999999999</v>
      </c>
      <c r="AH55" s="39">
        <f ca="1">[1]!f_nav_unit(J55,TDate1)</f>
        <v>1.087</v>
      </c>
      <c r="AI55" s="6">
        <f ca="1">[1]!s_dq_close(E55,TDate1)</f>
        <v>0</v>
      </c>
      <c r="AJ55" s="6">
        <f ca="1">[1]!s_dq_close(F55,TDate1)</f>
        <v>1.1299999999999999</v>
      </c>
      <c r="AK55" s="6">
        <f ca="1">[1]!s_dq_close(I55,TDate1)</f>
        <v>0.99299999999999999</v>
      </c>
      <c r="AL55" s="39">
        <f ca="1">[1]!f_nav_unit(A55,TDate2)</f>
        <v>1.077</v>
      </c>
      <c r="AM55" s="39">
        <f ca="1">[1]!f_nav_unit(G55,TDate2)</f>
        <v>1.0429999999999999</v>
      </c>
      <c r="AN55" s="39">
        <f ca="1">[1]!f_nav_unit(J55,TDate2)</f>
        <v>1.111</v>
      </c>
      <c r="AO55" s="6">
        <f ca="1">[1]!s_dq_close(E55,TDate2)</f>
        <v>0</v>
      </c>
      <c r="AP55" s="6">
        <f ca="1">[1]!s_dq_close(F55,TDate2)</f>
        <v>1.1339999999999999</v>
      </c>
      <c r="AQ55" s="6">
        <f ca="1">[1]!s_dq_close(I55,TDate2)</f>
        <v>1.0069999999999999</v>
      </c>
      <c r="AR55" s="9">
        <f>[1]!f_info_managementfeeratio(D55)/100</f>
        <v>0.01</v>
      </c>
      <c r="AS55" s="9">
        <f>[1]!f_info_custodianfeeratio(D55)/100</f>
        <v>2.2000000000000001E-3</v>
      </c>
      <c r="AT55" s="9">
        <f>[1]!f_info_agreedannuyield(F55,"")/100</f>
        <v>0.06</v>
      </c>
      <c r="AU55" s="114">
        <f>[1]!f_anal_nextaayield(F55,"")/100</f>
        <v>0.06</v>
      </c>
      <c r="AV55" s="1">
        <f ca="1">IF([1]!i_dq_pctchange(L55,TDate1)=0,"-",(AF55/AL55-1)/[1]!i_dq_pctchange(L55,TDate1)*100)</f>
        <v>0.90635274311070024</v>
      </c>
    </row>
    <row r="56" spans="1:48" x14ac:dyDescent="0.25">
      <c r="A56" s="1" t="str">
        <f>CF!A56</f>
        <v>160224</v>
      </c>
      <c r="B56" s="1" t="str">
        <f>CF!D56</f>
        <v>国泰TMT</v>
      </c>
      <c r="C56" s="7" t="str">
        <f t="shared" si="11"/>
        <v>深</v>
      </c>
      <c r="D56" s="7" t="str">
        <f t="shared" si="12"/>
        <v>160224.OF</v>
      </c>
      <c r="E56" s="7" t="str">
        <f t="shared" si="13"/>
        <v>160224.SZ</v>
      </c>
      <c r="F56" s="7" t="str">
        <f>[1]!f_info_smfacode($D56)</f>
        <v>150215.SZ</v>
      </c>
      <c r="G56" s="7" t="str">
        <f t="shared" si="14"/>
        <v>150215</v>
      </c>
      <c r="H56" s="7" t="str">
        <f>[1]!S_INFO_NAME(F56)</f>
        <v>TMTA</v>
      </c>
      <c r="I56" s="7" t="str">
        <f>[1]!f_info_smfbcode($D56)</f>
        <v>150216.SZ</v>
      </c>
      <c r="J56" s="7" t="str">
        <f t="shared" si="15"/>
        <v>150216</v>
      </c>
      <c r="K56" s="7" t="str">
        <f>[1]!S_INFO_NAME(I56)</f>
        <v>TMTB</v>
      </c>
      <c r="L56" s="7" t="str">
        <f>UPPER([1]!f_info_trackindexcode(D56))</f>
        <v>399610.SZ</v>
      </c>
      <c r="M56" s="17" t="str">
        <f>[1]!S_INFO_NAME(L56)</f>
        <v>TMT50</v>
      </c>
      <c r="N56" s="4">
        <f ca="1">[1]!f_nav_unit(A56,TDate0)</f>
        <v>1.1932</v>
      </c>
      <c r="O56" s="4">
        <f ca="1">[1]!f_nav_unit(F56,TDate0)</f>
        <v>1.0306</v>
      </c>
      <c r="P56" s="4">
        <f ca="1">[1]!f_nav_unit(I56,TDate0)</f>
        <v>1.3557999999999999</v>
      </c>
      <c r="Q56" s="5">
        <f ca="1">[1]!f_unit_floortrading(E56,TDate0)/100000000</f>
        <v>0</v>
      </c>
      <c r="R56" s="5">
        <f ca="1">[1]!f_unit_floortrading(F56,TDate0)/100000000</f>
        <v>0.13698711</v>
      </c>
      <c r="S56" s="5">
        <f ca="1">[1]!f_unit_floortrading(I56,TDate0)/100000000</f>
        <v>0.13698711</v>
      </c>
      <c r="T56" s="5">
        <f ca="1">[1]!f_unit_floortrading(E56,TDate1)/100000000</f>
        <v>0</v>
      </c>
      <c r="U56" s="5">
        <f ca="1">[1]!f_unit_floortrading(F56,TDate1)/100000000</f>
        <v>0.13722154</v>
      </c>
      <c r="V56" s="5">
        <f ca="1">[1]!f_unit_floortrading(I56,TDate1)/100000000</f>
        <v>0.13722154</v>
      </c>
      <c r="W56" s="6">
        <f ca="1">[1]!s_dq_close(A56,TDate0)</f>
        <v>0</v>
      </c>
      <c r="X56" s="6">
        <f ca="1">[1]!s_dq_close(F56,TDate0)</f>
        <v>1.05</v>
      </c>
      <c r="Y56" s="6">
        <f ca="1">[1]!s_dq_close(I56,TDate0)</f>
        <v>1.28</v>
      </c>
      <c r="Z56" s="8">
        <f t="shared" ca="1" si="16"/>
        <v>0</v>
      </c>
      <c r="AA56" s="8">
        <f t="shared" ca="1" si="17"/>
        <v>0.14117891556599999</v>
      </c>
      <c r="AB56" s="8">
        <f t="shared" ca="1" si="18"/>
        <v>0.18572712373799999</v>
      </c>
      <c r="AC56" s="8">
        <f t="shared" ca="1" si="19"/>
        <v>0.27397421999999999</v>
      </c>
      <c r="AD56" s="8">
        <f t="shared" ca="1" si="9"/>
        <v>0.27444308000000001</v>
      </c>
      <c r="AE56" s="8">
        <f t="shared" ca="1" si="20"/>
        <v>0.32690603930399997</v>
      </c>
      <c r="AF56" s="39">
        <f ca="1">[1]!f_nav_unit(A56,TDate1)</f>
        <v>1.1947000000000001</v>
      </c>
      <c r="AG56" s="39">
        <f ca="1">[1]!f_nav_unit(G56,TDate1)</f>
        <v>1.0305</v>
      </c>
      <c r="AH56" s="39">
        <f ca="1">[1]!f_nav_unit(J56,TDate1)</f>
        <v>1.3589</v>
      </c>
      <c r="AI56" s="6">
        <f ca="1">[1]!s_dq_close(E56,TDate1)</f>
        <v>0</v>
      </c>
      <c r="AJ56" s="6">
        <f ca="1">[1]!s_dq_close(F56,TDate1)</f>
        <v>1.105</v>
      </c>
      <c r="AK56" s="6">
        <f ca="1">[1]!s_dq_close(I56,TDate1)</f>
        <v>1.28</v>
      </c>
      <c r="AL56" s="39">
        <f ca="1">[1]!f_nav_unit(A56,TDate2)</f>
        <v>1.2048000000000001</v>
      </c>
      <c r="AM56" s="39">
        <f ca="1">[1]!f_nav_unit(G56,TDate2)</f>
        <v>1.0303</v>
      </c>
      <c r="AN56" s="39">
        <f ca="1">[1]!f_nav_unit(J56,TDate2)</f>
        <v>1.3793</v>
      </c>
      <c r="AO56" s="6">
        <f ca="1">[1]!s_dq_close(E56,TDate2)</f>
        <v>0</v>
      </c>
      <c r="AP56" s="6">
        <f ca="1">[1]!s_dq_close(F56,TDate2)</f>
        <v>1.111</v>
      </c>
      <c r="AQ56" s="6">
        <f ca="1">[1]!s_dq_close(I56,TDate2)</f>
        <v>1.284</v>
      </c>
      <c r="AR56" s="9">
        <f>[1]!f_info_managementfeeratio(D56)/100</f>
        <v>0.01</v>
      </c>
      <c r="AS56" s="9">
        <f>[1]!f_info_custodianfeeratio(D56)/100</f>
        <v>2E-3</v>
      </c>
      <c r="AT56" s="9">
        <f>[1]!f_info_agreedannuyield(F56,"")/100</f>
        <v>4.4999999999999998E-2</v>
      </c>
      <c r="AU56" s="114">
        <f>[1]!f_anal_nextaayield(F56,"")/100</f>
        <v>4.4999999999999998E-2</v>
      </c>
      <c r="AV56" s="1">
        <f ca="1">IF([1]!i_dq_pctchange(L56,TDate1)=0,"-",(AF56/AL56-1)/[1]!i_dq_pctchange(L56,TDate1)*100)</f>
        <v>0.91185129959754341</v>
      </c>
    </row>
    <row r="57" spans="1:48" x14ac:dyDescent="0.25">
      <c r="A57" s="1" t="str">
        <f>CF!A57</f>
        <v>161028</v>
      </c>
      <c r="B57" s="1" t="str">
        <f>CF!D57</f>
        <v>新能源车</v>
      </c>
      <c r="C57" s="7" t="str">
        <f t="shared" si="11"/>
        <v>深</v>
      </c>
      <c r="D57" s="7" t="str">
        <f t="shared" si="12"/>
        <v>161028.OF</v>
      </c>
      <c r="E57" s="7" t="str">
        <f t="shared" si="13"/>
        <v>161028.SZ</v>
      </c>
      <c r="F57" s="7" t="str">
        <f>[1]!f_info_smfacode($D57)</f>
        <v>150211.SZ</v>
      </c>
      <c r="G57" s="7" t="str">
        <f t="shared" si="14"/>
        <v>150211</v>
      </c>
      <c r="H57" s="7" t="str">
        <f>[1]!S_INFO_NAME(F57)</f>
        <v>新能车A</v>
      </c>
      <c r="I57" s="7" t="str">
        <f>[1]!f_info_smfbcode($D57)</f>
        <v>150212.SZ</v>
      </c>
      <c r="J57" s="7" t="str">
        <f t="shared" si="15"/>
        <v>150212</v>
      </c>
      <c r="K57" s="7" t="str">
        <f>[1]!S_INFO_NAME(I57)</f>
        <v>新能车B</v>
      </c>
      <c r="L57" s="7" t="str">
        <f>UPPER([1]!f_info_trackindexcode(D57))</f>
        <v>399976.SZ</v>
      </c>
      <c r="M57" s="17" t="str">
        <f>[1]!S_INFO_NAME(L57)</f>
        <v>CS新能车</v>
      </c>
      <c r="N57" s="4">
        <f ca="1">[1]!f_nav_unit(A57,TDate0)</f>
        <v>0.95699999999999996</v>
      </c>
      <c r="O57" s="4">
        <f ca="1">[1]!f_nav_unit(F57,TDate0)</f>
        <v>1.036</v>
      </c>
      <c r="P57" s="4">
        <f ca="1">[1]!f_nav_unit(I57,TDate0)</f>
        <v>0.878</v>
      </c>
      <c r="Q57" s="5">
        <f ca="1">[1]!f_unit_floortrading(E57,TDate0)/100000000</f>
        <v>0</v>
      </c>
      <c r="R57" s="5">
        <f ca="1">[1]!f_unit_floortrading(F57,TDate0)/100000000</f>
        <v>4.3074835599999997</v>
      </c>
      <c r="S57" s="5">
        <f ca="1">[1]!f_unit_floortrading(I57,TDate0)/100000000</f>
        <v>4.3074835699999996</v>
      </c>
      <c r="T57" s="5">
        <f ca="1">[1]!f_unit_floortrading(E57,TDate1)/100000000</f>
        <v>0</v>
      </c>
      <c r="U57" s="5">
        <f ca="1">[1]!f_unit_floortrading(F57,TDate1)/100000000</f>
        <v>4.3536967100000004</v>
      </c>
      <c r="V57" s="5">
        <f ca="1">[1]!f_unit_floortrading(I57,TDate1)/100000000</f>
        <v>4.3536967200000003</v>
      </c>
      <c r="W57" s="6">
        <f ca="1">[1]!s_dq_close(A57,TDate0)</f>
        <v>0</v>
      </c>
      <c r="X57" s="6">
        <f ca="1">[1]!s_dq_close(F57,TDate0)</f>
        <v>1.0249999999999999</v>
      </c>
      <c r="Y57" s="6">
        <f ca="1">[1]!s_dq_close(I57,TDate0)</f>
        <v>0.878</v>
      </c>
      <c r="Z57" s="8">
        <f t="shared" ca="1" si="16"/>
        <v>0</v>
      </c>
      <c r="AA57" s="8">
        <f t="shared" ca="1" si="17"/>
        <v>4.4625529681599998</v>
      </c>
      <c r="AB57" s="8">
        <f t="shared" ca="1" si="18"/>
        <v>3.7819705744599998</v>
      </c>
      <c r="AC57" s="8">
        <f t="shared" ca="1" si="19"/>
        <v>8.6149671300000001</v>
      </c>
      <c r="AD57" s="8">
        <f t="shared" ca="1" si="9"/>
        <v>8.7073934299999998</v>
      </c>
      <c r="AE57" s="8">
        <f t="shared" ca="1" si="20"/>
        <v>8.2445235426199996</v>
      </c>
      <c r="AF57" s="39">
        <f ca="1">[1]!f_nav_unit(A57,TDate1)</f>
        <v>0.95099999999999996</v>
      </c>
      <c r="AG57" s="39">
        <f ca="1">[1]!f_nav_unit(G57,TDate1)</f>
        <v>1.036</v>
      </c>
      <c r="AH57" s="39">
        <f ca="1">[1]!f_nav_unit(J57,TDate1)</f>
        <v>0.86599999999999999</v>
      </c>
      <c r="AI57" s="6">
        <f ca="1">[1]!s_dq_close(E57,TDate1)</f>
        <v>0</v>
      </c>
      <c r="AJ57" s="6">
        <f ca="1">[1]!s_dq_close(F57,TDate1)</f>
        <v>1.024</v>
      </c>
      <c r="AK57" s="6">
        <f ca="1">[1]!s_dq_close(I57,TDate1)</f>
        <v>0.86499999999999999</v>
      </c>
      <c r="AL57" s="39">
        <f ca="1">[1]!f_nav_unit(A57,TDate2)</f>
        <v>0.96</v>
      </c>
      <c r="AM57" s="39">
        <f ca="1">[1]!f_nav_unit(G57,TDate2)</f>
        <v>1.036</v>
      </c>
      <c r="AN57" s="39">
        <f ca="1">[1]!f_nav_unit(J57,TDate2)</f>
        <v>0.88400000000000001</v>
      </c>
      <c r="AO57" s="6">
        <f ca="1">[1]!s_dq_close(E57,TDate2)</f>
        <v>0</v>
      </c>
      <c r="AP57" s="6">
        <f ca="1">[1]!s_dq_close(F57,TDate2)</f>
        <v>1.0229999999999999</v>
      </c>
      <c r="AQ57" s="6">
        <f ca="1">[1]!s_dq_close(I57,TDate2)</f>
        <v>0.88600000000000001</v>
      </c>
      <c r="AR57" s="9">
        <f>[1]!f_info_managementfeeratio(D57)/100</f>
        <v>0.01</v>
      </c>
      <c r="AS57" s="9">
        <f>[1]!f_info_custodianfeeratio(D57)/100</f>
        <v>2.2000000000000001E-3</v>
      </c>
      <c r="AT57" s="9">
        <f>[1]!f_info_agreedannuyield(F57,"")/100</f>
        <v>0.05</v>
      </c>
      <c r="AU57" s="114">
        <f>[1]!f_anal_nextaayield(F57,"")/100</f>
        <v>0.05</v>
      </c>
      <c r="AV57" s="1">
        <f ca="1">IF([1]!i_dq_pctchange(L57,TDate1)=0,"-",(AF57/AL57-1)/[1]!i_dq_pctchange(L57,TDate1)*100)</f>
        <v>0.86939840264609225</v>
      </c>
    </row>
    <row r="58" spans="1:48" x14ac:dyDescent="0.25">
      <c r="A58" s="1" t="str">
        <f>CF!A58</f>
        <v>160221</v>
      </c>
      <c r="B58" s="1" t="str">
        <f>CF!D58</f>
        <v>国泰有色</v>
      </c>
      <c r="C58" s="7" t="str">
        <f t="shared" si="11"/>
        <v>深</v>
      </c>
      <c r="D58" s="7" t="str">
        <f t="shared" si="12"/>
        <v>160221.OF</v>
      </c>
      <c r="E58" s="7" t="str">
        <f t="shared" si="13"/>
        <v>160221.SZ</v>
      </c>
      <c r="F58" s="7" t="str">
        <f>[1]!f_info_smfacode($D58)</f>
        <v>150196.SZ</v>
      </c>
      <c r="G58" s="7" t="str">
        <f t="shared" si="14"/>
        <v>150196</v>
      </c>
      <c r="H58" s="7" t="str">
        <f>[1]!S_INFO_NAME(F58)</f>
        <v>有色A</v>
      </c>
      <c r="I58" s="7" t="str">
        <f>[1]!f_info_smfbcode($D58)</f>
        <v>150197.SZ</v>
      </c>
      <c r="J58" s="7" t="str">
        <f t="shared" si="15"/>
        <v>150197</v>
      </c>
      <c r="K58" s="7" t="str">
        <f>[1]!S_INFO_NAME(I58)</f>
        <v>有色B</v>
      </c>
      <c r="L58" s="7" t="str">
        <f>UPPER([1]!f_info_trackindexcode(D58))</f>
        <v>399395.SZ</v>
      </c>
      <c r="M58" s="17" t="str">
        <f>[1]!S_INFO_NAME(L58)</f>
        <v>国证有色</v>
      </c>
      <c r="N58" s="4">
        <f ca="1">[1]!f_nav_unit(A58,TDate0)</f>
        <v>1.3459000000000001</v>
      </c>
      <c r="O58" s="4">
        <f ca="1">[1]!f_nav_unit(F58,TDate0)</f>
        <v>1.0374000000000001</v>
      </c>
      <c r="P58" s="4">
        <f ca="1">[1]!f_nav_unit(I58,TDate0)</f>
        <v>1.6544000000000001</v>
      </c>
      <c r="Q58" s="5">
        <f ca="1">[1]!f_unit_floortrading(E58,TDate0)/100000000</f>
        <v>0</v>
      </c>
      <c r="R58" s="5">
        <f ca="1">[1]!f_unit_floortrading(F58,TDate0)/100000000</f>
        <v>2.1460959599999998</v>
      </c>
      <c r="S58" s="5">
        <f ca="1">[1]!f_unit_floortrading(I58,TDate0)/100000000</f>
        <v>2.1460959599999998</v>
      </c>
      <c r="T58" s="5">
        <f ca="1">[1]!f_unit_floortrading(E58,TDate1)/100000000</f>
        <v>0</v>
      </c>
      <c r="U58" s="5">
        <f ca="1">[1]!f_unit_floortrading(F58,TDate1)/100000000</f>
        <v>2.14628211</v>
      </c>
      <c r="V58" s="5">
        <f ca="1">[1]!f_unit_floortrading(I58,TDate1)/100000000</f>
        <v>2.14628211</v>
      </c>
      <c r="W58" s="6">
        <f ca="1">[1]!s_dq_close(A58,TDate0)</f>
        <v>0</v>
      </c>
      <c r="X58" s="6">
        <f ca="1">[1]!s_dq_close(F58,TDate0)</f>
        <v>1.1100000000000001</v>
      </c>
      <c r="Y58" s="6">
        <f ca="1">[1]!s_dq_close(I58,TDate0)</f>
        <v>1.5629999999999999</v>
      </c>
      <c r="Z58" s="8">
        <f t="shared" ca="1" si="16"/>
        <v>0</v>
      </c>
      <c r="AA58" s="8">
        <f t="shared" ca="1" si="17"/>
        <v>2.2263599489039998</v>
      </c>
      <c r="AB58" s="8">
        <f t="shared" ca="1" si="18"/>
        <v>3.5505011562240001</v>
      </c>
      <c r="AC58" s="8">
        <f t="shared" ca="1" si="19"/>
        <v>4.2921919199999996</v>
      </c>
      <c r="AD58" s="8">
        <f t="shared" ca="1" si="9"/>
        <v>4.29256422</v>
      </c>
      <c r="AE58" s="8">
        <f t="shared" ca="1" si="20"/>
        <v>5.7768611051279999</v>
      </c>
      <c r="AF58" s="39">
        <f ca="1">[1]!f_nav_unit(A58,TDate1)</f>
        <v>1.335</v>
      </c>
      <c r="AG58" s="39">
        <f ca="1">[1]!f_nav_unit(G58,TDate1)</f>
        <v>1.0371999999999999</v>
      </c>
      <c r="AH58" s="39">
        <f ca="1">[1]!f_nav_unit(J58,TDate1)</f>
        <v>1.6328</v>
      </c>
      <c r="AI58" s="6">
        <f ca="1">[1]!s_dq_close(E58,TDate1)</f>
        <v>0</v>
      </c>
      <c r="AJ58" s="6">
        <f ca="1">[1]!s_dq_close(F58,TDate1)</f>
        <v>1.085</v>
      </c>
      <c r="AK58" s="6">
        <f ca="1">[1]!s_dq_close(I58,TDate1)</f>
        <v>1.5580000000000001</v>
      </c>
      <c r="AL58" s="39">
        <f ca="1">[1]!f_nav_unit(A58,TDate2)</f>
        <v>1.363</v>
      </c>
      <c r="AM58" s="39">
        <f ca="1">[1]!f_nav_unit(G58,TDate2)</f>
        <v>1.0370999999999999</v>
      </c>
      <c r="AN58" s="39">
        <f ca="1">[1]!f_nav_unit(J58,TDate2)</f>
        <v>1.6889000000000001</v>
      </c>
      <c r="AO58" s="6">
        <f ca="1">[1]!s_dq_close(E58,TDate2)</f>
        <v>0</v>
      </c>
      <c r="AP58" s="6">
        <f ca="1">[1]!s_dq_close(F58,TDate2)</f>
        <v>1.113</v>
      </c>
      <c r="AQ58" s="6">
        <f ca="1">[1]!s_dq_close(I58,TDate2)</f>
        <v>1.6120000000000001</v>
      </c>
      <c r="AR58" s="9">
        <f>[1]!f_info_managementfeeratio(D58)/100</f>
        <v>0.01</v>
      </c>
      <c r="AS58" s="9">
        <f>[1]!f_info_custodianfeeratio(D58)/100</f>
        <v>2.2000000000000001E-3</v>
      </c>
      <c r="AT58" s="9">
        <f>[1]!f_info_agreedannuyield(F58,"")/100</f>
        <v>5.5E-2</v>
      </c>
      <c r="AU58" s="114">
        <f>[1]!f_anal_nextaayield(F58,"")/100</f>
        <v>5.5E-2</v>
      </c>
      <c r="AV58" s="1">
        <f ca="1">IF([1]!i_dq_pctchange(L58,TDate1)=0,"-",(AF58/AL58-1)/[1]!i_dq_pctchange(L58,TDate1)*100)</f>
        <v>0.92291723222342559</v>
      </c>
    </row>
    <row r="59" spans="1:48" x14ac:dyDescent="0.25">
      <c r="A59" s="1" t="str">
        <f>CF!A59</f>
        <v>164402</v>
      </c>
      <c r="B59" s="1" t="str">
        <f>CF!D59</f>
        <v>中航军工</v>
      </c>
      <c r="C59" s="7" t="str">
        <f t="shared" si="11"/>
        <v>深</v>
      </c>
      <c r="D59" s="7" t="str">
        <f t="shared" si="12"/>
        <v>164402.OF</v>
      </c>
      <c r="E59" s="7" t="str">
        <f t="shared" si="13"/>
        <v>164402.SZ</v>
      </c>
      <c r="F59" s="7" t="str">
        <f>[1]!f_info_smfacode($D59)</f>
        <v>150221.SZ</v>
      </c>
      <c r="G59" s="7" t="str">
        <f t="shared" si="14"/>
        <v>150221</v>
      </c>
      <c r="H59" s="7" t="str">
        <f>[1]!S_INFO_NAME(F59)</f>
        <v>中航军A</v>
      </c>
      <c r="I59" s="7" t="str">
        <f>[1]!f_info_smfbcode($D59)</f>
        <v>150222.SZ</v>
      </c>
      <c r="J59" s="7" t="str">
        <f t="shared" si="15"/>
        <v>150222</v>
      </c>
      <c r="K59" s="7" t="str">
        <f>[1]!S_INFO_NAME(I59)</f>
        <v>中航军B</v>
      </c>
      <c r="L59" s="7" t="str">
        <f>UPPER([1]!f_info_trackindexcode(D59))</f>
        <v>399959.SZ</v>
      </c>
      <c r="M59" s="17" t="str">
        <f>[1]!S_INFO_NAME(L59)</f>
        <v>军工指数</v>
      </c>
      <c r="N59" s="4">
        <f ca="1">[1]!f_nav_unit(A59,TDate0)</f>
        <v>0.79300000000000004</v>
      </c>
      <c r="O59" s="4">
        <f ca="1">[1]!f_nav_unit(F59,TDate0)</f>
        <v>1.0449999999999999</v>
      </c>
      <c r="P59" s="4">
        <f ca="1">[1]!f_nav_unit(I59,TDate0)</f>
        <v>0.54100000000000004</v>
      </c>
      <c r="Q59" s="5">
        <f ca="1">[1]!f_unit_floortrading(E59,TDate0)/100000000</f>
        <v>0</v>
      </c>
      <c r="R59" s="5">
        <f ca="1">[1]!f_unit_floortrading(F59,TDate0)/100000000</f>
        <v>30.64159021</v>
      </c>
      <c r="S59" s="5">
        <f ca="1">[1]!f_unit_floortrading(I59,TDate0)/100000000</f>
        <v>30.641590220000001</v>
      </c>
      <c r="T59" s="5">
        <f ca="1">[1]!f_unit_floortrading(E59,TDate1)/100000000</f>
        <v>0</v>
      </c>
      <c r="U59" s="5">
        <f ca="1">[1]!f_unit_floortrading(F59,TDate1)/100000000</f>
        <v>30.642211209999999</v>
      </c>
      <c r="V59" s="5">
        <f ca="1">[1]!f_unit_floortrading(I59,TDate1)/100000000</f>
        <v>30.64221122</v>
      </c>
      <c r="W59" s="6">
        <f ca="1">[1]!s_dq_close(A59,TDate0)</f>
        <v>0</v>
      </c>
      <c r="X59" s="6">
        <f ca="1">[1]!s_dq_close(F59,TDate0)</f>
        <v>1.115</v>
      </c>
      <c r="Y59" s="6">
        <f ca="1">[1]!s_dq_close(I59,TDate0)</f>
        <v>0.47299999999999998</v>
      </c>
      <c r="Z59" s="8">
        <f t="shared" ca="1" si="16"/>
        <v>0</v>
      </c>
      <c r="AA59" s="8">
        <f t="shared" ca="1" si="17"/>
        <v>32.020461769450002</v>
      </c>
      <c r="AB59" s="8">
        <f t="shared" ca="1" si="18"/>
        <v>16.57710030902</v>
      </c>
      <c r="AC59" s="8">
        <f t="shared" ca="1" si="19"/>
        <v>61.283180430000002</v>
      </c>
      <c r="AD59" s="8">
        <f t="shared" ca="1" si="9"/>
        <v>61.284422429999999</v>
      </c>
      <c r="AE59" s="8">
        <f t="shared" ca="1" si="20"/>
        <v>48.597562078470006</v>
      </c>
      <c r="AF59" s="39">
        <f ca="1">[1]!f_nav_unit(A59,TDate1)</f>
        <v>0.79800000000000004</v>
      </c>
      <c r="AG59" s="39">
        <f ca="1">[1]!f_nav_unit(G59,TDate1)</f>
        <v>1.0449999999999999</v>
      </c>
      <c r="AH59" s="39">
        <f ca="1">[1]!f_nav_unit(J59,TDate1)</f>
        <v>0.55100000000000005</v>
      </c>
      <c r="AI59" s="6">
        <f ca="1">[1]!s_dq_close(E59,TDate1)</f>
        <v>0</v>
      </c>
      <c r="AJ59" s="6">
        <f ca="1">[1]!s_dq_close(F59,TDate1)</f>
        <v>1.117</v>
      </c>
      <c r="AK59" s="6">
        <f ca="1">[1]!s_dq_close(I59,TDate1)</f>
        <v>0.48</v>
      </c>
      <c r="AL59" s="39">
        <f ca="1">[1]!f_nav_unit(A59,TDate2)</f>
        <v>0.80700000000000005</v>
      </c>
      <c r="AM59" s="39">
        <f ca="1">[1]!f_nav_unit(G59,TDate2)</f>
        <v>1.044</v>
      </c>
      <c r="AN59" s="39">
        <f ca="1">[1]!f_nav_unit(J59,TDate2)</f>
        <v>0.56999999999999995</v>
      </c>
      <c r="AO59" s="6">
        <f ca="1">[1]!s_dq_close(E59,TDate2)</f>
        <v>0</v>
      </c>
      <c r="AP59" s="6">
        <f ca="1">[1]!s_dq_close(F59,TDate2)</f>
        <v>1.1160000000000001</v>
      </c>
      <c r="AQ59" s="6">
        <f ca="1">[1]!s_dq_close(I59,TDate2)</f>
        <v>0.49099999999999999</v>
      </c>
      <c r="AR59" s="9">
        <f>[1]!f_info_managementfeeratio(D59)/100</f>
        <v>0.01</v>
      </c>
      <c r="AS59" s="9">
        <f>[1]!f_info_custodianfeeratio(D59)/100</f>
        <v>2E-3</v>
      </c>
      <c r="AT59" s="9">
        <f>[1]!f_info_agreedannuyield(F59,"")/100</f>
        <v>6.5000000000000002E-2</v>
      </c>
      <c r="AU59" s="114">
        <f>[1]!f_anal_nextaayield(F59,"")/100</f>
        <v>6.5000000000000002E-2</v>
      </c>
      <c r="AV59" s="1">
        <f ca="1">IF([1]!i_dq_pctchange(L59,TDate1)=0,"-",(AF59/AL59-1)/[1]!i_dq_pctchange(L59,TDate1)*100)</f>
        <v>0.93723912157380118</v>
      </c>
    </row>
    <row r="60" spans="1:48" x14ac:dyDescent="0.25">
      <c r="A60" s="1" t="str">
        <f>CF!A60</f>
        <v>502048</v>
      </c>
      <c r="B60" s="1" t="str">
        <f>CF!D60</f>
        <v>50分级</v>
      </c>
      <c r="C60" s="7" t="str">
        <f t="shared" si="11"/>
        <v>沪</v>
      </c>
      <c r="D60" s="7" t="str">
        <f t="shared" si="12"/>
        <v>502048.OF</v>
      </c>
      <c r="E60" s="7" t="str">
        <f t="shared" si="13"/>
        <v>502048.SH</v>
      </c>
      <c r="F60" s="7" t="str">
        <f>[1]!f_info_smfacode($D60)</f>
        <v>502049.SH</v>
      </c>
      <c r="G60" s="7" t="str">
        <f t="shared" si="14"/>
        <v>502049</v>
      </c>
      <c r="H60" s="7" t="str">
        <f>[1]!S_INFO_NAME(F60)</f>
        <v>上证50A</v>
      </c>
      <c r="I60" s="7" t="str">
        <f>[1]!f_info_smfbcode($D60)</f>
        <v>502050.SH</v>
      </c>
      <c r="J60" s="7" t="str">
        <f t="shared" si="15"/>
        <v>502050</v>
      </c>
      <c r="K60" s="7" t="str">
        <f>[1]!S_INFO_NAME(I60)</f>
        <v>上证50B</v>
      </c>
      <c r="L60" s="7" t="str">
        <f>UPPER([1]!f_info_trackindexcode(D60))</f>
        <v>000016.SH</v>
      </c>
      <c r="M60" s="17" t="str">
        <f>[1]!S_INFO_NAME(L60)</f>
        <v>上证50</v>
      </c>
      <c r="N60" s="4">
        <f ca="1">[1]!f_nav_unit(A60,TDate0)</f>
        <v>1.34</v>
      </c>
      <c r="O60" s="4">
        <f ca="1">[1]!f_nav_unit(F60,TDate0)</f>
        <v>1.0181</v>
      </c>
      <c r="P60" s="4">
        <f ca="1">[1]!f_nav_unit(I60,TDate0)</f>
        <v>1.6618999999999999</v>
      </c>
      <c r="Q60" s="5">
        <f ca="1">[1]!f_unit_floortrading(E60,TDate0)/100000000</f>
        <v>0.299286</v>
      </c>
      <c r="R60" s="5">
        <f ca="1">[1]!f_unit_floortrading(F60,TDate0)/100000000</f>
        <v>0.72835000000000005</v>
      </c>
      <c r="S60" s="5">
        <f ca="1">[1]!f_unit_floortrading(I60,TDate0)/100000000</f>
        <v>0.72835000000000005</v>
      </c>
      <c r="T60" s="5">
        <f ca="1">[1]!f_unit_floortrading(E60,TDate1)/100000000</f>
        <v>0.29915799999999998</v>
      </c>
      <c r="U60" s="5">
        <f ca="1">[1]!f_unit_floortrading(F60,TDate1)/100000000</f>
        <v>0.72841400000000001</v>
      </c>
      <c r="V60" s="5">
        <f ca="1">[1]!f_unit_floortrading(I60,TDate1)/100000000</f>
        <v>0.72841400000000001</v>
      </c>
      <c r="W60" s="6">
        <f ca="1">[1]!s_dq_close(A60,TDate0)</f>
        <v>1.3440000000000001</v>
      </c>
      <c r="X60" s="6">
        <f ca="1">[1]!s_dq_close(F60,TDate0)</f>
        <v>1.022</v>
      </c>
      <c r="Y60" s="6">
        <f ca="1">[1]!s_dq_close(I60,TDate0)</f>
        <v>1.647</v>
      </c>
      <c r="Z60" s="8">
        <f t="shared" ca="1" si="16"/>
        <v>0.40104324000000002</v>
      </c>
      <c r="AA60" s="8">
        <f t="shared" ca="1" si="17"/>
        <v>0.74153313500000007</v>
      </c>
      <c r="AB60" s="8">
        <f t="shared" ca="1" si="18"/>
        <v>1.2104448650000001</v>
      </c>
      <c r="AC60" s="8">
        <f t="shared" ca="1" si="19"/>
        <v>1.755986</v>
      </c>
      <c r="AD60" s="8">
        <f t="shared" ca="1" si="9"/>
        <v>1.755986</v>
      </c>
      <c r="AE60" s="8">
        <f t="shared" ca="1" si="20"/>
        <v>2.3530212400000003</v>
      </c>
      <c r="AF60" s="39">
        <f ca="1">[1]!f_nav_unit(A60,TDate1)</f>
        <v>1.3424</v>
      </c>
      <c r="AG60" s="39">
        <f ca="1">[1]!f_nav_unit(G60,TDate1)</f>
        <v>1.018</v>
      </c>
      <c r="AH60" s="39">
        <f ca="1">[1]!f_nav_unit(J60,TDate1)</f>
        <v>1.6668000000000001</v>
      </c>
      <c r="AI60" s="6">
        <f ca="1">[1]!s_dq_close(E60,TDate1)</f>
        <v>1.3440000000000001</v>
      </c>
      <c r="AJ60" s="6">
        <f ca="1">[1]!s_dq_close(F60,TDate1)</f>
        <v>1.036</v>
      </c>
      <c r="AK60" s="6">
        <f ca="1">[1]!s_dq_close(I60,TDate1)</f>
        <v>1.6539999999999999</v>
      </c>
      <c r="AL60" s="39">
        <f ca="1">[1]!f_nav_unit(A60,TDate2)</f>
        <v>1.3531</v>
      </c>
      <c r="AM60" s="39">
        <f ca="1">[1]!f_nav_unit(G60,TDate2)</f>
        <v>1.0179</v>
      </c>
      <c r="AN60" s="39">
        <f ca="1">[1]!f_nav_unit(J60,TDate2)</f>
        <v>1.6882999999999999</v>
      </c>
      <c r="AO60" s="6">
        <f ca="1">[1]!s_dq_close(E60,TDate2)</f>
        <v>1.381</v>
      </c>
      <c r="AP60" s="6">
        <f ca="1">[1]!s_dq_close(F60,TDate2)</f>
        <v>1.0369999999999999</v>
      </c>
      <c r="AQ60" s="6">
        <f ca="1">[1]!s_dq_close(I60,TDate2)</f>
        <v>1.677</v>
      </c>
      <c r="AR60" s="9">
        <f>[1]!f_info_managementfeeratio(D60)/100</f>
        <v>0.01</v>
      </c>
      <c r="AS60" s="9">
        <f>[1]!f_info_custodianfeeratio(D60)/100</f>
        <v>2E-3</v>
      </c>
      <c r="AT60" s="9">
        <f>[1]!f_info_agreedannuyield(F60,"")/100</f>
        <v>4.4999999999999998E-2</v>
      </c>
      <c r="AU60" s="114">
        <f>[1]!f_anal_nextaayield(F60,"")/100</f>
        <v>4.4999999999999998E-2</v>
      </c>
      <c r="AV60" s="1">
        <f ca="1">IF([1]!i_dq_pctchange(L60,TDate1)=0,"-",(AF60/AL60-1)/[1]!i_dq_pctchange(L60,TDate1)*100)</f>
        <v>0.95388821679673708</v>
      </c>
    </row>
    <row r="61" spans="1:48" x14ac:dyDescent="0.25">
      <c r="A61" s="1" t="str">
        <f>CF!A61</f>
        <v>502000</v>
      </c>
      <c r="B61" s="1" t="str">
        <f>CF!D61</f>
        <v>500等权</v>
      </c>
      <c r="C61" s="7" t="str">
        <f t="shared" si="11"/>
        <v>沪</v>
      </c>
      <c r="D61" s="7" t="str">
        <f t="shared" si="12"/>
        <v>502000.OF</v>
      </c>
      <c r="E61" s="7" t="str">
        <f t="shared" si="13"/>
        <v>502000.SH</v>
      </c>
      <c r="F61" s="7" t="str">
        <f>[1]!f_info_smfacode($D61)</f>
        <v>502001.SH</v>
      </c>
      <c r="G61" s="7" t="str">
        <f t="shared" si="14"/>
        <v>502001</v>
      </c>
      <c r="H61" s="7" t="str">
        <f>[1]!S_INFO_NAME(F61)</f>
        <v>500等权A</v>
      </c>
      <c r="I61" s="7" t="str">
        <f>[1]!f_info_smfbcode($D61)</f>
        <v>502002.SH</v>
      </c>
      <c r="J61" s="7" t="str">
        <f t="shared" si="15"/>
        <v>502002</v>
      </c>
      <c r="K61" s="7" t="str">
        <f>[1]!S_INFO_NAME(I61)</f>
        <v>500等权B</v>
      </c>
      <c r="L61" s="7" t="str">
        <f>UPPER([1]!f_info_trackindexcode(D61))</f>
        <v>000982.SH</v>
      </c>
      <c r="M61" s="17" t="str">
        <f>[1]!S_INFO_NAME(L61)</f>
        <v>500等权</v>
      </c>
      <c r="N61" s="4">
        <f ca="1">[1]!f_nav_unit(A61,TDate0)</f>
        <v>1.0578000000000001</v>
      </c>
      <c r="O61" s="4">
        <f ca="1">[1]!f_nav_unit(F61,TDate0)</f>
        <v>1.0341</v>
      </c>
      <c r="P61" s="4">
        <f ca="1">[1]!f_nav_unit(I61,TDate0)</f>
        <v>1.0814999999999999</v>
      </c>
      <c r="Q61" s="5">
        <f ca="1">[1]!f_unit_floortrading(E61,TDate0)/100000000</f>
        <v>1.6597000000000001E-2</v>
      </c>
      <c r="R61" s="5">
        <f ca="1">[1]!f_unit_floortrading(F61,TDate0)/100000000</f>
        <v>1.4907E-2</v>
      </c>
      <c r="S61" s="5">
        <f ca="1">[1]!f_unit_floortrading(I61,TDate0)/100000000</f>
        <v>1.4907E-2</v>
      </c>
      <c r="T61" s="5">
        <f ca="1">[1]!f_unit_floortrading(E61,TDate1)/100000000</f>
        <v>1.6615999999999999E-2</v>
      </c>
      <c r="U61" s="5">
        <f ca="1">[1]!f_unit_floortrading(F61,TDate1)/100000000</f>
        <v>1.4907E-2</v>
      </c>
      <c r="V61" s="5">
        <f ca="1">[1]!f_unit_floortrading(I61,TDate1)/100000000</f>
        <v>1.4907E-2</v>
      </c>
      <c r="W61" s="6">
        <f ca="1">[1]!s_dq_close(A61,TDate0)</f>
        <v>1.0489999999999999</v>
      </c>
      <c r="X61" s="6">
        <f ca="1">[1]!s_dq_close(F61,TDate0)</f>
        <v>1.161</v>
      </c>
      <c r="Y61" s="6">
        <f ca="1">[1]!s_dq_close(I61,TDate0)</f>
        <v>0.94199999999999995</v>
      </c>
      <c r="Z61" s="8">
        <f t="shared" ca="1" si="16"/>
        <v>1.7556306600000002E-2</v>
      </c>
      <c r="AA61" s="8">
        <f t="shared" ca="1" si="17"/>
        <v>1.54153287E-2</v>
      </c>
      <c r="AB61" s="8">
        <f t="shared" ca="1" si="18"/>
        <v>1.6121920499999998E-2</v>
      </c>
      <c r="AC61" s="8">
        <f t="shared" ca="1" si="19"/>
        <v>4.6411000000000008E-2</v>
      </c>
      <c r="AD61" s="8">
        <f t="shared" ca="1" si="9"/>
        <v>4.6429999999999999E-2</v>
      </c>
      <c r="AE61" s="8">
        <f t="shared" ca="1" si="20"/>
        <v>4.9093555800000001E-2</v>
      </c>
      <c r="AF61" s="39">
        <f ca="1">[1]!f_nav_unit(A61,TDate1)</f>
        <v>1.0547</v>
      </c>
      <c r="AG61" s="39">
        <f ca="1">[1]!f_nav_unit(G61,TDate1)</f>
        <v>1.034</v>
      </c>
      <c r="AH61" s="39">
        <f ca="1">[1]!f_nav_unit(J61,TDate1)</f>
        <v>1.0752999999999999</v>
      </c>
      <c r="AI61" s="6">
        <f ca="1">[1]!s_dq_close(E61,TDate1)</f>
        <v>1.05</v>
      </c>
      <c r="AJ61" s="6">
        <f ca="1">[1]!s_dq_close(F61,TDate1)</f>
        <v>1.151</v>
      </c>
      <c r="AK61" s="6">
        <f ca="1">[1]!s_dq_close(I61,TDate1)</f>
        <v>0.97199999999999998</v>
      </c>
      <c r="AL61" s="39">
        <f ca="1">[1]!f_nav_unit(A61,TDate2)</f>
        <v>1.0620000000000001</v>
      </c>
      <c r="AM61" s="39">
        <f ca="1">[1]!f_nav_unit(G61,TDate2)</f>
        <v>1.0338000000000001</v>
      </c>
      <c r="AN61" s="39">
        <f ca="1">[1]!f_nav_unit(J61,TDate2)</f>
        <v>1.0901000000000001</v>
      </c>
      <c r="AO61" s="6">
        <f ca="1">[1]!s_dq_close(E61,TDate2)</f>
        <v>1.054</v>
      </c>
      <c r="AP61" s="6">
        <f ca="1">[1]!s_dq_close(F61,TDate2)</f>
        <v>1.151</v>
      </c>
      <c r="AQ61" s="6">
        <f ca="1">[1]!s_dq_close(I61,TDate2)</f>
        <v>0.97899999999999998</v>
      </c>
      <c r="AR61" s="9">
        <f>[1]!f_info_managementfeeratio(D61)/100</f>
        <v>0.01</v>
      </c>
      <c r="AS61" s="9">
        <f>[1]!f_info_custodianfeeratio(D61)/100</f>
        <v>2E-3</v>
      </c>
      <c r="AT61" s="9">
        <f>[1]!f_info_agreedannuyield(F61,"")/100</f>
        <v>0.05</v>
      </c>
      <c r="AU61" s="114">
        <f>[1]!f_anal_nextaayield(F61,"")/100</f>
        <v>0.05</v>
      </c>
      <c r="AV61" s="1">
        <f ca="1">IF([1]!i_dq_pctchange(L61,TDate1)=0,"-",(AF61/AL61-1)/[1]!i_dq_pctchange(L61,TDate1)*100)</f>
        <v>0.95302430938613547</v>
      </c>
    </row>
    <row r="62" spans="1:48" x14ac:dyDescent="0.25">
      <c r="A62" s="1" t="str">
        <f>CF!A62</f>
        <v>160631</v>
      </c>
      <c r="B62" s="1" t="str">
        <f>CF!D62</f>
        <v>银行指基</v>
      </c>
      <c r="C62" s="7" t="str">
        <f t="shared" si="11"/>
        <v>深</v>
      </c>
      <c r="D62" s="7" t="str">
        <f t="shared" si="12"/>
        <v>160631.OF</v>
      </c>
      <c r="E62" s="7" t="str">
        <f t="shared" si="13"/>
        <v>160631.SZ</v>
      </c>
      <c r="F62" s="7" t="str">
        <f>[1]!f_info_smfacode($D62)</f>
        <v>150227.SZ</v>
      </c>
      <c r="G62" s="7" t="str">
        <f t="shared" si="14"/>
        <v>150227</v>
      </c>
      <c r="H62" s="7" t="str">
        <f>[1]!S_INFO_NAME(F62)</f>
        <v>银行A</v>
      </c>
      <c r="I62" s="7" t="str">
        <f>[1]!f_info_smfbcode($D62)</f>
        <v>150228.SZ</v>
      </c>
      <c r="J62" s="7" t="str">
        <f t="shared" si="15"/>
        <v>150228</v>
      </c>
      <c r="K62" s="7" t="str">
        <f>[1]!S_INFO_NAME(I62)</f>
        <v>银行B</v>
      </c>
      <c r="L62" s="7" t="str">
        <f>UPPER([1]!f_info_trackindexcode(D62))</f>
        <v>399986.SZ</v>
      </c>
      <c r="M62" s="17" t="str">
        <f>[1]!S_INFO_NAME(L62)</f>
        <v>中证银行</v>
      </c>
      <c r="N62" s="4">
        <f ca="1">[1]!f_nav_unit(A62,TDate0)</f>
        <v>0.97399999999999998</v>
      </c>
      <c r="O62" s="4">
        <f ca="1">[1]!f_nav_unit(F62,TDate0)</f>
        <v>1.038</v>
      </c>
      <c r="P62" s="4">
        <f ca="1">[1]!f_nav_unit(I62,TDate0)</f>
        <v>0.91</v>
      </c>
      <c r="Q62" s="5">
        <f ca="1">[1]!f_unit_floortrading(E62,TDate0)/100000000</f>
        <v>0</v>
      </c>
      <c r="R62" s="5">
        <f ca="1">[1]!f_unit_floortrading(F62,TDate0)/100000000</f>
        <v>21.523374480000001</v>
      </c>
      <c r="S62" s="5">
        <f ca="1">[1]!f_unit_floortrading(I62,TDate0)/100000000</f>
        <v>21.523374480000001</v>
      </c>
      <c r="T62" s="5">
        <f ca="1">[1]!f_unit_floortrading(E62,TDate1)/100000000</f>
        <v>0</v>
      </c>
      <c r="U62" s="5">
        <f ca="1">[1]!f_unit_floortrading(F62,TDate1)/100000000</f>
        <v>21.385237419999999</v>
      </c>
      <c r="V62" s="5">
        <f ca="1">[1]!f_unit_floortrading(I62,TDate1)/100000000</f>
        <v>21.385237419999999</v>
      </c>
      <c r="W62" s="6">
        <f ca="1">[1]!s_dq_close(A62,TDate0)</f>
        <v>0</v>
      </c>
      <c r="X62" s="6">
        <f ca="1">[1]!s_dq_close(F62,TDate0)</f>
        <v>0.98899999999999999</v>
      </c>
      <c r="Y62" s="6">
        <f ca="1">[1]!s_dq_close(I62,TDate0)</f>
        <v>0.95599999999999996</v>
      </c>
      <c r="Z62" s="8">
        <f t="shared" ca="1" si="16"/>
        <v>0</v>
      </c>
      <c r="AA62" s="8">
        <f t="shared" ca="1" si="17"/>
        <v>22.341262710240002</v>
      </c>
      <c r="AB62" s="8">
        <f t="shared" ca="1" si="18"/>
        <v>19.586270776800003</v>
      </c>
      <c r="AC62" s="8">
        <f t="shared" ca="1" si="19"/>
        <v>43.046748960000002</v>
      </c>
      <c r="AD62" s="8">
        <f t="shared" ca="1" si="9"/>
        <v>42.770474839999999</v>
      </c>
      <c r="AE62" s="8">
        <f t="shared" ca="1" si="20"/>
        <v>41.927533487040009</v>
      </c>
      <c r="AF62" s="39">
        <f ca="1">[1]!f_nav_unit(A62,TDate1)</f>
        <v>0.97399999999999998</v>
      </c>
      <c r="AG62" s="39">
        <f ca="1">[1]!f_nav_unit(G62,TDate1)</f>
        <v>1.038</v>
      </c>
      <c r="AH62" s="39">
        <f ca="1">[1]!f_nav_unit(J62,TDate1)</f>
        <v>0.91</v>
      </c>
      <c r="AI62" s="6">
        <f ca="1">[1]!s_dq_close(E62,TDate1)</f>
        <v>0</v>
      </c>
      <c r="AJ62" s="6">
        <f ca="1">[1]!s_dq_close(F62,TDate1)</f>
        <v>0.98899999999999999</v>
      </c>
      <c r="AK62" s="6">
        <f ca="1">[1]!s_dq_close(I62,TDate1)</f>
        <v>0.95899999999999996</v>
      </c>
      <c r="AL62" s="39">
        <f ca="1">[1]!f_nav_unit(A62,TDate2)</f>
        <v>0.98199999999999998</v>
      </c>
      <c r="AM62" s="39">
        <f ca="1">[1]!f_nav_unit(G62,TDate2)</f>
        <v>1.038</v>
      </c>
      <c r="AN62" s="39">
        <f ca="1">[1]!f_nav_unit(J62,TDate2)</f>
        <v>0.92600000000000005</v>
      </c>
      <c r="AO62" s="6">
        <f ca="1">[1]!s_dq_close(E62,TDate2)</f>
        <v>0</v>
      </c>
      <c r="AP62" s="6">
        <f ca="1">[1]!s_dq_close(F62,TDate2)</f>
        <v>0.98799999999999999</v>
      </c>
      <c r="AQ62" s="6">
        <f ca="1">[1]!s_dq_close(I62,TDate2)</f>
        <v>0.97</v>
      </c>
      <c r="AR62" s="9">
        <f>[1]!f_info_managementfeeratio(D62)/100</f>
        <v>0.01</v>
      </c>
      <c r="AS62" s="9">
        <f>[1]!f_info_custodianfeeratio(D62)/100</f>
        <v>2.2000000000000001E-3</v>
      </c>
      <c r="AT62" s="9">
        <f>[1]!f_info_agreedannuyield(F62,"")/100</f>
        <v>4.4999999999999998E-2</v>
      </c>
      <c r="AU62" s="114">
        <f>[1]!f_anal_nextaayield(F62,"")/100</f>
        <v>4.4999999999999998E-2</v>
      </c>
      <c r="AV62" s="1">
        <f ca="1">IF([1]!i_dq_pctchange(L62,TDate1)=0,"-",(AF62/AL62-1)/[1]!i_dq_pctchange(L62,TDate1)*100)</f>
        <v>0.91152653992451915</v>
      </c>
    </row>
    <row r="63" spans="1:48" x14ac:dyDescent="0.25">
      <c r="A63" s="1" t="str">
        <f>CF!A63</f>
        <v>164401</v>
      </c>
      <c r="B63" s="1" t="str">
        <f>CF!D63</f>
        <v>健康分级</v>
      </c>
      <c r="C63" s="7" t="str">
        <f t="shared" si="11"/>
        <v>深</v>
      </c>
      <c r="D63" s="7" t="str">
        <f t="shared" si="12"/>
        <v>164401.OF</v>
      </c>
      <c r="E63" s="7" t="str">
        <f t="shared" si="13"/>
        <v>164401.SZ</v>
      </c>
      <c r="F63" s="7" t="str">
        <f>[1]!f_info_smfacode($D63)</f>
        <v>150219.SZ</v>
      </c>
      <c r="G63" s="7" t="str">
        <f t="shared" si="14"/>
        <v>150219</v>
      </c>
      <c r="H63" s="7" t="str">
        <f>[1]!S_INFO_NAME(F63)</f>
        <v>健康A</v>
      </c>
      <c r="I63" s="7" t="str">
        <f>[1]!f_info_smfbcode($D63)</f>
        <v>150220.SZ</v>
      </c>
      <c r="J63" s="7" t="str">
        <f t="shared" si="15"/>
        <v>150220</v>
      </c>
      <c r="K63" s="7" t="str">
        <f>[1]!S_INFO_NAME(I63)</f>
        <v>健康B</v>
      </c>
      <c r="L63" s="7" t="str">
        <f>UPPER([1]!f_info_trackindexcode(D63))</f>
        <v>H30344.CSI</v>
      </c>
      <c r="M63" s="17" t="str">
        <f>[1]!S_INFO_NAME(L63)</f>
        <v>健康产业</v>
      </c>
      <c r="N63" s="4">
        <f ca="1">[1]!f_nav_unit(A63,TDate0)</f>
        <v>1.0009999999999999</v>
      </c>
      <c r="O63" s="4">
        <f ca="1">[1]!f_nav_unit(F63,TDate0)</f>
        <v>1.0409999999999999</v>
      </c>
      <c r="P63" s="4">
        <f ca="1">[1]!f_nav_unit(I63,TDate0)</f>
        <v>0.96099999999999997</v>
      </c>
      <c r="Q63" s="5">
        <f ca="1">[1]!f_unit_floortrading(E63,TDate0)/100000000</f>
        <v>0</v>
      </c>
      <c r="R63" s="5">
        <f ca="1">[1]!f_unit_floortrading(F63,TDate0)/100000000</f>
        <v>2.3224633699999999</v>
      </c>
      <c r="S63" s="5">
        <f ca="1">[1]!f_unit_floortrading(I63,TDate0)/100000000</f>
        <v>2.3224633699999999</v>
      </c>
      <c r="T63" s="5">
        <f ca="1">[1]!f_unit_floortrading(E63,TDate1)/100000000</f>
        <v>0</v>
      </c>
      <c r="U63" s="5">
        <f ca="1">[1]!f_unit_floortrading(F63,TDate1)/100000000</f>
        <v>2.3224653700000002</v>
      </c>
      <c r="V63" s="5">
        <f ca="1">[1]!f_unit_floortrading(I63,TDate1)/100000000</f>
        <v>2.3224653700000002</v>
      </c>
      <c r="W63" s="6">
        <f ca="1">[1]!s_dq_close(A63,TDate0)</f>
        <v>0</v>
      </c>
      <c r="X63" s="6">
        <f ca="1">[1]!s_dq_close(F63,TDate0)</f>
        <v>1.1299999999999999</v>
      </c>
      <c r="Y63" s="6">
        <f ca="1">[1]!s_dq_close(I63,TDate0)</f>
        <v>0.82499999999999996</v>
      </c>
      <c r="Z63" s="8">
        <f t="shared" ca="1" si="16"/>
        <v>0</v>
      </c>
      <c r="AA63" s="8">
        <f t="shared" ca="1" si="17"/>
        <v>2.4176843681699998</v>
      </c>
      <c r="AB63" s="8">
        <f t="shared" ca="1" si="18"/>
        <v>2.2318872985699998</v>
      </c>
      <c r="AC63" s="8">
        <f t="shared" ca="1" si="19"/>
        <v>4.6449267399999998</v>
      </c>
      <c r="AD63" s="8">
        <f t="shared" ca="1" si="9"/>
        <v>4.6449307400000004</v>
      </c>
      <c r="AE63" s="8">
        <f t="shared" ca="1" si="20"/>
        <v>4.64957166674</v>
      </c>
      <c r="AF63" s="39">
        <f ca="1">[1]!f_nav_unit(A63,TDate1)</f>
        <v>1.0009999999999999</v>
      </c>
      <c r="AG63" s="39">
        <f ca="1">[1]!f_nav_unit(G63,TDate1)</f>
        <v>1.0409999999999999</v>
      </c>
      <c r="AH63" s="39">
        <f ca="1">[1]!f_nav_unit(J63,TDate1)</f>
        <v>0.96099999999999997</v>
      </c>
      <c r="AI63" s="6">
        <f ca="1">[1]!s_dq_close(E63,TDate1)</f>
        <v>0</v>
      </c>
      <c r="AJ63" s="6">
        <f ca="1">[1]!s_dq_close(F63,TDate1)</f>
        <v>1.125</v>
      </c>
      <c r="AK63" s="6">
        <f ca="1">[1]!s_dq_close(I63,TDate1)</f>
        <v>0.82499999999999996</v>
      </c>
      <c r="AL63" s="39">
        <f ca="1">[1]!f_nav_unit(A63,TDate2)</f>
        <v>1.004</v>
      </c>
      <c r="AM63" s="39">
        <f ca="1">[1]!f_nav_unit(G63,TDate2)</f>
        <v>1.0409999999999999</v>
      </c>
      <c r="AN63" s="39">
        <f ca="1">[1]!f_nav_unit(J63,TDate2)</f>
        <v>0.96699999999999997</v>
      </c>
      <c r="AO63" s="6">
        <f ca="1">[1]!s_dq_close(E63,TDate2)</f>
        <v>0</v>
      </c>
      <c r="AP63" s="6">
        <f ca="1">[1]!s_dq_close(F63,TDate2)</f>
        <v>1.173</v>
      </c>
      <c r="AQ63" s="6">
        <f ca="1">[1]!s_dq_close(I63,TDate2)</f>
        <v>0.83</v>
      </c>
      <c r="AR63" s="9">
        <f>[1]!f_info_managementfeeratio(D63)/100</f>
        <v>0.01</v>
      </c>
      <c r="AS63" s="9">
        <f>[1]!f_info_custodianfeeratio(D63)/100</f>
        <v>2E-3</v>
      </c>
      <c r="AT63" s="9">
        <f>[1]!f_info_agreedannuyield(F63,"")/100</f>
        <v>0.06</v>
      </c>
      <c r="AU63" s="114">
        <f>[1]!f_anal_nextaayield(F63,"")/100</f>
        <v>0.06</v>
      </c>
      <c r="AV63" s="1">
        <f ca="1">IF([1]!i_dq_pctchange(L63,TDate1)=0,"-",(AF63/AL63-1)/[1]!i_dq_pctchange(L63,TDate1)*100)</f>
        <v>1.210439916746316</v>
      </c>
    </row>
    <row r="64" spans="1:48" x14ac:dyDescent="0.25">
      <c r="A64" s="1" t="str">
        <f>CF!A64</f>
        <v>160632</v>
      </c>
      <c r="B64" s="1" t="str">
        <f>CF!D64</f>
        <v>酒分级</v>
      </c>
      <c r="C64" s="7" t="str">
        <f t="shared" si="11"/>
        <v>深</v>
      </c>
      <c r="D64" s="7" t="str">
        <f t="shared" si="12"/>
        <v>160632.OF</v>
      </c>
      <c r="E64" s="7" t="str">
        <f t="shared" si="13"/>
        <v>160632.SZ</v>
      </c>
      <c r="F64" s="7" t="str">
        <f>[1]!f_info_smfacode($D64)</f>
        <v>150229.SZ</v>
      </c>
      <c r="G64" s="7" t="str">
        <f t="shared" si="14"/>
        <v>150229</v>
      </c>
      <c r="H64" s="7" t="str">
        <f>[1]!S_INFO_NAME(F64)</f>
        <v>酒A</v>
      </c>
      <c r="I64" s="7" t="str">
        <f>[1]!f_info_smfbcode($D64)</f>
        <v>150230.SZ</v>
      </c>
      <c r="J64" s="7" t="str">
        <f t="shared" si="15"/>
        <v>150230</v>
      </c>
      <c r="K64" s="7" t="str">
        <f>[1]!S_INFO_NAME(I64)</f>
        <v>酒B</v>
      </c>
      <c r="L64" s="7" t="str">
        <f>UPPER([1]!f_info_trackindexcode(D64))</f>
        <v>399987.SZ</v>
      </c>
      <c r="M64" s="17" t="str">
        <f>[1]!S_INFO_NAME(L64)</f>
        <v>中证酒</v>
      </c>
      <c r="N64" s="4">
        <f ca="1">[1]!f_nav_unit(A64,TDate0)</f>
        <v>1.119</v>
      </c>
      <c r="O64" s="4">
        <f ca="1">[1]!f_nav_unit(F64,TDate0)</f>
        <v>1.0349999999999999</v>
      </c>
      <c r="P64" s="4">
        <f ca="1">[1]!f_nav_unit(I64,TDate0)</f>
        <v>1.2030000000000001</v>
      </c>
      <c r="Q64" s="5">
        <f ca="1">[1]!f_unit_floortrading(E64,TDate0)/100000000</f>
        <v>0</v>
      </c>
      <c r="R64" s="5">
        <f ca="1">[1]!f_unit_floortrading(F64,TDate0)/100000000</f>
        <v>0.23429338</v>
      </c>
      <c r="S64" s="5">
        <f ca="1">[1]!f_unit_floortrading(I64,TDate0)/100000000</f>
        <v>0.23429338999999999</v>
      </c>
      <c r="T64" s="5">
        <f ca="1">[1]!f_unit_floortrading(E64,TDate1)/100000000</f>
        <v>0</v>
      </c>
      <c r="U64" s="5">
        <f ca="1">[1]!f_unit_floortrading(F64,TDate1)/100000000</f>
        <v>0.23447238000000001</v>
      </c>
      <c r="V64" s="5">
        <f ca="1">[1]!f_unit_floortrading(I64,TDate1)/100000000</f>
        <v>0.23447239</v>
      </c>
      <c r="W64" s="6">
        <f ca="1">[1]!s_dq_close(A64,TDate0)</f>
        <v>0</v>
      </c>
      <c r="X64" s="6">
        <f ca="1">[1]!s_dq_close(F64,TDate0)</f>
        <v>1.0109999999999999</v>
      </c>
      <c r="Y64" s="6">
        <f ca="1">[1]!s_dq_close(I64,TDate0)</f>
        <v>1.2310000000000001</v>
      </c>
      <c r="Z64" s="8">
        <f t="shared" ca="1" si="16"/>
        <v>0</v>
      </c>
      <c r="AA64" s="8">
        <f t="shared" ca="1" si="17"/>
        <v>0.24249364829999998</v>
      </c>
      <c r="AB64" s="8">
        <f t="shared" ca="1" si="18"/>
        <v>0.28185494817000001</v>
      </c>
      <c r="AC64" s="8">
        <f t="shared" ca="1" si="19"/>
        <v>0.46858676999999999</v>
      </c>
      <c r="AD64" s="8">
        <f t="shared" ca="1" si="9"/>
        <v>0.46894477000000001</v>
      </c>
      <c r="AE64" s="8">
        <f t="shared" ca="1" si="20"/>
        <v>0.52434859646999998</v>
      </c>
      <c r="AF64" s="39">
        <f ca="1">[1]!f_nav_unit(A64,TDate1)</f>
        <v>1.133</v>
      </c>
      <c r="AG64" s="39">
        <f ca="1">[1]!f_nav_unit(G64,TDate1)</f>
        <v>1.0349999999999999</v>
      </c>
      <c r="AH64" s="39">
        <f ca="1">[1]!f_nav_unit(J64,TDate1)</f>
        <v>1.2310000000000001</v>
      </c>
      <c r="AI64" s="6">
        <f ca="1">[1]!s_dq_close(E64,TDate1)</f>
        <v>0</v>
      </c>
      <c r="AJ64" s="6">
        <f ca="1">[1]!s_dq_close(F64,TDate1)</f>
        <v>1.004</v>
      </c>
      <c r="AK64" s="6">
        <f ca="1">[1]!s_dq_close(I64,TDate1)</f>
        <v>1.2410000000000001</v>
      </c>
      <c r="AL64" s="39">
        <f ca="1">[1]!f_nav_unit(A64,TDate2)</f>
        <v>1.139</v>
      </c>
      <c r="AM64" s="39">
        <f ca="1">[1]!f_nav_unit(G64,TDate2)</f>
        <v>1.0349999999999999</v>
      </c>
      <c r="AN64" s="39">
        <f ca="1">[1]!f_nav_unit(J64,TDate2)</f>
        <v>1.2430000000000001</v>
      </c>
      <c r="AO64" s="6">
        <f ca="1">[1]!s_dq_close(E64,TDate2)</f>
        <v>0</v>
      </c>
      <c r="AP64" s="6">
        <f ca="1">[1]!s_dq_close(F64,TDate2)</f>
        <v>1.0109999999999999</v>
      </c>
      <c r="AQ64" s="6">
        <f ca="1">[1]!s_dq_close(I64,TDate2)</f>
        <v>1.256</v>
      </c>
      <c r="AR64" s="9">
        <f>[1]!f_info_managementfeeratio(D64)/100</f>
        <v>0.01</v>
      </c>
      <c r="AS64" s="9">
        <f>[1]!f_info_custodianfeeratio(D64)/100</f>
        <v>2.2000000000000001E-3</v>
      </c>
      <c r="AT64" s="9">
        <f>[1]!f_info_agreedannuyield(F64,"")/100</f>
        <v>4.4999999999999998E-2</v>
      </c>
      <c r="AU64" s="114">
        <f>[1]!f_anal_nextaayield(F64,"")/100</f>
        <v>4.4999999999999998E-2</v>
      </c>
      <c r="AV64" s="1">
        <f ca="1">IF([1]!i_dq_pctchange(L64,TDate1)=0,"-",(AF64/AL64-1)/[1]!i_dq_pctchange(L64,TDate1)*100)</f>
        <v>0.95144129997860416</v>
      </c>
    </row>
    <row r="65" spans="1:48" x14ac:dyDescent="0.25">
      <c r="A65" s="1" t="str">
        <f>CF!A65</f>
        <v>161029</v>
      </c>
      <c r="B65" s="1" t="str">
        <f>CF!D65</f>
        <v>银行分级</v>
      </c>
      <c r="C65" s="7" t="str">
        <f t="shared" si="11"/>
        <v>深</v>
      </c>
      <c r="D65" s="7" t="str">
        <f t="shared" si="12"/>
        <v>161029.OF</v>
      </c>
      <c r="E65" s="7" t="str">
        <f t="shared" si="13"/>
        <v>161029.SZ</v>
      </c>
      <c r="F65" s="7" t="str">
        <f>[1]!f_info_smfacode($D65)</f>
        <v>150241.SZ</v>
      </c>
      <c r="G65" s="7" t="str">
        <f t="shared" si="14"/>
        <v>150241</v>
      </c>
      <c r="H65" s="7" t="str">
        <f>[1]!S_INFO_NAME(F65)</f>
        <v>银行A级</v>
      </c>
      <c r="I65" s="7" t="str">
        <f>[1]!f_info_smfbcode($D65)</f>
        <v>150242.SZ</v>
      </c>
      <c r="J65" s="7" t="str">
        <f t="shared" si="15"/>
        <v>150242</v>
      </c>
      <c r="K65" s="7" t="str">
        <f>[1]!S_INFO_NAME(I65)</f>
        <v>银行B级</v>
      </c>
      <c r="L65" s="7" t="str">
        <f>UPPER([1]!f_info_trackindexcode(D65))</f>
        <v>399986.SZ</v>
      </c>
      <c r="M65" s="17" t="str">
        <f>[1]!S_INFO_NAME(L65)</f>
        <v>中证银行</v>
      </c>
      <c r="N65" s="4">
        <f ca="1">[1]!f_nav_unit(A65,TDate0)</f>
        <v>1.05</v>
      </c>
      <c r="O65" s="4">
        <f ca="1">[1]!f_nav_unit(F65,TDate0)</f>
        <v>1.0329999999999999</v>
      </c>
      <c r="P65" s="4">
        <f ca="1">[1]!f_nav_unit(I65,TDate0)</f>
        <v>1.0669999999999999</v>
      </c>
      <c r="Q65" s="5">
        <f ca="1">[1]!f_unit_floortrading(E65,TDate0)/100000000</f>
        <v>0</v>
      </c>
      <c r="R65" s="5">
        <f ca="1">[1]!f_unit_floortrading(F65,TDate0)/100000000</f>
        <v>0.48064449999999997</v>
      </c>
      <c r="S65" s="5">
        <f ca="1">[1]!f_unit_floortrading(I65,TDate0)/100000000</f>
        <v>0.48064451000000002</v>
      </c>
      <c r="T65" s="5">
        <f ca="1">[1]!f_unit_floortrading(E65,TDate1)/100000000</f>
        <v>0</v>
      </c>
      <c r="U65" s="5">
        <f ca="1">[1]!f_unit_floortrading(F65,TDate1)/100000000</f>
        <v>0.48064449999999997</v>
      </c>
      <c r="V65" s="5">
        <f ca="1">[1]!f_unit_floortrading(I65,TDate1)/100000000</f>
        <v>0.48064451000000002</v>
      </c>
      <c r="W65" s="6">
        <f ca="1">[1]!s_dq_close(A65,TDate0)</f>
        <v>0</v>
      </c>
      <c r="X65" s="6">
        <f ca="1">[1]!s_dq_close(F65,TDate0)</f>
        <v>1.032</v>
      </c>
      <c r="Y65" s="6">
        <f ca="1">[1]!s_dq_close(I65,TDate0)</f>
        <v>1.04</v>
      </c>
      <c r="Z65" s="8">
        <f t="shared" ca="1" si="16"/>
        <v>0</v>
      </c>
      <c r="AA65" s="8">
        <f t="shared" ca="1" si="17"/>
        <v>0.49650576849999994</v>
      </c>
      <c r="AB65" s="8">
        <f t="shared" ca="1" si="18"/>
        <v>0.51284769217000004</v>
      </c>
      <c r="AC65" s="8">
        <f t="shared" ca="1" si="19"/>
        <v>0.96128901</v>
      </c>
      <c r="AD65" s="8">
        <f t="shared" ca="1" si="9"/>
        <v>0.96128901</v>
      </c>
      <c r="AE65" s="8">
        <f t="shared" ca="1" si="20"/>
        <v>1.0093534606699999</v>
      </c>
      <c r="AF65" s="39">
        <f ca="1">[1]!f_nav_unit(A65,TDate1)</f>
        <v>1.0489999999999999</v>
      </c>
      <c r="AG65" s="39">
        <f ca="1">[1]!f_nav_unit(G65,TDate1)</f>
        <v>1.0329999999999999</v>
      </c>
      <c r="AH65" s="39">
        <f ca="1">[1]!f_nav_unit(J65,TDate1)</f>
        <v>1.0649999999999999</v>
      </c>
      <c r="AI65" s="6">
        <f ca="1">[1]!s_dq_close(E65,TDate1)</f>
        <v>0</v>
      </c>
      <c r="AJ65" s="6">
        <f ca="1">[1]!s_dq_close(F65,TDate1)</f>
        <v>1.0509999999999999</v>
      </c>
      <c r="AK65" s="6">
        <f ca="1">[1]!s_dq_close(I65,TDate1)</f>
        <v>1.056</v>
      </c>
      <c r="AL65" s="39">
        <f ca="1">[1]!f_nav_unit(A65,TDate2)</f>
        <v>1.0580000000000001</v>
      </c>
      <c r="AM65" s="39">
        <f ca="1">[1]!f_nav_unit(G65,TDate2)</f>
        <v>1.032</v>
      </c>
      <c r="AN65" s="39">
        <f ca="1">[1]!f_nav_unit(J65,TDate2)</f>
        <v>1.0840000000000001</v>
      </c>
      <c r="AO65" s="6">
        <f ca="1">[1]!s_dq_close(E65,TDate2)</f>
        <v>0</v>
      </c>
      <c r="AP65" s="6">
        <f ca="1">[1]!s_dq_close(F65,TDate2)</f>
        <v>1.054</v>
      </c>
      <c r="AQ65" s="6">
        <f ca="1">[1]!s_dq_close(I65,TDate2)</f>
        <v>1.0720000000000001</v>
      </c>
      <c r="AR65" s="9">
        <f>[1]!f_info_managementfeeratio(D65)/100</f>
        <v>0.01</v>
      </c>
      <c r="AS65" s="9">
        <f>[1]!f_info_custodianfeeratio(D65)/100</f>
        <v>2.2000000000000001E-3</v>
      </c>
      <c r="AT65" s="9">
        <f>[1]!f_info_agreedannuyield(F65,"")/100</f>
        <v>4.4999999999999998E-2</v>
      </c>
      <c r="AU65" s="114">
        <f>[1]!f_anal_nextaayield(F65,"")/100</f>
        <v>4.4999999999999998E-2</v>
      </c>
      <c r="AV65" s="1">
        <f ca="1">IF([1]!i_dq_pctchange(L65,TDate1)=0,"-",(AF65/AL65-1)/[1]!i_dq_pctchange(L65,TDate1)*100)</f>
        <v>0.9518042958238373</v>
      </c>
    </row>
    <row r="66" spans="1:48" x14ac:dyDescent="0.25">
      <c r="A66" s="1" t="str">
        <f>CF!A66</f>
        <v>160633</v>
      </c>
      <c r="B66" s="1" t="str">
        <f>CF!D66</f>
        <v>券商指基</v>
      </c>
      <c r="C66" s="7" t="str">
        <f t="shared" si="11"/>
        <v>深</v>
      </c>
      <c r="D66" s="7" t="str">
        <f t="shared" si="12"/>
        <v>160633.OF</v>
      </c>
      <c r="E66" s="7" t="str">
        <f t="shared" si="13"/>
        <v>160633.SZ</v>
      </c>
      <c r="F66" s="7" t="str">
        <f>[1]!f_info_smfacode($D66)</f>
        <v>150235.SZ</v>
      </c>
      <c r="G66" s="7" t="str">
        <f t="shared" si="14"/>
        <v>150235</v>
      </c>
      <c r="H66" s="7" t="str">
        <f>[1]!S_INFO_NAME(F66)</f>
        <v>券商A级</v>
      </c>
      <c r="I66" s="7" t="str">
        <f>[1]!f_info_smfbcode($D66)</f>
        <v>150236.SZ</v>
      </c>
      <c r="J66" s="7" t="str">
        <f t="shared" si="15"/>
        <v>150236</v>
      </c>
      <c r="K66" s="7" t="str">
        <f>[1]!S_INFO_NAME(I66)</f>
        <v>券商B级</v>
      </c>
      <c r="L66" s="7" t="str">
        <f>UPPER([1]!f_info_trackindexcode(D66))</f>
        <v>399975.SZ</v>
      </c>
      <c r="M66" s="17" t="str">
        <f>[1]!S_INFO_NAME(L66)</f>
        <v>证券公司</v>
      </c>
      <c r="N66" s="4">
        <f ca="1">[1]!f_nav_unit(A66,TDate0)</f>
        <v>0.999</v>
      </c>
      <c r="O66" s="4">
        <f ca="1">[1]!f_nav_unit(F66,TDate0)</f>
        <v>1.038</v>
      </c>
      <c r="P66" s="4">
        <f ca="1">[1]!f_nav_unit(I66,TDate0)</f>
        <v>0.96</v>
      </c>
      <c r="Q66" s="5">
        <f ca="1">[1]!f_unit_floortrading(E66,TDate0)/100000000</f>
        <v>0</v>
      </c>
      <c r="R66" s="5">
        <f ca="1">[1]!f_unit_floortrading(F66,TDate0)/100000000</f>
        <v>1.6483681299999999</v>
      </c>
      <c r="S66" s="5">
        <f ca="1">[1]!f_unit_floortrading(I66,TDate0)/100000000</f>
        <v>1.6483681400000001</v>
      </c>
      <c r="T66" s="5">
        <f ca="1">[1]!f_unit_floortrading(E66,TDate1)/100000000</f>
        <v>0</v>
      </c>
      <c r="U66" s="5">
        <f ca="1">[1]!f_unit_floortrading(F66,TDate1)/100000000</f>
        <v>1.6483681299999999</v>
      </c>
      <c r="V66" s="5">
        <f ca="1">[1]!f_unit_floortrading(I66,TDate1)/100000000</f>
        <v>1.6483681400000001</v>
      </c>
      <c r="W66" s="6">
        <f ca="1">[1]!s_dq_close(A66,TDate0)</f>
        <v>0</v>
      </c>
      <c r="X66" s="6">
        <f ca="1">[1]!s_dq_close(F66,TDate0)</f>
        <v>1.042</v>
      </c>
      <c r="Y66" s="6">
        <f ca="1">[1]!s_dq_close(I66,TDate0)</f>
        <v>0.93600000000000005</v>
      </c>
      <c r="Z66" s="8">
        <f t="shared" ca="1" si="16"/>
        <v>0</v>
      </c>
      <c r="AA66" s="8">
        <f t="shared" ca="1" si="17"/>
        <v>1.7110061189399999</v>
      </c>
      <c r="AB66" s="8">
        <f t="shared" ca="1" si="18"/>
        <v>1.5824334144000001</v>
      </c>
      <c r="AC66" s="8">
        <f t="shared" ca="1" si="19"/>
        <v>3.2967362700000002</v>
      </c>
      <c r="AD66" s="8">
        <f t="shared" ref="AD66:AD126" ca="1" si="21">T66+U66+V66</f>
        <v>3.2967362700000002</v>
      </c>
      <c r="AE66" s="8">
        <f t="shared" ca="1" si="20"/>
        <v>3.2934395333399999</v>
      </c>
      <c r="AF66" s="39">
        <f ca="1">[1]!f_nav_unit(A66,TDate1)</f>
        <v>1.0029999999999999</v>
      </c>
      <c r="AG66" s="39">
        <f ca="1">[1]!f_nav_unit(G66,TDate1)</f>
        <v>1.038</v>
      </c>
      <c r="AH66" s="39">
        <f ca="1">[1]!f_nav_unit(J66,TDate1)</f>
        <v>0.96799999999999997</v>
      </c>
      <c r="AI66" s="6">
        <f ca="1">[1]!s_dq_close(E66,TDate1)</f>
        <v>0</v>
      </c>
      <c r="AJ66" s="6">
        <f ca="1">[1]!s_dq_close(F66,TDate1)</f>
        <v>1.073</v>
      </c>
      <c r="AK66" s="6">
        <f ca="1">[1]!s_dq_close(I66,TDate1)</f>
        <v>0.94899999999999995</v>
      </c>
      <c r="AL66" s="39">
        <f ca="1">[1]!f_nav_unit(A66,TDate2)</f>
        <v>1.0149999999999999</v>
      </c>
      <c r="AM66" s="39">
        <f ca="1">[1]!f_nav_unit(G66,TDate2)</f>
        <v>1.038</v>
      </c>
      <c r="AN66" s="39">
        <f ca="1">[1]!f_nav_unit(J66,TDate2)</f>
        <v>0.99199999999999999</v>
      </c>
      <c r="AO66" s="6">
        <f ca="1">[1]!s_dq_close(E66,TDate2)</f>
        <v>0</v>
      </c>
      <c r="AP66" s="6">
        <f ca="1">[1]!s_dq_close(F66,TDate2)</f>
        <v>1.05</v>
      </c>
      <c r="AQ66" s="6">
        <f ca="1">[1]!s_dq_close(I66,TDate2)</f>
        <v>0.96199999999999997</v>
      </c>
      <c r="AR66" s="9">
        <f>[1]!f_info_managementfeeratio(D66)/100</f>
        <v>0.01</v>
      </c>
      <c r="AS66" s="9">
        <f>[1]!f_info_custodianfeeratio(D66)/100</f>
        <v>2.2000000000000001E-3</v>
      </c>
      <c r="AT66" s="9">
        <f>[1]!f_info_agreedannuyield(F66,"")/100</f>
        <v>4.4999999999999998E-2</v>
      </c>
      <c r="AU66" s="114">
        <f>[1]!f_anal_nextaayield(F66,"")/100</f>
        <v>4.4999999999999998E-2</v>
      </c>
      <c r="AV66" s="1">
        <f ca="1">IF([1]!i_dq_pctchange(L66,TDate1)=0,"-",(AF66/AL66-1)/[1]!i_dq_pctchange(L66,TDate1)*100)</f>
        <v>0.96171616190169473</v>
      </c>
    </row>
    <row r="67" spans="1:48" x14ac:dyDescent="0.25">
      <c r="A67" s="1" t="str">
        <f>CF!A67</f>
        <v>167503</v>
      </c>
      <c r="B67" s="1" t="str">
        <f>CF!D67</f>
        <v>一带分级</v>
      </c>
      <c r="C67" s="7" t="str">
        <f t="shared" si="11"/>
        <v>深</v>
      </c>
      <c r="D67" s="7" t="str">
        <f t="shared" si="12"/>
        <v>167503.OF</v>
      </c>
      <c r="E67" s="7" t="str">
        <f t="shared" si="13"/>
        <v>167503.SZ</v>
      </c>
      <c r="F67" s="7" t="str">
        <f>[1]!f_info_smfacode($D67)</f>
        <v>150275.SZ</v>
      </c>
      <c r="G67" s="7" t="str">
        <f t="shared" si="14"/>
        <v>150275</v>
      </c>
      <c r="H67" s="7" t="str">
        <f>[1]!S_INFO_NAME(F67)</f>
        <v>一带一A</v>
      </c>
      <c r="I67" s="7" t="str">
        <f>[1]!f_info_smfbcode($D67)</f>
        <v>150276.SZ</v>
      </c>
      <c r="J67" s="7" t="str">
        <f t="shared" si="15"/>
        <v>150276</v>
      </c>
      <c r="K67" s="7" t="str">
        <f>[1]!S_INFO_NAME(I67)</f>
        <v>一带一B</v>
      </c>
      <c r="L67" s="7" t="str">
        <f>UPPER([1]!f_info_trackindexcode(D67))</f>
        <v>399991.SZ</v>
      </c>
      <c r="M67" s="17" t="str">
        <f>[1]!S_INFO_NAME(L67)</f>
        <v>一带一路</v>
      </c>
      <c r="N67" s="4">
        <f ca="1">[1]!f_nav_unit(A67,TDate0)</f>
        <v>0.80200000000000005</v>
      </c>
      <c r="O67" s="4">
        <f ca="1">[1]!f_nav_unit(F67,TDate0)</f>
        <v>1.0329999999999999</v>
      </c>
      <c r="P67" s="4">
        <f ca="1">[1]!f_nav_unit(I67,TDate0)</f>
        <v>0.57099999999999995</v>
      </c>
      <c r="Q67" s="5">
        <f ca="1">[1]!f_unit_floortrading(E67,TDate0)/100000000</f>
        <v>0</v>
      </c>
      <c r="R67" s="5">
        <f ca="1">[1]!f_unit_floortrading(F67,TDate0)/100000000</f>
        <v>4.9825501799999996</v>
      </c>
      <c r="S67" s="5">
        <f ca="1">[1]!f_unit_floortrading(I67,TDate0)/100000000</f>
        <v>4.9825501799999996</v>
      </c>
      <c r="T67" s="5">
        <f ca="1">[1]!f_unit_floortrading(E67,TDate1)/100000000</f>
        <v>0</v>
      </c>
      <c r="U67" s="5">
        <f ca="1">[1]!f_unit_floortrading(F67,TDate1)/100000000</f>
        <v>4.93479475</v>
      </c>
      <c r="V67" s="5">
        <f ca="1">[1]!f_unit_floortrading(I67,TDate1)/100000000</f>
        <v>4.93479475</v>
      </c>
      <c r="W67" s="6">
        <f ca="1">[1]!s_dq_close(A67,TDate0)</f>
        <v>0</v>
      </c>
      <c r="X67" s="6">
        <f ca="1">[1]!s_dq_close(F67,TDate0)</f>
        <v>0.98299999999999998</v>
      </c>
      <c r="Y67" s="6">
        <f ca="1">[1]!s_dq_close(I67,TDate0)</f>
        <v>0.61399999999999999</v>
      </c>
      <c r="Z67" s="8">
        <f t="shared" ca="1" si="16"/>
        <v>0</v>
      </c>
      <c r="AA67" s="8">
        <f t="shared" ca="1" si="17"/>
        <v>5.1469743359399995</v>
      </c>
      <c r="AB67" s="8">
        <f t="shared" ca="1" si="18"/>
        <v>2.8450361527799997</v>
      </c>
      <c r="AC67" s="8">
        <f t="shared" ca="1" si="19"/>
        <v>9.9651003599999992</v>
      </c>
      <c r="AD67" s="8">
        <f t="shared" ca="1" si="21"/>
        <v>9.8695895</v>
      </c>
      <c r="AE67" s="8">
        <f t="shared" ca="1" si="20"/>
        <v>7.9920104887199992</v>
      </c>
      <c r="AF67" s="39">
        <f ca="1">[1]!f_nav_unit(A67,TDate1)</f>
        <v>0.80300000000000005</v>
      </c>
      <c r="AG67" s="39">
        <f ca="1">[1]!f_nav_unit(G67,TDate1)</f>
        <v>1.0329999999999999</v>
      </c>
      <c r="AH67" s="39">
        <f ca="1">[1]!f_nav_unit(J67,TDate1)</f>
        <v>0.57299999999999995</v>
      </c>
      <c r="AI67" s="6">
        <f ca="1">[1]!s_dq_close(E67,TDate1)</f>
        <v>0</v>
      </c>
      <c r="AJ67" s="6">
        <f ca="1">[1]!s_dq_close(F67,TDate1)</f>
        <v>0.98299999999999998</v>
      </c>
      <c r="AK67" s="6">
        <f ca="1">[1]!s_dq_close(I67,TDate1)</f>
        <v>0.625</v>
      </c>
      <c r="AL67" s="39">
        <f ca="1">[1]!f_nav_unit(A67,TDate2)</f>
        <v>0.81</v>
      </c>
      <c r="AM67" s="39">
        <f ca="1">[1]!f_nav_unit(G67,TDate2)</f>
        <v>1.032</v>
      </c>
      <c r="AN67" s="39">
        <f ca="1">[1]!f_nav_unit(J67,TDate2)</f>
        <v>0.58799999999999997</v>
      </c>
      <c r="AO67" s="6">
        <f ca="1">[1]!s_dq_close(E67,TDate2)</f>
        <v>0</v>
      </c>
      <c r="AP67" s="6">
        <f ca="1">[1]!s_dq_close(F67,TDate2)</f>
        <v>0.98199999999999998</v>
      </c>
      <c r="AQ67" s="6">
        <f ca="1">[1]!s_dq_close(I67,TDate2)</f>
        <v>0.64100000000000001</v>
      </c>
      <c r="AR67" s="9">
        <f>[1]!f_info_managementfeeratio(D67)/100</f>
        <v>0.01</v>
      </c>
      <c r="AS67" s="9">
        <f>[1]!f_info_custodianfeeratio(D67)/100</f>
        <v>2E-3</v>
      </c>
      <c r="AT67" s="9">
        <f>[1]!f_info_agreedannuyield(F67,"")/100</f>
        <v>4.4999999999999998E-2</v>
      </c>
      <c r="AU67" s="114">
        <f>[1]!f_anal_nextaayield(F67,"")/100</f>
        <v>4.4999999999999998E-2</v>
      </c>
      <c r="AV67" s="1">
        <f ca="1">IF([1]!i_dq_pctchange(L67,TDate1)=0,"-",(AF67/AL67-1)/[1]!i_dq_pctchange(L67,TDate1)*100)</f>
        <v>0.99509700997770578</v>
      </c>
    </row>
    <row r="68" spans="1:48" x14ac:dyDescent="0.25">
      <c r="A68" s="1" t="str">
        <f>CF!A68</f>
        <v>160638</v>
      </c>
      <c r="B68" s="1" t="str">
        <f>CF!D68</f>
        <v>带路分级</v>
      </c>
      <c r="C68" s="7" t="str">
        <f t="shared" si="11"/>
        <v>深</v>
      </c>
      <c r="D68" s="7" t="str">
        <f t="shared" si="12"/>
        <v>160638.OF</v>
      </c>
      <c r="E68" s="7" t="str">
        <f t="shared" si="13"/>
        <v>160638.SZ</v>
      </c>
      <c r="F68" s="7" t="str">
        <f>[1]!f_info_smfacode($D68)</f>
        <v>150273.SZ</v>
      </c>
      <c r="G68" s="7" t="str">
        <f t="shared" si="14"/>
        <v>150273</v>
      </c>
      <c r="H68" s="7" t="str">
        <f>[1]!S_INFO_NAME(F68)</f>
        <v>带路A</v>
      </c>
      <c r="I68" s="7" t="str">
        <f>[1]!f_info_smfbcode($D68)</f>
        <v>150274.SZ</v>
      </c>
      <c r="J68" s="7" t="str">
        <f t="shared" si="15"/>
        <v>150274</v>
      </c>
      <c r="K68" s="7" t="str">
        <f>[1]!S_INFO_NAME(I68)</f>
        <v>带路B</v>
      </c>
      <c r="L68" s="7" t="str">
        <f>UPPER([1]!f_info_trackindexcode(D68))</f>
        <v>399991.SZ</v>
      </c>
      <c r="M68" s="17" t="str">
        <f>[1]!S_INFO_NAME(L68)</f>
        <v>一带一路</v>
      </c>
      <c r="N68" s="4">
        <f ca="1">[1]!f_nav_unit(A68,TDate0)</f>
        <v>0.82399999999999995</v>
      </c>
      <c r="O68" s="4">
        <f ca="1">[1]!f_nav_unit(F68,TDate0)</f>
        <v>1.0009999999999999</v>
      </c>
      <c r="P68" s="4">
        <f ca="1">[1]!f_nav_unit(I68,TDate0)</f>
        <v>0.64700000000000002</v>
      </c>
      <c r="Q68" s="5">
        <f ca="1">[1]!f_unit_floortrading(E68,TDate0)/100000000</f>
        <v>0</v>
      </c>
      <c r="R68" s="5">
        <f ca="1">[1]!f_unit_floortrading(F68,TDate0)/100000000</f>
        <v>0.54834097999999998</v>
      </c>
      <c r="S68" s="5">
        <f ca="1">[1]!f_unit_floortrading(I68,TDate0)/100000000</f>
        <v>0.54834097999999998</v>
      </c>
      <c r="T68" s="5">
        <f ca="1">[1]!f_unit_floortrading(E68,TDate1)/100000000</f>
        <v>0</v>
      </c>
      <c r="U68" s="5">
        <f ca="1">[1]!f_unit_floortrading(F68,TDate1)/100000000</f>
        <v>0.54902024000000005</v>
      </c>
      <c r="V68" s="5">
        <f ca="1">[1]!f_unit_floortrading(I68,TDate1)/100000000</f>
        <v>0.54902024000000005</v>
      </c>
      <c r="W68" s="6">
        <f ca="1">[1]!s_dq_close(A68,TDate0)</f>
        <v>0</v>
      </c>
      <c r="X68" s="6">
        <f ca="1">[1]!s_dq_close(F68,TDate0)</f>
        <v>0.96599999999999997</v>
      </c>
      <c r="Y68" s="6">
        <f ca="1">[1]!s_dq_close(I68,TDate0)</f>
        <v>0.67700000000000005</v>
      </c>
      <c r="Z68" s="8">
        <f t="shared" ca="1" si="16"/>
        <v>0</v>
      </c>
      <c r="AA68" s="8">
        <f t="shared" ca="1" si="17"/>
        <v>0.54888932097999987</v>
      </c>
      <c r="AB68" s="8">
        <f t="shared" ca="1" si="18"/>
        <v>0.35477661406</v>
      </c>
      <c r="AC68" s="8">
        <f t="shared" ca="1" si="19"/>
        <v>1.09668196</v>
      </c>
      <c r="AD68" s="8">
        <f t="shared" ca="1" si="21"/>
        <v>1.0980404800000001</v>
      </c>
      <c r="AE68" s="8">
        <f t="shared" ca="1" si="20"/>
        <v>0.90366593503999981</v>
      </c>
      <c r="AF68" s="39">
        <f ca="1">[1]!f_nav_unit(A68,TDate1)</f>
        <v>0.82499999999999996</v>
      </c>
      <c r="AG68" s="39">
        <f ca="1">[1]!f_nav_unit(G68,TDate1)</f>
        <v>1.0009999999999999</v>
      </c>
      <c r="AH68" s="39">
        <f ca="1">[1]!f_nav_unit(J68,TDate1)</f>
        <v>0.64900000000000002</v>
      </c>
      <c r="AI68" s="6">
        <f ca="1">[1]!s_dq_close(E68,TDate1)</f>
        <v>0</v>
      </c>
      <c r="AJ68" s="6">
        <f ca="1">[1]!s_dq_close(F68,TDate1)</f>
        <v>0.96599999999999997</v>
      </c>
      <c r="AK68" s="6">
        <f ca="1">[1]!s_dq_close(I68,TDate1)</f>
        <v>0.68200000000000005</v>
      </c>
      <c r="AL68" s="39">
        <f ca="1">[1]!f_nav_unit(A68,TDate2)</f>
        <v>0.83199999999999996</v>
      </c>
      <c r="AM68" s="39">
        <f ca="1">[1]!f_nav_unit(G68,TDate2)</f>
        <v>1.0009999999999999</v>
      </c>
      <c r="AN68" s="39">
        <f ca="1">[1]!f_nav_unit(J68,TDate2)</f>
        <v>0.66300000000000003</v>
      </c>
      <c r="AO68" s="6">
        <f ca="1">[1]!s_dq_close(E68,TDate2)</f>
        <v>0</v>
      </c>
      <c r="AP68" s="6">
        <f ca="1">[1]!s_dq_close(F68,TDate2)</f>
        <v>0.96199999999999997</v>
      </c>
      <c r="AQ68" s="6">
        <f ca="1">[1]!s_dq_close(I68,TDate2)</f>
        <v>0.69499999999999995</v>
      </c>
      <c r="AR68" s="9">
        <f>[1]!f_info_managementfeeratio(D68)/100</f>
        <v>0.01</v>
      </c>
      <c r="AS68" s="9">
        <f>[1]!f_info_custodianfeeratio(D68)/100</f>
        <v>2.2000000000000001E-3</v>
      </c>
      <c r="AT68" s="9">
        <f>[1]!f_info_agreedannuyield(F68,"")/100</f>
        <v>4.4999999999999998E-2</v>
      </c>
      <c r="AU68" s="114">
        <f>[1]!f_anal_nextaayield(F68,"")/100</f>
        <v>4.4999999999999998E-2</v>
      </c>
      <c r="AV68" s="1">
        <f ca="1">IF([1]!i_dq_pctchange(L68,TDate1)=0,"-",(AF68/AL68-1)/[1]!i_dq_pctchange(L68,TDate1)*100)</f>
        <v>0.96878434865618357</v>
      </c>
    </row>
    <row r="69" spans="1:48" x14ac:dyDescent="0.25">
      <c r="A69" s="1" t="str">
        <f>CF!A69</f>
        <v>160516</v>
      </c>
      <c r="B69" s="1" t="str">
        <f>CF!D69</f>
        <v>博时证保</v>
      </c>
      <c r="C69" s="7" t="str">
        <f t="shared" si="11"/>
        <v>深</v>
      </c>
      <c r="D69" s="7" t="str">
        <f t="shared" si="12"/>
        <v>160516.OF</v>
      </c>
      <c r="E69" s="7" t="str">
        <f t="shared" si="13"/>
        <v>160516.SZ</v>
      </c>
      <c r="F69" s="7" t="str">
        <f>[1]!f_info_smfacode($D69)</f>
        <v>150225.SZ</v>
      </c>
      <c r="G69" s="7" t="str">
        <f t="shared" si="14"/>
        <v>150225</v>
      </c>
      <c r="H69" s="7" t="str">
        <f>[1]!S_INFO_NAME(F69)</f>
        <v>证保A级</v>
      </c>
      <c r="I69" s="7" t="str">
        <f>[1]!f_info_smfbcode($D69)</f>
        <v>150226.SZ</v>
      </c>
      <c r="J69" s="7" t="str">
        <f t="shared" si="15"/>
        <v>150226</v>
      </c>
      <c r="K69" s="7" t="str">
        <f>[1]!S_INFO_NAME(I69)</f>
        <v>证保B级</v>
      </c>
      <c r="L69" s="7" t="str">
        <f>UPPER([1]!f_info_trackindexcode(D69))</f>
        <v>399966.SZ</v>
      </c>
      <c r="M69" s="17" t="str">
        <f>[1]!S_INFO_NAME(L69)</f>
        <v>中证800证保</v>
      </c>
      <c r="N69" s="4">
        <f ca="1">[1]!f_nav_unit(A69,TDate0)</f>
        <v>1.2594000000000001</v>
      </c>
      <c r="O69" s="4">
        <f ca="1">[1]!f_nav_unit(F69,TDate0)</f>
        <v>1.0385</v>
      </c>
      <c r="P69" s="4">
        <f ca="1">[1]!f_nav_unit(I69,TDate0)</f>
        <v>1.4802999999999999</v>
      </c>
      <c r="Q69" s="5">
        <f ca="1">[1]!f_unit_floortrading(E69,TDate0)/100000000</f>
        <v>0</v>
      </c>
      <c r="R69" s="5">
        <f ca="1">[1]!f_unit_floortrading(F69,TDate0)/100000000</f>
        <v>0.18700683000000001</v>
      </c>
      <c r="S69" s="5">
        <f ca="1">[1]!f_unit_floortrading(I69,TDate0)/100000000</f>
        <v>0.18700683000000001</v>
      </c>
      <c r="T69" s="5">
        <f ca="1">[1]!f_unit_floortrading(E69,TDate1)/100000000</f>
        <v>0</v>
      </c>
      <c r="U69" s="5">
        <f ca="1">[1]!f_unit_floortrading(F69,TDate1)/100000000</f>
        <v>0.18738777000000001</v>
      </c>
      <c r="V69" s="5">
        <f ca="1">[1]!f_unit_floortrading(I69,TDate1)/100000000</f>
        <v>0.18738777000000001</v>
      </c>
      <c r="W69" s="6">
        <f ca="1">[1]!s_dq_close(A69,TDate0)</f>
        <v>0</v>
      </c>
      <c r="X69" s="6">
        <f ca="1">[1]!s_dq_close(F69,TDate0)</f>
        <v>1.131</v>
      </c>
      <c r="Y69" s="6">
        <f ca="1">[1]!s_dq_close(I69,TDate0)</f>
        <v>1.42</v>
      </c>
      <c r="Z69" s="8">
        <f t="shared" ca="1" si="16"/>
        <v>0</v>
      </c>
      <c r="AA69" s="8">
        <f t="shared" ca="1" si="17"/>
        <v>0.19420659295500001</v>
      </c>
      <c r="AB69" s="8">
        <f t="shared" ca="1" si="18"/>
        <v>0.27682621044900002</v>
      </c>
      <c r="AC69" s="8">
        <f t="shared" ca="1" si="19"/>
        <v>0.37401366000000003</v>
      </c>
      <c r="AD69" s="8">
        <f t="shared" ca="1" si="21"/>
        <v>0.37477554000000002</v>
      </c>
      <c r="AE69" s="8">
        <f t="shared" ca="1" si="20"/>
        <v>0.471032803404</v>
      </c>
      <c r="AF69" s="39">
        <f ca="1">[1]!f_nav_unit(A69,TDate1)</f>
        <v>1.2625999999999999</v>
      </c>
      <c r="AG69" s="39">
        <f ca="1">[1]!f_nav_unit(G69,TDate1)</f>
        <v>1.0384</v>
      </c>
      <c r="AH69" s="39">
        <f ca="1">[1]!f_nav_unit(J69,TDate1)</f>
        <v>1.4867999999999999</v>
      </c>
      <c r="AI69" s="6">
        <f ca="1">[1]!s_dq_close(E69,TDate1)</f>
        <v>0</v>
      </c>
      <c r="AJ69" s="6">
        <f ca="1">[1]!s_dq_close(F69,TDate1)</f>
        <v>1.052</v>
      </c>
      <c r="AK69" s="6">
        <f ca="1">[1]!s_dq_close(I69,TDate1)</f>
        <v>1.4550000000000001</v>
      </c>
      <c r="AL69" s="39">
        <f ca="1">[1]!f_nav_unit(A69,TDate2)</f>
        <v>1.2749999999999999</v>
      </c>
      <c r="AM69" s="39">
        <f ca="1">[1]!f_nav_unit(G69,TDate2)</f>
        <v>1.0382</v>
      </c>
      <c r="AN69" s="39">
        <f ca="1">[1]!f_nav_unit(J69,TDate2)</f>
        <v>1.5118</v>
      </c>
      <c r="AO69" s="6">
        <f ca="1">[1]!s_dq_close(E69,TDate2)</f>
        <v>0</v>
      </c>
      <c r="AP69" s="6">
        <f ca="1">[1]!s_dq_close(F69,TDate2)</f>
        <v>1.111</v>
      </c>
      <c r="AQ69" s="6">
        <f ca="1">[1]!s_dq_close(I69,TDate2)</f>
        <v>1.47</v>
      </c>
      <c r="AR69" s="9">
        <f>[1]!f_info_managementfeeratio(D69)/100</f>
        <v>0.01</v>
      </c>
      <c r="AS69" s="9">
        <f>[1]!f_info_custodianfeeratio(D69)/100</f>
        <v>2.2000000000000001E-3</v>
      </c>
      <c r="AT69" s="9">
        <f>[1]!f_info_agreedannuyield(F69,"")/100</f>
        <v>0.05</v>
      </c>
      <c r="AU69" s="114">
        <f>[1]!f_anal_nextaayield(F69,"")/100</f>
        <v>0.05</v>
      </c>
      <c r="AV69" s="1">
        <f ca="1">IF([1]!i_dq_pctchange(L69,TDate1)=0,"-",(AF69/AL69-1)/[1]!i_dq_pctchange(L69,TDate1)*100)</f>
        <v>0.93137706628179817</v>
      </c>
    </row>
    <row r="70" spans="1:48" x14ac:dyDescent="0.25">
      <c r="A70" s="1" t="str">
        <f>CF!A70</f>
        <v>168201</v>
      </c>
      <c r="B70" s="1" t="str">
        <f>CF!D70</f>
        <v>一带一路</v>
      </c>
      <c r="C70" s="7" t="str">
        <f t="shared" ref="C70:C106" si="22">IF(LEFT(A70,1)="1","深","沪")</f>
        <v>深</v>
      </c>
      <c r="D70" s="7" t="str">
        <f t="shared" ref="D70:D106" si="23">A70&amp;".OF"</f>
        <v>168201.OF</v>
      </c>
      <c r="E70" s="7" t="str">
        <f t="shared" ref="E70:E106" si="24">A70&amp;IF(C70="深",".SZ",".SH")</f>
        <v>168201.SZ</v>
      </c>
      <c r="F70" s="7" t="str">
        <f>[1]!f_info_smfacode($D70)</f>
        <v>150265.SZ</v>
      </c>
      <c r="G70" s="7" t="str">
        <f t="shared" ref="G70:G106" si="25">LEFT(F70,6)</f>
        <v>150265</v>
      </c>
      <c r="H70" s="7" t="str">
        <f>[1]!S_INFO_NAME(F70)</f>
        <v>一带A</v>
      </c>
      <c r="I70" s="7" t="str">
        <f>[1]!f_info_smfbcode($D70)</f>
        <v>150266.SZ</v>
      </c>
      <c r="J70" s="7" t="str">
        <f t="shared" ref="J70:J106" si="26">LEFT(I70,6)</f>
        <v>150266</v>
      </c>
      <c r="K70" s="7" t="str">
        <f>[1]!S_INFO_NAME(I70)</f>
        <v>一带B</v>
      </c>
      <c r="L70" s="7" t="str">
        <f>UPPER([1]!f_info_trackindexcode(D70))</f>
        <v>399991.SZ</v>
      </c>
      <c r="M70" s="17" t="str">
        <f>[1]!S_INFO_NAME(L70)</f>
        <v>一带一路</v>
      </c>
      <c r="N70" s="4">
        <f ca="1">[1]!f_nav_unit(A70,TDate0)</f>
        <v>1.224</v>
      </c>
      <c r="O70" s="4">
        <f ca="1">[1]!f_nav_unit(F70,TDate0)</f>
        <v>1.04</v>
      </c>
      <c r="P70" s="4">
        <f ca="1">[1]!f_nav_unit(I70,TDate0)</f>
        <v>1.4079999999999999</v>
      </c>
      <c r="Q70" s="5">
        <f ca="1">[1]!f_unit_floortrading(E70,TDate0)/100000000</f>
        <v>0</v>
      </c>
      <c r="R70" s="5">
        <f ca="1">[1]!f_unit_floortrading(F70,TDate0)/100000000</f>
        <v>0.89052348999999997</v>
      </c>
      <c r="S70" s="5">
        <f ca="1">[1]!f_unit_floortrading(I70,TDate0)/100000000</f>
        <v>0.89052348999999997</v>
      </c>
      <c r="T70" s="5">
        <f ca="1">[1]!f_unit_floortrading(E70,TDate1)/100000000</f>
        <v>0</v>
      </c>
      <c r="U70" s="5">
        <f ca="1">[1]!f_unit_floortrading(F70,TDate1)/100000000</f>
        <v>0.89178457</v>
      </c>
      <c r="V70" s="5">
        <f ca="1">[1]!f_unit_floortrading(I70,TDate1)/100000000</f>
        <v>0.89178457</v>
      </c>
      <c r="W70" s="6">
        <f ca="1">[1]!s_dq_close(A70,TDate0)</f>
        <v>0</v>
      </c>
      <c r="X70" s="6">
        <f ca="1">[1]!s_dq_close(F70,TDate0)</f>
        <v>1.091</v>
      </c>
      <c r="Y70" s="6">
        <f ca="1">[1]!s_dq_close(I70,TDate0)</f>
        <v>1.3420000000000001</v>
      </c>
      <c r="Z70" s="8">
        <f t="shared" ref="Z70:Z106" ca="1" si="27">Q70*N70</f>
        <v>0</v>
      </c>
      <c r="AA70" s="8">
        <f t="shared" ref="AA70:AA106" ca="1" si="28">R70*O70</f>
        <v>0.92614442959999999</v>
      </c>
      <c r="AB70" s="8">
        <f t="shared" ref="AB70:AB106" ca="1" si="29">S70*P70</f>
        <v>1.2538570739199999</v>
      </c>
      <c r="AC70" s="8">
        <f t="shared" ref="AC70:AC106" ca="1" si="30">Q70+R70+S70</f>
        <v>1.7810469799999999</v>
      </c>
      <c r="AD70" s="8">
        <f t="shared" ca="1" si="21"/>
        <v>1.78356914</v>
      </c>
      <c r="AE70" s="8">
        <f t="shared" ref="AE70:AE106" ca="1" si="31">SUM(Z70:AB70)</f>
        <v>2.1800015035199998</v>
      </c>
      <c r="AF70" s="39">
        <f ca="1">[1]!f_nav_unit(A70,TDate1)</f>
        <v>1.2250000000000001</v>
      </c>
      <c r="AG70" s="39">
        <f ca="1">[1]!f_nav_unit(G70,TDate1)</f>
        <v>1.04</v>
      </c>
      <c r="AH70" s="39">
        <f ca="1">[1]!f_nav_unit(J70,TDate1)</f>
        <v>1.409</v>
      </c>
      <c r="AI70" s="6">
        <f ca="1">[1]!s_dq_close(E70,TDate1)</f>
        <v>0</v>
      </c>
      <c r="AJ70" s="6">
        <f ca="1">[1]!s_dq_close(F70,TDate1)</f>
        <v>1.091</v>
      </c>
      <c r="AK70" s="6">
        <f ca="1">[1]!s_dq_close(I70,TDate1)</f>
        <v>1.337</v>
      </c>
      <c r="AL70" s="39">
        <f ca="1">[1]!f_nav_unit(A70,TDate2)</f>
        <v>1.2350000000000001</v>
      </c>
      <c r="AM70" s="39">
        <f ca="1">[1]!f_nav_unit(G70,TDate2)</f>
        <v>1.04</v>
      </c>
      <c r="AN70" s="39">
        <f ca="1">[1]!f_nav_unit(J70,TDate2)</f>
        <v>1.429</v>
      </c>
      <c r="AO70" s="6">
        <f ca="1">[1]!s_dq_close(E70,TDate2)</f>
        <v>0</v>
      </c>
      <c r="AP70" s="6">
        <f ca="1">[1]!s_dq_close(F70,TDate2)</f>
        <v>1.103</v>
      </c>
      <c r="AQ70" s="6">
        <f ca="1">[1]!s_dq_close(I70,TDate2)</f>
        <v>1.357</v>
      </c>
      <c r="AR70" s="9">
        <f>[1]!f_info_managementfeeratio(D70)/100</f>
        <v>0.01</v>
      </c>
      <c r="AS70" s="9">
        <f>[1]!f_info_custodianfeeratio(D70)/100</f>
        <v>2.2000000000000001E-3</v>
      </c>
      <c r="AT70" s="9">
        <f>[1]!f_info_agreedannuyield(F70,"")/100</f>
        <v>5.5E-2</v>
      </c>
      <c r="AU70" s="114">
        <f>[1]!f_anal_nextaayield(F70,"")/100</f>
        <v>5.5E-2</v>
      </c>
      <c r="AV70" s="1">
        <f ca="1">IF([1]!i_dq_pctchange(L70,TDate1)=0,"-",(AF70/AL70-1)/[1]!i_dq_pctchange(L70,TDate1)*100)</f>
        <v>0.93236388442098184</v>
      </c>
    </row>
    <row r="71" spans="1:48" x14ac:dyDescent="0.25">
      <c r="A71" s="1" t="str">
        <f>CF!A71</f>
        <v>161723</v>
      </c>
      <c r="B71" s="1" t="str">
        <f>CF!D71</f>
        <v>银行基金</v>
      </c>
      <c r="C71" s="7" t="str">
        <f t="shared" si="22"/>
        <v>深</v>
      </c>
      <c r="D71" s="7" t="str">
        <f t="shared" si="23"/>
        <v>161723.OF</v>
      </c>
      <c r="E71" s="7" t="str">
        <f t="shared" si="24"/>
        <v>161723.SZ</v>
      </c>
      <c r="F71" s="7" t="str">
        <f>[1]!f_info_smfacode($D71)</f>
        <v>150249.SZ</v>
      </c>
      <c r="G71" s="7" t="str">
        <f t="shared" si="25"/>
        <v>150249</v>
      </c>
      <c r="H71" s="7" t="str">
        <f>[1]!S_INFO_NAME(F71)</f>
        <v>银行A端</v>
      </c>
      <c r="I71" s="7" t="str">
        <f>[1]!f_info_smfbcode($D71)</f>
        <v>150250.SZ</v>
      </c>
      <c r="J71" s="7" t="str">
        <f t="shared" si="26"/>
        <v>150250</v>
      </c>
      <c r="K71" s="7" t="str">
        <f>[1]!S_INFO_NAME(I71)</f>
        <v>银行B端</v>
      </c>
      <c r="L71" s="7" t="str">
        <f>UPPER([1]!f_info_trackindexcode(D71))</f>
        <v>399986.SZ</v>
      </c>
      <c r="M71" s="17" t="str">
        <f>[1]!S_INFO_NAME(L71)</f>
        <v>中证银行</v>
      </c>
      <c r="N71" s="4">
        <f ca="1">[1]!f_nav_unit(A71,TDate0)</f>
        <v>1.024</v>
      </c>
      <c r="O71" s="4">
        <f ca="1">[1]!f_nav_unit(F71,TDate0)</f>
        <v>1.0329999999999999</v>
      </c>
      <c r="P71" s="4">
        <f ca="1">[1]!f_nav_unit(I71,TDate0)</f>
        <v>1.0149999999999999</v>
      </c>
      <c r="Q71" s="5">
        <f ca="1">[1]!f_unit_floortrading(E71,TDate0)/100000000</f>
        <v>0</v>
      </c>
      <c r="R71" s="5">
        <f ca="1">[1]!f_unit_floortrading(F71,TDate0)/100000000</f>
        <v>0.19890529000000001</v>
      </c>
      <c r="S71" s="5">
        <f ca="1">[1]!f_unit_floortrading(I71,TDate0)/100000000</f>
        <v>0.19890529000000001</v>
      </c>
      <c r="T71" s="5">
        <f ca="1">[1]!f_unit_floortrading(E71,TDate1)/100000000</f>
        <v>0</v>
      </c>
      <c r="U71" s="5">
        <f ca="1">[1]!f_unit_floortrading(F71,TDate1)/100000000</f>
        <v>0.19890529000000001</v>
      </c>
      <c r="V71" s="5">
        <f ca="1">[1]!f_unit_floortrading(I71,TDate1)/100000000</f>
        <v>0.19890529000000001</v>
      </c>
      <c r="W71" s="6">
        <f ca="1">[1]!s_dq_close(A71,TDate0)</f>
        <v>0</v>
      </c>
      <c r="X71" s="6">
        <f ca="1">[1]!s_dq_close(F71,TDate0)</f>
        <v>1.014</v>
      </c>
      <c r="Y71" s="6">
        <f ca="1">[1]!s_dq_close(I71,TDate0)</f>
        <v>1.022</v>
      </c>
      <c r="Z71" s="8">
        <f t="shared" ca="1" si="27"/>
        <v>0</v>
      </c>
      <c r="AA71" s="8">
        <f t="shared" ca="1" si="28"/>
        <v>0.20546916457</v>
      </c>
      <c r="AB71" s="8">
        <f t="shared" ca="1" si="29"/>
        <v>0.20188886935</v>
      </c>
      <c r="AC71" s="8">
        <f t="shared" ca="1" si="30"/>
        <v>0.39781058000000002</v>
      </c>
      <c r="AD71" s="8">
        <f t="shared" ca="1" si="21"/>
        <v>0.39781058000000002</v>
      </c>
      <c r="AE71" s="8">
        <f t="shared" ca="1" si="31"/>
        <v>0.40735803392000003</v>
      </c>
      <c r="AF71" s="39">
        <f ca="1">[1]!f_nav_unit(A71,TDate1)</f>
        <v>1.024</v>
      </c>
      <c r="AG71" s="39">
        <f ca="1">[1]!f_nav_unit(G71,TDate1)</f>
        <v>1.0329999999999999</v>
      </c>
      <c r="AH71" s="39">
        <f ca="1">[1]!f_nav_unit(J71,TDate1)</f>
        <v>1.0149999999999999</v>
      </c>
      <c r="AI71" s="6">
        <f ca="1">[1]!s_dq_close(E71,TDate1)</f>
        <v>0</v>
      </c>
      <c r="AJ71" s="6">
        <f ca="1">[1]!s_dq_close(F71,TDate1)</f>
        <v>1.014</v>
      </c>
      <c r="AK71" s="6">
        <f ca="1">[1]!s_dq_close(I71,TDate1)</f>
        <v>1.0389999999999999</v>
      </c>
      <c r="AL71" s="39">
        <f ca="1">[1]!f_nav_unit(A71,TDate2)</f>
        <v>1.0329999999999999</v>
      </c>
      <c r="AM71" s="39">
        <f ca="1">[1]!f_nav_unit(G71,TDate2)</f>
        <v>1.0329999999999999</v>
      </c>
      <c r="AN71" s="39">
        <f ca="1">[1]!f_nav_unit(J71,TDate2)</f>
        <v>1.0329999999999999</v>
      </c>
      <c r="AO71" s="6">
        <f ca="1">[1]!s_dq_close(E71,TDate2)</f>
        <v>0</v>
      </c>
      <c r="AP71" s="6">
        <f ca="1">[1]!s_dq_close(F71,TDate2)</f>
        <v>1.014</v>
      </c>
      <c r="AQ71" s="6">
        <f ca="1">[1]!s_dq_close(I71,TDate2)</f>
        <v>1.054</v>
      </c>
      <c r="AR71" s="9">
        <f>[1]!f_info_managementfeeratio(D71)/100</f>
        <v>0.01</v>
      </c>
      <c r="AS71" s="9">
        <f>[1]!f_info_custodianfeeratio(D71)/100</f>
        <v>2E-3</v>
      </c>
      <c r="AT71" s="9">
        <f>[1]!f_info_agreedannuyield(F71,"")/100</f>
        <v>4.4999999999999998E-2</v>
      </c>
      <c r="AU71" s="114">
        <f>[1]!f_anal_nextaayield(F71,"")/100</f>
        <v>4.4999999999999998E-2</v>
      </c>
      <c r="AV71" s="1">
        <f ca="1">IF([1]!i_dq_pctchange(L71,TDate1)=0,"-",(AF71/AL71-1)/[1]!i_dq_pctchange(L71,TDate1)*100)</f>
        <v>0.974839249740168</v>
      </c>
    </row>
    <row r="72" spans="1:48" x14ac:dyDescent="0.25">
      <c r="A72" s="1" t="str">
        <f>CF!A72</f>
        <v>161724</v>
      </c>
      <c r="B72" s="1" t="str">
        <f>CF!D72</f>
        <v>煤炭分级</v>
      </c>
      <c r="C72" s="7" t="str">
        <f t="shared" si="22"/>
        <v>深</v>
      </c>
      <c r="D72" s="7" t="str">
        <f t="shared" si="23"/>
        <v>161724.OF</v>
      </c>
      <c r="E72" s="7" t="str">
        <f t="shared" si="24"/>
        <v>161724.SZ</v>
      </c>
      <c r="F72" s="7" t="str">
        <f>[1]!f_info_smfacode($D72)</f>
        <v>150251.SZ</v>
      </c>
      <c r="G72" s="7" t="str">
        <f t="shared" si="25"/>
        <v>150251</v>
      </c>
      <c r="H72" s="7" t="str">
        <f>[1]!S_INFO_NAME(F72)</f>
        <v>煤炭A</v>
      </c>
      <c r="I72" s="7" t="str">
        <f>[1]!f_info_smfbcode($D72)</f>
        <v>150252.SZ</v>
      </c>
      <c r="J72" s="7" t="str">
        <f t="shared" si="26"/>
        <v>150252</v>
      </c>
      <c r="K72" s="7" t="str">
        <f>[1]!S_INFO_NAME(I72)</f>
        <v>煤炭B</v>
      </c>
      <c r="L72" s="7" t="str">
        <f>UPPER([1]!f_info_trackindexcode(D72))</f>
        <v>399990.SZ</v>
      </c>
      <c r="M72" s="17" t="str">
        <f>[1]!S_INFO_NAME(L72)</f>
        <v>煤炭等权</v>
      </c>
      <c r="N72" s="4">
        <f ca="1">[1]!f_nav_unit(A72,TDate0)</f>
        <v>1.389</v>
      </c>
      <c r="O72" s="4">
        <f ca="1">[1]!f_nav_unit(F72,TDate0)</f>
        <v>1.0329999999999999</v>
      </c>
      <c r="P72" s="4">
        <f ca="1">[1]!f_nav_unit(I72,TDate0)</f>
        <v>1.7450000000000001</v>
      </c>
      <c r="Q72" s="5">
        <f ca="1">[1]!f_unit_floortrading(E72,TDate0)/100000000</f>
        <v>0</v>
      </c>
      <c r="R72" s="5">
        <f ca="1">[1]!f_unit_floortrading(F72,TDate0)/100000000</f>
        <v>0.25176489000000002</v>
      </c>
      <c r="S72" s="5">
        <f ca="1">[1]!f_unit_floortrading(I72,TDate0)/100000000</f>
        <v>0.25176489000000002</v>
      </c>
      <c r="T72" s="5">
        <f ca="1">[1]!f_unit_floortrading(E72,TDate1)/100000000</f>
        <v>0</v>
      </c>
      <c r="U72" s="5">
        <f ca="1">[1]!f_unit_floortrading(F72,TDate1)/100000000</f>
        <v>0.25176489000000002</v>
      </c>
      <c r="V72" s="5">
        <f ca="1">[1]!f_unit_floortrading(I72,TDate1)/100000000</f>
        <v>0.25176489000000002</v>
      </c>
      <c r="W72" s="6">
        <f ca="1">[1]!s_dq_close(A72,TDate0)</f>
        <v>0</v>
      </c>
      <c r="X72" s="6">
        <f ca="1">[1]!s_dq_close(F72,TDate0)</f>
        <v>1.0509999999999999</v>
      </c>
      <c r="Y72" s="6">
        <f ca="1">[1]!s_dq_close(I72,TDate0)</f>
        <v>1.7070000000000001</v>
      </c>
      <c r="Z72" s="8">
        <f t="shared" ca="1" si="27"/>
        <v>0</v>
      </c>
      <c r="AA72" s="8">
        <f t="shared" ca="1" si="28"/>
        <v>0.26007313136999999</v>
      </c>
      <c r="AB72" s="8">
        <f t="shared" ca="1" si="29"/>
        <v>0.43932973305000006</v>
      </c>
      <c r="AC72" s="8">
        <f t="shared" ca="1" si="30"/>
        <v>0.50352978000000004</v>
      </c>
      <c r="AD72" s="8">
        <f t="shared" ca="1" si="21"/>
        <v>0.50352978000000004</v>
      </c>
      <c r="AE72" s="8">
        <f t="shared" ca="1" si="31"/>
        <v>0.6994028644200001</v>
      </c>
      <c r="AF72" s="39">
        <f ca="1">[1]!f_nav_unit(A72,TDate1)</f>
        <v>1.3720000000000001</v>
      </c>
      <c r="AG72" s="39">
        <f ca="1">[1]!f_nav_unit(G72,TDate1)</f>
        <v>1.0329999999999999</v>
      </c>
      <c r="AH72" s="39">
        <f ca="1">[1]!f_nav_unit(J72,TDate1)</f>
        <v>1.7110000000000001</v>
      </c>
      <c r="AI72" s="6">
        <f ca="1">[1]!s_dq_close(E72,TDate1)</f>
        <v>0</v>
      </c>
      <c r="AJ72" s="6">
        <f ca="1">[1]!s_dq_close(F72,TDate1)</f>
        <v>1.05</v>
      </c>
      <c r="AK72" s="6">
        <f ca="1">[1]!s_dq_close(I72,TDate1)</f>
        <v>1.67</v>
      </c>
      <c r="AL72" s="39">
        <f ca="1">[1]!f_nav_unit(A72,TDate2)</f>
        <v>1.3939999999999999</v>
      </c>
      <c r="AM72" s="39">
        <f ca="1">[1]!f_nav_unit(G72,TDate2)</f>
        <v>1.0329999999999999</v>
      </c>
      <c r="AN72" s="39">
        <f ca="1">[1]!f_nav_unit(J72,TDate2)</f>
        <v>1.7549999999999999</v>
      </c>
      <c r="AO72" s="6">
        <f ca="1">[1]!s_dq_close(E72,TDate2)</f>
        <v>0</v>
      </c>
      <c r="AP72" s="6">
        <f ca="1">[1]!s_dq_close(F72,TDate2)</f>
        <v>1.056</v>
      </c>
      <c r="AQ72" s="6">
        <f ca="1">[1]!s_dq_close(I72,TDate2)</f>
        <v>1.71</v>
      </c>
      <c r="AR72" s="9">
        <f>[1]!f_info_managementfeeratio(D72)/100</f>
        <v>0.01</v>
      </c>
      <c r="AS72" s="9">
        <f>[1]!f_info_custodianfeeratio(D72)/100</f>
        <v>2.2000000000000001E-3</v>
      </c>
      <c r="AT72" s="9">
        <f>[1]!f_info_agreedannuyield(F72,"")/100</f>
        <v>4.4999999999999998E-2</v>
      </c>
      <c r="AU72" s="114">
        <f>[1]!f_anal_nextaayield(F72,"")/100</f>
        <v>4.4999999999999998E-2</v>
      </c>
      <c r="AV72" s="1">
        <f ca="1">IF([1]!i_dq_pctchange(L72,TDate1)=0,"-",(AF72/AL72-1)/[1]!i_dq_pctchange(L72,TDate1)*100)</f>
        <v>0.91592868386228565</v>
      </c>
    </row>
    <row r="73" spans="1:48" x14ac:dyDescent="0.25">
      <c r="A73" s="1" t="str">
        <f>CF!A73</f>
        <v>163116</v>
      </c>
      <c r="B73" s="1" t="str">
        <f>CF!D73</f>
        <v>申万电子</v>
      </c>
      <c r="C73" s="7" t="str">
        <f t="shared" si="22"/>
        <v>深</v>
      </c>
      <c r="D73" s="7" t="str">
        <f t="shared" si="23"/>
        <v>163116.OF</v>
      </c>
      <c r="E73" s="7" t="str">
        <f t="shared" si="24"/>
        <v>163116.SZ</v>
      </c>
      <c r="F73" s="7" t="str">
        <f>[1]!f_info_smfacode($D73)</f>
        <v>150231.SZ</v>
      </c>
      <c r="G73" s="7" t="str">
        <f t="shared" si="25"/>
        <v>150231</v>
      </c>
      <c r="H73" s="7" t="str">
        <f>[1]!S_INFO_NAME(F73)</f>
        <v>电子A</v>
      </c>
      <c r="I73" s="7" t="str">
        <f>[1]!f_info_smfbcode($D73)</f>
        <v>150232.SZ</v>
      </c>
      <c r="J73" s="7" t="str">
        <f t="shared" si="26"/>
        <v>150232</v>
      </c>
      <c r="K73" s="7" t="str">
        <f>[1]!S_INFO_NAME(I73)</f>
        <v>电子B</v>
      </c>
      <c r="L73" s="7" t="str">
        <f>UPPER([1]!f_info_trackindexcode(D73))</f>
        <v>399811.SZ</v>
      </c>
      <c r="M73" s="17" t="str">
        <f>[1]!S_INFO_NAME(L73)</f>
        <v>CSSW电子</v>
      </c>
      <c r="N73" s="4">
        <f ca="1">[1]!f_nav_unit(A73,TDate0)</f>
        <v>1.1448</v>
      </c>
      <c r="O73" s="4">
        <f ca="1">[1]!f_nav_unit(F73,TDate0)</f>
        <v>1.0143</v>
      </c>
      <c r="P73" s="4">
        <f ca="1">[1]!f_nav_unit(I73,TDate0)</f>
        <v>1.2753000000000001</v>
      </c>
      <c r="Q73" s="5">
        <f ca="1">[1]!f_unit_floortrading(E73,TDate0)/100000000</f>
        <v>0</v>
      </c>
      <c r="R73" s="5">
        <f ca="1">[1]!f_unit_floortrading(F73,TDate0)/100000000</f>
        <v>0.19200858000000001</v>
      </c>
      <c r="S73" s="5">
        <f ca="1">[1]!f_unit_floortrading(I73,TDate0)/100000000</f>
        <v>0.19200858000000001</v>
      </c>
      <c r="T73" s="5">
        <f ca="1">[1]!f_unit_floortrading(E73,TDate1)/100000000</f>
        <v>0</v>
      </c>
      <c r="U73" s="5">
        <f ca="1">[1]!f_unit_floortrading(F73,TDate1)/100000000</f>
        <v>0.19204368999999999</v>
      </c>
      <c r="V73" s="5">
        <f ca="1">[1]!f_unit_floortrading(I73,TDate1)/100000000</f>
        <v>0.19204368999999999</v>
      </c>
      <c r="W73" s="6">
        <f ca="1">[1]!s_dq_close(A73,TDate0)</f>
        <v>0</v>
      </c>
      <c r="X73" s="6">
        <f ca="1">[1]!s_dq_close(F73,TDate0)</f>
        <v>1.1990000000000001</v>
      </c>
      <c r="Y73" s="6">
        <f ca="1">[1]!s_dq_close(I73,TDate0)</f>
        <v>1.2170000000000001</v>
      </c>
      <c r="Z73" s="8">
        <f t="shared" ca="1" si="27"/>
        <v>0</v>
      </c>
      <c r="AA73" s="8">
        <f t="shared" ca="1" si="28"/>
        <v>0.19475430269400001</v>
      </c>
      <c r="AB73" s="8">
        <f t="shared" ca="1" si="29"/>
        <v>0.24486854207400002</v>
      </c>
      <c r="AC73" s="8">
        <f t="shared" ca="1" si="30"/>
        <v>0.38401716000000002</v>
      </c>
      <c r="AD73" s="8">
        <f t="shared" ca="1" si="21"/>
        <v>0.38408737999999998</v>
      </c>
      <c r="AE73" s="8">
        <f t="shared" ca="1" si="31"/>
        <v>0.43962284476800007</v>
      </c>
      <c r="AF73" s="39">
        <f ca="1">[1]!f_nav_unit(A73,TDate1)</f>
        <v>1.1446000000000001</v>
      </c>
      <c r="AG73" s="39">
        <f ca="1">[1]!f_nav_unit(G73,TDate1)</f>
        <v>1.0142</v>
      </c>
      <c r="AH73" s="39">
        <f ca="1">[1]!f_nav_unit(J73,TDate1)</f>
        <v>1.2749999999999999</v>
      </c>
      <c r="AI73" s="6">
        <f ca="1">[1]!s_dq_close(E73,TDate1)</f>
        <v>0</v>
      </c>
      <c r="AJ73" s="6">
        <f ca="1">[1]!s_dq_close(F73,TDate1)</f>
        <v>1.095</v>
      </c>
      <c r="AK73" s="6">
        <f ca="1">[1]!s_dq_close(I73,TDate1)</f>
        <v>1.2070000000000001</v>
      </c>
      <c r="AL73" s="39">
        <f ca="1">[1]!f_nav_unit(A73,TDate2)</f>
        <v>1.1493</v>
      </c>
      <c r="AM73" s="39">
        <f ca="1">[1]!f_nav_unit(G73,TDate2)</f>
        <v>1.0141</v>
      </c>
      <c r="AN73" s="39">
        <f ca="1">[1]!f_nav_unit(J73,TDate2)</f>
        <v>1.2845</v>
      </c>
      <c r="AO73" s="6">
        <f ca="1">[1]!s_dq_close(E73,TDate2)</f>
        <v>0</v>
      </c>
      <c r="AP73" s="6">
        <f ca="1">[1]!s_dq_close(F73,TDate2)</f>
        <v>1.095</v>
      </c>
      <c r="AQ73" s="6">
        <f ca="1">[1]!s_dq_close(I73,TDate2)</f>
        <v>1.2050000000000001</v>
      </c>
      <c r="AR73" s="9">
        <f>[1]!f_info_managementfeeratio(D73)/100</f>
        <v>0.01</v>
      </c>
      <c r="AS73" s="9">
        <f>[1]!f_info_custodianfeeratio(D73)/100</f>
        <v>2.2000000000000001E-3</v>
      </c>
      <c r="AT73" s="9">
        <f>[1]!f_info_agreedannuyield(F73,"")/100</f>
        <v>4.4999999999999998E-2</v>
      </c>
      <c r="AU73" s="114">
        <f>[1]!f_anal_nextaayield(F73,"")/100</f>
        <v>4.4999999999999998E-2</v>
      </c>
      <c r="AV73" s="1">
        <f ca="1">IF([1]!i_dq_pctchange(L73,TDate1)=0,"-",(AF73/AL73-1)/[1]!i_dq_pctchange(L73,TDate1)*100)</f>
        <v>0.89308197540918699</v>
      </c>
    </row>
    <row r="74" spans="1:48" x14ac:dyDescent="0.25">
      <c r="A74" s="1" t="str">
        <f>CF!A74</f>
        <v>164818</v>
      </c>
      <c r="B74" s="1" t="str">
        <f>CF!D74</f>
        <v>传媒母基</v>
      </c>
      <c r="C74" s="7" t="str">
        <f t="shared" si="22"/>
        <v>深</v>
      </c>
      <c r="D74" s="7" t="str">
        <f t="shared" si="23"/>
        <v>164818.OF</v>
      </c>
      <c r="E74" s="7" t="str">
        <f t="shared" si="24"/>
        <v>164818.SZ</v>
      </c>
      <c r="F74" s="7" t="str">
        <f>[1]!f_info_smfacode($D74)</f>
        <v>150247.SZ</v>
      </c>
      <c r="G74" s="7" t="str">
        <f t="shared" si="25"/>
        <v>150247</v>
      </c>
      <c r="H74" s="7" t="str">
        <f>[1]!S_INFO_NAME(F74)</f>
        <v>传媒A级</v>
      </c>
      <c r="I74" s="7" t="str">
        <f>[1]!f_info_smfbcode($D74)</f>
        <v>150248.SZ</v>
      </c>
      <c r="J74" s="7" t="str">
        <f t="shared" si="26"/>
        <v>150248</v>
      </c>
      <c r="K74" s="7" t="str">
        <f>[1]!S_INFO_NAME(I74)</f>
        <v>传媒B级</v>
      </c>
      <c r="L74" s="7" t="str">
        <f>UPPER([1]!f_info_trackindexcode(D74))</f>
        <v>399971.SZ</v>
      </c>
      <c r="M74" s="17" t="str">
        <f>[1]!S_INFO_NAME(L74)</f>
        <v>中证传媒</v>
      </c>
      <c r="N74" s="4">
        <f ca="1">[1]!f_nav_unit(A74,TDate0)</f>
        <v>0.97650000000000003</v>
      </c>
      <c r="O74" s="4">
        <f ca="1">[1]!f_nav_unit(F74,TDate0)</f>
        <v>1.0205</v>
      </c>
      <c r="P74" s="4">
        <f ca="1">[1]!f_nav_unit(I74,TDate0)</f>
        <v>0.9325</v>
      </c>
      <c r="Q74" s="5">
        <f ca="1">[1]!f_unit_floortrading(E74,TDate0)/100000000</f>
        <v>0</v>
      </c>
      <c r="R74" s="5">
        <f ca="1">[1]!f_unit_floortrading(F74,TDate0)/100000000</f>
        <v>0.69081760000000003</v>
      </c>
      <c r="S74" s="5">
        <f ca="1">[1]!f_unit_floortrading(I74,TDate0)/100000000</f>
        <v>0.69081760000000003</v>
      </c>
      <c r="T74" s="5">
        <f ca="1">[1]!f_unit_floortrading(E74,TDate1)/100000000</f>
        <v>0</v>
      </c>
      <c r="U74" s="5">
        <f ca="1">[1]!f_unit_floortrading(F74,TDate1)/100000000</f>
        <v>0.70106689</v>
      </c>
      <c r="V74" s="5">
        <f ca="1">[1]!f_unit_floortrading(I74,TDate1)/100000000</f>
        <v>0.70106689</v>
      </c>
      <c r="W74" s="6">
        <f ca="1">[1]!s_dq_close(A74,TDate0)</f>
        <v>0</v>
      </c>
      <c r="X74" s="6">
        <f ca="1">[1]!s_dq_close(F74,TDate0)</f>
        <v>1.036</v>
      </c>
      <c r="Y74" s="6">
        <f ca="1">[1]!s_dq_close(I74,TDate0)</f>
        <v>0.90900000000000003</v>
      </c>
      <c r="Z74" s="8">
        <f t="shared" ca="1" si="27"/>
        <v>0</v>
      </c>
      <c r="AA74" s="8">
        <f t="shared" ca="1" si="28"/>
        <v>0.70497936080000001</v>
      </c>
      <c r="AB74" s="8">
        <f t="shared" ca="1" si="29"/>
        <v>0.64418741200000007</v>
      </c>
      <c r="AC74" s="8">
        <f t="shared" ca="1" si="30"/>
        <v>1.3816352000000001</v>
      </c>
      <c r="AD74" s="8">
        <f t="shared" ca="1" si="21"/>
        <v>1.40213378</v>
      </c>
      <c r="AE74" s="8">
        <f t="shared" ca="1" si="31"/>
        <v>1.3491667728000001</v>
      </c>
      <c r="AF74" s="39">
        <f ca="1">[1]!f_nav_unit(A74,TDate1)</f>
        <v>0.97829999999999995</v>
      </c>
      <c r="AG74" s="39">
        <f ca="1">[1]!f_nav_unit(G74,TDate1)</f>
        <v>1.0203</v>
      </c>
      <c r="AH74" s="39">
        <f ca="1">[1]!f_nav_unit(J74,TDate1)</f>
        <v>0.93620000000000003</v>
      </c>
      <c r="AI74" s="6">
        <f ca="1">[1]!s_dq_close(E74,TDate1)</f>
        <v>0</v>
      </c>
      <c r="AJ74" s="6">
        <f ca="1">[1]!s_dq_close(F74,TDate1)</f>
        <v>1.0329999999999999</v>
      </c>
      <c r="AK74" s="6">
        <f ca="1">[1]!s_dq_close(I74,TDate1)</f>
        <v>0.90900000000000003</v>
      </c>
      <c r="AL74" s="39">
        <f ca="1">[1]!f_nav_unit(A74,TDate2)</f>
        <v>0.98129999999999995</v>
      </c>
      <c r="AM74" s="39">
        <f ca="1">[1]!f_nav_unit(G74,TDate2)</f>
        <v>1.0202</v>
      </c>
      <c r="AN74" s="39">
        <f ca="1">[1]!f_nav_unit(J74,TDate2)</f>
        <v>0.94240000000000002</v>
      </c>
      <c r="AO74" s="6">
        <f ca="1">[1]!s_dq_close(E74,TDate2)</f>
        <v>0</v>
      </c>
      <c r="AP74" s="6">
        <f ca="1">[1]!s_dq_close(F74,TDate2)</f>
        <v>1.0329999999999999</v>
      </c>
      <c r="AQ74" s="6">
        <f ca="1">[1]!s_dq_close(I74,TDate2)</f>
        <v>0.91100000000000003</v>
      </c>
      <c r="AR74" s="9">
        <f>[1]!f_info_managementfeeratio(D74)/100</f>
        <v>0.01</v>
      </c>
      <c r="AS74" s="9">
        <f>[1]!f_info_custodianfeeratio(D74)/100</f>
        <v>2E-3</v>
      </c>
      <c r="AT74" s="9">
        <f>[1]!f_info_agreedannuyield(F74,"")/100</f>
        <v>5.5E-2</v>
      </c>
      <c r="AU74" s="114">
        <f>[1]!f_anal_nextaayield(F74,"")/100</f>
        <v>5.5E-2</v>
      </c>
      <c r="AV74" s="1">
        <f ca="1">IF([1]!i_dq_pctchange(L74,TDate1)=0,"-",(AF74/AL74-1)/[1]!i_dq_pctchange(L74,TDate1)*100)</f>
        <v>0.61337219101525398</v>
      </c>
    </row>
    <row r="75" spans="1:48" x14ac:dyDescent="0.25">
      <c r="A75" s="1" t="str">
        <f>CF!A75</f>
        <v>160639</v>
      </c>
      <c r="B75" s="1" t="str">
        <f>CF!D75</f>
        <v>高铁分级</v>
      </c>
      <c r="C75" s="7" t="str">
        <f t="shared" si="22"/>
        <v>深</v>
      </c>
      <c r="D75" s="7" t="str">
        <f t="shared" si="23"/>
        <v>160639.OF</v>
      </c>
      <c r="E75" s="7" t="str">
        <f t="shared" si="24"/>
        <v>160639.SZ</v>
      </c>
      <c r="F75" s="7" t="str">
        <f>[1]!f_info_smfacode($D75)</f>
        <v>150277.SZ</v>
      </c>
      <c r="G75" s="7" t="str">
        <f t="shared" si="25"/>
        <v>150277</v>
      </c>
      <c r="H75" s="7" t="str">
        <f>[1]!S_INFO_NAME(F75)</f>
        <v>高铁A</v>
      </c>
      <c r="I75" s="7" t="str">
        <f>[1]!f_info_smfbcode($D75)</f>
        <v>150278.SZ</v>
      </c>
      <c r="J75" s="7" t="str">
        <f t="shared" si="26"/>
        <v>150278</v>
      </c>
      <c r="K75" s="7" t="str">
        <f>[1]!S_INFO_NAME(I75)</f>
        <v>高铁B</v>
      </c>
      <c r="L75" s="7" t="str">
        <f>UPPER([1]!f_info_trackindexcode(D75))</f>
        <v>399807.SZ</v>
      </c>
      <c r="M75" s="17" t="str">
        <f>[1]!S_INFO_NAME(L75)</f>
        <v>高铁产业</v>
      </c>
      <c r="N75" s="4">
        <f ca="1">[1]!f_nav_unit(A75,TDate0)</f>
        <v>0.76900000000000002</v>
      </c>
      <c r="O75" s="4">
        <f ca="1">[1]!f_nav_unit(F75,TDate0)</f>
        <v>1.0009999999999999</v>
      </c>
      <c r="P75" s="4">
        <f ca="1">[1]!f_nav_unit(I75,TDate0)</f>
        <v>0.53700000000000003</v>
      </c>
      <c r="Q75" s="5">
        <f ca="1">[1]!f_unit_floortrading(E75,TDate0)/100000000</f>
        <v>0</v>
      </c>
      <c r="R75" s="5">
        <f ca="1">[1]!f_unit_floortrading(F75,TDate0)/100000000</f>
        <v>1.6095631100000001</v>
      </c>
      <c r="S75" s="5">
        <f ca="1">[1]!f_unit_floortrading(I75,TDate0)/100000000</f>
        <v>1.6095631100000001</v>
      </c>
      <c r="T75" s="5">
        <f ca="1">[1]!f_unit_floortrading(E75,TDate1)/100000000</f>
        <v>0</v>
      </c>
      <c r="U75" s="5">
        <f ca="1">[1]!f_unit_floortrading(F75,TDate1)/100000000</f>
        <v>1.6093655</v>
      </c>
      <c r="V75" s="5">
        <f ca="1">[1]!f_unit_floortrading(I75,TDate1)/100000000</f>
        <v>1.6093655</v>
      </c>
      <c r="W75" s="6">
        <f ca="1">[1]!s_dq_close(A75,TDate0)</f>
        <v>0</v>
      </c>
      <c r="X75" s="6">
        <f ca="1">[1]!s_dq_close(F75,TDate0)</f>
        <v>0.95299999999999996</v>
      </c>
      <c r="Y75" s="6">
        <f ca="1">[1]!s_dq_close(I75,TDate0)</f>
        <v>0.57999999999999996</v>
      </c>
      <c r="Z75" s="8">
        <f t="shared" ca="1" si="27"/>
        <v>0</v>
      </c>
      <c r="AA75" s="8">
        <f t="shared" ca="1" si="28"/>
        <v>1.6111726731099998</v>
      </c>
      <c r="AB75" s="8">
        <f t="shared" ca="1" si="29"/>
        <v>0.86433539007000004</v>
      </c>
      <c r="AC75" s="8">
        <f t="shared" ca="1" si="30"/>
        <v>3.2191262200000001</v>
      </c>
      <c r="AD75" s="8">
        <f t="shared" ca="1" si="21"/>
        <v>3.218731</v>
      </c>
      <c r="AE75" s="8">
        <f t="shared" ca="1" si="31"/>
        <v>2.4755080631799999</v>
      </c>
      <c r="AF75" s="39">
        <f ca="1">[1]!f_nav_unit(A75,TDate1)</f>
        <v>0.77</v>
      </c>
      <c r="AG75" s="39">
        <f ca="1">[1]!f_nav_unit(G75,TDate1)</f>
        <v>1.0009999999999999</v>
      </c>
      <c r="AH75" s="39">
        <f ca="1">[1]!f_nav_unit(J75,TDate1)</f>
        <v>0.53900000000000003</v>
      </c>
      <c r="AI75" s="6">
        <f ca="1">[1]!s_dq_close(E75,TDate1)</f>
        <v>0</v>
      </c>
      <c r="AJ75" s="6">
        <f ca="1">[1]!s_dq_close(F75,TDate1)</f>
        <v>0.95299999999999996</v>
      </c>
      <c r="AK75" s="6">
        <f ca="1">[1]!s_dq_close(I75,TDate1)</f>
        <v>0.58199999999999996</v>
      </c>
      <c r="AL75" s="39">
        <f ca="1">[1]!f_nav_unit(A75,TDate2)</f>
        <v>0.77500000000000002</v>
      </c>
      <c r="AM75" s="39">
        <f ca="1">[1]!f_nav_unit(G75,TDate2)</f>
        <v>1.0009999999999999</v>
      </c>
      <c r="AN75" s="39">
        <f ca="1">[1]!f_nav_unit(J75,TDate2)</f>
        <v>0.54900000000000004</v>
      </c>
      <c r="AO75" s="6">
        <f ca="1">[1]!s_dq_close(E75,TDate2)</f>
        <v>0</v>
      </c>
      <c r="AP75" s="6">
        <f ca="1">[1]!s_dq_close(F75,TDate2)</f>
        <v>0.95099999999999996</v>
      </c>
      <c r="AQ75" s="6">
        <f ca="1">[1]!s_dq_close(I75,TDate2)</f>
        <v>0.59499999999999997</v>
      </c>
      <c r="AR75" s="9">
        <f>[1]!f_info_managementfeeratio(D75)/100</f>
        <v>0.01</v>
      </c>
      <c r="AS75" s="9">
        <f>[1]!f_info_custodianfeeratio(D75)/100</f>
        <v>2.2000000000000001E-3</v>
      </c>
      <c r="AT75" s="9">
        <f>[1]!f_info_agreedannuyield(F75,"")/100</f>
        <v>4.4999999999999998E-2</v>
      </c>
      <c r="AU75" s="114">
        <f>[1]!f_anal_nextaayield(F75,"")/100</f>
        <v>4.4999999999999998E-2</v>
      </c>
      <c r="AV75" s="1">
        <f ca="1">IF([1]!i_dq_pctchange(L75,TDate1)=0,"-",(AF75/AL75-1)/[1]!i_dq_pctchange(L75,TDate1)*100)</f>
        <v>0.90628411723256541</v>
      </c>
    </row>
    <row r="76" spans="1:48" x14ac:dyDescent="0.25">
      <c r="A76" s="1" t="str">
        <f>CF!A76</f>
        <v>160640</v>
      </c>
      <c r="B76" s="1" t="str">
        <f>CF!D76</f>
        <v>新能源</v>
      </c>
      <c r="C76" s="7" t="str">
        <f t="shared" si="22"/>
        <v>深</v>
      </c>
      <c r="D76" s="7" t="str">
        <f t="shared" si="23"/>
        <v>160640.OF</v>
      </c>
      <c r="E76" s="7" t="str">
        <f t="shared" si="24"/>
        <v>160640.SZ</v>
      </c>
      <c r="F76" s="7" t="str">
        <f>[1]!f_info_smfacode($D76)</f>
        <v>150279.SZ</v>
      </c>
      <c r="G76" s="7" t="str">
        <f t="shared" si="25"/>
        <v>150279</v>
      </c>
      <c r="H76" s="7" t="str">
        <f>[1]!S_INFO_NAME(F76)</f>
        <v>新能A</v>
      </c>
      <c r="I76" s="7" t="str">
        <f>[1]!f_info_smfbcode($D76)</f>
        <v>150280.SZ</v>
      </c>
      <c r="J76" s="7" t="str">
        <f t="shared" si="26"/>
        <v>150280</v>
      </c>
      <c r="K76" s="7" t="str">
        <f>[1]!S_INFO_NAME(I76)</f>
        <v>新能B</v>
      </c>
      <c r="L76" s="7" t="str">
        <f>UPPER([1]!f_info_trackindexcode(D76))</f>
        <v>399808.SZ</v>
      </c>
      <c r="M76" s="17" t="str">
        <f>[1]!S_INFO_NAME(L76)</f>
        <v>中证新能</v>
      </c>
      <c r="N76" s="4">
        <f ca="1">[1]!f_nav_unit(A76,TDate0)</f>
        <v>0.94699999999999995</v>
      </c>
      <c r="O76" s="4">
        <f ca="1">[1]!f_nav_unit(F76,TDate0)</f>
        <v>1.0009999999999999</v>
      </c>
      <c r="P76" s="4">
        <f ca="1">[1]!f_nav_unit(I76,TDate0)</f>
        <v>0.89300000000000002</v>
      </c>
      <c r="Q76" s="5">
        <f ca="1">[1]!f_unit_floortrading(E76,TDate0)/100000000</f>
        <v>0</v>
      </c>
      <c r="R76" s="5">
        <f ca="1">[1]!f_unit_floortrading(F76,TDate0)/100000000</f>
        <v>7.5362349999999995E-2</v>
      </c>
      <c r="S76" s="5">
        <f ca="1">[1]!f_unit_floortrading(I76,TDate0)/100000000</f>
        <v>7.5362349999999995E-2</v>
      </c>
      <c r="T76" s="5">
        <f ca="1">[1]!f_unit_floortrading(E76,TDate1)/100000000</f>
        <v>0</v>
      </c>
      <c r="U76" s="5">
        <f ca="1">[1]!f_unit_floortrading(F76,TDate1)/100000000</f>
        <v>8.4941299999999997E-2</v>
      </c>
      <c r="V76" s="5">
        <f ca="1">[1]!f_unit_floortrading(I76,TDate1)/100000000</f>
        <v>8.4941299999999997E-2</v>
      </c>
      <c r="W76" s="6">
        <f ca="1">[1]!s_dq_close(A76,TDate0)</f>
        <v>0</v>
      </c>
      <c r="X76" s="6">
        <f ca="1">[1]!s_dq_close(F76,TDate0)</f>
        <v>1.028</v>
      </c>
      <c r="Y76" s="6">
        <f ca="1">[1]!s_dq_close(I76,TDate0)</f>
        <v>0.85</v>
      </c>
      <c r="Z76" s="8">
        <f t="shared" ca="1" si="27"/>
        <v>0</v>
      </c>
      <c r="AA76" s="8">
        <f t="shared" ca="1" si="28"/>
        <v>7.5437712349999991E-2</v>
      </c>
      <c r="AB76" s="8">
        <f t="shared" ca="1" si="29"/>
        <v>6.7298578550000002E-2</v>
      </c>
      <c r="AC76" s="8">
        <f t="shared" ca="1" si="30"/>
        <v>0.15072469999999999</v>
      </c>
      <c r="AD76" s="8">
        <f t="shared" ca="1" si="21"/>
        <v>0.16988259999999999</v>
      </c>
      <c r="AE76" s="8">
        <f t="shared" ca="1" si="31"/>
        <v>0.14273629090000001</v>
      </c>
      <c r="AF76" s="39">
        <f ca="1">[1]!f_nav_unit(A76,TDate1)</f>
        <v>0.94299999999999995</v>
      </c>
      <c r="AG76" s="39">
        <f ca="1">[1]!f_nav_unit(G76,TDate1)</f>
        <v>1.0009999999999999</v>
      </c>
      <c r="AH76" s="39">
        <f ca="1">[1]!f_nav_unit(J76,TDate1)</f>
        <v>0.88500000000000001</v>
      </c>
      <c r="AI76" s="6">
        <f ca="1">[1]!s_dq_close(E76,TDate1)</f>
        <v>0</v>
      </c>
      <c r="AJ76" s="6">
        <f ca="1">[1]!s_dq_close(F76,TDate1)</f>
        <v>1.04</v>
      </c>
      <c r="AK76" s="6">
        <f ca="1">[1]!s_dq_close(I76,TDate1)</f>
        <v>0.84199999999999997</v>
      </c>
      <c r="AL76" s="39">
        <f ca="1">[1]!f_nav_unit(A76,TDate2)</f>
        <v>0.94799999999999995</v>
      </c>
      <c r="AM76" s="39">
        <f ca="1">[1]!f_nav_unit(G76,TDate2)</f>
        <v>1.0009999999999999</v>
      </c>
      <c r="AN76" s="39">
        <f ca="1">[1]!f_nav_unit(J76,TDate2)</f>
        <v>0.89500000000000002</v>
      </c>
      <c r="AO76" s="6">
        <f ca="1">[1]!s_dq_close(E76,TDate2)</f>
        <v>0</v>
      </c>
      <c r="AP76" s="6">
        <f ca="1">[1]!s_dq_close(F76,TDate2)</f>
        <v>1</v>
      </c>
      <c r="AQ76" s="6">
        <f ca="1">[1]!s_dq_close(I76,TDate2)</f>
        <v>0.79400000000000004</v>
      </c>
      <c r="AR76" s="9">
        <f>[1]!f_info_managementfeeratio(D76)/100</f>
        <v>0.01</v>
      </c>
      <c r="AS76" s="9">
        <f>[1]!f_info_custodianfeeratio(D76)/100</f>
        <v>2.2000000000000001E-3</v>
      </c>
      <c r="AT76" s="9">
        <f>[1]!f_info_agreedannuyield(F76,"")/100</f>
        <v>4.4999999999999998E-2</v>
      </c>
      <c r="AU76" s="114">
        <f>[1]!f_anal_nextaayield(F76,"")/100</f>
        <v>4.4999999999999998E-2</v>
      </c>
      <c r="AV76" s="1">
        <f ca="1">IF([1]!i_dq_pctchange(L76,TDate1)=0,"-",(AF76/AL76-1)/[1]!i_dq_pctchange(L76,TDate1)*100)</f>
        <v>1.0888626307788103</v>
      </c>
    </row>
    <row r="77" spans="1:48" x14ac:dyDescent="0.25">
      <c r="A77" s="1" t="str">
        <f>CF!A77</f>
        <v>161725</v>
      </c>
      <c r="B77" s="1" t="str">
        <f>CF!D77</f>
        <v>白酒分级</v>
      </c>
      <c r="C77" s="7" t="str">
        <f t="shared" si="22"/>
        <v>深</v>
      </c>
      <c r="D77" s="7" t="str">
        <f t="shared" si="23"/>
        <v>161725.OF</v>
      </c>
      <c r="E77" s="7" t="str">
        <f t="shared" si="24"/>
        <v>161725.SZ</v>
      </c>
      <c r="F77" s="7" t="str">
        <f>[1]!f_info_smfacode($D77)</f>
        <v>150269.SZ</v>
      </c>
      <c r="G77" s="7" t="str">
        <f t="shared" si="25"/>
        <v>150269</v>
      </c>
      <c r="H77" s="7" t="str">
        <f>[1]!S_INFO_NAME(F77)</f>
        <v>白酒A</v>
      </c>
      <c r="I77" s="7" t="str">
        <f>[1]!f_info_smfbcode($D77)</f>
        <v>150270.SZ</v>
      </c>
      <c r="J77" s="7" t="str">
        <f t="shared" si="26"/>
        <v>150270</v>
      </c>
      <c r="K77" s="7" t="str">
        <f>[1]!S_INFO_NAME(I77)</f>
        <v>白酒B</v>
      </c>
      <c r="L77" s="7" t="str">
        <f>UPPER([1]!f_info_trackindexcode(D77))</f>
        <v>399997.SZ</v>
      </c>
      <c r="M77" s="17" t="str">
        <f>[1]!S_INFO_NAME(L77)</f>
        <v>中证白酒</v>
      </c>
      <c r="N77" s="4">
        <f ca="1">[1]!f_nav_unit(A77,TDate0)</f>
        <v>1.3560000000000001</v>
      </c>
      <c r="O77" s="4">
        <f ca="1">[1]!f_nav_unit(F77,TDate0)</f>
        <v>1.0329999999999999</v>
      </c>
      <c r="P77" s="4">
        <f ca="1">[1]!f_nav_unit(I77,TDate0)</f>
        <v>1.679</v>
      </c>
      <c r="Q77" s="5">
        <f ca="1">[1]!f_unit_floortrading(E77,TDate0)/100000000</f>
        <v>0</v>
      </c>
      <c r="R77" s="5">
        <f ca="1">[1]!f_unit_floortrading(F77,TDate0)/100000000</f>
        <v>0.54255944</v>
      </c>
      <c r="S77" s="5">
        <f ca="1">[1]!f_unit_floortrading(I77,TDate0)/100000000</f>
        <v>0.54255945000000005</v>
      </c>
      <c r="T77" s="5">
        <f ca="1">[1]!f_unit_floortrading(E77,TDate1)/100000000</f>
        <v>0</v>
      </c>
      <c r="U77" s="5">
        <f ca="1">[1]!f_unit_floortrading(F77,TDate1)/100000000</f>
        <v>0.55273452999999995</v>
      </c>
      <c r="V77" s="5">
        <f ca="1">[1]!f_unit_floortrading(I77,TDate1)/100000000</f>
        <v>0.55273454</v>
      </c>
      <c r="W77" s="6">
        <f ca="1">[1]!s_dq_close(A77,TDate0)</f>
        <v>0</v>
      </c>
      <c r="X77" s="6">
        <f ca="1">[1]!s_dq_close(F77,TDate0)</f>
        <v>0.997</v>
      </c>
      <c r="Y77" s="6">
        <f ca="1">[1]!s_dq_close(I77,TDate0)</f>
        <v>1.704</v>
      </c>
      <c r="Z77" s="8">
        <f t="shared" ca="1" si="27"/>
        <v>0</v>
      </c>
      <c r="AA77" s="8">
        <f t="shared" ca="1" si="28"/>
        <v>0.56046390151999992</v>
      </c>
      <c r="AB77" s="8">
        <f t="shared" ca="1" si="29"/>
        <v>0.91095731655000012</v>
      </c>
      <c r="AC77" s="8">
        <f t="shared" ca="1" si="30"/>
        <v>1.0851188899999999</v>
      </c>
      <c r="AD77" s="8">
        <f t="shared" ca="1" si="21"/>
        <v>1.1054690699999998</v>
      </c>
      <c r="AE77" s="8">
        <f t="shared" ca="1" si="31"/>
        <v>1.4714212180700001</v>
      </c>
      <c r="AF77" s="39">
        <f ca="1">[1]!f_nav_unit(A77,TDate1)</f>
        <v>1.379</v>
      </c>
      <c r="AG77" s="39">
        <f ca="1">[1]!f_nav_unit(G77,TDate1)</f>
        <v>1.0329999999999999</v>
      </c>
      <c r="AH77" s="39">
        <f ca="1">[1]!f_nav_unit(J77,TDate1)</f>
        <v>1.7250000000000001</v>
      </c>
      <c r="AI77" s="6">
        <f ca="1">[1]!s_dq_close(E77,TDate1)</f>
        <v>0</v>
      </c>
      <c r="AJ77" s="6">
        <f ca="1">[1]!s_dq_close(F77,TDate1)</f>
        <v>0.98499999999999999</v>
      </c>
      <c r="AK77" s="6">
        <f ca="1">[1]!s_dq_close(I77,TDate1)</f>
        <v>1.7609999999999999</v>
      </c>
      <c r="AL77" s="39">
        <f ca="1">[1]!f_nav_unit(A77,TDate2)</f>
        <v>1.387</v>
      </c>
      <c r="AM77" s="39">
        <f ca="1">[1]!f_nav_unit(G77,TDate2)</f>
        <v>1.0329999999999999</v>
      </c>
      <c r="AN77" s="39">
        <f ca="1">[1]!f_nav_unit(J77,TDate2)</f>
        <v>1.7410000000000001</v>
      </c>
      <c r="AO77" s="6">
        <f ca="1">[1]!s_dq_close(E77,TDate2)</f>
        <v>0</v>
      </c>
      <c r="AP77" s="6">
        <f ca="1">[1]!s_dq_close(F77,TDate2)</f>
        <v>0.98299999999999998</v>
      </c>
      <c r="AQ77" s="6">
        <f ca="1">[1]!s_dq_close(I77,TDate2)</f>
        <v>1.7769999999999999</v>
      </c>
      <c r="AR77" s="9">
        <f>[1]!f_info_managementfeeratio(D77)/100</f>
        <v>0.01</v>
      </c>
      <c r="AS77" s="9">
        <f>[1]!f_info_custodianfeeratio(D77)/100</f>
        <v>2.2000000000000001E-3</v>
      </c>
      <c r="AT77" s="9">
        <f>[1]!f_info_agreedannuyield(F77,"")/100</f>
        <v>4.4999999999999998E-2</v>
      </c>
      <c r="AU77" s="114">
        <f>[1]!f_anal_nextaayield(F77,"")/100</f>
        <v>4.4999999999999998E-2</v>
      </c>
      <c r="AV77" s="1">
        <f ca="1">IF([1]!i_dq_pctchange(L77,TDate1)=0,"-",(AF77/AL77-1)/[1]!i_dq_pctchange(L77,TDate1)*100)</f>
        <v>0.88913562664441548</v>
      </c>
    </row>
    <row r="78" spans="1:48" x14ac:dyDescent="0.25">
      <c r="A78" s="1" t="str">
        <f>CF!A78</f>
        <v>161726</v>
      </c>
      <c r="B78" s="1" t="str">
        <f>CF!D78</f>
        <v>生物医药</v>
      </c>
      <c r="C78" s="7" t="str">
        <f t="shared" si="22"/>
        <v>深</v>
      </c>
      <c r="D78" s="7" t="str">
        <f t="shared" si="23"/>
        <v>161726.OF</v>
      </c>
      <c r="E78" s="7" t="str">
        <f t="shared" si="24"/>
        <v>161726.SZ</v>
      </c>
      <c r="F78" s="7" t="str">
        <f>[1]!f_info_smfacode($D78)</f>
        <v>150271.SZ</v>
      </c>
      <c r="G78" s="7" t="str">
        <f t="shared" si="25"/>
        <v>150271</v>
      </c>
      <c r="H78" s="7" t="str">
        <f>[1]!S_INFO_NAME(F78)</f>
        <v>生物药A</v>
      </c>
      <c r="I78" s="7" t="str">
        <f>[1]!f_info_smfbcode($D78)</f>
        <v>150272.SZ</v>
      </c>
      <c r="J78" s="7" t="str">
        <f t="shared" si="26"/>
        <v>150272</v>
      </c>
      <c r="K78" s="7" t="str">
        <f>[1]!S_INFO_NAME(I78)</f>
        <v>生物药B</v>
      </c>
      <c r="L78" s="7" t="str">
        <f>UPPER([1]!f_info_trackindexcode(D78))</f>
        <v>399441.SZ</v>
      </c>
      <c r="M78" s="17" t="str">
        <f>[1]!S_INFO_NAME(L78)</f>
        <v>生物医药</v>
      </c>
      <c r="N78" s="4">
        <f ca="1">[1]!f_nav_unit(A78,TDate0)</f>
        <v>1.0309999999999999</v>
      </c>
      <c r="O78" s="4">
        <f ca="1">[1]!f_nav_unit(F78,TDate0)</f>
        <v>1.0329999999999999</v>
      </c>
      <c r="P78" s="4">
        <f ca="1">[1]!f_nav_unit(I78,TDate0)</f>
        <v>1.0289999999999999</v>
      </c>
      <c r="Q78" s="5">
        <f ca="1">[1]!f_unit_floortrading(E78,TDate0)/100000000</f>
        <v>0</v>
      </c>
      <c r="R78" s="5">
        <f ca="1">[1]!f_unit_floortrading(F78,TDate0)/100000000</f>
        <v>0.12933467000000001</v>
      </c>
      <c r="S78" s="5">
        <f ca="1">[1]!f_unit_floortrading(I78,TDate0)/100000000</f>
        <v>0.12933467000000001</v>
      </c>
      <c r="T78" s="5">
        <f ca="1">[1]!f_unit_floortrading(E78,TDate1)/100000000</f>
        <v>0</v>
      </c>
      <c r="U78" s="5">
        <f ca="1">[1]!f_unit_floortrading(F78,TDate1)/100000000</f>
        <v>0.13046899000000001</v>
      </c>
      <c r="V78" s="5">
        <f ca="1">[1]!f_unit_floortrading(I78,TDate1)/100000000</f>
        <v>0.13046899000000001</v>
      </c>
      <c r="W78" s="6">
        <f ca="1">[1]!s_dq_close(A78,TDate0)</f>
        <v>0</v>
      </c>
      <c r="X78" s="6">
        <f ca="1">[1]!s_dq_close(F78,TDate0)</f>
        <v>1.0149999999999999</v>
      </c>
      <c r="Y78" s="6">
        <f ca="1">[1]!s_dq_close(I78,TDate0)</f>
        <v>1.034</v>
      </c>
      <c r="Z78" s="8">
        <f t="shared" ca="1" si="27"/>
        <v>0</v>
      </c>
      <c r="AA78" s="8">
        <f t="shared" ca="1" si="28"/>
        <v>0.13360271410999999</v>
      </c>
      <c r="AB78" s="8">
        <f t="shared" ca="1" si="29"/>
        <v>0.13308537543000001</v>
      </c>
      <c r="AC78" s="8">
        <f t="shared" ca="1" si="30"/>
        <v>0.25866934000000003</v>
      </c>
      <c r="AD78" s="8">
        <f t="shared" ca="1" si="21"/>
        <v>0.26093798000000001</v>
      </c>
      <c r="AE78" s="8">
        <f t="shared" ca="1" si="31"/>
        <v>0.26668808954000001</v>
      </c>
      <c r="AF78" s="39">
        <f ca="1">[1]!f_nav_unit(A78,TDate1)</f>
        <v>1.018</v>
      </c>
      <c r="AG78" s="39">
        <f ca="1">[1]!f_nav_unit(G78,TDate1)</f>
        <v>1.0329999999999999</v>
      </c>
      <c r="AH78" s="39">
        <f ca="1">[1]!f_nav_unit(J78,TDate1)</f>
        <v>1.0029999999999999</v>
      </c>
      <c r="AI78" s="6">
        <f ca="1">[1]!s_dq_close(E78,TDate1)</f>
        <v>0</v>
      </c>
      <c r="AJ78" s="6">
        <f ca="1">[1]!s_dq_close(F78,TDate1)</f>
        <v>1.004</v>
      </c>
      <c r="AK78" s="6">
        <f ca="1">[1]!s_dq_close(I78,TDate1)</f>
        <v>1</v>
      </c>
      <c r="AL78" s="39">
        <f ca="1">[1]!f_nav_unit(A78,TDate2)</f>
        <v>1.0169999999999999</v>
      </c>
      <c r="AM78" s="39">
        <f ca="1">[1]!f_nav_unit(G78,TDate2)</f>
        <v>1.0329999999999999</v>
      </c>
      <c r="AN78" s="39">
        <f ca="1">[1]!f_nav_unit(J78,TDate2)</f>
        <v>1.0009999999999999</v>
      </c>
      <c r="AO78" s="6">
        <f ca="1">[1]!s_dq_close(E78,TDate2)</f>
        <v>0</v>
      </c>
      <c r="AP78" s="6">
        <f ca="1">[1]!s_dq_close(F78,TDate2)</f>
        <v>1.0009999999999999</v>
      </c>
      <c r="AQ78" s="6">
        <f ca="1">[1]!s_dq_close(I78,TDate2)</f>
        <v>0.97199999999999998</v>
      </c>
      <c r="AR78" s="9">
        <f>[1]!f_info_managementfeeratio(D78)/100</f>
        <v>0.01</v>
      </c>
      <c r="AS78" s="9">
        <f>[1]!f_info_custodianfeeratio(D78)/100</f>
        <v>2.2000000000000001E-3</v>
      </c>
      <c r="AT78" s="9">
        <f>[1]!f_info_agreedannuyield(F78,"")/100</f>
        <v>4.4999999999999998E-2</v>
      </c>
      <c r="AU78" s="114">
        <f>[1]!f_anal_nextaayield(F78,"")/100</f>
        <v>4.4999999999999998E-2</v>
      </c>
      <c r="AV78" s="1">
        <f ca="1">IF([1]!i_dq_pctchange(L78,TDate1)=0,"-",(AF78/AL78-1)/[1]!i_dq_pctchange(L78,TDate1)*100)</f>
        <v>1.3535029737453927</v>
      </c>
    </row>
    <row r="79" spans="1:48" x14ac:dyDescent="0.25">
      <c r="A79" s="1" t="str">
        <f>CF!A79</f>
        <v>502020</v>
      </c>
      <c r="B79" s="1" t="str">
        <f>CF!D79</f>
        <v>国金50</v>
      </c>
      <c r="C79" s="7" t="str">
        <f t="shared" si="22"/>
        <v>沪</v>
      </c>
      <c r="D79" s="7" t="str">
        <f t="shared" si="23"/>
        <v>502020.OF</v>
      </c>
      <c r="E79" s="7" t="str">
        <f t="shared" si="24"/>
        <v>502020.SH</v>
      </c>
      <c r="F79" s="7" t="str">
        <f>[1]!f_info_smfacode($D79)</f>
        <v>502021.SH</v>
      </c>
      <c r="G79" s="7" t="str">
        <f t="shared" si="25"/>
        <v>502021</v>
      </c>
      <c r="H79" s="7" t="str">
        <f>[1]!S_INFO_NAME(F79)</f>
        <v>国金50A</v>
      </c>
      <c r="I79" s="7" t="str">
        <f>[1]!f_info_smfbcode($D79)</f>
        <v>502022.SH</v>
      </c>
      <c r="J79" s="7" t="str">
        <f t="shared" si="26"/>
        <v>502022</v>
      </c>
      <c r="K79" s="7" t="str">
        <f>[1]!S_INFO_NAME(I79)</f>
        <v>国金50B</v>
      </c>
      <c r="L79" s="7" t="str">
        <f>UPPER([1]!f_info_trackindexcode(D79))</f>
        <v>000016.SH</v>
      </c>
      <c r="M79" s="17" t="str">
        <f>[1]!S_INFO_NAME(L79)</f>
        <v>上证50</v>
      </c>
      <c r="N79" s="4">
        <f ca="1">[1]!f_nav_unit(A79,TDate0)</f>
        <v>1.411</v>
      </c>
      <c r="O79" s="4">
        <f ca="1">[1]!f_nav_unit(F79,TDate0)</f>
        <v>1.0369999999999999</v>
      </c>
      <c r="P79" s="4">
        <f ca="1">[1]!f_nav_unit(I79,TDate0)</f>
        <v>1.786</v>
      </c>
      <c r="Q79" s="5">
        <f ca="1">[1]!f_unit_floortrading(E79,TDate0)/100000000</f>
        <v>0.4279</v>
      </c>
      <c r="R79" s="5">
        <f ca="1">[1]!f_unit_floortrading(F79,TDate0)/100000000</f>
        <v>1.9016999999999999E-2</v>
      </c>
      <c r="S79" s="5">
        <f ca="1">[1]!f_unit_floortrading(I79,TDate0)/100000000</f>
        <v>1.9016999999999999E-2</v>
      </c>
      <c r="T79" s="5">
        <f ca="1">[1]!f_unit_floortrading(E79,TDate1)/100000000</f>
        <v>0.42790099999999998</v>
      </c>
      <c r="U79" s="5">
        <f ca="1">[1]!f_unit_floortrading(F79,TDate1)/100000000</f>
        <v>1.9016999999999999E-2</v>
      </c>
      <c r="V79" s="5">
        <f ca="1">[1]!f_unit_floortrading(I79,TDate1)/100000000</f>
        <v>1.9016999999999999E-2</v>
      </c>
      <c r="W79" s="6">
        <f ca="1">[1]!s_dq_close(A79,TDate0)</f>
        <v>1.419</v>
      </c>
      <c r="X79" s="6">
        <f ca="1">[1]!s_dq_close(F79,TDate0)</f>
        <v>1.135</v>
      </c>
      <c r="Y79" s="6">
        <f ca="1">[1]!s_dq_close(I79,TDate0)</f>
        <v>1.71</v>
      </c>
      <c r="Z79" s="8">
        <f t="shared" ca="1" si="27"/>
        <v>0.6037669</v>
      </c>
      <c r="AA79" s="8">
        <f t="shared" ca="1" si="28"/>
        <v>1.9720628999999996E-2</v>
      </c>
      <c r="AB79" s="8">
        <f t="shared" ca="1" si="29"/>
        <v>3.3964361999999998E-2</v>
      </c>
      <c r="AC79" s="8">
        <f t="shared" ca="1" si="30"/>
        <v>0.46593400000000001</v>
      </c>
      <c r="AD79" s="8">
        <f t="shared" ca="1" si="21"/>
        <v>0.46593499999999999</v>
      </c>
      <c r="AE79" s="8">
        <f t="shared" ca="1" si="31"/>
        <v>0.65745189100000001</v>
      </c>
      <c r="AF79" s="39">
        <f ca="1">[1]!f_nav_unit(A79,TDate1)</f>
        <v>1.4139999999999999</v>
      </c>
      <c r="AG79" s="39">
        <f ca="1">[1]!f_nav_unit(G79,TDate1)</f>
        <v>1.036</v>
      </c>
      <c r="AH79" s="39">
        <f ca="1">[1]!f_nav_unit(J79,TDate1)</f>
        <v>1.7909999999999999</v>
      </c>
      <c r="AI79" s="6">
        <f ca="1">[1]!s_dq_close(E79,TDate1)</f>
        <v>1.419</v>
      </c>
      <c r="AJ79" s="6">
        <f ca="1">[1]!s_dq_close(F79,TDate1)</f>
        <v>1.135</v>
      </c>
      <c r="AK79" s="6">
        <f ca="1">[1]!s_dq_close(I79,TDate1)</f>
        <v>1.716</v>
      </c>
      <c r="AL79" s="39">
        <f ca="1">[1]!f_nav_unit(A79,TDate2)</f>
        <v>1.4239999999999999</v>
      </c>
      <c r="AM79" s="39">
        <f ca="1">[1]!f_nav_unit(G79,TDate2)</f>
        <v>1.036</v>
      </c>
      <c r="AN79" s="39">
        <f ca="1">[1]!f_nav_unit(J79,TDate2)</f>
        <v>1.8129999999999999</v>
      </c>
      <c r="AO79" s="6">
        <f ca="1">[1]!s_dq_close(E79,TDate2)</f>
        <v>1.421</v>
      </c>
      <c r="AP79" s="6">
        <f ca="1">[1]!s_dq_close(F79,TDate2)</f>
        <v>1.135</v>
      </c>
      <c r="AQ79" s="6">
        <f ca="1">[1]!s_dq_close(I79,TDate2)</f>
        <v>1.75</v>
      </c>
      <c r="AR79" s="9">
        <f>[1]!f_info_managementfeeratio(D79)/100</f>
        <v>0.01</v>
      </c>
      <c r="AS79" s="9">
        <f>[1]!f_info_custodianfeeratio(D79)/100</f>
        <v>1E-3</v>
      </c>
      <c r="AT79" s="9">
        <f>[1]!f_info_agreedannuyield(F79,"")/100</f>
        <v>0.05</v>
      </c>
      <c r="AU79" s="116">
        <f>[1]!f_anal_nextaayield(F79,"")/100</f>
        <v>0.05</v>
      </c>
      <c r="AV79" s="1">
        <f ca="1">IF([1]!i_dq_pctchange(L79,TDate1)=0,"-",(AF79/AL79-1)/[1]!i_dq_pctchange(L79,TDate1)*100)</f>
        <v>0.84709791173191096</v>
      </c>
    </row>
    <row r="80" spans="1:48" x14ac:dyDescent="0.25">
      <c r="A80" s="1" t="str">
        <f>CF!A80</f>
        <v>162412</v>
      </c>
      <c r="B80" s="1" t="str">
        <f>CF!D80</f>
        <v>医疗分级</v>
      </c>
      <c r="C80" s="7" t="str">
        <f t="shared" si="22"/>
        <v>深</v>
      </c>
      <c r="D80" s="7" t="str">
        <f t="shared" si="23"/>
        <v>162412.OF</v>
      </c>
      <c r="E80" s="7" t="str">
        <f t="shared" si="24"/>
        <v>162412.SZ</v>
      </c>
      <c r="F80" s="7" t="str">
        <f>[1]!f_info_smfacode($D80)</f>
        <v>150261.SZ</v>
      </c>
      <c r="G80" s="7" t="str">
        <f t="shared" si="25"/>
        <v>150261</v>
      </c>
      <c r="H80" s="7" t="str">
        <f>[1]!S_INFO_NAME(F80)</f>
        <v>医疗A</v>
      </c>
      <c r="I80" s="7" t="str">
        <f>[1]!f_info_smfbcode($D80)</f>
        <v>150262.SZ</v>
      </c>
      <c r="J80" s="7" t="str">
        <f t="shared" si="26"/>
        <v>150262</v>
      </c>
      <c r="K80" s="7" t="str">
        <f>[1]!S_INFO_NAME(I80)</f>
        <v>医疗B</v>
      </c>
      <c r="L80" s="7" t="str">
        <f>UPPER([1]!f_info_trackindexcode(D80))</f>
        <v>399989.SZ</v>
      </c>
      <c r="M80" s="17" t="str">
        <f>[1]!S_INFO_NAME(L80)</f>
        <v>中证医疗</v>
      </c>
      <c r="N80" s="4">
        <f ca="1">[1]!f_nav_unit(A80,TDate0)</f>
        <v>0.92510000000000003</v>
      </c>
      <c r="O80" s="4">
        <f ca="1">[1]!f_nav_unit(F80,TDate0)</f>
        <v>1.0402</v>
      </c>
      <c r="P80" s="4">
        <f ca="1">[1]!f_nav_unit(I80,TDate0)</f>
        <v>0.81</v>
      </c>
      <c r="Q80" s="5">
        <f ca="1">[1]!f_unit_floortrading(E80,TDate0)/100000000</f>
        <v>0</v>
      </c>
      <c r="R80" s="5">
        <f ca="1">[1]!f_unit_floortrading(F80,TDate0)/100000000</f>
        <v>1.11995573</v>
      </c>
      <c r="S80" s="5">
        <f ca="1">[1]!f_unit_floortrading(I80,TDate0)/100000000</f>
        <v>1.11995573</v>
      </c>
      <c r="T80" s="5">
        <f ca="1">[1]!f_unit_floortrading(E80,TDate1)/100000000</f>
        <v>0</v>
      </c>
      <c r="U80" s="5">
        <f ca="1">[1]!f_unit_floortrading(F80,TDate1)/100000000</f>
        <v>1.1196607300000001</v>
      </c>
      <c r="V80" s="5">
        <f ca="1">[1]!f_unit_floortrading(I80,TDate1)/100000000</f>
        <v>1.1196607300000001</v>
      </c>
      <c r="W80" s="6">
        <f ca="1">[1]!s_dq_close(A80,TDate0)</f>
        <v>0</v>
      </c>
      <c r="X80" s="6">
        <f ca="1">[1]!s_dq_close(F80,TDate0)</f>
        <v>1.0449999999999999</v>
      </c>
      <c r="Y80" s="6">
        <f ca="1">[1]!s_dq_close(I80,TDate0)</f>
        <v>0.8</v>
      </c>
      <c r="Z80" s="8">
        <f t="shared" ca="1" si="27"/>
        <v>0</v>
      </c>
      <c r="AA80" s="8">
        <f t="shared" ca="1" si="28"/>
        <v>1.164977950346</v>
      </c>
      <c r="AB80" s="8">
        <f t="shared" ca="1" si="29"/>
        <v>0.90716414130000012</v>
      </c>
      <c r="AC80" s="8">
        <f t="shared" ca="1" si="30"/>
        <v>2.2399114600000001</v>
      </c>
      <c r="AD80" s="8">
        <f t="shared" ca="1" si="21"/>
        <v>2.2393214600000002</v>
      </c>
      <c r="AE80" s="8">
        <f t="shared" ca="1" si="31"/>
        <v>2.0721420916460001</v>
      </c>
      <c r="AF80" s="39">
        <f ca="1">[1]!f_nav_unit(A80,TDate1)</f>
        <v>0.91810000000000003</v>
      </c>
      <c r="AG80" s="39">
        <f ca="1">[1]!f_nav_unit(G80,TDate1)</f>
        <v>1.0401</v>
      </c>
      <c r="AH80" s="39">
        <f ca="1">[1]!f_nav_unit(J80,TDate1)</f>
        <v>0.79610000000000003</v>
      </c>
      <c r="AI80" s="6">
        <f ca="1">[1]!s_dq_close(E80,TDate1)</f>
        <v>0</v>
      </c>
      <c r="AJ80" s="6">
        <f ca="1">[1]!s_dq_close(F80,TDate1)</f>
        <v>1.0449999999999999</v>
      </c>
      <c r="AK80" s="6">
        <f ca="1">[1]!s_dq_close(I80,TDate1)</f>
        <v>0.79100000000000004</v>
      </c>
      <c r="AL80" s="39">
        <f ca="1">[1]!f_nav_unit(A80,TDate2)</f>
        <v>0.91859999999999997</v>
      </c>
      <c r="AM80" s="39">
        <f ca="1">[1]!f_nav_unit(G80,TDate2)</f>
        <v>1.0399</v>
      </c>
      <c r="AN80" s="39">
        <f ca="1">[1]!f_nav_unit(J80,TDate2)</f>
        <v>0.79730000000000001</v>
      </c>
      <c r="AO80" s="6">
        <f ca="1">[1]!s_dq_close(E80,TDate2)</f>
        <v>0</v>
      </c>
      <c r="AP80" s="6">
        <f ca="1">[1]!s_dq_close(F80,TDate2)</f>
        <v>1.0449999999999999</v>
      </c>
      <c r="AQ80" s="6">
        <f ca="1">[1]!s_dq_close(I80,TDate2)</f>
        <v>0.78300000000000003</v>
      </c>
      <c r="AR80" s="9">
        <f>[1]!f_info_managementfeeratio(D80)/100</f>
        <v>0.01</v>
      </c>
      <c r="AS80" s="9">
        <f>[1]!f_info_custodianfeeratio(D80)/100</f>
        <v>2.2000000000000001E-3</v>
      </c>
      <c r="AT80" s="9">
        <f>[1]!f_info_agreedannuyield(F80,"")/100</f>
        <v>5.5E-2</v>
      </c>
      <c r="AU80" s="114">
        <f>[1]!f_anal_nextaayield(F80,"")/100</f>
        <v>5.5E-2</v>
      </c>
      <c r="AV80" s="1">
        <f ca="1">IF([1]!i_dq_pctchange(L80,TDate1)=0,"-",(AF80/AL80-1)/[1]!i_dq_pctchange(L80,TDate1)*100)</f>
        <v>0.78285639192871259</v>
      </c>
    </row>
    <row r="81" spans="1:48" x14ac:dyDescent="0.25">
      <c r="A81" s="1" t="str">
        <f>CF!A81</f>
        <v>163117</v>
      </c>
      <c r="B81" s="1" t="str">
        <f>CF!D81</f>
        <v>申万传媒</v>
      </c>
      <c r="C81" s="7" t="str">
        <f t="shared" si="22"/>
        <v>深</v>
      </c>
      <c r="D81" s="7" t="str">
        <f t="shared" si="23"/>
        <v>163117.OF</v>
      </c>
      <c r="E81" s="7" t="str">
        <f t="shared" si="24"/>
        <v>163117.SZ</v>
      </c>
      <c r="F81" s="7" t="str">
        <f>[1]!f_info_smfacode($D81)</f>
        <v>150233.SZ</v>
      </c>
      <c r="G81" s="7" t="str">
        <f t="shared" si="25"/>
        <v>150233</v>
      </c>
      <c r="H81" s="7" t="str">
        <f>[1]!S_INFO_NAME(F81)</f>
        <v>传媒业A</v>
      </c>
      <c r="I81" s="7" t="str">
        <f>[1]!f_info_smfbcode($D81)</f>
        <v>150234.SZ</v>
      </c>
      <c r="J81" s="7" t="str">
        <f t="shared" si="26"/>
        <v>150234</v>
      </c>
      <c r="K81" s="7" t="str">
        <f>[1]!S_INFO_NAME(I81)</f>
        <v>传媒业B</v>
      </c>
      <c r="L81" s="7" t="str">
        <f>UPPER([1]!f_info_trackindexcode(D81))</f>
        <v>399810.SZ</v>
      </c>
      <c r="M81" s="17" t="str">
        <f>[1]!S_INFO_NAME(L81)</f>
        <v>CSSW传媒</v>
      </c>
      <c r="N81" s="4">
        <f ca="1">[1]!f_nav_unit(A81,TDate0)</f>
        <v>1.0912999999999999</v>
      </c>
      <c r="O81" s="4">
        <f ca="1">[1]!f_nav_unit(F81,TDate0)</f>
        <v>1.0064</v>
      </c>
      <c r="P81" s="4">
        <f ca="1">[1]!f_nav_unit(I81,TDate0)</f>
        <v>1.1761999999999999</v>
      </c>
      <c r="Q81" s="5">
        <f ca="1">[1]!f_unit_floortrading(E81,TDate0)/100000000</f>
        <v>0</v>
      </c>
      <c r="R81" s="5">
        <f ca="1">[1]!f_unit_floortrading(F81,TDate0)/100000000</f>
        <v>4.0914300000000001E-2</v>
      </c>
      <c r="S81" s="5">
        <f ca="1">[1]!f_unit_floortrading(I81,TDate0)/100000000</f>
        <v>4.0914300000000001E-2</v>
      </c>
      <c r="T81" s="5">
        <f ca="1">[1]!f_unit_floortrading(E81,TDate1)/100000000</f>
        <v>0</v>
      </c>
      <c r="U81" s="5">
        <f ca="1">[1]!f_unit_floortrading(F81,TDate1)/100000000</f>
        <v>4.0928550000000001E-2</v>
      </c>
      <c r="V81" s="5">
        <f ca="1">[1]!f_unit_floortrading(I81,TDate1)/100000000</f>
        <v>4.0928550000000001E-2</v>
      </c>
      <c r="W81" s="6">
        <f ca="1">[1]!s_dq_close(A81,TDate0)</f>
        <v>0</v>
      </c>
      <c r="X81" s="6">
        <f ca="1">[1]!s_dq_close(F81,TDate0)</f>
        <v>0.95799999999999996</v>
      </c>
      <c r="Y81" s="6">
        <f ca="1">[1]!s_dq_close(I81,TDate0)</f>
        <v>1.2390000000000001</v>
      </c>
      <c r="Z81" s="8">
        <f t="shared" ca="1" si="27"/>
        <v>0</v>
      </c>
      <c r="AA81" s="8">
        <f t="shared" ca="1" si="28"/>
        <v>4.1176151520000003E-2</v>
      </c>
      <c r="AB81" s="8">
        <f t="shared" ca="1" si="29"/>
        <v>4.8123399659999996E-2</v>
      </c>
      <c r="AC81" s="8">
        <f t="shared" ca="1" si="30"/>
        <v>8.1828600000000001E-2</v>
      </c>
      <c r="AD81" s="8">
        <f t="shared" ca="1" si="21"/>
        <v>8.1857100000000002E-2</v>
      </c>
      <c r="AE81" s="8">
        <f t="shared" ca="1" si="31"/>
        <v>8.9299551179999992E-2</v>
      </c>
      <c r="AF81" s="39">
        <f ca="1">[1]!f_nav_unit(A81,TDate1)</f>
        <v>1.0913999999999999</v>
      </c>
      <c r="AG81" s="39">
        <f ca="1">[1]!f_nav_unit(G81,TDate1)</f>
        <v>1.0063</v>
      </c>
      <c r="AH81" s="39">
        <f ca="1">[1]!f_nav_unit(J81,TDate1)</f>
        <v>1.1765000000000001</v>
      </c>
      <c r="AI81" s="6">
        <f ca="1">[1]!s_dq_close(E81,TDate1)</f>
        <v>0</v>
      </c>
      <c r="AJ81" s="6">
        <f ca="1">[1]!s_dq_close(F81,TDate1)</f>
        <v>0.95799999999999996</v>
      </c>
      <c r="AK81" s="6">
        <f ca="1">[1]!s_dq_close(I81,TDate1)</f>
        <v>1.22</v>
      </c>
      <c r="AL81" s="39">
        <f ca="1">[1]!f_nav_unit(A81,TDate2)</f>
        <v>1.0984</v>
      </c>
      <c r="AM81" s="39">
        <f ca="1">[1]!f_nav_unit(G81,TDate2)</f>
        <v>1.0062</v>
      </c>
      <c r="AN81" s="39">
        <f ca="1">[1]!f_nav_unit(J81,TDate2)</f>
        <v>1.1906000000000001</v>
      </c>
      <c r="AO81" s="6">
        <f ca="1">[1]!s_dq_close(E81,TDate2)</f>
        <v>0</v>
      </c>
      <c r="AP81" s="6">
        <f ca="1">[1]!s_dq_close(F81,TDate2)</f>
        <v>0.95799999999999996</v>
      </c>
      <c r="AQ81" s="6">
        <f ca="1">[1]!s_dq_close(I81,TDate2)</f>
        <v>1.2370000000000001</v>
      </c>
      <c r="AR81" s="9">
        <f>[1]!f_info_managementfeeratio(D81)/100</f>
        <v>0.01</v>
      </c>
      <c r="AS81" s="9">
        <f>[1]!f_info_custodianfeeratio(D81)/100</f>
        <v>2.2000000000000001E-3</v>
      </c>
      <c r="AT81" s="9">
        <f>[1]!f_info_agreedannuyield(F81,"")/100</f>
        <v>4.4999999999999998E-2</v>
      </c>
      <c r="AU81" s="114">
        <f>[1]!f_anal_nextaayield(F81,"")/100</f>
        <v>4.4999999999999998E-2</v>
      </c>
      <c r="AV81" s="1">
        <f ca="1">IF([1]!i_dq_pctchange(L81,TDate1)=0,"-",(AF81/AL81-1)/[1]!i_dq_pctchange(L81,TDate1)*100)</f>
        <v>0.96760956489339089</v>
      </c>
    </row>
    <row r="82" spans="1:48" x14ac:dyDescent="0.25">
      <c r="A82" s="1" t="str">
        <f>CF!A82</f>
        <v>502013</v>
      </c>
      <c r="B82" s="1" t="str">
        <f>CF!D82</f>
        <v>一带一路</v>
      </c>
      <c r="C82" s="7" t="str">
        <f t="shared" si="22"/>
        <v>沪</v>
      </c>
      <c r="D82" s="7" t="str">
        <f t="shared" si="23"/>
        <v>502013.OF</v>
      </c>
      <c r="E82" s="7" t="str">
        <f t="shared" si="24"/>
        <v>502013.SH</v>
      </c>
      <c r="F82" s="7" t="str">
        <f>[1]!f_info_smfacode($D82)</f>
        <v>502014.SH</v>
      </c>
      <c r="G82" s="7" t="str">
        <f t="shared" si="25"/>
        <v>502014</v>
      </c>
      <c r="H82" s="7" t="str">
        <f>[1]!S_INFO_NAME(F82)</f>
        <v>一带一A</v>
      </c>
      <c r="I82" s="7" t="str">
        <f>[1]!f_info_smfbcode($D82)</f>
        <v>502015.SH</v>
      </c>
      <c r="J82" s="7" t="str">
        <f t="shared" si="26"/>
        <v>502015</v>
      </c>
      <c r="K82" s="7" t="str">
        <f>[1]!S_INFO_NAME(I82)</f>
        <v>一带一B</v>
      </c>
      <c r="L82" s="7" t="str">
        <f>UPPER([1]!f_info_trackindexcode(D82))</f>
        <v>930620.CSI</v>
      </c>
      <c r="M82" s="17" t="str">
        <f>[1]!S_INFO_NAME(L82)</f>
        <v>CSSW丝路</v>
      </c>
      <c r="N82" s="4">
        <f ca="1">[1]!f_nav_unit(A82,TDate0)</f>
        <v>0.88800000000000001</v>
      </c>
      <c r="O82" s="4">
        <f ca="1">[1]!f_nav_unit(F82,TDate0)</f>
        <v>1.0389999999999999</v>
      </c>
      <c r="P82" s="4">
        <f ca="1">[1]!f_nav_unit(I82,TDate0)</f>
        <v>0.73699999999999999</v>
      </c>
      <c r="Q82" s="5">
        <f ca="1">[1]!f_unit_floortrading(E82,TDate0)/100000000</f>
        <v>1.9147019999999999</v>
      </c>
      <c r="R82" s="5">
        <f ca="1">[1]!f_unit_floortrading(F82,TDate0)/100000000</f>
        <v>1.3522529999999999</v>
      </c>
      <c r="S82" s="5">
        <f ca="1">[1]!f_unit_floortrading(I82,TDate0)/100000000</f>
        <v>1.3522529999999999</v>
      </c>
      <c r="T82" s="5">
        <f ca="1">[1]!f_unit_floortrading(E82,TDate1)/100000000</f>
        <v>1.92255</v>
      </c>
      <c r="U82" s="5">
        <f ca="1">[1]!f_unit_floortrading(F82,TDate1)/100000000</f>
        <v>1.3537429999999999</v>
      </c>
      <c r="V82" s="5">
        <f ca="1">[1]!f_unit_floortrading(I82,TDate1)/100000000</f>
        <v>1.3537429999999999</v>
      </c>
      <c r="W82" s="6">
        <f ca="1">[1]!s_dq_close(A82,TDate0)</f>
        <v>0.88400000000000001</v>
      </c>
      <c r="X82" s="6">
        <f ca="1">[1]!s_dq_close(F82,TDate0)</f>
        <v>1.01</v>
      </c>
      <c r="Y82" s="6">
        <f ca="1">[1]!s_dq_close(I82,TDate0)</f>
        <v>0.754</v>
      </c>
      <c r="Z82" s="8">
        <f t="shared" ca="1" si="27"/>
        <v>1.7002553759999999</v>
      </c>
      <c r="AA82" s="8">
        <f t="shared" ca="1" si="28"/>
        <v>1.4049908669999998</v>
      </c>
      <c r="AB82" s="8">
        <f t="shared" ca="1" si="29"/>
        <v>0.99661046099999995</v>
      </c>
      <c r="AC82" s="8">
        <f t="shared" ca="1" si="30"/>
        <v>4.6192079999999995</v>
      </c>
      <c r="AD82" s="8">
        <f t="shared" ca="1" si="21"/>
        <v>4.6300359999999996</v>
      </c>
      <c r="AE82" s="8">
        <f t="shared" ca="1" si="31"/>
        <v>4.1018567039999994</v>
      </c>
      <c r="AF82" s="39">
        <f ca="1">[1]!f_nav_unit(A82,TDate1)</f>
        <v>0.88800000000000001</v>
      </c>
      <c r="AG82" s="39">
        <f ca="1">[1]!f_nav_unit(G82,TDate1)</f>
        <v>1.038</v>
      </c>
      <c r="AH82" s="39">
        <f ca="1">[1]!f_nav_unit(J82,TDate1)</f>
        <v>0.73799999999999999</v>
      </c>
      <c r="AI82" s="6">
        <f ca="1">[1]!s_dq_close(E82,TDate1)</f>
        <v>0.88500000000000001</v>
      </c>
      <c r="AJ82" s="6">
        <f ca="1">[1]!s_dq_close(F82,TDate1)</f>
        <v>1.0089999999999999</v>
      </c>
      <c r="AK82" s="6">
        <f ca="1">[1]!s_dq_close(I82,TDate1)</f>
        <v>0.76100000000000001</v>
      </c>
      <c r="AL82" s="39">
        <f ca="1">[1]!f_nav_unit(A82,TDate2)</f>
        <v>0.89700000000000002</v>
      </c>
      <c r="AM82" s="39">
        <f ca="1">[1]!f_nav_unit(G82,TDate2)</f>
        <v>1.038</v>
      </c>
      <c r="AN82" s="39">
        <f ca="1">[1]!f_nav_unit(J82,TDate2)</f>
        <v>0.75600000000000001</v>
      </c>
      <c r="AO82" s="6">
        <f ca="1">[1]!s_dq_close(E82,TDate2)</f>
        <v>0.89200000000000002</v>
      </c>
      <c r="AP82" s="6">
        <f ca="1">[1]!s_dq_close(F82,TDate2)</f>
        <v>1.0109999999999999</v>
      </c>
      <c r="AQ82" s="6">
        <f ca="1">[1]!s_dq_close(I82,TDate2)</f>
        <v>0.77600000000000002</v>
      </c>
      <c r="AR82" s="9">
        <f>[1]!f_info_managementfeeratio(D82)/100</f>
        <v>0.01</v>
      </c>
      <c r="AS82" s="9">
        <f>[1]!f_info_custodianfeeratio(D82)/100</f>
        <v>2.2000000000000001E-3</v>
      </c>
      <c r="AT82" s="9">
        <f>[1]!f_info_agreedannuyield(F82,"")/100</f>
        <v>0.05</v>
      </c>
      <c r="AU82" s="114">
        <f>[1]!f_anal_nextaayield(F82,"")/100</f>
        <v>0.05</v>
      </c>
      <c r="AV82" s="1">
        <f ca="1">IF([1]!i_dq_pctchange(L82,TDate1)=0,"-",(AF82/AL82-1)/[1]!i_dq_pctchange(L82,TDate1)*100)</f>
        <v>1.0677816266218947</v>
      </c>
    </row>
    <row r="83" spans="1:48" x14ac:dyDescent="0.25">
      <c r="A83" s="1" t="str">
        <f>CF!A83</f>
        <v>161121</v>
      </c>
      <c r="B83" s="1" t="str">
        <f>CF!D83</f>
        <v>银行业</v>
      </c>
      <c r="C83" s="7" t="str">
        <f t="shared" si="22"/>
        <v>深</v>
      </c>
      <c r="D83" s="7" t="str">
        <f t="shared" si="23"/>
        <v>161121.OF</v>
      </c>
      <c r="E83" s="7" t="str">
        <f t="shared" si="24"/>
        <v>161121.SZ</v>
      </c>
      <c r="F83" s="7" t="str">
        <f>[1]!f_info_smfacode($D83)</f>
        <v>150255.SZ</v>
      </c>
      <c r="G83" s="7" t="str">
        <f t="shared" si="25"/>
        <v>150255</v>
      </c>
      <c r="H83" s="7" t="str">
        <f>[1]!S_INFO_NAME(F83)</f>
        <v>银行业A</v>
      </c>
      <c r="I83" s="7" t="str">
        <f>[1]!f_info_smfbcode($D83)</f>
        <v>150256.SZ</v>
      </c>
      <c r="J83" s="7" t="str">
        <f t="shared" si="26"/>
        <v>150256</v>
      </c>
      <c r="K83" s="7" t="str">
        <f>[1]!S_INFO_NAME(I83)</f>
        <v>银行业B</v>
      </c>
      <c r="L83" s="7" t="str">
        <f>UPPER([1]!f_info_trackindexcode(D83))</f>
        <v>399986.SZ</v>
      </c>
      <c r="M83" s="17" t="str">
        <f>[1]!S_INFO_NAME(L83)</f>
        <v>中证银行</v>
      </c>
      <c r="N83" s="4">
        <f ca="1">[1]!f_nav_unit(A83,TDate0)</f>
        <v>0.95279999999999998</v>
      </c>
      <c r="O83" s="4">
        <f ca="1">[1]!f_nav_unit(F83,TDate0)</f>
        <v>1.0121</v>
      </c>
      <c r="P83" s="4">
        <f ca="1">[1]!f_nav_unit(I83,TDate0)</f>
        <v>0.89349999999999996</v>
      </c>
      <c r="Q83" s="5">
        <f ca="1">[1]!f_unit_floortrading(E83,TDate0)/100000000</f>
        <v>0</v>
      </c>
      <c r="R83" s="5">
        <f ca="1">[1]!f_unit_floortrading(F83,TDate0)/100000000</f>
        <v>1.0568789599999999</v>
      </c>
      <c r="S83" s="5">
        <f ca="1">[1]!f_unit_floortrading(I83,TDate0)/100000000</f>
        <v>1.0568789599999999</v>
      </c>
      <c r="T83" s="5">
        <f ca="1">[1]!f_unit_floortrading(E83,TDate1)/100000000</f>
        <v>0</v>
      </c>
      <c r="U83" s="5">
        <f ca="1">[1]!f_unit_floortrading(F83,TDate1)/100000000</f>
        <v>1.0568789599999999</v>
      </c>
      <c r="V83" s="5">
        <f ca="1">[1]!f_unit_floortrading(I83,TDate1)/100000000</f>
        <v>1.0568789599999999</v>
      </c>
      <c r="W83" s="6">
        <f ca="1">[1]!s_dq_close(A83,TDate0)</f>
        <v>0</v>
      </c>
      <c r="X83" s="6">
        <f ca="1">[1]!s_dq_close(F83,TDate0)</f>
        <v>0.96199999999999997</v>
      </c>
      <c r="Y83" s="6">
        <f ca="1">[1]!s_dq_close(I83,TDate0)</f>
        <v>0.95299999999999996</v>
      </c>
      <c r="Z83" s="8">
        <f t="shared" ca="1" si="27"/>
        <v>0</v>
      </c>
      <c r="AA83" s="8">
        <f t="shared" ca="1" si="28"/>
        <v>1.069667195416</v>
      </c>
      <c r="AB83" s="8">
        <f t="shared" ca="1" si="29"/>
        <v>0.9443213507599999</v>
      </c>
      <c r="AC83" s="8">
        <f t="shared" ca="1" si="30"/>
        <v>2.1137579199999998</v>
      </c>
      <c r="AD83" s="8">
        <f t="shared" ca="1" si="21"/>
        <v>2.1137579199999998</v>
      </c>
      <c r="AE83" s="8">
        <f t="shared" ca="1" si="31"/>
        <v>2.0139885461759999</v>
      </c>
      <c r="AF83" s="39">
        <f ca="1">[1]!f_nav_unit(A83,TDate1)</f>
        <v>0.95269999999999999</v>
      </c>
      <c r="AG83" s="39">
        <f ca="1">[1]!f_nav_unit(G83,TDate1)</f>
        <v>1.012</v>
      </c>
      <c r="AH83" s="39">
        <f ca="1">[1]!f_nav_unit(J83,TDate1)</f>
        <v>0.89339999999999997</v>
      </c>
      <c r="AI83" s="6">
        <f ca="1">[1]!s_dq_close(E83,TDate1)</f>
        <v>0</v>
      </c>
      <c r="AJ83" s="6">
        <f ca="1">[1]!s_dq_close(F83,TDate1)</f>
        <v>0.96199999999999997</v>
      </c>
      <c r="AK83" s="6">
        <f ca="1">[1]!s_dq_close(I83,TDate1)</f>
        <v>0.96799999999999997</v>
      </c>
      <c r="AL83" s="39">
        <f ca="1">[1]!f_nav_unit(A83,TDate2)</f>
        <v>0.96079999999999999</v>
      </c>
      <c r="AM83" s="39">
        <f ca="1">[1]!f_nav_unit(G83,TDate2)</f>
        <v>1.0118</v>
      </c>
      <c r="AN83" s="39">
        <f ca="1">[1]!f_nav_unit(J83,TDate2)</f>
        <v>0.90980000000000005</v>
      </c>
      <c r="AO83" s="6">
        <f ca="1">[1]!s_dq_close(E83,TDate2)</f>
        <v>0</v>
      </c>
      <c r="AP83" s="6">
        <f ca="1">[1]!s_dq_close(F83,TDate2)</f>
        <v>0.96199999999999997</v>
      </c>
      <c r="AQ83" s="6">
        <f ca="1">[1]!s_dq_close(I83,TDate2)</f>
        <v>0.96799999999999997</v>
      </c>
      <c r="AR83" s="9">
        <f>[1]!f_info_managementfeeratio(D83)/100</f>
        <v>0.01</v>
      </c>
      <c r="AS83" s="9">
        <f>[1]!f_info_custodianfeeratio(D83)/100</f>
        <v>2.2000000000000001E-3</v>
      </c>
      <c r="AT83" s="9">
        <f>[1]!f_info_agreedannuyield(F83,"")/100</f>
        <v>4.4999999999999998E-2</v>
      </c>
      <c r="AU83" s="114">
        <f>[1]!f_anal_nextaayield(F83,"")/100</f>
        <v>4.4999999999999998E-2</v>
      </c>
      <c r="AV83" s="1">
        <f ca="1">IF([1]!i_dq_pctchange(L83,TDate1)=0,"-",(AF83/AL83-1)/[1]!i_dq_pctchange(L83,TDate1)*100)</f>
        <v>0.94328481524088592</v>
      </c>
    </row>
    <row r="84" spans="1:48" x14ac:dyDescent="0.25">
      <c r="A84" s="1" t="str">
        <f>CF!A84</f>
        <v>161122</v>
      </c>
      <c r="B84" s="1" t="str">
        <f>CF!D84</f>
        <v>生物分级</v>
      </c>
      <c r="C84" s="7" t="str">
        <f t="shared" si="22"/>
        <v>深</v>
      </c>
      <c r="D84" s="7" t="str">
        <f t="shared" si="23"/>
        <v>161122.OF</v>
      </c>
      <c r="E84" s="7" t="str">
        <f t="shared" si="24"/>
        <v>161122.SZ</v>
      </c>
      <c r="F84" s="7" t="str">
        <f>[1]!f_info_smfacode($D84)</f>
        <v>150257.SZ</v>
      </c>
      <c r="G84" s="7" t="str">
        <f t="shared" si="25"/>
        <v>150257</v>
      </c>
      <c r="H84" s="7" t="str">
        <f>[1]!S_INFO_NAME(F84)</f>
        <v>生物A</v>
      </c>
      <c r="I84" s="7" t="str">
        <f>[1]!f_info_smfbcode($D84)</f>
        <v>150258.SZ</v>
      </c>
      <c r="J84" s="7" t="str">
        <f t="shared" si="26"/>
        <v>150258</v>
      </c>
      <c r="K84" s="7" t="str">
        <f>[1]!S_INFO_NAME(I84)</f>
        <v>生物B</v>
      </c>
      <c r="L84" s="7" t="str">
        <f>UPPER([1]!f_info_trackindexcode(D84))</f>
        <v>399993.SZ</v>
      </c>
      <c r="M84" s="17" t="str">
        <f>[1]!S_INFO_NAME(L84)</f>
        <v>CSWD生科</v>
      </c>
      <c r="N84" s="4">
        <f ca="1">[1]!f_nav_unit(A84,TDate0)</f>
        <v>1.0402</v>
      </c>
      <c r="O84" s="4">
        <f ca="1">[1]!f_nav_unit(F84,TDate0)</f>
        <v>1.0121</v>
      </c>
      <c r="P84" s="4">
        <f ca="1">[1]!f_nav_unit(I84,TDate0)</f>
        <v>1.0683</v>
      </c>
      <c r="Q84" s="5">
        <f ca="1">[1]!f_unit_floortrading(E84,TDate0)/100000000</f>
        <v>0</v>
      </c>
      <c r="R84" s="5">
        <f ca="1">[1]!f_unit_floortrading(F84,TDate0)/100000000</f>
        <v>8.9151330000000001E-2</v>
      </c>
      <c r="S84" s="5">
        <f ca="1">[1]!f_unit_floortrading(I84,TDate0)/100000000</f>
        <v>8.9151330000000001E-2</v>
      </c>
      <c r="T84" s="5">
        <f ca="1">[1]!f_unit_floortrading(E84,TDate1)/100000000</f>
        <v>0</v>
      </c>
      <c r="U84" s="5">
        <f ca="1">[1]!f_unit_floortrading(F84,TDate1)/100000000</f>
        <v>8.9151330000000001E-2</v>
      </c>
      <c r="V84" s="5">
        <f ca="1">[1]!f_unit_floortrading(I84,TDate1)/100000000</f>
        <v>8.9151330000000001E-2</v>
      </c>
      <c r="W84" s="6">
        <f ca="1">[1]!s_dq_close(A84,TDate0)</f>
        <v>0</v>
      </c>
      <c r="X84" s="6">
        <f ca="1">[1]!s_dq_close(F84,TDate0)</f>
        <v>0.98799999999999999</v>
      </c>
      <c r="Y84" s="6">
        <f ca="1">[1]!s_dq_close(I84,TDate0)</f>
        <v>1.0880000000000001</v>
      </c>
      <c r="Z84" s="8">
        <f t="shared" ca="1" si="27"/>
        <v>0</v>
      </c>
      <c r="AA84" s="8">
        <f t="shared" ca="1" si="28"/>
        <v>9.0230061092999997E-2</v>
      </c>
      <c r="AB84" s="8">
        <f t="shared" ca="1" si="29"/>
        <v>9.5240365839000002E-2</v>
      </c>
      <c r="AC84" s="8">
        <f t="shared" ca="1" si="30"/>
        <v>0.17830266</v>
      </c>
      <c r="AD84" s="8">
        <f t="shared" ca="1" si="21"/>
        <v>0.17830266</v>
      </c>
      <c r="AE84" s="8">
        <f t="shared" ca="1" si="31"/>
        <v>0.185470426932</v>
      </c>
      <c r="AF84" s="39">
        <f ca="1">[1]!f_nav_unit(A84,TDate1)</f>
        <v>1.0265</v>
      </c>
      <c r="AG84" s="39">
        <f ca="1">[1]!f_nav_unit(G84,TDate1)</f>
        <v>1.012</v>
      </c>
      <c r="AH84" s="39">
        <f ca="1">[1]!f_nav_unit(J84,TDate1)</f>
        <v>1.0409999999999999</v>
      </c>
      <c r="AI84" s="6">
        <f ca="1">[1]!s_dq_close(E84,TDate1)</f>
        <v>0</v>
      </c>
      <c r="AJ84" s="6">
        <f ca="1">[1]!s_dq_close(F84,TDate1)</f>
        <v>0.98799999999999999</v>
      </c>
      <c r="AK84" s="6">
        <f ca="1">[1]!s_dq_close(I84,TDate1)</f>
        <v>1.048</v>
      </c>
      <c r="AL84" s="39">
        <f ca="1">[1]!f_nav_unit(A84,TDate2)</f>
        <v>1.0246</v>
      </c>
      <c r="AM84" s="39">
        <f ca="1">[1]!f_nav_unit(G84,TDate2)</f>
        <v>1.0118</v>
      </c>
      <c r="AN84" s="39">
        <f ca="1">[1]!f_nav_unit(J84,TDate2)</f>
        <v>1.0374000000000001</v>
      </c>
      <c r="AO84" s="6">
        <f ca="1">[1]!s_dq_close(E84,TDate2)</f>
        <v>0</v>
      </c>
      <c r="AP84" s="6">
        <f ca="1">[1]!s_dq_close(F84,TDate2)</f>
        <v>0.98799999999999999</v>
      </c>
      <c r="AQ84" s="6">
        <f ca="1">[1]!s_dq_close(I84,TDate2)</f>
        <v>1.0409999999999999</v>
      </c>
      <c r="AR84" s="9">
        <f>[1]!f_info_managementfeeratio(D84)/100</f>
        <v>0.01</v>
      </c>
      <c r="AS84" s="9">
        <f>[1]!f_info_custodianfeeratio(D84)/100</f>
        <v>2.2000000000000001E-3</v>
      </c>
      <c r="AT84" s="9">
        <f>[1]!f_info_agreedannuyield(F84,"")/100</f>
        <v>4.4999999999999998E-2</v>
      </c>
      <c r="AU84" s="114">
        <f>[1]!f_anal_nextaayield(F84,"")/100</f>
        <v>4.4999999999999998E-2</v>
      </c>
      <c r="AV84" s="1">
        <f ca="1">IF([1]!i_dq_pctchange(L84,TDate1)=0,"-",(AF84/AL84-1)/[1]!i_dq_pctchange(L84,TDate1)*100)</f>
        <v>0.97053076170174868</v>
      </c>
    </row>
    <row r="85" spans="1:48" x14ac:dyDescent="0.25">
      <c r="A85" s="1" t="str">
        <f>CF!A85</f>
        <v>161123</v>
      </c>
      <c r="B85" s="1" t="str">
        <f>CF!D85</f>
        <v>重组分级</v>
      </c>
      <c r="C85" s="7" t="str">
        <f t="shared" si="22"/>
        <v>深</v>
      </c>
      <c r="D85" s="7" t="str">
        <f t="shared" si="23"/>
        <v>161123.OF</v>
      </c>
      <c r="E85" s="7" t="str">
        <f t="shared" si="24"/>
        <v>161123.SZ</v>
      </c>
      <c r="F85" s="7" t="str">
        <f>[1]!f_info_smfacode($D85)</f>
        <v>150259.SZ</v>
      </c>
      <c r="G85" s="7" t="str">
        <f t="shared" si="25"/>
        <v>150259</v>
      </c>
      <c r="H85" s="7" t="str">
        <f>[1]!S_INFO_NAME(F85)</f>
        <v>重组A</v>
      </c>
      <c r="I85" s="7" t="str">
        <f>[1]!f_info_smfbcode($D85)</f>
        <v>150260.SZ</v>
      </c>
      <c r="J85" s="7" t="str">
        <f t="shared" si="26"/>
        <v>150260</v>
      </c>
      <c r="K85" s="7" t="str">
        <f>[1]!S_INFO_NAME(I85)</f>
        <v>重组B</v>
      </c>
      <c r="L85" s="7" t="str">
        <f>UPPER([1]!f_info_trackindexcode(D85))</f>
        <v>399992.SZ</v>
      </c>
      <c r="M85" s="17" t="str">
        <f>[1]!S_INFO_NAME(L85)</f>
        <v>CSWD并购</v>
      </c>
      <c r="N85" s="4">
        <f ca="1">[1]!f_nav_unit(A85,TDate0)</f>
        <v>0.86109999999999998</v>
      </c>
      <c r="O85" s="4">
        <f ca="1">[1]!f_nav_unit(F85,TDate0)</f>
        <v>1.0121</v>
      </c>
      <c r="P85" s="4">
        <f ca="1">[1]!f_nav_unit(I85,TDate0)</f>
        <v>0.71009999999999995</v>
      </c>
      <c r="Q85" s="5">
        <f ca="1">[1]!f_unit_floortrading(E85,TDate0)/100000000</f>
        <v>0</v>
      </c>
      <c r="R85" s="5">
        <f ca="1">[1]!f_unit_floortrading(F85,TDate0)/100000000</f>
        <v>0.63387969</v>
      </c>
      <c r="S85" s="5">
        <f ca="1">[1]!f_unit_floortrading(I85,TDate0)/100000000</f>
        <v>0.63387969</v>
      </c>
      <c r="T85" s="5">
        <f ca="1">[1]!f_unit_floortrading(E85,TDate1)/100000000</f>
        <v>0</v>
      </c>
      <c r="U85" s="5">
        <f ca="1">[1]!f_unit_floortrading(F85,TDate1)/100000000</f>
        <v>0.63481968</v>
      </c>
      <c r="V85" s="5">
        <f ca="1">[1]!f_unit_floortrading(I85,TDate1)/100000000</f>
        <v>0.63481968</v>
      </c>
      <c r="W85" s="6">
        <f ca="1">[1]!s_dq_close(A85,TDate0)</f>
        <v>0</v>
      </c>
      <c r="X85" s="6">
        <f ca="1">[1]!s_dq_close(F85,TDate0)</f>
        <v>0.96299999999999997</v>
      </c>
      <c r="Y85" s="6">
        <f ca="1">[1]!s_dq_close(I85,TDate0)</f>
        <v>0.74099999999999999</v>
      </c>
      <c r="Z85" s="8">
        <f t="shared" ca="1" si="27"/>
        <v>0</v>
      </c>
      <c r="AA85" s="8">
        <f t="shared" ca="1" si="28"/>
        <v>0.64154963424900002</v>
      </c>
      <c r="AB85" s="8">
        <f t="shared" ca="1" si="29"/>
        <v>0.45011796786899999</v>
      </c>
      <c r="AC85" s="8">
        <f t="shared" ca="1" si="30"/>
        <v>1.26775938</v>
      </c>
      <c r="AD85" s="8">
        <f t="shared" ca="1" si="21"/>
        <v>1.26963936</v>
      </c>
      <c r="AE85" s="8">
        <f t="shared" ca="1" si="31"/>
        <v>1.0916676021180001</v>
      </c>
      <c r="AF85" s="39">
        <f ca="1">[1]!f_nav_unit(A85,TDate1)</f>
        <v>0.85940000000000005</v>
      </c>
      <c r="AG85" s="39">
        <f ca="1">[1]!f_nav_unit(G85,TDate1)</f>
        <v>1.012</v>
      </c>
      <c r="AH85" s="39">
        <f ca="1">[1]!f_nav_unit(J85,TDate1)</f>
        <v>0.70679999999999998</v>
      </c>
      <c r="AI85" s="6">
        <f ca="1">[1]!s_dq_close(E85,TDate1)</f>
        <v>0</v>
      </c>
      <c r="AJ85" s="6">
        <f ca="1">[1]!s_dq_close(F85,TDate1)</f>
        <v>0.96199999999999997</v>
      </c>
      <c r="AK85" s="6">
        <f ca="1">[1]!s_dq_close(I85,TDate1)</f>
        <v>0.75</v>
      </c>
      <c r="AL85" s="39">
        <f ca="1">[1]!f_nav_unit(A85,TDate2)</f>
        <v>0.85909999999999997</v>
      </c>
      <c r="AM85" s="39">
        <f ca="1">[1]!f_nav_unit(G85,TDate2)</f>
        <v>1.0118</v>
      </c>
      <c r="AN85" s="39">
        <f ca="1">[1]!f_nav_unit(J85,TDate2)</f>
        <v>0.70640000000000003</v>
      </c>
      <c r="AO85" s="6">
        <f ca="1">[1]!s_dq_close(E85,TDate2)</f>
        <v>0</v>
      </c>
      <c r="AP85" s="6">
        <f ca="1">[1]!s_dq_close(F85,TDate2)</f>
        <v>0.96099999999999997</v>
      </c>
      <c r="AQ85" s="6">
        <f ca="1">[1]!s_dq_close(I85,TDate2)</f>
        <v>0.747</v>
      </c>
      <c r="AR85" s="9">
        <f>[1]!f_info_managementfeeratio(D85)/100</f>
        <v>0.01</v>
      </c>
      <c r="AS85" s="9">
        <f>[1]!f_info_custodianfeeratio(D85)/100</f>
        <v>2.2000000000000001E-3</v>
      </c>
      <c r="AT85" s="9">
        <f>[1]!f_info_agreedannuyield(F85,"")/100</f>
        <v>4.4999999999999998E-2</v>
      </c>
      <c r="AU85" s="114">
        <f>[1]!f_anal_nextaayield(F85,"")/100</f>
        <v>4.4999999999999998E-2</v>
      </c>
      <c r="AV85" s="1">
        <f ca="1">IF([1]!i_dq_pctchange(L85,TDate1)=0,"-",(AF85/AL85-1)/[1]!i_dq_pctchange(L85,TDate1)*100)</f>
        <v>1.3373653208825431</v>
      </c>
    </row>
    <row r="86" spans="1:48" x14ac:dyDescent="0.25">
      <c r="A86" s="1" t="str">
        <f>CF!A86</f>
        <v>160637</v>
      </c>
      <c r="B86" s="1" t="str">
        <f>CF!D86</f>
        <v>创业指基</v>
      </c>
      <c r="C86" s="7" t="str">
        <f t="shared" si="22"/>
        <v>深</v>
      </c>
      <c r="D86" s="7" t="str">
        <f t="shared" si="23"/>
        <v>160637.OF</v>
      </c>
      <c r="E86" s="7" t="str">
        <f t="shared" si="24"/>
        <v>160637.SZ</v>
      </c>
      <c r="F86" s="7" t="str">
        <f>[1]!f_info_smfacode($D86)</f>
        <v>150243.SZ</v>
      </c>
      <c r="G86" s="7" t="str">
        <f t="shared" si="25"/>
        <v>150243</v>
      </c>
      <c r="H86" s="7" t="str">
        <f>[1]!S_INFO_NAME(F86)</f>
        <v>创业A</v>
      </c>
      <c r="I86" s="7" t="str">
        <f>[1]!f_info_smfbcode($D86)</f>
        <v>150244.SZ</v>
      </c>
      <c r="J86" s="7" t="str">
        <f t="shared" si="26"/>
        <v>150244</v>
      </c>
      <c r="K86" s="7" t="str">
        <f>[1]!S_INFO_NAME(I86)</f>
        <v>创业B</v>
      </c>
      <c r="L86" s="7" t="str">
        <f>UPPER([1]!f_info_trackindexcode(D86))</f>
        <v>399006.SZ</v>
      </c>
      <c r="M86" s="17" t="str">
        <f>[1]!S_INFO_NAME(L86)</f>
        <v>创业板指</v>
      </c>
      <c r="N86" s="4">
        <f ca="1">[1]!f_nav_unit(A86,TDate0)</f>
        <v>0.873</v>
      </c>
      <c r="O86" s="4">
        <f ca="1">[1]!f_nav_unit(F86,TDate0)</f>
        <v>1.0349999999999999</v>
      </c>
      <c r="P86" s="4">
        <f ca="1">[1]!f_nav_unit(I86,TDate0)</f>
        <v>0.71099999999999997</v>
      </c>
      <c r="Q86" s="5">
        <f ca="1">[1]!f_unit_floortrading(E86,TDate0)/100000000</f>
        <v>0</v>
      </c>
      <c r="R86" s="5">
        <f ca="1">[1]!f_unit_floortrading(F86,TDate0)/100000000</f>
        <v>2.85589015</v>
      </c>
      <c r="S86" s="5">
        <f ca="1">[1]!f_unit_floortrading(I86,TDate0)/100000000</f>
        <v>2.85589015</v>
      </c>
      <c r="T86" s="5">
        <f ca="1">[1]!f_unit_floortrading(E86,TDate1)/100000000</f>
        <v>0</v>
      </c>
      <c r="U86" s="5">
        <f ca="1">[1]!f_unit_floortrading(F86,TDate1)/100000000</f>
        <v>2.8649366500000002</v>
      </c>
      <c r="V86" s="5">
        <f ca="1">[1]!f_unit_floortrading(I86,TDate1)/100000000</f>
        <v>2.8649366500000002</v>
      </c>
      <c r="W86" s="6">
        <f ca="1">[1]!s_dq_close(A86,TDate0)</f>
        <v>0</v>
      </c>
      <c r="X86" s="6">
        <f ca="1">[1]!s_dq_close(F86,TDate0)</f>
        <v>1.0269999999999999</v>
      </c>
      <c r="Y86" s="6">
        <f ca="1">[1]!s_dq_close(I86,TDate0)</f>
        <v>0.69899999999999995</v>
      </c>
      <c r="Z86" s="8">
        <f t="shared" ca="1" si="27"/>
        <v>0</v>
      </c>
      <c r="AA86" s="8">
        <f t="shared" ca="1" si="28"/>
        <v>2.9558463052499997</v>
      </c>
      <c r="AB86" s="8">
        <f t="shared" ca="1" si="29"/>
        <v>2.0305378966499998</v>
      </c>
      <c r="AC86" s="8">
        <f t="shared" ca="1" si="30"/>
        <v>5.7117803</v>
      </c>
      <c r="AD86" s="8">
        <f t="shared" ca="1" si="21"/>
        <v>5.7298733000000004</v>
      </c>
      <c r="AE86" s="8">
        <f t="shared" ca="1" si="31"/>
        <v>4.9863842019</v>
      </c>
      <c r="AF86" s="39">
        <f ca="1">[1]!f_nav_unit(A86,TDate1)</f>
        <v>0.875</v>
      </c>
      <c r="AG86" s="39">
        <f ca="1">[1]!f_nav_unit(G86,TDate1)</f>
        <v>1.0349999999999999</v>
      </c>
      <c r="AH86" s="39">
        <f ca="1">[1]!f_nav_unit(J86,TDate1)</f>
        <v>0.71499999999999997</v>
      </c>
      <c r="AI86" s="6">
        <f ca="1">[1]!s_dq_close(E86,TDate1)</f>
        <v>0</v>
      </c>
      <c r="AJ86" s="6">
        <f ca="1">[1]!s_dq_close(F86,TDate1)</f>
        <v>1.0369999999999999</v>
      </c>
      <c r="AK86" s="6">
        <f ca="1">[1]!s_dq_close(I86,TDate1)</f>
        <v>0.70499999999999996</v>
      </c>
      <c r="AL86" s="39">
        <f ca="1">[1]!f_nav_unit(A86,TDate2)</f>
        <v>0.88</v>
      </c>
      <c r="AM86" s="39">
        <f ca="1">[1]!f_nav_unit(G86,TDate2)</f>
        <v>1.0349999999999999</v>
      </c>
      <c r="AN86" s="39">
        <f ca="1">[1]!f_nav_unit(J86,TDate2)</f>
        <v>0.72499999999999998</v>
      </c>
      <c r="AO86" s="6">
        <f ca="1">[1]!s_dq_close(E86,TDate2)</f>
        <v>0</v>
      </c>
      <c r="AP86" s="6">
        <f ca="1">[1]!s_dq_close(F86,TDate2)</f>
        <v>1.0169999999999999</v>
      </c>
      <c r="AQ86" s="6">
        <f ca="1">[1]!s_dq_close(I86,TDate2)</f>
        <v>0.71799999999999997</v>
      </c>
      <c r="AR86" s="9">
        <f>[1]!f_info_managementfeeratio(D86)/100</f>
        <v>0.01</v>
      </c>
      <c r="AS86" s="9">
        <f>[1]!f_info_custodianfeeratio(D86)/100</f>
        <v>2.2000000000000001E-3</v>
      </c>
      <c r="AT86" s="9">
        <f>[1]!f_info_agreedannuyield(F86,"")/100</f>
        <v>4.4999999999999998E-2</v>
      </c>
      <c r="AU86" s="114">
        <f>[1]!f_anal_nextaayield(F86,"")/100</f>
        <v>4.4999999999999998E-2</v>
      </c>
      <c r="AV86" s="1">
        <f ca="1">IF([1]!i_dq_pctchange(L86,TDate1)=0,"-",(AF86/AL86-1)/[1]!i_dq_pctchange(L86,TDate1)*100)</f>
        <v>0.8667098854818317</v>
      </c>
    </row>
    <row r="87" spans="1:48" x14ac:dyDescent="0.25">
      <c r="A87" s="1" t="str">
        <f>CF!A87</f>
        <v>160136</v>
      </c>
      <c r="B87" s="1" t="str">
        <f>CF!D87</f>
        <v>改革基金</v>
      </c>
      <c r="C87" s="7" t="str">
        <f t="shared" si="22"/>
        <v>深</v>
      </c>
      <c r="D87" s="7" t="str">
        <f t="shared" si="23"/>
        <v>160136.OF</v>
      </c>
      <c r="E87" s="7" t="str">
        <f t="shared" si="24"/>
        <v>160136.SZ</v>
      </c>
      <c r="F87" s="7" t="str">
        <f>[1]!f_info_smfacode($D87)</f>
        <v>150295.SZ</v>
      </c>
      <c r="G87" s="7" t="str">
        <f t="shared" si="25"/>
        <v>150295</v>
      </c>
      <c r="H87" s="7" t="str">
        <f>[1]!S_INFO_NAME(F87)</f>
        <v>改革A</v>
      </c>
      <c r="I87" s="7" t="str">
        <f>[1]!f_info_smfbcode($D87)</f>
        <v>150296.SZ</v>
      </c>
      <c r="J87" s="7" t="str">
        <f t="shared" si="26"/>
        <v>150296</v>
      </c>
      <c r="K87" s="7" t="str">
        <f>[1]!S_INFO_NAME(I87)</f>
        <v>改革B</v>
      </c>
      <c r="L87" s="7" t="str">
        <f>UPPER([1]!f_info_trackindexcode(D87))</f>
        <v>399974.SZ</v>
      </c>
      <c r="M87" s="17" t="str">
        <f>[1]!S_INFO_NAME(L87)</f>
        <v>国企改革</v>
      </c>
      <c r="N87" s="4">
        <f ca="1">[1]!f_nav_unit(A87,TDate0)</f>
        <v>1.0069999999999999</v>
      </c>
      <c r="O87" s="4">
        <f ca="1">[1]!f_nav_unit(F87,TDate0)</f>
        <v>1.0385</v>
      </c>
      <c r="P87" s="4">
        <f ca="1">[1]!f_nav_unit(I87,TDate0)</f>
        <v>0.97550000000000003</v>
      </c>
      <c r="Q87" s="5">
        <f ca="1">[1]!f_unit_floortrading(E87,TDate0)/100000000</f>
        <v>0</v>
      </c>
      <c r="R87" s="5">
        <f ca="1">[1]!f_unit_floortrading(F87,TDate0)/100000000</f>
        <v>0.51541261999999999</v>
      </c>
      <c r="S87" s="5">
        <f ca="1">[1]!f_unit_floortrading(I87,TDate0)/100000000</f>
        <v>0.51541261999999999</v>
      </c>
      <c r="T87" s="5">
        <f ca="1">[1]!f_unit_floortrading(E87,TDate1)/100000000</f>
        <v>0</v>
      </c>
      <c r="U87" s="5">
        <f ca="1">[1]!f_unit_floortrading(F87,TDate1)/100000000</f>
        <v>0.51571261999999995</v>
      </c>
      <c r="V87" s="5">
        <f ca="1">[1]!f_unit_floortrading(I87,TDate1)/100000000</f>
        <v>0.51571261999999995</v>
      </c>
      <c r="W87" s="6">
        <f ca="1">[1]!s_dq_close(A87,TDate0)</f>
        <v>0</v>
      </c>
      <c r="X87" s="6">
        <f ca="1">[1]!s_dq_close(F87,TDate0)</f>
        <v>1.01</v>
      </c>
      <c r="Y87" s="6">
        <f ca="1">[1]!s_dq_close(I87,TDate0)</f>
        <v>0.996</v>
      </c>
      <c r="Z87" s="8">
        <f t="shared" ca="1" si="27"/>
        <v>0</v>
      </c>
      <c r="AA87" s="8">
        <f t="shared" ca="1" si="28"/>
        <v>0.53525600587</v>
      </c>
      <c r="AB87" s="8">
        <f t="shared" ca="1" si="29"/>
        <v>0.50278501081000004</v>
      </c>
      <c r="AC87" s="8">
        <f t="shared" ca="1" si="30"/>
        <v>1.03082524</v>
      </c>
      <c r="AD87" s="8">
        <f t="shared" ca="1" si="21"/>
        <v>1.0314252399999999</v>
      </c>
      <c r="AE87" s="8">
        <f t="shared" ca="1" si="31"/>
        <v>1.03804101668</v>
      </c>
      <c r="AF87" s="39">
        <f ca="1">[1]!f_nav_unit(A87,TDate1)</f>
        <v>1.0085999999999999</v>
      </c>
      <c r="AG87" s="39">
        <f ca="1">[1]!f_nav_unit(G87,TDate1)</f>
        <v>1.0384</v>
      </c>
      <c r="AH87" s="39">
        <f ca="1">[1]!f_nav_unit(J87,TDate1)</f>
        <v>0.9788</v>
      </c>
      <c r="AI87" s="6">
        <f ca="1">[1]!s_dq_close(E87,TDate1)</f>
        <v>0</v>
      </c>
      <c r="AJ87" s="6">
        <f ca="1">[1]!s_dq_close(F87,TDate1)</f>
        <v>1.008</v>
      </c>
      <c r="AK87" s="6">
        <f ca="1">[1]!s_dq_close(I87,TDate1)</f>
        <v>1.0009999999999999</v>
      </c>
      <c r="AL87" s="39">
        <f ca="1">[1]!f_nav_unit(A87,TDate2)</f>
        <v>1.0165999999999999</v>
      </c>
      <c r="AM87" s="39">
        <f ca="1">[1]!f_nav_unit(G87,TDate2)</f>
        <v>1.0382</v>
      </c>
      <c r="AN87" s="39">
        <f ca="1">[1]!f_nav_unit(J87,TDate2)</f>
        <v>0.995</v>
      </c>
      <c r="AO87" s="6">
        <f ca="1">[1]!s_dq_close(E87,TDate2)</f>
        <v>0</v>
      </c>
      <c r="AP87" s="6">
        <f ca="1">[1]!s_dq_close(F87,TDate2)</f>
        <v>1.008</v>
      </c>
      <c r="AQ87" s="6">
        <f ca="1">[1]!s_dq_close(I87,TDate2)</f>
        <v>1.0149999999999999</v>
      </c>
      <c r="AR87" s="9">
        <f>[1]!f_info_managementfeeratio(D87)/100</f>
        <v>0.01</v>
      </c>
      <c r="AS87" s="9">
        <f>[1]!f_info_custodianfeeratio(D87)/100</f>
        <v>2E-3</v>
      </c>
      <c r="AT87" s="9">
        <f>[1]!f_info_agreedannuyield(F87,"")/100</f>
        <v>0.05</v>
      </c>
      <c r="AU87" s="114">
        <f>[1]!f_anal_nextaayield(F87,"")/100</f>
        <v>0.05</v>
      </c>
      <c r="AV87" s="1">
        <f ca="1">IF([1]!i_dq_pctchange(L87,TDate1)=0,"-",(AF87/AL87-1)/[1]!i_dq_pctchange(L87,TDate1)*100)</f>
        <v>0.95440512326358529</v>
      </c>
    </row>
    <row r="88" spans="1:48" x14ac:dyDescent="0.25">
      <c r="A88" s="1" t="str">
        <f>CF!A88</f>
        <v>162413</v>
      </c>
      <c r="B88" s="1" t="str">
        <f>CF!D88</f>
        <v>1000分级</v>
      </c>
      <c r="C88" s="7" t="str">
        <f t="shared" si="22"/>
        <v>深</v>
      </c>
      <c r="D88" s="7" t="str">
        <f t="shared" si="23"/>
        <v>162413.OF</v>
      </c>
      <c r="E88" s="7" t="str">
        <f t="shared" si="24"/>
        <v>162413.SZ</v>
      </c>
      <c r="F88" s="7" t="str">
        <f>[1]!f_info_smfacode($D88)</f>
        <v>150263.SZ</v>
      </c>
      <c r="G88" s="7" t="str">
        <f t="shared" si="25"/>
        <v>150263</v>
      </c>
      <c r="H88" s="7" t="str">
        <f>[1]!S_INFO_NAME(F88)</f>
        <v>1000A</v>
      </c>
      <c r="I88" s="7" t="str">
        <f>[1]!f_info_smfbcode($D88)</f>
        <v>150264.SZ</v>
      </c>
      <c r="J88" s="7" t="str">
        <f t="shared" si="26"/>
        <v>150264</v>
      </c>
      <c r="K88" s="7" t="str">
        <f>[1]!S_INFO_NAME(I88)</f>
        <v>1000B</v>
      </c>
      <c r="L88" s="7" t="str">
        <f>UPPER([1]!f_info_trackindexcode(D88))</f>
        <v>000852.SH</v>
      </c>
      <c r="M88" s="17" t="str">
        <f>[1]!S_INFO_NAME(L88)</f>
        <v>中证1000</v>
      </c>
      <c r="N88" s="4">
        <f ca="1">[1]!f_nav_unit(A88,TDate0)</f>
        <v>0.77349999999999997</v>
      </c>
      <c r="O88" s="4">
        <f ca="1">[1]!f_nav_unit(F88,TDate0)</f>
        <v>1.0402</v>
      </c>
      <c r="P88" s="4">
        <f ca="1">[1]!f_nav_unit(I88,TDate0)</f>
        <v>0.50680000000000003</v>
      </c>
      <c r="Q88" s="5">
        <f ca="1">[1]!f_unit_floortrading(E88,TDate0)/100000000</f>
        <v>0</v>
      </c>
      <c r="R88" s="5">
        <f ca="1">[1]!f_unit_floortrading(F88,TDate0)/100000000</f>
        <v>7.726777E-2</v>
      </c>
      <c r="S88" s="5">
        <f ca="1">[1]!f_unit_floortrading(I88,TDate0)/100000000</f>
        <v>7.726777E-2</v>
      </c>
      <c r="T88" s="5">
        <f ca="1">[1]!f_unit_floortrading(E88,TDate1)/100000000</f>
        <v>0</v>
      </c>
      <c r="U88" s="5">
        <f ca="1">[1]!f_unit_floortrading(F88,TDate1)/100000000</f>
        <v>7.7713569999999996E-2</v>
      </c>
      <c r="V88" s="5">
        <f ca="1">[1]!f_unit_floortrading(I88,TDate1)/100000000</f>
        <v>7.7713569999999996E-2</v>
      </c>
      <c r="W88" s="6">
        <f ca="1">[1]!s_dq_close(A88,TDate0)</f>
        <v>0</v>
      </c>
      <c r="X88" s="6">
        <f ca="1">[1]!s_dq_close(F88,TDate0)</f>
        <v>1.052</v>
      </c>
      <c r="Y88" s="6">
        <f ca="1">[1]!s_dq_close(I88,TDate0)</f>
        <v>0.47699999999999998</v>
      </c>
      <c r="Z88" s="8">
        <f t="shared" ca="1" si="27"/>
        <v>0</v>
      </c>
      <c r="AA88" s="8">
        <f t="shared" ca="1" si="28"/>
        <v>8.0373934354000004E-2</v>
      </c>
      <c r="AB88" s="8">
        <f t="shared" ca="1" si="29"/>
        <v>3.9159305836000004E-2</v>
      </c>
      <c r="AC88" s="8">
        <f t="shared" ca="1" si="30"/>
        <v>0.15453554</v>
      </c>
      <c r="AD88" s="8">
        <f t="shared" ca="1" si="21"/>
        <v>0.15542713999999999</v>
      </c>
      <c r="AE88" s="8">
        <f t="shared" ca="1" si="31"/>
        <v>0.11953324019</v>
      </c>
      <c r="AF88" s="39">
        <f ca="1">[1]!f_nav_unit(A88,TDate1)</f>
        <v>0.77210000000000001</v>
      </c>
      <c r="AG88" s="39">
        <f ca="1">[1]!f_nav_unit(G88,TDate1)</f>
        <v>1.0401</v>
      </c>
      <c r="AH88" s="39">
        <f ca="1">[1]!f_nav_unit(J88,TDate1)</f>
        <v>0.50409999999999999</v>
      </c>
      <c r="AI88" s="6">
        <f ca="1">[1]!s_dq_close(E88,TDate1)</f>
        <v>0</v>
      </c>
      <c r="AJ88" s="6">
        <f ca="1">[1]!s_dq_close(F88,TDate1)</f>
        <v>1.044</v>
      </c>
      <c r="AK88" s="6">
        <f ca="1">[1]!s_dq_close(I88,TDate1)</f>
        <v>0.47799999999999998</v>
      </c>
      <c r="AL88" s="39">
        <f ca="1">[1]!f_nav_unit(A88,TDate2)</f>
        <v>0.77539999999999998</v>
      </c>
      <c r="AM88" s="39">
        <f ca="1">[1]!f_nav_unit(G88,TDate2)</f>
        <v>1.0399</v>
      </c>
      <c r="AN88" s="39">
        <f ca="1">[1]!f_nav_unit(J88,TDate2)</f>
        <v>0.51090000000000002</v>
      </c>
      <c r="AO88" s="6">
        <f ca="1">[1]!s_dq_close(E88,TDate2)</f>
        <v>0</v>
      </c>
      <c r="AP88" s="6">
        <f ca="1">[1]!s_dq_close(F88,TDate2)</f>
        <v>1.042</v>
      </c>
      <c r="AQ88" s="6">
        <f ca="1">[1]!s_dq_close(I88,TDate2)</f>
        <v>0.499</v>
      </c>
      <c r="AR88" s="9">
        <f>[1]!f_info_managementfeeratio(D88)/100</f>
        <v>0.01</v>
      </c>
      <c r="AS88" s="9">
        <f>[1]!f_info_custodianfeeratio(D88)/100</f>
        <v>2.2000000000000001E-3</v>
      </c>
      <c r="AT88" s="9">
        <f>[1]!f_info_agreedannuyield(F88,"")/100</f>
        <v>5.5E-2</v>
      </c>
      <c r="AU88" s="114">
        <f>[1]!f_anal_nextaayield(F88,"")/100</f>
        <v>5.5E-2</v>
      </c>
      <c r="AV88" s="1">
        <f ca="1">IF([1]!i_dq_pctchange(L88,TDate1)=0,"-",(AF88/AL88-1)/[1]!i_dq_pctchange(L88,TDate1)*100)</f>
        <v>0.95866853072876879</v>
      </c>
    </row>
    <row r="89" spans="1:48" x14ac:dyDescent="0.25">
      <c r="A89" s="1" t="str">
        <f>CF!A89</f>
        <v>160517</v>
      </c>
      <c r="B89" s="1" t="str">
        <f>CF!D89</f>
        <v>博时银行</v>
      </c>
      <c r="C89" s="7" t="str">
        <f t="shared" si="22"/>
        <v>深</v>
      </c>
      <c r="D89" s="7" t="str">
        <f t="shared" si="23"/>
        <v>160517.OF</v>
      </c>
      <c r="E89" s="7" t="str">
        <f t="shared" si="24"/>
        <v>160517.SZ</v>
      </c>
      <c r="F89" s="7" t="str">
        <f>[1]!f_info_smfacode($D89)</f>
        <v>150267.SZ</v>
      </c>
      <c r="G89" s="7" t="str">
        <f t="shared" si="25"/>
        <v>150267</v>
      </c>
      <c r="H89" s="7" t="str">
        <f>[1]!S_INFO_NAME(F89)</f>
        <v>银行A类</v>
      </c>
      <c r="I89" s="7" t="str">
        <f>[1]!f_info_smfbcode($D89)</f>
        <v>150268.SZ</v>
      </c>
      <c r="J89" s="7" t="str">
        <f t="shared" si="26"/>
        <v>150268</v>
      </c>
      <c r="K89" s="7" t="str">
        <f>[1]!S_INFO_NAME(I89)</f>
        <v>银行B类</v>
      </c>
      <c r="L89" s="7" t="str">
        <f>UPPER([1]!f_info_trackindexcode(D89))</f>
        <v>399986.SZ</v>
      </c>
      <c r="M89" s="17" t="str">
        <f>[1]!S_INFO_NAME(L89)</f>
        <v>中证银行</v>
      </c>
      <c r="N89" s="4">
        <f ca="1">[1]!f_nav_unit(A89,TDate0)</f>
        <v>1.0142</v>
      </c>
      <c r="O89" s="4">
        <f ca="1">[1]!f_nav_unit(F89,TDate0)</f>
        <v>1.0385</v>
      </c>
      <c r="P89" s="4">
        <f ca="1">[1]!f_nav_unit(I89,TDate0)</f>
        <v>0.9899</v>
      </c>
      <c r="Q89" s="5">
        <f ca="1">[1]!f_unit_floortrading(E89,TDate0)/100000000</f>
        <v>0</v>
      </c>
      <c r="R89" s="5">
        <f ca="1">[1]!f_unit_floortrading(F89,TDate0)/100000000</f>
        <v>0.16952378000000001</v>
      </c>
      <c r="S89" s="5">
        <f ca="1">[1]!f_unit_floortrading(I89,TDate0)/100000000</f>
        <v>0.16952378000000001</v>
      </c>
      <c r="T89" s="5">
        <f ca="1">[1]!f_unit_floortrading(E89,TDate1)/100000000</f>
        <v>0</v>
      </c>
      <c r="U89" s="5">
        <f ca="1">[1]!f_unit_floortrading(F89,TDate1)/100000000</f>
        <v>0.16958677999999999</v>
      </c>
      <c r="V89" s="5">
        <f ca="1">[1]!f_unit_floortrading(I89,TDate1)/100000000</f>
        <v>0.16958677999999999</v>
      </c>
      <c r="W89" s="6">
        <f ca="1">[1]!s_dq_close(A89,TDate0)</f>
        <v>0</v>
      </c>
      <c r="X89" s="6">
        <f ca="1">[1]!s_dq_close(F89,TDate0)</f>
        <v>1.02</v>
      </c>
      <c r="Y89" s="6">
        <f ca="1">[1]!s_dq_close(I89,TDate0)</f>
        <v>1</v>
      </c>
      <c r="Z89" s="8">
        <f t="shared" ca="1" si="27"/>
        <v>0</v>
      </c>
      <c r="AA89" s="8">
        <f t="shared" ca="1" si="28"/>
        <v>0.17605044553000002</v>
      </c>
      <c r="AB89" s="8">
        <f t="shared" ca="1" si="29"/>
        <v>0.16781158982200001</v>
      </c>
      <c r="AC89" s="8">
        <f t="shared" ca="1" si="30"/>
        <v>0.33904756000000003</v>
      </c>
      <c r="AD89" s="8">
        <f t="shared" ca="1" si="21"/>
        <v>0.33917355999999999</v>
      </c>
      <c r="AE89" s="8">
        <f t="shared" ca="1" si="31"/>
        <v>0.343862035352</v>
      </c>
      <c r="AF89" s="39">
        <f ca="1">[1]!f_nav_unit(A89,TDate1)</f>
        <v>1.0139</v>
      </c>
      <c r="AG89" s="39">
        <f ca="1">[1]!f_nav_unit(G89,TDate1)</f>
        <v>1.0384</v>
      </c>
      <c r="AH89" s="39">
        <f ca="1">[1]!f_nav_unit(J89,TDate1)</f>
        <v>0.98939999999999995</v>
      </c>
      <c r="AI89" s="6">
        <f ca="1">[1]!s_dq_close(E89,TDate1)</f>
        <v>0</v>
      </c>
      <c r="AJ89" s="6">
        <f ca="1">[1]!s_dq_close(F89,TDate1)</f>
        <v>1.038</v>
      </c>
      <c r="AK89" s="6">
        <f ca="1">[1]!s_dq_close(I89,TDate1)</f>
        <v>0.96599999999999997</v>
      </c>
      <c r="AL89" s="39">
        <f ca="1">[1]!f_nav_unit(A89,TDate2)</f>
        <v>1.0224</v>
      </c>
      <c r="AM89" s="39">
        <f ca="1">[1]!f_nav_unit(G89,TDate2)</f>
        <v>1.0382</v>
      </c>
      <c r="AN89" s="39">
        <f ca="1">[1]!f_nav_unit(J89,TDate2)</f>
        <v>1.0065999999999999</v>
      </c>
      <c r="AO89" s="6">
        <f ca="1">[1]!s_dq_close(E89,TDate2)</f>
        <v>0</v>
      </c>
      <c r="AP89" s="6">
        <f ca="1">[1]!s_dq_close(F89,TDate2)</f>
        <v>1.0389999999999999</v>
      </c>
      <c r="AQ89" s="6">
        <f ca="1">[1]!s_dq_close(I89,TDate2)</f>
        <v>1.0149999999999999</v>
      </c>
      <c r="AR89" s="9">
        <f>[1]!f_info_managementfeeratio(D89)/100</f>
        <v>0.01</v>
      </c>
      <c r="AS89" s="9">
        <f>[1]!f_info_custodianfeeratio(D89)/100</f>
        <v>2.2000000000000001E-3</v>
      </c>
      <c r="AT89" s="9">
        <f>[1]!f_info_agreedannuyield(F89,"")/100</f>
        <v>0.05</v>
      </c>
      <c r="AU89" s="114">
        <f>[1]!f_anal_nextaayield(F89,"")/100</f>
        <v>0.05</v>
      </c>
      <c r="AV89" s="1">
        <f ca="1">IF([1]!i_dq_pctchange(L89,TDate1)=0,"-",(AF89/AL89-1)/[1]!i_dq_pctchange(L89,TDate1)*100)</f>
        <v>0.93022692057290612</v>
      </c>
    </row>
    <row r="90" spans="1:48" x14ac:dyDescent="0.25">
      <c r="A90" s="1" t="str">
        <f>CF!A90</f>
        <v>168205</v>
      </c>
      <c r="B90" s="1" t="str">
        <f>CF!D90</f>
        <v>银行母基</v>
      </c>
      <c r="C90" s="7" t="str">
        <f t="shared" si="22"/>
        <v>深</v>
      </c>
      <c r="D90" s="7" t="str">
        <f t="shared" si="23"/>
        <v>168205.OF</v>
      </c>
      <c r="E90" s="7" t="str">
        <f t="shared" si="24"/>
        <v>168205.SZ</v>
      </c>
      <c r="F90" s="7" t="str">
        <f>[1]!f_info_smfacode($D90)</f>
        <v>150291.SZ</v>
      </c>
      <c r="G90" s="7" t="str">
        <f t="shared" si="25"/>
        <v>150291</v>
      </c>
      <c r="H90" s="7" t="str">
        <f>[1]!S_INFO_NAME(F90)</f>
        <v>银行A份</v>
      </c>
      <c r="I90" s="7" t="str">
        <f>[1]!f_info_smfbcode($D90)</f>
        <v>150292.SZ</v>
      </c>
      <c r="J90" s="7" t="str">
        <f t="shared" si="26"/>
        <v>150292</v>
      </c>
      <c r="K90" s="7" t="str">
        <f>[1]!S_INFO_NAME(I90)</f>
        <v>银行B份</v>
      </c>
      <c r="L90" s="7" t="str">
        <f>UPPER([1]!f_info_trackindexcode(D90))</f>
        <v>399986.SZ</v>
      </c>
      <c r="M90" s="17" t="str">
        <f>[1]!S_INFO_NAME(L90)</f>
        <v>中证银行</v>
      </c>
      <c r="N90" s="4">
        <f ca="1">[1]!f_nav_unit(A90,TDate0)</f>
        <v>0.92</v>
      </c>
      <c r="O90" s="4">
        <f ca="1">[1]!f_nav_unit(F90,TDate0)</f>
        <v>1.04</v>
      </c>
      <c r="P90" s="4">
        <f ca="1">[1]!f_nav_unit(I90,TDate0)</f>
        <v>0.80100000000000005</v>
      </c>
      <c r="Q90" s="5">
        <f ca="1">[1]!f_unit_floortrading(E90,TDate0)/100000000</f>
        <v>0</v>
      </c>
      <c r="R90" s="5">
        <f ca="1">[1]!f_unit_floortrading(F90,TDate0)/100000000</f>
        <v>1.0768230999999999</v>
      </c>
      <c r="S90" s="5">
        <f ca="1">[1]!f_unit_floortrading(I90,TDate0)/100000000</f>
        <v>1.0768231100000001</v>
      </c>
      <c r="T90" s="5">
        <f ca="1">[1]!f_unit_floortrading(E90,TDate1)/100000000</f>
        <v>0</v>
      </c>
      <c r="U90" s="5">
        <f ca="1">[1]!f_unit_floortrading(F90,TDate1)/100000000</f>
        <v>1.0783031000000001</v>
      </c>
      <c r="V90" s="5">
        <f ca="1">[1]!f_unit_floortrading(I90,TDate1)/100000000</f>
        <v>1.07830311</v>
      </c>
      <c r="W90" s="6">
        <f ca="1">[1]!s_dq_close(A90,TDate0)</f>
        <v>0</v>
      </c>
      <c r="X90" s="6">
        <f ca="1">[1]!s_dq_close(F90,TDate0)</f>
        <v>1.0509999999999999</v>
      </c>
      <c r="Y90" s="6">
        <f ca="1">[1]!s_dq_close(I90,TDate0)</f>
        <v>0.78</v>
      </c>
      <c r="Z90" s="8">
        <f t="shared" ca="1" si="27"/>
        <v>0</v>
      </c>
      <c r="AA90" s="8">
        <f t="shared" ca="1" si="28"/>
        <v>1.119896024</v>
      </c>
      <c r="AB90" s="8">
        <f t="shared" ca="1" si="29"/>
        <v>0.86253531111000015</v>
      </c>
      <c r="AC90" s="8">
        <f t="shared" ca="1" si="30"/>
        <v>2.1536462099999998</v>
      </c>
      <c r="AD90" s="8">
        <f t="shared" ca="1" si="21"/>
        <v>2.1566062100000001</v>
      </c>
      <c r="AE90" s="8">
        <f t="shared" ca="1" si="31"/>
        <v>1.9824313351100002</v>
      </c>
      <c r="AF90" s="39">
        <f ca="1">[1]!f_nav_unit(A90,TDate1)</f>
        <v>0.92</v>
      </c>
      <c r="AG90" s="39">
        <f ca="1">[1]!f_nav_unit(G90,TDate1)</f>
        <v>1.04</v>
      </c>
      <c r="AH90" s="39">
        <f ca="1">[1]!f_nav_unit(J90,TDate1)</f>
        <v>0.80100000000000005</v>
      </c>
      <c r="AI90" s="6">
        <f ca="1">[1]!s_dq_close(E90,TDate1)</f>
        <v>0</v>
      </c>
      <c r="AJ90" s="6">
        <f ca="1">[1]!s_dq_close(F90,TDate1)</f>
        <v>1.05</v>
      </c>
      <c r="AK90" s="6">
        <f ca="1">[1]!s_dq_close(I90,TDate1)</f>
        <v>0.78100000000000003</v>
      </c>
      <c r="AL90" s="39">
        <f ca="1">[1]!f_nav_unit(A90,TDate2)</f>
        <v>0.92800000000000005</v>
      </c>
      <c r="AM90" s="39">
        <f ca="1">[1]!f_nav_unit(G90,TDate2)</f>
        <v>1.04</v>
      </c>
      <c r="AN90" s="39">
        <f ca="1">[1]!f_nav_unit(J90,TDate2)</f>
        <v>0.81599999999999995</v>
      </c>
      <c r="AO90" s="6">
        <f ca="1">[1]!s_dq_close(E90,TDate2)</f>
        <v>0</v>
      </c>
      <c r="AP90" s="6">
        <f ca="1">[1]!s_dq_close(F90,TDate2)</f>
        <v>1.052</v>
      </c>
      <c r="AQ90" s="6">
        <f ca="1">[1]!s_dq_close(I90,TDate2)</f>
        <v>0.79</v>
      </c>
      <c r="AR90" s="9">
        <f>[1]!f_info_managementfeeratio(D90)/100</f>
        <v>0.01</v>
      </c>
      <c r="AS90" s="9">
        <f>[1]!f_info_custodianfeeratio(D90)/100</f>
        <v>2.2000000000000001E-3</v>
      </c>
      <c r="AT90" s="9">
        <f>[1]!f_info_agreedannuyield(F90,"")/100</f>
        <v>5.5E-2</v>
      </c>
      <c r="AU90" s="114">
        <f>[1]!f_anal_nextaayield(F90,"")/100</f>
        <v>5.5E-2</v>
      </c>
      <c r="AV90" s="1">
        <f ca="1">IF([1]!i_dq_pctchange(L90,TDate1)=0,"-",(AF90/AL90-1)/[1]!i_dq_pctchange(L90,TDate1)*100)</f>
        <v>0.96456795496322378</v>
      </c>
    </row>
    <row r="91" spans="1:48" x14ac:dyDescent="0.25">
      <c r="A91" s="1" t="str">
        <f>CF!A91</f>
        <v>160418</v>
      </c>
      <c r="B91" s="1" t="str">
        <f>CF!D91</f>
        <v>银行股基</v>
      </c>
      <c r="C91" s="7" t="str">
        <f t="shared" si="22"/>
        <v>深</v>
      </c>
      <c r="D91" s="7" t="str">
        <f t="shared" si="23"/>
        <v>160418.OF</v>
      </c>
      <c r="E91" s="7" t="str">
        <f t="shared" si="24"/>
        <v>160418.SZ</v>
      </c>
      <c r="F91" s="7" t="str">
        <f>[1]!f_info_smfacode($D91)</f>
        <v>150299.SZ</v>
      </c>
      <c r="G91" s="7" t="str">
        <f t="shared" si="25"/>
        <v>150299</v>
      </c>
      <c r="H91" s="7" t="str">
        <f>[1]!S_INFO_NAME(F91)</f>
        <v>银行股A</v>
      </c>
      <c r="I91" s="7" t="str">
        <f>[1]!f_info_smfbcode($D91)</f>
        <v>150300.SZ</v>
      </c>
      <c r="J91" s="7" t="str">
        <f t="shared" si="26"/>
        <v>150300</v>
      </c>
      <c r="K91" s="7" t="str">
        <f>[1]!S_INFO_NAME(I91)</f>
        <v>银行股B</v>
      </c>
      <c r="L91" s="7" t="str">
        <f>UPPER([1]!f_info_trackindexcode(D91))</f>
        <v>399986.SZ</v>
      </c>
      <c r="M91" s="17" t="str">
        <f>[1]!S_INFO_NAME(L91)</f>
        <v>中证银行</v>
      </c>
      <c r="N91" s="4">
        <f ca="1">[1]!f_nav_unit(A91,TDate0)</f>
        <v>0.89339999999999997</v>
      </c>
      <c r="O91" s="4">
        <f ca="1">[1]!f_nav_unit(F91,TDate0)</f>
        <v>1.0402</v>
      </c>
      <c r="P91" s="4">
        <f ca="1">[1]!f_nav_unit(I91,TDate0)</f>
        <v>0.74660000000000004</v>
      </c>
      <c r="Q91" s="5">
        <f ca="1">[1]!f_unit_floortrading(E91,TDate0)/100000000</f>
        <v>0</v>
      </c>
      <c r="R91" s="5">
        <f ca="1">[1]!f_unit_floortrading(F91,TDate0)/100000000</f>
        <v>5.0243451500000003</v>
      </c>
      <c r="S91" s="5">
        <f ca="1">[1]!f_unit_floortrading(I91,TDate0)/100000000</f>
        <v>5.0243451500000003</v>
      </c>
      <c r="T91" s="5">
        <f ca="1">[1]!f_unit_floortrading(E91,TDate1)/100000000</f>
        <v>0</v>
      </c>
      <c r="U91" s="5">
        <f ca="1">[1]!f_unit_floortrading(F91,TDate1)/100000000</f>
        <v>5.0309811499999997</v>
      </c>
      <c r="V91" s="5">
        <f ca="1">[1]!f_unit_floortrading(I91,TDate1)/100000000</f>
        <v>5.0309811499999997</v>
      </c>
      <c r="W91" s="6">
        <f ca="1">[1]!s_dq_close(A91,TDate0)</f>
        <v>0</v>
      </c>
      <c r="X91" s="6">
        <f ca="1">[1]!s_dq_close(F91,TDate0)</f>
        <v>1.0509999999999999</v>
      </c>
      <c r="Y91" s="6">
        <f ca="1">[1]!s_dq_close(I91,TDate0)</f>
        <v>0.72799999999999998</v>
      </c>
      <c r="Z91" s="8">
        <f t="shared" ca="1" si="27"/>
        <v>0</v>
      </c>
      <c r="AA91" s="8">
        <f t="shared" ca="1" si="28"/>
        <v>5.2263238250300006</v>
      </c>
      <c r="AB91" s="8">
        <f t="shared" ca="1" si="29"/>
        <v>3.7511760889900003</v>
      </c>
      <c r="AC91" s="8">
        <f t="shared" ca="1" si="30"/>
        <v>10.048690300000001</v>
      </c>
      <c r="AD91" s="8">
        <f t="shared" ca="1" si="21"/>
        <v>10.061962299999999</v>
      </c>
      <c r="AE91" s="8">
        <f t="shared" ca="1" si="31"/>
        <v>8.9774999140200009</v>
      </c>
      <c r="AF91" s="39">
        <f ca="1">[1]!f_nav_unit(A91,TDate1)</f>
        <v>0.89329999999999998</v>
      </c>
      <c r="AG91" s="39">
        <f ca="1">[1]!f_nav_unit(G91,TDate1)</f>
        <v>1.0401</v>
      </c>
      <c r="AH91" s="39">
        <f ca="1">[1]!f_nav_unit(J91,TDate1)</f>
        <v>0.74650000000000005</v>
      </c>
      <c r="AI91" s="6">
        <f ca="1">[1]!s_dq_close(E91,TDate1)</f>
        <v>0</v>
      </c>
      <c r="AJ91" s="6">
        <f ca="1">[1]!s_dq_close(F91,TDate1)</f>
        <v>1.052</v>
      </c>
      <c r="AK91" s="6">
        <f ca="1">[1]!s_dq_close(I91,TDate1)</f>
        <v>0.72799999999999998</v>
      </c>
      <c r="AL91" s="39">
        <f ca="1">[1]!f_nav_unit(A91,TDate2)</f>
        <v>0.90100000000000002</v>
      </c>
      <c r="AM91" s="39">
        <f ca="1">[1]!f_nav_unit(G91,TDate2)</f>
        <v>1.0399</v>
      </c>
      <c r="AN91" s="39">
        <f ca="1">[1]!f_nav_unit(J91,TDate2)</f>
        <v>0.7621</v>
      </c>
      <c r="AO91" s="6">
        <f ca="1">[1]!s_dq_close(E91,TDate2)</f>
        <v>0</v>
      </c>
      <c r="AP91" s="6">
        <f ca="1">[1]!s_dq_close(F91,TDate2)</f>
        <v>1.052</v>
      </c>
      <c r="AQ91" s="6">
        <f ca="1">[1]!s_dq_close(I91,TDate2)</f>
        <v>0.74</v>
      </c>
      <c r="AR91" s="9">
        <f>[1]!f_info_managementfeeratio(D91)/100</f>
        <v>0.01</v>
      </c>
      <c r="AS91" s="9">
        <f>[1]!f_info_custodianfeeratio(D91)/100</f>
        <v>2.2000000000000001E-3</v>
      </c>
      <c r="AT91" s="9">
        <f>[1]!f_info_agreedannuyield(F91,"")/100</f>
        <v>5.5E-2</v>
      </c>
      <c r="AU91" s="114">
        <f>[1]!f_anal_nextaayield(F91,"")/100</f>
        <v>5.5E-2</v>
      </c>
      <c r="AV91" s="1">
        <f ca="1">IF([1]!i_dq_pctchange(L91,TDate1)=0,"-",(AF91/AL91-1)/[1]!i_dq_pctchange(L91,TDate1)*100)</f>
        <v>0.95621764414335531</v>
      </c>
    </row>
    <row r="92" spans="1:48" x14ac:dyDescent="0.25">
      <c r="A92" s="1" t="str">
        <f>CF!A92</f>
        <v>160419</v>
      </c>
      <c r="B92" s="1" t="str">
        <f>CF!D92</f>
        <v>证券股基</v>
      </c>
      <c r="C92" s="7" t="str">
        <f t="shared" si="22"/>
        <v>深</v>
      </c>
      <c r="D92" s="7" t="str">
        <f t="shared" si="23"/>
        <v>160419.OF</v>
      </c>
      <c r="E92" s="7" t="str">
        <f t="shared" si="24"/>
        <v>160419.SZ</v>
      </c>
      <c r="F92" s="7" t="str">
        <f>[1]!f_info_smfacode($D92)</f>
        <v>150301.SZ</v>
      </c>
      <c r="G92" s="7" t="str">
        <f t="shared" si="25"/>
        <v>150301</v>
      </c>
      <c r="H92" s="7" t="str">
        <f>[1]!S_INFO_NAME(F92)</f>
        <v>证券股A</v>
      </c>
      <c r="I92" s="7" t="str">
        <f>[1]!f_info_smfbcode($D92)</f>
        <v>150302.SZ</v>
      </c>
      <c r="J92" s="7" t="str">
        <f t="shared" si="26"/>
        <v>150302</v>
      </c>
      <c r="K92" s="7" t="str">
        <f>[1]!S_INFO_NAME(I92)</f>
        <v>证券股B</v>
      </c>
      <c r="L92" s="7" t="str">
        <f>UPPER([1]!f_info_trackindexcode(D92))</f>
        <v>399975.SZ</v>
      </c>
      <c r="M92" s="17" t="str">
        <f>[1]!S_INFO_NAME(L92)</f>
        <v>证券公司</v>
      </c>
      <c r="N92" s="4">
        <f ca="1">[1]!f_nav_unit(A92,TDate0)</f>
        <v>1.1065</v>
      </c>
      <c r="O92" s="4">
        <f ca="1">[1]!f_nav_unit(F92,TDate0)</f>
        <v>1.0402</v>
      </c>
      <c r="P92" s="4">
        <f ca="1">[1]!f_nav_unit(I92,TDate0)</f>
        <v>1.1728000000000001</v>
      </c>
      <c r="Q92" s="5">
        <f ca="1">[1]!f_unit_floortrading(E92,TDate0)/100000000</f>
        <v>0</v>
      </c>
      <c r="R92" s="5">
        <f ca="1">[1]!f_unit_floortrading(F92,TDate0)/100000000</f>
        <v>0.31763236</v>
      </c>
      <c r="S92" s="5">
        <f ca="1">[1]!f_unit_floortrading(I92,TDate0)/100000000</f>
        <v>0.31763236</v>
      </c>
      <c r="T92" s="5">
        <f ca="1">[1]!f_unit_floortrading(E92,TDate1)/100000000</f>
        <v>0</v>
      </c>
      <c r="U92" s="5">
        <f ca="1">[1]!f_unit_floortrading(F92,TDate1)/100000000</f>
        <v>0.31788435999999998</v>
      </c>
      <c r="V92" s="5">
        <f ca="1">[1]!f_unit_floortrading(I92,TDate1)/100000000</f>
        <v>0.31788435999999998</v>
      </c>
      <c r="W92" s="6">
        <f ca="1">[1]!s_dq_close(A92,TDate0)</f>
        <v>0</v>
      </c>
      <c r="X92" s="6">
        <f ca="1">[1]!s_dq_close(F92,TDate0)</f>
        <v>1.075</v>
      </c>
      <c r="Y92" s="6">
        <f ca="1">[1]!s_dq_close(I92,TDate0)</f>
        <v>1.18</v>
      </c>
      <c r="Z92" s="8">
        <f t="shared" ca="1" si="27"/>
        <v>0</v>
      </c>
      <c r="AA92" s="8">
        <f t="shared" ca="1" si="28"/>
        <v>0.33040118087199999</v>
      </c>
      <c r="AB92" s="8">
        <f t="shared" ca="1" si="29"/>
        <v>0.37251923180800001</v>
      </c>
      <c r="AC92" s="8">
        <f t="shared" ca="1" si="30"/>
        <v>0.63526472</v>
      </c>
      <c r="AD92" s="8">
        <f t="shared" ca="1" si="21"/>
        <v>0.63576871999999995</v>
      </c>
      <c r="AE92" s="8">
        <f t="shared" ca="1" si="31"/>
        <v>0.70292041267999994</v>
      </c>
      <c r="AF92" s="39">
        <f ca="1">[1]!f_nav_unit(A92,TDate1)</f>
        <v>1.111</v>
      </c>
      <c r="AG92" s="39">
        <f ca="1">[1]!f_nav_unit(G92,TDate1)</f>
        <v>1.0401</v>
      </c>
      <c r="AH92" s="39">
        <f ca="1">[1]!f_nav_unit(J92,TDate1)</f>
        <v>1.1819</v>
      </c>
      <c r="AI92" s="6">
        <f ca="1">[1]!s_dq_close(E92,TDate1)</f>
        <v>0</v>
      </c>
      <c r="AJ92" s="6">
        <f ca="1">[1]!s_dq_close(F92,TDate1)</f>
        <v>1.075</v>
      </c>
      <c r="AK92" s="6">
        <f ca="1">[1]!s_dq_close(I92,TDate1)</f>
        <v>1.161</v>
      </c>
      <c r="AL92" s="39">
        <f ca="1">[1]!f_nav_unit(A92,TDate2)</f>
        <v>1.1241000000000001</v>
      </c>
      <c r="AM92" s="39">
        <f ca="1">[1]!f_nav_unit(G92,TDate2)</f>
        <v>1.0399</v>
      </c>
      <c r="AN92" s="39">
        <f ca="1">[1]!f_nav_unit(J92,TDate2)</f>
        <v>1.2082999999999999</v>
      </c>
      <c r="AO92" s="6">
        <f ca="1">[1]!s_dq_close(E92,TDate2)</f>
        <v>0</v>
      </c>
      <c r="AP92" s="6">
        <f ca="1">[1]!s_dq_close(F92,TDate2)</f>
        <v>1.075</v>
      </c>
      <c r="AQ92" s="6">
        <f ca="1">[1]!s_dq_close(I92,TDate2)</f>
        <v>1.1850000000000001</v>
      </c>
      <c r="AR92" s="9">
        <f>[1]!f_info_managementfeeratio(D92)/100</f>
        <v>0.01</v>
      </c>
      <c r="AS92" s="9">
        <f>[1]!f_info_custodianfeeratio(D92)/100</f>
        <v>2.2000000000000001E-3</v>
      </c>
      <c r="AT92" s="9">
        <f>[1]!f_info_agreedannuyield(F92,"")/100</f>
        <v>5.5E-2</v>
      </c>
      <c r="AU92" s="114">
        <f>[1]!f_anal_nextaayield(F92,"")/100</f>
        <v>5.5E-2</v>
      </c>
      <c r="AV92" s="1">
        <f ca="1">IF([1]!i_dq_pctchange(L92,TDate1)=0,"-",(AF92/AL92-1)/[1]!i_dq_pctchange(L92,TDate1)*100)</f>
        <v>0.94797756328959482</v>
      </c>
    </row>
    <row r="93" spans="1:48" x14ac:dyDescent="0.25">
      <c r="A93" s="1" t="str">
        <f>CF!A93</f>
        <v>160135</v>
      </c>
      <c r="B93" s="1" t="str">
        <f>CF!D93</f>
        <v>高铁基金</v>
      </c>
      <c r="C93" s="7" t="str">
        <f t="shared" si="22"/>
        <v>深</v>
      </c>
      <c r="D93" s="7" t="str">
        <f t="shared" si="23"/>
        <v>160135.OF</v>
      </c>
      <c r="E93" s="7" t="str">
        <f t="shared" si="24"/>
        <v>160135.SZ</v>
      </c>
      <c r="F93" s="7" t="str">
        <f>[1]!f_info_smfacode($D93)</f>
        <v>150293.SZ</v>
      </c>
      <c r="G93" s="7" t="str">
        <f t="shared" si="25"/>
        <v>150293</v>
      </c>
      <c r="H93" s="7" t="str">
        <f>[1]!S_INFO_NAME(F93)</f>
        <v>高铁A级</v>
      </c>
      <c r="I93" s="7" t="str">
        <f>[1]!f_info_smfbcode($D93)</f>
        <v>150294.SZ</v>
      </c>
      <c r="J93" s="7" t="str">
        <f t="shared" si="26"/>
        <v>150294</v>
      </c>
      <c r="K93" s="7" t="str">
        <f>[1]!S_INFO_NAME(I93)</f>
        <v>高铁B级</v>
      </c>
      <c r="L93" s="7" t="str">
        <f>UPPER([1]!f_info_trackindexcode(D93))</f>
        <v>399807.SZ</v>
      </c>
      <c r="M93" s="17" t="str">
        <f>[1]!S_INFO_NAME(L93)</f>
        <v>高铁产业</v>
      </c>
      <c r="N93" s="4">
        <f ca="1">[1]!f_nav_unit(A93,TDate0)</f>
        <v>1.06</v>
      </c>
      <c r="O93" s="4">
        <f ca="1">[1]!f_nav_unit(F93,TDate0)</f>
        <v>1.0423</v>
      </c>
      <c r="P93" s="4">
        <f ca="1">[1]!f_nav_unit(I93,TDate0)</f>
        <v>1.0777000000000001</v>
      </c>
      <c r="Q93" s="5">
        <f ca="1">[1]!f_unit_floortrading(E93,TDate0)/100000000</f>
        <v>0</v>
      </c>
      <c r="R93" s="5">
        <f ca="1">[1]!f_unit_floortrading(F93,TDate0)/100000000</f>
        <v>4.6852379999999999E-2</v>
      </c>
      <c r="S93" s="5">
        <f ca="1">[1]!f_unit_floortrading(I93,TDate0)/100000000</f>
        <v>4.6852379999999999E-2</v>
      </c>
      <c r="T93" s="5">
        <f ca="1">[1]!f_unit_floortrading(E93,TDate1)/100000000</f>
        <v>0</v>
      </c>
      <c r="U93" s="5">
        <f ca="1">[1]!f_unit_floortrading(F93,TDate1)/100000000</f>
        <v>4.6882380000000001E-2</v>
      </c>
      <c r="V93" s="5">
        <f ca="1">[1]!f_unit_floortrading(I93,TDate1)/100000000</f>
        <v>4.6882380000000001E-2</v>
      </c>
      <c r="W93" s="6">
        <f ca="1">[1]!s_dq_close(A93,TDate0)</f>
        <v>0</v>
      </c>
      <c r="X93" s="6">
        <f ca="1">[1]!s_dq_close(F93,TDate0)</f>
        <v>1.0429999999999999</v>
      </c>
      <c r="Y93" s="6">
        <f ca="1">[1]!s_dq_close(I93,TDate0)</f>
        <v>1.04</v>
      </c>
      <c r="Z93" s="8">
        <f t="shared" ca="1" si="27"/>
        <v>0</v>
      </c>
      <c r="AA93" s="8">
        <f t="shared" ca="1" si="28"/>
        <v>4.8834235673999998E-2</v>
      </c>
      <c r="AB93" s="8">
        <f t="shared" ca="1" si="29"/>
        <v>5.0492809926000005E-2</v>
      </c>
      <c r="AC93" s="8">
        <f t="shared" ca="1" si="30"/>
        <v>9.3704759999999998E-2</v>
      </c>
      <c r="AD93" s="8">
        <f t="shared" ca="1" si="21"/>
        <v>9.3764760000000003E-2</v>
      </c>
      <c r="AE93" s="8">
        <f t="shared" ca="1" si="31"/>
        <v>9.9327045599999997E-2</v>
      </c>
      <c r="AF93" s="39">
        <f ca="1">[1]!f_nav_unit(A93,TDate1)</f>
        <v>1.0607</v>
      </c>
      <c r="AG93" s="39">
        <f ca="1">[1]!f_nav_unit(G93,TDate1)</f>
        <v>1.0422</v>
      </c>
      <c r="AH93" s="39">
        <f ca="1">[1]!f_nav_unit(J93,TDate1)</f>
        <v>1.0791999999999999</v>
      </c>
      <c r="AI93" s="6">
        <f ca="1">[1]!s_dq_close(E93,TDate1)</f>
        <v>0</v>
      </c>
      <c r="AJ93" s="6">
        <f ca="1">[1]!s_dq_close(F93,TDate1)</f>
        <v>1.042</v>
      </c>
      <c r="AK93" s="6">
        <f ca="1">[1]!s_dq_close(I93,TDate1)</f>
        <v>1.0529999999999999</v>
      </c>
      <c r="AL93" s="39">
        <f ca="1">[1]!f_nav_unit(A93,TDate2)</f>
        <v>1.0677000000000001</v>
      </c>
      <c r="AM93" s="39">
        <f ca="1">[1]!f_nav_unit(G93,TDate2)</f>
        <v>1.042</v>
      </c>
      <c r="AN93" s="39">
        <f ca="1">[1]!f_nav_unit(J93,TDate2)</f>
        <v>1.0933999999999999</v>
      </c>
      <c r="AO93" s="6">
        <f ca="1">[1]!s_dq_close(E93,TDate2)</f>
        <v>0</v>
      </c>
      <c r="AP93" s="6">
        <f ca="1">[1]!s_dq_close(F93,TDate2)</f>
        <v>1.042</v>
      </c>
      <c r="AQ93" s="6">
        <f ca="1">[1]!s_dq_close(I93,TDate2)</f>
        <v>1.1000000000000001</v>
      </c>
      <c r="AR93" s="9">
        <f>[1]!f_info_managementfeeratio(D93)/100</f>
        <v>0.01</v>
      </c>
      <c r="AS93" s="9">
        <f>[1]!f_info_custodianfeeratio(D93)/100</f>
        <v>2E-3</v>
      </c>
      <c r="AT93" s="9">
        <f>[1]!f_info_agreedannuyield(F93,"")/100</f>
        <v>5.5E-2</v>
      </c>
      <c r="AU93" s="114">
        <f>[1]!f_anal_nextaayield(F93,"")/100</f>
        <v>5.5E-2</v>
      </c>
      <c r="AV93" s="1">
        <f ca="1">IF([1]!i_dq_pctchange(L93,TDate1)=0,"-",(AF93/AL93-1)/[1]!i_dq_pctchange(L93,TDate1)*100)</f>
        <v>0.92096868708190249</v>
      </c>
    </row>
    <row r="94" spans="1:48" x14ac:dyDescent="0.25">
      <c r="A94" s="1" t="str">
        <f>CF!A94</f>
        <v>160634</v>
      </c>
      <c r="B94" s="1" t="str">
        <f>CF!D94</f>
        <v>环保分级</v>
      </c>
      <c r="C94" s="7" t="str">
        <f t="shared" si="22"/>
        <v>深</v>
      </c>
      <c r="D94" s="7" t="str">
        <f t="shared" si="23"/>
        <v>160634.OF</v>
      </c>
      <c r="E94" s="7" t="str">
        <f t="shared" si="24"/>
        <v>160634.SZ</v>
      </c>
      <c r="F94" s="7" t="str">
        <f>[1]!f_info_smfacode($D94)</f>
        <v>150237.SZ</v>
      </c>
      <c r="G94" s="7" t="str">
        <f t="shared" si="25"/>
        <v>150237</v>
      </c>
      <c r="H94" s="7" t="str">
        <f>[1]!S_INFO_NAME(F94)</f>
        <v>环保A级</v>
      </c>
      <c r="I94" s="7" t="str">
        <f>[1]!f_info_smfbcode($D94)</f>
        <v>150238.SZ</v>
      </c>
      <c r="J94" s="7" t="str">
        <f t="shared" si="26"/>
        <v>150238</v>
      </c>
      <c r="K94" s="7" t="str">
        <f>[1]!S_INFO_NAME(I94)</f>
        <v>环保B级</v>
      </c>
      <c r="L94" s="7" t="str">
        <f>UPPER([1]!f_info_trackindexcode(D94))</f>
        <v>000827.SH</v>
      </c>
      <c r="M94" s="17" t="str">
        <f>[1]!S_INFO_NAME(L94)</f>
        <v>中证环保</v>
      </c>
      <c r="N94" s="4">
        <f ca="1">[1]!f_nav_unit(A94,TDate0)</f>
        <v>1.163</v>
      </c>
      <c r="O94" s="4">
        <f ca="1">[1]!f_nav_unit(F94,TDate0)</f>
        <v>1.038</v>
      </c>
      <c r="P94" s="4">
        <f ca="1">[1]!f_nav_unit(I94,TDate0)</f>
        <v>1.288</v>
      </c>
      <c r="Q94" s="5">
        <f ca="1">[1]!f_unit_floortrading(E94,TDate0)/100000000</f>
        <v>0</v>
      </c>
      <c r="R94" s="5">
        <f ca="1">[1]!f_unit_floortrading(F94,TDate0)/100000000</f>
        <v>4.6535420000000001E-2</v>
      </c>
      <c r="S94" s="5">
        <f ca="1">[1]!f_unit_floortrading(I94,TDate0)/100000000</f>
        <v>4.6535420000000001E-2</v>
      </c>
      <c r="T94" s="5">
        <f ca="1">[1]!f_unit_floortrading(E94,TDate1)/100000000</f>
        <v>0</v>
      </c>
      <c r="U94" s="5">
        <f ca="1">[1]!f_unit_floortrading(F94,TDate1)/100000000</f>
        <v>4.6156610000000001E-2</v>
      </c>
      <c r="V94" s="5">
        <f ca="1">[1]!f_unit_floortrading(I94,TDate1)/100000000</f>
        <v>4.6156610000000001E-2</v>
      </c>
      <c r="W94" s="6">
        <f ca="1">[1]!s_dq_close(A94,TDate0)</f>
        <v>0</v>
      </c>
      <c r="X94" s="6">
        <f ca="1">[1]!s_dq_close(F94,TDate0)</f>
        <v>1.0720000000000001</v>
      </c>
      <c r="Y94" s="6">
        <f ca="1">[1]!s_dq_close(I94,TDate0)</f>
        <v>1.19</v>
      </c>
      <c r="Z94" s="8">
        <f t="shared" ca="1" si="27"/>
        <v>0</v>
      </c>
      <c r="AA94" s="8">
        <f t="shared" ca="1" si="28"/>
        <v>4.8303765960000002E-2</v>
      </c>
      <c r="AB94" s="8">
        <f t="shared" ca="1" si="29"/>
        <v>5.993762096E-2</v>
      </c>
      <c r="AC94" s="8">
        <f t="shared" ca="1" si="30"/>
        <v>9.3070840000000002E-2</v>
      </c>
      <c r="AD94" s="8">
        <f t="shared" ca="1" si="21"/>
        <v>9.2313220000000001E-2</v>
      </c>
      <c r="AE94" s="8">
        <f t="shared" ca="1" si="31"/>
        <v>0.10824138692</v>
      </c>
      <c r="AF94" s="39">
        <f ca="1">[1]!f_nav_unit(A94,TDate1)</f>
        <v>1.163</v>
      </c>
      <c r="AG94" s="39">
        <f ca="1">[1]!f_nav_unit(G94,TDate1)</f>
        <v>1.038</v>
      </c>
      <c r="AH94" s="39">
        <f ca="1">[1]!f_nav_unit(J94,TDate1)</f>
        <v>1.288</v>
      </c>
      <c r="AI94" s="6">
        <f ca="1">[1]!s_dq_close(E94,TDate1)</f>
        <v>0</v>
      </c>
      <c r="AJ94" s="6">
        <f ca="1">[1]!s_dq_close(F94,TDate1)</f>
        <v>1.0720000000000001</v>
      </c>
      <c r="AK94" s="6">
        <f ca="1">[1]!s_dq_close(I94,TDate1)</f>
        <v>1.19</v>
      </c>
      <c r="AL94" s="39">
        <f ca="1">[1]!f_nav_unit(A94,TDate2)</f>
        <v>1.1659999999999999</v>
      </c>
      <c r="AM94" s="39">
        <f ca="1">[1]!f_nav_unit(G94,TDate2)</f>
        <v>1.038</v>
      </c>
      <c r="AN94" s="39">
        <f ca="1">[1]!f_nav_unit(J94,TDate2)</f>
        <v>1.294</v>
      </c>
      <c r="AO94" s="6">
        <f ca="1">[1]!s_dq_close(E94,TDate2)</f>
        <v>0</v>
      </c>
      <c r="AP94" s="6">
        <f ca="1">[1]!s_dq_close(F94,TDate2)</f>
        <v>1.1020000000000001</v>
      </c>
      <c r="AQ94" s="6">
        <f ca="1">[1]!s_dq_close(I94,TDate2)</f>
        <v>1.1879999999999999</v>
      </c>
      <c r="AR94" s="9">
        <f>[1]!f_info_managementfeeratio(D94)/100</f>
        <v>0.01</v>
      </c>
      <c r="AS94" s="9">
        <f>[1]!f_info_custodianfeeratio(D94)/100</f>
        <v>2.2000000000000001E-3</v>
      </c>
      <c r="AT94" s="9">
        <f>[1]!f_info_agreedannuyield(F94,"")/100</f>
        <v>4.4999999999999998E-2</v>
      </c>
      <c r="AU94" s="114">
        <f>[1]!f_anal_nextaayield(F94,"")/100</f>
        <v>4.4999999999999998E-2</v>
      </c>
      <c r="AV94" s="1">
        <f ca="1">IF([1]!i_dq_pctchange(L94,TDate1)=0,"-",(AF94/AL94-1)/[1]!i_dq_pctchange(L94,TDate1)*100)</f>
        <v>0.79063877002294902</v>
      </c>
    </row>
    <row r="95" spans="1:48" x14ac:dyDescent="0.25">
      <c r="A95" s="1" t="str">
        <f>CF!A95</f>
        <v>160636</v>
      </c>
      <c r="B95" s="1" t="str">
        <f>CF!D95</f>
        <v>互联网</v>
      </c>
      <c r="C95" s="7" t="str">
        <f t="shared" si="22"/>
        <v>深</v>
      </c>
      <c r="D95" s="7" t="str">
        <f t="shared" si="23"/>
        <v>160636.OF</v>
      </c>
      <c r="E95" s="7" t="str">
        <f t="shared" si="24"/>
        <v>160636.SZ</v>
      </c>
      <c r="F95" s="7" t="str">
        <f>[1]!f_info_smfacode($D95)</f>
        <v>150245.SZ</v>
      </c>
      <c r="G95" s="7" t="str">
        <f t="shared" si="25"/>
        <v>150245</v>
      </c>
      <c r="H95" s="7" t="str">
        <f>[1]!S_INFO_NAME(F95)</f>
        <v>互联A</v>
      </c>
      <c r="I95" s="7" t="str">
        <f>[1]!f_info_smfbcode($D95)</f>
        <v>150246.SZ</v>
      </c>
      <c r="J95" s="7" t="str">
        <f t="shared" si="26"/>
        <v>150246</v>
      </c>
      <c r="K95" s="7" t="str">
        <f>[1]!S_INFO_NAME(I95)</f>
        <v>互联B</v>
      </c>
      <c r="L95" s="7" t="str">
        <f>UPPER([1]!f_info_trackindexcode(D95))</f>
        <v>399970.SZ</v>
      </c>
      <c r="M95" s="17" t="str">
        <f>[1]!S_INFO_NAME(L95)</f>
        <v>中证移动互联</v>
      </c>
      <c r="N95" s="4">
        <f ca="1">[1]!f_nav_unit(A95,TDate0)</f>
        <v>1.0920000000000001</v>
      </c>
      <c r="O95" s="4">
        <f ca="1">[1]!f_nav_unit(F95,TDate0)</f>
        <v>1.038</v>
      </c>
      <c r="P95" s="4">
        <f ca="1">[1]!f_nav_unit(I95,TDate0)</f>
        <v>1.1459999999999999</v>
      </c>
      <c r="Q95" s="5">
        <f ca="1">[1]!f_unit_floortrading(E95,TDate0)/100000000</f>
        <v>0</v>
      </c>
      <c r="R95" s="5">
        <f ca="1">[1]!f_unit_floortrading(F95,TDate0)/100000000</f>
        <v>7.7093120000000001E-2</v>
      </c>
      <c r="S95" s="5">
        <f ca="1">[1]!f_unit_floortrading(I95,TDate0)/100000000</f>
        <v>7.7093120000000001E-2</v>
      </c>
      <c r="T95" s="5">
        <f ca="1">[1]!f_unit_floortrading(E95,TDate1)/100000000</f>
        <v>0</v>
      </c>
      <c r="U95" s="5">
        <f ca="1">[1]!f_unit_floortrading(F95,TDate1)/100000000</f>
        <v>7.7122120000000002E-2</v>
      </c>
      <c r="V95" s="5">
        <f ca="1">[1]!f_unit_floortrading(I95,TDate1)/100000000</f>
        <v>7.7122120000000002E-2</v>
      </c>
      <c r="W95" s="6">
        <f ca="1">[1]!s_dq_close(A95,TDate0)</f>
        <v>0</v>
      </c>
      <c r="X95" s="6">
        <f ca="1">[1]!s_dq_close(F95,TDate0)</f>
        <v>1.169</v>
      </c>
      <c r="Y95" s="6">
        <f ca="1">[1]!s_dq_close(I95,TDate0)</f>
        <v>1.032</v>
      </c>
      <c r="Z95" s="8">
        <f t="shared" ca="1" si="27"/>
        <v>0</v>
      </c>
      <c r="AA95" s="8">
        <f t="shared" ca="1" si="28"/>
        <v>8.0022658560000001E-2</v>
      </c>
      <c r="AB95" s="8">
        <f t="shared" ca="1" si="29"/>
        <v>8.8348715519999996E-2</v>
      </c>
      <c r="AC95" s="8">
        <f t="shared" ca="1" si="30"/>
        <v>0.15418624</v>
      </c>
      <c r="AD95" s="8">
        <f t="shared" ca="1" si="21"/>
        <v>0.15424424</v>
      </c>
      <c r="AE95" s="8">
        <f t="shared" ca="1" si="31"/>
        <v>0.16837137408</v>
      </c>
      <c r="AF95" s="39">
        <f ca="1">[1]!f_nav_unit(A95,TDate1)</f>
        <v>1.0940000000000001</v>
      </c>
      <c r="AG95" s="39">
        <f ca="1">[1]!f_nav_unit(G95,TDate1)</f>
        <v>1.038</v>
      </c>
      <c r="AH95" s="39">
        <f ca="1">[1]!f_nav_unit(J95,TDate1)</f>
        <v>1.1499999999999999</v>
      </c>
      <c r="AI95" s="6">
        <f ca="1">[1]!s_dq_close(E95,TDate1)</f>
        <v>0</v>
      </c>
      <c r="AJ95" s="6">
        <f ca="1">[1]!s_dq_close(F95,TDate1)</f>
        <v>1.169</v>
      </c>
      <c r="AK95" s="6">
        <f ca="1">[1]!s_dq_close(I95,TDate1)</f>
        <v>1.0329999999999999</v>
      </c>
      <c r="AL95" s="39">
        <f ca="1">[1]!f_nav_unit(A95,TDate2)</f>
        <v>1.101</v>
      </c>
      <c r="AM95" s="39">
        <f ca="1">[1]!f_nav_unit(G95,TDate2)</f>
        <v>1.038</v>
      </c>
      <c r="AN95" s="39">
        <f ca="1">[1]!f_nav_unit(J95,TDate2)</f>
        <v>1.1639999999999999</v>
      </c>
      <c r="AO95" s="6">
        <f ca="1">[1]!s_dq_close(E95,TDate2)</f>
        <v>0</v>
      </c>
      <c r="AP95" s="6">
        <f ca="1">[1]!s_dq_close(F95,TDate2)</f>
        <v>1.1499999999999999</v>
      </c>
      <c r="AQ95" s="6">
        <f ca="1">[1]!s_dq_close(I95,TDate2)</f>
        <v>1.0349999999999999</v>
      </c>
      <c r="AR95" s="9">
        <f>[1]!f_info_managementfeeratio(D95)/100</f>
        <v>0.01</v>
      </c>
      <c r="AS95" s="9">
        <f>[1]!f_info_custodianfeeratio(D95)/100</f>
        <v>2.2000000000000001E-3</v>
      </c>
      <c r="AT95" s="9">
        <f>[1]!f_info_agreedannuyield(F95,"")/100</f>
        <v>4.4999999999999998E-2</v>
      </c>
      <c r="AU95" s="114">
        <f>[1]!f_anal_nextaayield(F95,"")/100</f>
        <v>4.4999999999999998E-2</v>
      </c>
      <c r="AV95" s="1">
        <f ca="1">IF([1]!i_dq_pctchange(L95,TDate1)=0,"-",(AF95/AL95-1)/[1]!i_dq_pctchange(L95,TDate1)*100)</f>
        <v>0.90739679438226095</v>
      </c>
    </row>
    <row r="96" spans="1:48" x14ac:dyDescent="0.25">
      <c r="A96" s="1" t="str">
        <f>CF!A96</f>
        <v>160814</v>
      </c>
      <c r="B96" s="1" t="str">
        <f>CF!D96</f>
        <v>金融地产</v>
      </c>
      <c r="C96" s="7" t="str">
        <f t="shared" si="22"/>
        <v>深</v>
      </c>
      <c r="D96" s="7" t="str">
        <f t="shared" si="23"/>
        <v>160814.OF</v>
      </c>
      <c r="E96" s="7" t="str">
        <f t="shared" si="24"/>
        <v>160814.SZ</v>
      </c>
      <c r="F96" s="7" t="str">
        <f>[1]!f_info_smfacode($D96)</f>
        <v>150281.SZ</v>
      </c>
      <c r="G96" s="7" t="str">
        <f t="shared" si="25"/>
        <v>150281</v>
      </c>
      <c r="H96" s="7" t="str">
        <f>[1]!S_INFO_NAME(F96)</f>
        <v>金融地A</v>
      </c>
      <c r="I96" s="7" t="str">
        <f>[1]!f_info_smfbcode($D96)</f>
        <v>150282.SZ</v>
      </c>
      <c r="J96" s="7" t="str">
        <f t="shared" si="26"/>
        <v>150282</v>
      </c>
      <c r="K96" s="7" t="str">
        <f>[1]!S_INFO_NAME(I96)</f>
        <v>金融地B</v>
      </c>
      <c r="L96" s="7" t="str">
        <f>UPPER([1]!f_info_trackindexcode(D96))</f>
        <v>000934.SH</v>
      </c>
      <c r="M96" s="17" t="str">
        <f>[1]!S_INFO_NAME(L96)</f>
        <v>中证金融</v>
      </c>
      <c r="N96" s="4">
        <f ca="1">[1]!f_nav_unit(A96,TDate0)</f>
        <v>0.83599999999999997</v>
      </c>
      <c r="O96" s="4">
        <f ca="1">[1]!f_nav_unit(F96,TDate0)</f>
        <v>1.0389999999999999</v>
      </c>
      <c r="P96" s="4">
        <f ca="1">[1]!f_nav_unit(I96,TDate0)</f>
        <v>0.63300000000000001</v>
      </c>
      <c r="Q96" s="5">
        <f ca="1">[1]!f_unit_floortrading(E96,TDate0)/100000000</f>
        <v>0</v>
      </c>
      <c r="R96" s="5">
        <f ca="1">[1]!f_unit_floortrading(F96,TDate0)/100000000</f>
        <v>0.20269387</v>
      </c>
      <c r="S96" s="5">
        <f ca="1">[1]!f_unit_floortrading(I96,TDate0)/100000000</f>
        <v>0.20269387</v>
      </c>
      <c r="T96" s="5">
        <f ca="1">[1]!f_unit_floortrading(E96,TDate1)/100000000</f>
        <v>0</v>
      </c>
      <c r="U96" s="5">
        <f ca="1">[1]!f_unit_floortrading(F96,TDate1)/100000000</f>
        <v>0.20270986999999999</v>
      </c>
      <c r="V96" s="5">
        <f ca="1">[1]!f_unit_floortrading(I96,TDate1)/100000000</f>
        <v>0.20270986999999999</v>
      </c>
      <c r="W96" s="6">
        <f ca="1">[1]!s_dq_close(A96,TDate0)</f>
        <v>0</v>
      </c>
      <c r="X96" s="6">
        <f ca="1">[1]!s_dq_close(F96,TDate0)</f>
        <v>1.0409999999999999</v>
      </c>
      <c r="Y96" s="6">
        <f ca="1">[1]!s_dq_close(I96,TDate0)</f>
        <v>0.624</v>
      </c>
      <c r="Z96" s="8">
        <f t="shared" ca="1" si="27"/>
        <v>0</v>
      </c>
      <c r="AA96" s="8">
        <f t="shared" ca="1" si="28"/>
        <v>0.21059893092999998</v>
      </c>
      <c r="AB96" s="8">
        <f t="shared" ca="1" si="29"/>
        <v>0.12830521971</v>
      </c>
      <c r="AC96" s="8">
        <f t="shared" ca="1" si="30"/>
        <v>0.40538774</v>
      </c>
      <c r="AD96" s="8">
        <f t="shared" ca="1" si="21"/>
        <v>0.40541973999999997</v>
      </c>
      <c r="AE96" s="8">
        <f t="shared" ca="1" si="31"/>
        <v>0.33890415064000001</v>
      </c>
      <c r="AF96" s="39">
        <f ca="1">[1]!f_nav_unit(A96,TDate1)</f>
        <v>0.83699999999999997</v>
      </c>
      <c r="AG96" s="39">
        <f ca="1">[1]!f_nav_unit(G96,TDate1)</f>
        <v>1.038</v>
      </c>
      <c r="AH96" s="39">
        <f ca="1">[1]!f_nav_unit(J96,TDate1)</f>
        <v>0.63600000000000001</v>
      </c>
      <c r="AI96" s="6">
        <f ca="1">[1]!s_dq_close(E96,TDate1)</f>
        <v>0</v>
      </c>
      <c r="AJ96" s="6">
        <f ca="1">[1]!s_dq_close(F96,TDate1)</f>
        <v>1.052</v>
      </c>
      <c r="AK96" s="6">
        <f ca="1">[1]!s_dq_close(I96,TDate1)</f>
        <v>0.624</v>
      </c>
      <c r="AL96" s="39">
        <f ca="1">[1]!f_nav_unit(A96,TDate2)</f>
        <v>0.83899999999999997</v>
      </c>
      <c r="AM96" s="39">
        <f ca="1">[1]!f_nav_unit(G96,TDate2)</f>
        <v>1.038</v>
      </c>
      <c r="AN96" s="39">
        <f ca="1">[1]!f_nav_unit(J96,TDate2)</f>
        <v>0.64</v>
      </c>
      <c r="AO96" s="6">
        <f ca="1">[1]!s_dq_close(E96,TDate2)</f>
        <v>0</v>
      </c>
      <c r="AP96" s="6">
        <f ca="1">[1]!s_dq_close(F96,TDate2)</f>
        <v>1.036</v>
      </c>
      <c r="AQ96" s="6">
        <f ca="1">[1]!s_dq_close(I96,TDate2)</f>
        <v>0.627</v>
      </c>
      <c r="AR96" s="9">
        <f>[1]!f_info_managementfeeratio(D96)/100</f>
        <v>0.01</v>
      </c>
      <c r="AS96" s="9">
        <f>[1]!f_info_custodianfeeratio(D96)/100</f>
        <v>2.2000000000000001E-3</v>
      </c>
      <c r="AT96" s="9">
        <f>[1]!f_info_agreedannuyield(F96,"")/100</f>
        <v>0.05</v>
      </c>
      <c r="AU96" s="114">
        <f>[1]!f_anal_nextaayield(F96,"")/100</f>
        <v>0.05</v>
      </c>
      <c r="AV96" s="1">
        <f ca="1">IF([1]!i_dq_pctchange(L96,TDate1)=0,"-",(AF96/AL96-1)/[1]!i_dq_pctchange(L96,TDate1)*100)</f>
        <v>1.0124079056607833</v>
      </c>
    </row>
    <row r="97" spans="1:48" x14ac:dyDescent="0.25">
      <c r="A97" s="1" t="str">
        <f>CF!A97</f>
        <v>502006</v>
      </c>
      <c r="B97" s="1" t="str">
        <f>CF!D97</f>
        <v>国企改革</v>
      </c>
      <c r="C97" s="7" t="str">
        <f t="shared" si="22"/>
        <v>沪</v>
      </c>
      <c r="D97" s="7" t="str">
        <f t="shared" si="23"/>
        <v>502006.OF</v>
      </c>
      <c r="E97" s="7" t="str">
        <f t="shared" si="24"/>
        <v>502006.SH</v>
      </c>
      <c r="F97" s="7" t="str">
        <f>[1]!f_info_smfacode($D97)</f>
        <v>502007.SH</v>
      </c>
      <c r="G97" s="7" t="str">
        <f t="shared" si="25"/>
        <v>502007</v>
      </c>
      <c r="H97" s="7" t="str">
        <f>[1]!S_INFO_NAME(F97)</f>
        <v>国企改A</v>
      </c>
      <c r="I97" s="7" t="str">
        <f>[1]!f_info_smfbcode($D97)</f>
        <v>502008.SH</v>
      </c>
      <c r="J97" s="7" t="str">
        <f t="shared" si="26"/>
        <v>502008</v>
      </c>
      <c r="K97" s="7" t="str">
        <f>[1]!S_INFO_NAME(I97)</f>
        <v>国企改B</v>
      </c>
      <c r="L97" s="7" t="str">
        <f>UPPER([1]!f_info_trackindexcode(D97))</f>
        <v>399974.SZ</v>
      </c>
      <c r="M97" s="17" t="str">
        <f>[1]!S_INFO_NAME(L97)</f>
        <v>国企改革</v>
      </c>
      <c r="N97" s="4">
        <f ca="1">[1]!f_nav_unit(A97,TDate0)</f>
        <v>1.0478000000000001</v>
      </c>
      <c r="O97" s="4">
        <f ca="1">[1]!f_nav_unit(F97,TDate0)</f>
        <v>1.0105999999999999</v>
      </c>
      <c r="P97" s="4">
        <f ca="1">[1]!f_nav_unit(I97,TDate0)</f>
        <v>1.085</v>
      </c>
      <c r="Q97" s="5">
        <f ca="1">[1]!f_unit_floortrading(E97,TDate0)/100000000</f>
        <v>0.808423</v>
      </c>
      <c r="R97" s="5">
        <f ca="1">[1]!f_unit_floortrading(F97,TDate0)/100000000</f>
        <v>0.66071800000000003</v>
      </c>
      <c r="S97" s="5">
        <f ca="1">[1]!f_unit_floortrading(I97,TDate0)/100000000</f>
        <v>0.66071800000000003</v>
      </c>
      <c r="T97" s="5">
        <f ca="1">[1]!f_unit_floortrading(E97,TDate1)/100000000</f>
        <v>0.80989699999999998</v>
      </c>
      <c r="U97" s="5">
        <f ca="1">[1]!f_unit_floortrading(F97,TDate1)/100000000</f>
        <v>0.66059900000000005</v>
      </c>
      <c r="V97" s="5">
        <f ca="1">[1]!f_unit_floortrading(I97,TDate1)/100000000</f>
        <v>0.66059900000000005</v>
      </c>
      <c r="W97" s="6">
        <f ca="1">[1]!s_dq_close(A97,TDate0)</f>
        <v>1.044</v>
      </c>
      <c r="X97" s="6">
        <f ca="1">[1]!s_dq_close(F97,TDate0)</f>
        <v>1.014</v>
      </c>
      <c r="Y97" s="6">
        <f ca="1">[1]!s_dq_close(I97,TDate0)</f>
        <v>1.075</v>
      </c>
      <c r="Z97" s="8">
        <f t="shared" ca="1" si="27"/>
        <v>0.84706561940000002</v>
      </c>
      <c r="AA97" s="8">
        <f t="shared" ca="1" si="28"/>
        <v>0.66772161080000003</v>
      </c>
      <c r="AB97" s="8">
        <f t="shared" ca="1" si="29"/>
        <v>0.71687902999999997</v>
      </c>
      <c r="AC97" s="8">
        <f t="shared" ca="1" si="30"/>
        <v>2.1298590000000002</v>
      </c>
      <c r="AD97" s="8">
        <f t="shared" ca="1" si="21"/>
        <v>2.1310950000000002</v>
      </c>
      <c r="AE97" s="8">
        <f t="shared" ca="1" si="31"/>
        <v>2.2316662601999999</v>
      </c>
      <c r="AF97" s="39">
        <f ca="1">[1]!f_nav_unit(A97,TDate1)</f>
        <v>1.0494000000000001</v>
      </c>
      <c r="AG97" s="39">
        <f ca="1">[1]!f_nav_unit(G97,TDate1)</f>
        <v>1.0105</v>
      </c>
      <c r="AH97" s="39">
        <f ca="1">[1]!f_nav_unit(J97,TDate1)</f>
        <v>1.0883</v>
      </c>
      <c r="AI97" s="6">
        <f ca="1">[1]!s_dq_close(E97,TDate1)</f>
        <v>1.044</v>
      </c>
      <c r="AJ97" s="6">
        <f ca="1">[1]!s_dq_close(F97,TDate1)</f>
        <v>1.0149999999999999</v>
      </c>
      <c r="AK97" s="6">
        <f ca="1">[1]!s_dq_close(I97,TDate1)</f>
        <v>1.085</v>
      </c>
      <c r="AL97" s="39">
        <f ca="1">[1]!f_nav_unit(A97,TDate2)</f>
        <v>1.0576000000000001</v>
      </c>
      <c r="AM97" s="39">
        <f ca="1">[1]!f_nav_unit(G97,TDate2)</f>
        <v>1.0104</v>
      </c>
      <c r="AN97" s="39">
        <f ca="1">[1]!f_nav_unit(J97,TDate2)</f>
        <v>1.1048</v>
      </c>
      <c r="AO97" s="6">
        <f ca="1">[1]!s_dq_close(E97,TDate2)</f>
        <v>1.052</v>
      </c>
      <c r="AP97" s="6">
        <f ca="1">[1]!s_dq_close(F97,TDate2)</f>
        <v>1.0149999999999999</v>
      </c>
      <c r="AQ97" s="6">
        <f ca="1">[1]!s_dq_close(I97,TDate2)</f>
        <v>1.095</v>
      </c>
      <c r="AR97" s="9">
        <f>[1]!f_info_managementfeeratio(D97)/100</f>
        <v>0.01</v>
      </c>
      <c r="AS97" s="9">
        <f>[1]!f_info_custodianfeeratio(D97)/100</f>
        <v>2.2000000000000001E-3</v>
      </c>
      <c r="AT97" s="9">
        <f>[1]!f_info_agreedannuyield(F97,"")/100</f>
        <v>4.4999999999999998E-2</v>
      </c>
      <c r="AU97" s="114">
        <f>[1]!f_anal_nextaayield(F97,"")/100</f>
        <v>4.4999999999999998E-2</v>
      </c>
      <c r="AV97" s="1">
        <f ca="1">IF([1]!i_dq_pctchange(L97,TDate1)=0,"-",(AF97/AL97-1)/[1]!i_dq_pctchange(L97,TDate1)*100)</f>
        <v>0.94034082310656464</v>
      </c>
    </row>
    <row r="98" spans="1:48" x14ac:dyDescent="0.25">
      <c r="A98" s="1" t="str">
        <f>CF!A98</f>
        <v>161031</v>
      </c>
      <c r="B98" s="1" t="str">
        <f>CF!D98</f>
        <v>工业4</v>
      </c>
      <c r="C98" s="7" t="str">
        <f t="shared" si="22"/>
        <v>深</v>
      </c>
      <c r="D98" s="7" t="str">
        <f t="shared" si="23"/>
        <v>161031.OF</v>
      </c>
      <c r="E98" s="7" t="str">
        <f t="shared" si="24"/>
        <v>161031.SZ</v>
      </c>
      <c r="F98" s="7" t="str">
        <f>[1]!f_info_smfacode($D98)</f>
        <v>150315.SZ</v>
      </c>
      <c r="G98" s="7" t="str">
        <f t="shared" si="25"/>
        <v>150315</v>
      </c>
      <c r="H98" s="7" t="str">
        <f>[1]!S_INFO_NAME(F98)</f>
        <v>工业4A</v>
      </c>
      <c r="I98" s="7" t="str">
        <f>[1]!f_info_smfbcode($D98)</f>
        <v>150316.SZ</v>
      </c>
      <c r="J98" s="7" t="str">
        <f t="shared" si="26"/>
        <v>150316</v>
      </c>
      <c r="K98" s="7" t="str">
        <f>[1]!S_INFO_NAME(I98)</f>
        <v>工业4B</v>
      </c>
      <c r="L98" s="7" t="str">
        <f>UPPER([1]!f_info_trackindexcode(D98))</f>
        <v>399803.SZ</v>
      </c>
      <c r="M98" s="17" t="str">
        <f>[1]!S_INFO_NAME(L98)</f>
        <v>工业4.0</v>
      </c>
      <c r="N98" s="4">
        <f ca="1">[1]!f_nav_unit(A98,TDate0)</f>
        <v>0.94699999999999995</v>
      </c>
      <c r="O98" s="4">
        <f ca="1">[1]!f_nav_unit(F98,TDate0)</f>
        <v>1.034</v>
      </c>
      <c r="P98" s="4">
        <f ca="1">[1]!f_nav_unit(I98,TDate0)</f>
        <v>0.86</v>
      </c>
      <c r="Q98" s="5">
        <f ca="1">[1]!f_unit_floortrading(E98,TDate0)/100000000</f>
        <v>0</v>
      </c>
      <c r="R98" s="5">
        <f ca="1">[1]!f_unit_floortrading(F98,TDate0)/100000000</f>
        <v>0.38208999999999999</v>
      </c>
      <c r="S98" s="5">
        <f ca="1">[1]!f_unit_floortrading(I98,TDate0)/100000000</f>
        <v>0.38209000999999998</v>
      </c>
      <c r="T98" s="5">
        <f ca="1">[1]!f_unit_floortrading(E98,TDate1)/100000000</f>
        <v>0</v>
      </c>
      <c r="U98" s="5">
        <f ca="1">[1]!f_unit_floortrading(F98,TDate1)/100000000</f>
        <v>0.38214199999999998</v>
      </c>
      <c r="V98" s="5">
        <f ca="1">[1]!f_unit_floortrading(I98,TDate1)/100000000</f>
        <v>0.38214200999999998</v>
      </c>
      <c r="W98" s="6">
        <f ca="1">[1]!s_dq_close(A98,TDate0)</f>
        <v>0</v>
      </c>
      <c r="X98" s="6">
        <f ca="1">[1]!s_dq_close(F98,TDate0)</f>
        <v>1.03</v>
      </c>
      <c r="Y98" s="6">
        <f ca="1">[1]!s_dq_close(I98,TDate0)</f>
        <v>0.85</v>
      </c>
      <c r="Z98" s="8">
        <f t="shared" ca="1" si="27"/>
        <v>0</v>
      </c>
      <c r="AA98" s="8">
        <f t="shared" ca="1" si="28"/>
        <v>0.39508105999999998</v>
      </c>
      <c r="AB98" s="8">
        <f t="shared" ca="1" si="29"/>
        <v>0.32859740859999997</v>
      </c>
      <c r="AC98" s="8">
        <f t="shared" ca="1" si="30"/>
        <v>0.76418001000000002</v>
      </c>
      <c r="AD98" s="8">
        <f t="shared" ca="1" si="21"/>
        <v>0.7642840099999999</v>
      </c>
      <c r="AE98" s="8">
        <f t="shared" ca="1" si="31"/>
        <v>0.72367846859999996</v>
      </c>
      <c r="AF98" s="39">
        <f ca="1">[1]!f_nav_unit(A98,TDate1)</f>
        <v>0.95099999999999996</v>
      </c>
      <c r="AG98" s="39">
        <f ca="1">[1]!f_nav_unit(G98,TDate1)</f>
        <v>1.034</v>
      </c>
      <c r="AH98" s="39">
        <f ca="1">[1]!f_nav_unit(J98,TDate1)</f>
        <v>0.86799999999999999</v>
      </c>
      <c r="AI98" s="6">
        <f ca="1">[1]!s_dq_close(E98,TDate1)</f>
        <v>0</v>
      </c>
      <c r="AJ98" s="6">
        <f ca="1">[1]!s_dq_close(F98,TDate1)</f>
        <v>1.03</v>
      </c>
      <c r="AK98" s="6">
        <f ca="1">[1]!s_dq_close(I98,TDate1)</f>
        <v>0.874</v>
      </c>
      <c r="AL98" s="39">
        <f ca="1">[1]!f_nav_unit(A98,TDate2)</f>
        <v>0.95599999999999996</v>
      </c>
      <c r="AM98" s="39">
        <f ca="1">[1]!f_nav_unit(G98,TDate2)</f>
        <v>1.034</v>
      </c>
      <c r="AN98" s="39">
        <f ca="1">[1]!f_nav_unit(J98,TDate2)</f>
        <v>0.878</v>
      </c>
      <c r="AO98" s="6">
        <f ca="1">[1]!s_dq_close(E98,TDate2)</f>
        <v>0</v>
      </c>
      <c r="AP98" s="6">
        <f ca="1">[1]!s_dq_close(F98,TDate2)</f>
        <v>1.0249999999999999</v>
      </c>
      <c r="AQ98" s="6">
        <f ca="1">[1]!s_dq_close(I98,TDate2)</f>
        <v>0.879</v>
      </c>
      <c r="AR98" s="9">
        <f>[1]!f_info_managementfeeratio(D98)/100</f>
        <v>0.01</v>
      </c>
      <c r="AS98" s="9">
        <f>[1]!f_info_custodianfeeratio(D98)/100</f>
        <v>2.2000000000000001E-3</v>
      </c>
      <c r="AT98" s="9">
        <f>[1]!f_info_agreedannuyield(F98,"")/100</f>
        <v>4.4999999999999998E-2</v>
      </c>
      <c r="AU98" s="114">
        <f>[1]!f_anal_nextaayield(F98,"")/100</f>
        <v>4.4999999999999998E-2</v>
      </c>
      <c r="AV98" s="1">
        <f ca="1">IF([1]!i_dq_pctchange(L98,TDate1)=0,"-",(AF98/AL98-1)/[1]!i_dq_pctchange(L98,TDate1)*100)</f>
        <v>0.78424476809659993</v>
      </c>
    </row>
    <row r="99" spans="1:48" x14ac:dyDescent="0.25">
      <c r="A99" s="1" t="str">
        <f>CF!A99</f>
        <v>168203</v>
      </c>
      <c r="B99" s="1" t="str">
        <f>CF!D99</f>
        <v>钢铁母基</v>
      </c>
      <c r="C99" s="7" t="str">
        <f t="shared" si="22"/>
        <v>深</v>
      </c>
      <c r="D99" s="7" t="str">
        <f t="shared" si="23"/>
        <v>168203.OF</v>
      </c>
      <c r="E99" s="7" t="str">
        <f t="shared" si="24"/>
        <v>168203.SZ</v>
      </c>
      <c r="F99" s="7" t="str">
        <f>[1]!f_info_smfacode($D99)</f>
        <v>150287.SZ</v>
      </c>
      <c r="G99" s="7" t="str">
        <f t="shared" si="25"/>
        <v>150287</v>
      </c>
      <c r="H99" s="7" t="str">
        <f>[1]!S_INFO_NAME(F99)</f>
        <v>钢铁A</v>
      </c>
      <c r="I99" s="7" t="str">
        <f>[1]!f_info_smfbcode($D99)</f>
        <v>150288.SZ</v>
      </c>
      <c r="J99" s="7" t="str">
        <f t="shared" si="26"/>
        <v>150288</v>
      </c>
      <c r="K99" s="7" t="str">
        <f>[1]!S_INFO_NAME(I99)</f>
        <v>钢铁B</v>
      </c>
      <c r="L99" s="7" t="str">
        <f>UPPER([1]!f_info_trackindexcode(D99))</f>
        <v>399440.SZ</v>
      </c>
      <c r="M99" s="17" t="str">
        <f>[1]!S_INFO_NAME(L99)</f>
        <v>国证钢铁</v>
      </c>
      <c r="N99" s="4">
        <f ca="1">[1]!f_nav_unit(A99,TDate0)</f>
        <v>1.0089999999999999</v>
      </c>
      <c r="O99" s="4">
        <f ca="1">[1]!f_nav_unit(F99,TDate0)</f>
        <v>1.04</v>
      </c>
      <c r="P99" s="4">
        <f ca="1">[1]!f_nav_unit(I99,TDate0)</f>
        <v>0.97799999999999998</v>
      </c>
      <c r="Q99" s="5">
        <f ca="1">[1]!f_unit_floortrading(E99,TDate0)/100000000</f>
        <v>0</v>
      </c>
      <c r="R99" s="5">
        <f ca="1">[1]!f_unit_floortrading(F99,TDate0)/100000000</f>
        <v>1.2894947699999999</v>
      </c>
      <c r="S99" s="5">
        <f ca="1">[1]!f_unit_floortrading(I99,TDate0)/100000000</f>
        <v>1.2894947699999999</v>
      </c>
      <c r="T99" s="5">
        <f ca="1">[1]!f_unit_floortrading(E99,TDate1)/100000000</f>
        <v>0</v>
      </c>
      <c r="U99" s="5">
        <f ca="1">[1]!f_unit_floortrading(F99,TDate1)/100000000</f>
        <v>1.27294672</v>
      </c>
      <c r="V99" s="5">
        <f ca="1">[1]!f_unit_floortrading(I99,TDate1)/100000000</f>
        <v>1.27294672</v>
      </c>
      <c r="W99" s="6">
        <f ca="1">[1]!s_dq_close(A99,TDate0)</f>
        <v>0</v>
      </c>
      <c r="X99" s="6">
        <f ca="1">[1]!s_dq_close(F99,TDate0)</f>
        <v>1.046</v>
      </c>
      <c r="Y99" s="6">
        <f ca="1">[1]!s_dq_close(I99,TDate0)</f>
        <v>0.97</v>
      </c>
      <c r="Z99" s="8">
        <f t="shared" ca="1" si="27"/>
        <v>0</v>
      </c>
      <c r="AA99" s="8">
        <f t="shared" ca="1" si="28"/>
        <v>1.3410745607999999</v>
      </c>
      <c r="AB99" s="8">
        <f t="shared" ca="1" si="29"/>
        <v>1.2611258850599998</v>
      </c>
      <c r="AC99" s="8">
        <f t="shared" ca="1" si="30"/>
        <v>2.5789895399999998</v>
      </c>
      <c r="AD99" s="8">
        <f t="shared" ca="1" si="21"/>
        <v>2.54589344</v>
      </c>
      <c r="AE99" s="8">
        <f t="shared" ca="1" si="31"/>
        <v>2.6022004458599994</v>
      </c>
      <c r="AF99" s="39">
        <f ca="1">[1]!f_nav_unit(A99,TDate1)</f>
        <v>1.0169999999999999</v>
      </c>
      <c r="AG99" s="39">
        <f ca="1">[1]!f_nav_unit(G99,TDate1)</f>
        <v>1.04</v>
      </c>
      <c r="AH99" s="39">
        <f ca="1">[1]!f_nav_unit(J99,TDate1)</f>
        <v>0.995</v>
      </c>
      <c r="AI99" s="6">
        <f ca="1">[1]!s_dq_close(E99,TDate1)</f>
        <v>0</v>
      </c>
      <c r="AJ99" s="6">
        <f ca="1">[1]!s_dq_close(F99,TDate1)</f>
        <v>1.0469999999999999</v>
      </c>
      <c r="AK99" s="6">
        <f ca="1">[1]!s_dq_close(I99,TDate1)</f>
        <v>0.98299999999999998</v>
      </c>
      <c r="AL99" s="39">
        <f ca="1">[1]!f_nav_unit(A99,TDate2)</f>
        <v>1.0349999999999999</v>
      </c>
      <c r="AM99" s="39">
        <f ca="1">[1]!f_nav_unit(G99,TDate2)</f>
        <v>1.04</v>
      </c>
      <c r="AN99" s="39">
        <f ca="1">[1]!f_nav_unit(J99,TDate2)</f>
        <v>1.0309999999999999</v>
      </c>
      <c r="AO99" s="6">
        <f ca="1">[1]!s_dq_close(E99,TDate2)</f>
        <v>0</v>
      </c>
      <c r="AP99" s="6">
        <f ca="1">[1]!s_dq_close(F99,TDate2)</f>
        <v>1.046</v>
      </c>
      <c r="AQ99" s="6">
        <f ca="1">[1]!s_dq_close(I99,TDate2)</f>
        <v>1.02</v>
      </c>
      <c r="AR99" s="9">
        <f>[1]!f_info_managementfeeratio(D99)/100</f>
        <v>0.01</v>
      </c>
      <c r="AS99" s="9">
        <f>[1]!f_info_custodianfeeratio(D99)/100</f>
        <v>2.2000000000000001E-3</v>
      </c>
      <c r="AT99" s="9">
        <f>[1]!f_info_agreedannuyield(F99,"")/100</f>
        <v>5.5E-2</v>
      </c>
      <c r="AU99" s="114">
        <f>[1]!f_anal_nextaayield(F99,"")/100</f>
        <v>5.5E-2</v>
      </c>
      <c r="AV99" s="1">
        <f ca="1">IF([1]!i_dq_pctchange(L99,TDate1)=0,"-",(AF99/AL99-1)/[1]!i_dq_pctchange(L99,TDate1)*100)</f>
        <v>1.043457255397876</v>
      </c>
    </row>
    <row r="100" spans="1:48" x14ac:dyDescent="0.25">
      <c r="A100" s="1" t="str">
        <f>CF!A100</f>
        <v>161032</v>
      </c>
      <c r="B100" s="1" t="str">
        <f>CF!D100</f>
        <v>煤炭基金</v>
      </c>
      <c r="C100" s="7" t="str">
        <f t="shared" si="22"/>
        <v>深</v>
      </c>
      <c r="D100" s="7" t="str">
        <f t="shared" si="23"/>
        <v>161032.OF</v>
      </c>
      <c r="E100" s="7" t="str">
        <f t="shared" si="24"/>
        <v>161032.SZ</v>
      </c>
      <c r="F100" s="7" t="str">
        <f>[1]!f_info_smfacode($D100)</f>
        <v>150321.SZ</v>
      </c>
      <c r="G100" s="7" t="str">
        <f t="shared" si="25"/>
        <v>150321</v>
      </c>
      <c r="H100" s="7" t="str">
        <f>[1]!S_INFO_NAME(F100)</f>
        <v>煤炭A基</v>
      </c>
      <c r="I100" s="7" t="str">
        <f>[1]!f_info_smfbcode($D100)</f>
        <v>150322.SZ</v>
      </c>
      <c r="J100" s="7" t="str">
        <f t="shared" si="26"/>
        <v>150322</v>
      </c>
      <c r="K100" s="7" t="str">
        <f>[1]!S_INFO_NAME(I100)</f>
        <v>煤炭B基</v>
      </c>
      <c r="L100" s="7" t="str">
        <f>UPPER([1]!f_info_trackindexcode(D100))</f>
        <v>399998.SZ</v>
      </c>
      <c r="M100" s="17" t="str">
        <f>[1]!S_INFO_NAME(L100)</f>
        <v>中证煤炭</v>
      </c>
      <c r="N100" s="4">
        <f ca="1">[1]!f_nav_unit(A100,TDate0)</f>
        <v>1.391</v>
      </c>
      <c r="O100" s="4">
        <f ca="1">[1]!f_nav_unit(F100,TDate0)</f>
        <v>1.05</v>
      </c>
      <c r="P100" s="4">
        <f ca="1">[1]!f_nav_unit(I100,TDate0)</f>
        <v>1.732</v>
      </c>
      <c r="Q100" s="5">
        <f ca="1">[1]!f_unit_floortrading(E100,TDate0)/100000000</f>
        <v>0</v>
      </c>
      <c r="R100" s="5">
        <f ca="1">[1]!f_unit_floortrading(F100,TDate0)/100000000</f>
        <v>0.42074728</v>
      </c>
      <c r="S100" s="5">
        <f ca="1">[1]!f_unit_floortrading(I100,TDate0)/100000000</f>
        <v>0.42074728</v>
      </c>
      <c r="T100" s="5">
        <f ca="1">[1]!f_unit_floortrading(E100,TDate1)/100000000</f>
        <v>0</v>
      </c>
      <c r="U100" s="5">
        <f ca="1">[1]!f_unit_floortrading(F100,TDate1)/100000000</f>
        <v>0.42160628</v>
      </c>
      <c r="V100" s="5">
        <f ca="1">[1]!f_unit_floortrading(I100,TDate1)/100000000</f>
        <v>0.42160628</v>
      </c>
      <c r="W100" s="6">
        <f ca="1">[1]!s_dq_close(A100,TDate0)</f>
        <v>0</v>
      </c>
      <c r="X100" s="6">
        <f ca="1">[1]!s_dq_close(F100,TDate0)</f>
        <v>1.1839999999999999</v>
      </c>
      <c r="Y100" s="6">
        <f ca="1">[1]!s_dq_close(I100,TDate0)</f>
        <v>1.59</v>
      </c>
      <c r="Z100" s="8">
        <f t="shared" ca="1" si="27"/>
        <v>0</v>
      </c>
      <c r="AA100" s="8">
        <f t="shared" ca="1" si="28"/>
        <v>0.441784644</v>
      </c>
      <c r="AB100" s="8">
        <f t="shared" ca="1" si="29"/>
        <v>0.72873428896000003</v>
      </c>
      <c r="AC100" s="8">
        <f t="shared" ca="1" si="30"/>
        <v>0.84149456</v>
      </c>
      <c r="AD100" s="8">
        <f t="shared" ca="1" si="21"/>
        <v>0.84321256</v>
      </c>
      <c r="AE100" s="8">
        <f t="shared" ca="1" si="31"/>
        <v>1.1705189329600001</v>
      </c>
      <c r="AF100" s="39">
        <f ca="1">[1]!f_nav_unit(A100,TDate1)</f>
        <v>1.377</v>
      </c>
      <c r="AG100" s="39">
        <f ca="1">[1]!f_nav_unit(G100,TDate1)</f>
        <v>1.0489999999999999</v>
      </c>
      <c r="AH100" s="39">
        <f ca="1">[1]!f_nav_unit(J100,TDate1)</f>
        <v>1.7050000000000001</v>
      </c>
      <c r="AI100" s="6">
        <f ca="1">[1]!s_dq_close(E100,TDate1)</f>
        <v>0</v>
      </c>
      <c r="AJ100" s="6">
        <f ca="1">[1]!s_dq_close(F100,TDate1)</f>
        <v>1.1890000000000001</v>
      </c>
      <c r="AK100" s="6">
        <f ca="1">[1]!s_dq_close(I100,TDate1)</f>
        <v>1.58</v>
      </c>
      <c r="AL100" s="39">
        <f ca="1">[1]!f_nav_unit(A100,TDate2)</f>
        <v>1.407</v>
      </c>
      <c r="AM100" s="39">
        <f ca="1">[1]!f_nav_unit(G100,TDate2)</f>
        <v>1.0489999999999999</v>
      </c>
      <c r="AN100" s="39">
        <f ca="1">[1]!f_nav_unit(J100,TDate2)</f>
        <v>1.7649999999999999</v>
      </c>
      <c r="AO100" s="6">
        <f ca="1">[1]!s_dq_close(E100,TDate2)</f>
        <v>0</v>
      </c>
      <c r="AP100" s="6">
        <f ca="1">[1]!s_dq_close(F100,TDate2)</f>
        <v>1.1879999999999999</v>
      </c>
      <c r="AQ100" s="6">
        <f ca="1">[1]!s_dq_close(I100,TDate2)</f>
        <v>1.611</v>
      </c>
      <c r="AR100" s="9">
        <f>[1]!f_info_managementfeeratio(D100)/100</f>
        <v>0.01</v>
      </c>
      <c r="AS100" s="9">
        <f>[1]!f_info_custodianfeeratio(D100)/100</f>
        <v>1.1999999999999999E-3</v>
      </c>
      <c r="AT100" s="9">
        <f>[1]!f_info_agreedannuyield(F100,"")/100</f>
        <v>6.5000000000000002E-2</v>
      </c>
      <c r="AU100" s="114">
        <f>[1]!f_anal_nextaayield(F100,"")/100</f>
        <v>6.5000000000000002E-2</v>
      </c>
      <c r="AV100" s="1">
        <f ca="1">IF([1]!i_dq_pctchange(L100,TDate1)=0,"-",(AF100/AL100-1)/[1]!i_dq_pctchange(L100,TDate1)*100)</f>
        <v>1.0740634220281218</v>
      </c>
    </row>
    <row r="101" spans="1:48" x14ac:dyDescent="0.25">
      <c r="A101" s="1" t="str">
        <f>CF!A101</f>
        <v>168204</v>
      </c>
      <c r="B101" s="1" t="str">
        <f>CF!D101</f>
        <v>煤炭母基</v>
      </c>
      <c r="C101" s="7" t="str">
        <f t="shared" si="22"/>
        <v>深</v>
      </c>
      <c r="D101" s="7" t="str">
        <f t="shared" si="23"/>
        <v>168204.OF</v>
      </c>
      <c r="E101" s="7" t="str">
        <f t="shared" si="24"/>
        <v>168204.SZ</v>
      </c>
      <c r="F101" s="7" t="str">
        <f>[1]!f_info_smfacode($D101)</f>
        <v>150289.SZ</v>
      </c>
      <c r="G101" s="7" t="str">
        <f t="shared" si="25"/>
        <v>150289</v>
      </c>
      <c r="H101" s="7" t="str">
        <f>[1]!S_INFO_NAME(F101)</f>
        <v>煤炭A级</v>
      </c>
      <c r="I101" s="7" t="str">
        <f>[1]!f_info_smfbcode($D101)</f>
        <v>150290.SZ</v>
      </c>
      <c r="J101" s="7" t="str">
        <f t="shared" si="26"/>
        <v>150290</v>
      </c>
      <c r="K101" s="7" t="str">
        <f>[1]!S_INFO_NAME(I101)</f>
        <v>煤炭B级</v>
      </c>
      <c r="L101" s="7" t="str">
        <f>UPPER([1]!f_info_trackindexcode(D101))</f>
        <v>399998.SZ</v>
      </c>
      <c r="M101" s="17" t="str">
        <f>[1]!S_INFO_NAME(L101)</f>
        <v>中证煤炭</v>
      </c>
      <c r="N101" s="4">
        <f ca="1">[1]!f_nav_unit(A101,TDate0)</f>
        <v>0.90600000000000003</v>
      </c>
      <c r="O101" s="4">
        <f ca="1">[1]!f_nav_unit(F101,TDate0)</f>
        <v>1.04</v>
      </c>
      <c r="P101" s="4">
        <f ca="1">[1]!f_nav_unit(I101,TDate0)</f>
        <v>0.77100000000000002</v>
      </c>
      <c r="Q101" s="5">
        <f ca="1">[1]!f_unit_floortrading(E101,TDate0)/100000000</f>
        <v>0</v>
      </c>
      <c r="R101" s="5">
        <f ca="1">[1]!f_unit_floortrading(F101,TDate0)/100000000</f>
        <v>3.6417016599999998</v>
      </c>
      <c r="S101" s="5">
        <f ca="1">[1]!f_unit_floortrading(I101,TDate0)/100000000</f>
        <v>3.6417016599999998</v>
      </c>
      <c r="T101" s="5">
        <f ca="1">[1]!f_unit_floortrading(E101,TDate1)/100000000</f>
        <v>0</v>
      </c>
      <c r="U101" s="5">
        <f ca="1">[1]!f_unit_floortrading(F101,TDate1)/100000000</f>
        <v>3.6373752800000001</v>
      </c>
      <c r="V101" s="5">
        <f ca="1">[1]!f_unit_floortrading(I101,TDate1)/100000000</f>
        <v>3.6373752800000001</v>
      </c>
      <c r="W101" s="6">
        <f ca="1">[1]!s_dq_close(A101,TDate0)</f>
        <v>0</v>
      </c>
      <c r="X101" s="6">
        <f ca="1">[1]!s_dq_close(F101,TDate0)</f>
        <v>1.048</v>
      </c>
      <c r="Y101" s="6">
        <f ca="1">[1]!s_dq_close(I101,TDate0)</f>
        <v>0.75700000000000001</v>
      </c>
      <c r="Z101" s="8">
        <f t="shared" ca="1" si="27"/>
        <v>0</v>
      </c>
      <c r="AA101" s="8">
        <f t="shared" ca="1" si="28"/>
        <v>3.7873697264000001</v>
      </c>
      <c r="AB101" s="8">
        <f t="shared" ca="1" si="29"/>
        <v>2.8077519798599999</v>
      </c>
      <c r="AC101" s="8">
        <f t="shared" ca="1" si="30"/>
        <v>7.2834033199999997</v>
      </c>
      <c r="AD101" s="8">
        <f t="shared" ca="1" si="21"/>
        <v>7.2747505600000002</v>
      </c>
      <c r="AE101" s="8">
        <f t="shared" ca="1" si="31"/>
        <v>6.5951217062600005</v>
      </c>
      <c r="AF101" s="39">
        <f ca="1">[1]!f_nav_unit(A101,TDate1)</f>
        <v>0.89700000000000002</v>
      </c>
      <c r="AG101" s="39">
        <f ca="1">[1]!f_nav_unit(G101,TDate1)</f>
        <v>1.04</v>
      </c>
      <c r="AH101" s="39">
        <f ca="1">[1]!f_nav_unit(J101,TDate1)</f>
        <v>0.754</v>
      </c>
      <c r="AI101" s="6">
        <f ca="1">[1]!s_dq_close(E101,TDate1)</f>
        <v>0</v>
      </c>
      <c r="AJ101" s="6">
        <f ca="1">[1]!s_dq_close(F101,TDate1)</f>
        <v>1.0509999999999999</v>
      </c>
      <c r="AK101" s="6">
        <f ca="1">[1]!s_dq_close(I101,TDate1)</f>
        <v>0.746</v>
      </c>
      <c r="AL101" s="39">
        <f ca="1">[1]!f_nav_unit(A101,TDate2)</f>
        <v>0.91400000000000003</v>
      </c>
      <c r="AM101" s="39">
        <f ca="1">[1]!f_nav_unit(G101,TDate2)</f>
        <v>1.04</v>
      </c>
      <c r="AN101" s="39">
        <f ca="1">[1]!f_nav_unit(J101,TDate2)</f>
        <v>0.78800000000000003</v>
      </c>
      <c r="AO101" s="6">
        <f ca="1">[1]!s_dq_close(E101,TDate2)</f>
        <v>0</v>
      </c>
      <c r="AP101" s="6">
        <f ca="1">[1]!s_dq_close(F101,TDate2)</f>
        <v>1.0489999999999999</v>
      </c>
      <c r="AQ101" s="6">
        <f ca="1">[1]!s_dq_close(I101,TDate2)</f>
        <v>0.76700000000000002</v>
      </c>
      <c r="AR101" s="9">
        <f>[1]!f_info_managementfeeratio(D101)/100</f>
        <v>0.01</v>
      </c>
      <c r="AS101" s="9">
        <f>[1]!f_info_custodianfeeratio(D101)/100</f>
        <v>2.2000000000000001E-3</v>
      </c>
      <c r="AT101" s="9">
        <f>[1]!f_info_agreedannuyield(F101,"")/100</f>
        <v>5.5E-2</v>
      </c>
      <c r="AU101" s="114">
        <f>[1]!f_anal_nextaayield(F101,"")/100</f>
        <v>5.5E-2</v>
      </c>
      <c r="AV101" s="1">
        <f ca="1">IF([1]!i_dq_pctchange(L101,TDate1)=0,"-",(AF101/AL101-1)/[1]!i_dq_pctchange(L101,TDate1)*100)</f>
        <v>0.9369264402440094</v>
      </c>
    </row>
    <row r="102" spans="1:48" x14ac:dyDescent="0.25">
      <c r="A102" s="1" t="str">
        <f>CF!A102</f>
        <v>502036</v>
      </c>
      <c r="B102" s="1" t="str">
        <f>CF!D102</f>
        <v>互联金融</v>
      </c>
      <c r="C102" s="7" t="str">
        <f t="shared" si="22"/>
        <v>沪</v>
      </c>
      <c r="D102" s="7" t="str">
        <f t="shared" si="23"/>
        <v>502036.OF</v>
      </c>
      <c r="E102" s="7" t="str">
        <f t="shared" si="24"/>
        <v>502036.SH</v>
      </c>
      <c r="F102" s="7" t="str">
        <f>[1]!f_info_smfacode($D102)</f>
        <v>502037.SH</v>
      </c>
      <c r="G102" s="7" t="str">
        <f t="shared" si="25"/>
        <v>502037</v>
      </c>
      <c r="H102" s="7" t="str">
        <f>[1]!S_INFO_NAME(F102)</f>
        <v>网金A</v>
      </c>
      <c r="I102" s="7" t="str">
        <f>[1]!f_info_smfbcode($D102)</f>
        <v>502038.SH</v>
      </c>
      <c r="J102" s="7" t="str">
        <f t="shared" si="26"/>
        <v>502038</v>
      </c>
      <c r="K102" s="7" t="str">
        <f>[1]!S_INFO_NAME(I102)</f>
        <v>网金B</v>
      </c>
      <c r="L102" s="7" t="str">
        <f>UPPER([1]!f_info_trackindexcode(D102))</f>
        <v>399805.SZ</v>
      </c>
      <c r="M102" s="17" t="str">
        <f>[1]!S_INFO_NAME(L102)</f>
        <v>互联金融</v>
      </c>
      <c r="N102" s="4">
        <f ca="1">[1]!f_nav_unit(A102,TDate0)</f>
        <v>1.0538000000000001</v>
      </c>
      <c r="O102" s="4">
        <f ca="1">[1]!f_nav_unit(F102,TDate0)</f>
        <v>1.0402</v>
      </c>
      <c r="P102" s="4">
        <f ca="1">[1]!f_nav_unit(I102,TDate0)</f>
        <v>1.0673999999999999</v>
      </c>
      <c r="Q102" s="5">
        <f ca="1">[1]!f_unit_floortrading(E102,TDate0)/100000000</f>
        <v>6.3532000000000005E-2</v>
      </c>
      <c r="R102" s="5">
        <f ca="1">[1]!f_unit_floortrading(F102,TDate0)/100000000</f>
        <v>2.887E-2</v>
      </c>
      <c r="S102" s="5">
        <f ca="1">[1]!f_unit_floortrading(I102,TDate0)/100000000</f>
        <v>2.887E-2</v>
      </c>
      <c r="T102" s="5">
        <f ca="1">[1]!f_unit_floortrading(E102,TDate1)/100000000</f>
        <v>6.2442999999999999E-2</v>
      </c>
      <c r="U102" s="5">
        <f ca="1">[1]!f_unit_floortrading(F102,TDate1)/100000000</f>
        <v>2.9423999999999999E-2</v>
      </c>
      <c r="V102" s="5">
        <f ca="1">[1]!f_unit_floortrading(I102,TDate1)/100000000</f>
        <v>2.9423999999999999E-2</v>
      </c>
      <c r="W102" s="6">
        <f ca="1">[1]!s_dq_close(A102,TDate0)</f>
        <v>1.056</v>
      </c>
      <c r="X102" s="6">
        <f ca="1">[1]!s_dq_close(F102,TDate0)</f>
        <v>1.0409999999999999</v>
      </c>
      <c r="Y102" s="6">
        <f ca="1">[1]!s_dq_close(I102,TDate0)</f>
        <v>1.04</v>
      </c>
      <c r="Z102" s="8">
        <f t="shared" ca="1" si="27"/>
        <v>6.6950021600000006E-2</v>
      </c>
      <c r="AA102" s="8">
        <f t="shared" ca="1" si="28"/>
        <v>3.0030574000000001E-2</v>
      </c>
      <c r="AB102" s="8">
        <f t="shared" ca="1" si="29"/>
        <v>3.0815837999999998E-2</v>
      </c>
      <c r="AC102" s="8">
        <f t="shared" ca="1" si="30"/>
        <v>0.12127200000000002</v>
      </c>
      <c r="AD102" s="8">
        <f t="shared" ca="1" si="21"/>
        <v>0.12129100000000001</v>
      </c>
      <c r="AE102" s="8">
        <f t="shared" ca="1" si="31"/>
        <v>0.12779643360000001</v>
      </c>
      <c r="AF102" s="39">
        <f ca="1">[1]!f_nav_unit(A102,TDate1)</f>
        <v>1.0538000000000001</v>
      </c>
      <c r="AG102" s="39">
        <f ca="1">[1]!f_nav_unit(G102,TDate1)</f>
        <v>1.0401</v>
      </c>
      <c r="AH102" s="39">
        <f ca="1">[1]!f_nav_unit(J102,TDate1)</f>
        <v>1.0674999999999999</v>
      </c>
      <c r="AI102" s="6">
        <f ca="1">[1]!s_dq_close(E102,TDate1)</f>
        <v>1.056</v>
      </c>
      <c r="AJ102" s="6">
        <f ca="1">[1]!s_dq_close(F102,TDate1)</f>
        <v>1.042</v>
      </c>
      <c r="AK102" s="6">
        <f ca="1">[1]!s_dq_close(I102,TDate1)</f>
        <v>1.0649999999999999</v>
      </c>
      <c r="AL102" s="39">
        <f ca="1">[1]!f_nav_unit(A102,TDate2)</f>
        <v>1.0668</v>
      </c>
      <c r="AM102" s="39">
        <f ca="1">[1]!f_nav_unit(G102,TDate2)</f>
        <v>1.0399</v>
      </c>
      <c r="AN102" s="39">
        <f ca="1">[1]!f_nav_unit(J102,TDate2)</f>
        <v>1.0938000000000001</v>
      </c>
      <c r="AO102" s="6">
        <f ca="1">[1]!s_dq_close(E102,TDate2)</f>
        <v>1.0620000000000001</v>
      </c>
      <c r="AP102" s="6">
        <f ca="1">[1]!s_dq_close(F102,TDate2)</f>
        <v>1.042</v>
      </c>
      <c r="AQ102" s="6">
        <f ca="1">[1]!s_dq_close(I102,TDate2)</f>
        <v>1.0760000000000001</v>
      </c>
      <c r="AR102" s="9">
        <f>[1]!f_info_managementfeeratio(D102)/100</f>
        <v>0.01</v>
      </c>
      <c r="AS102" s="9">
        <f>[1]!f_info_custodianfeeratio(D102)/100</f>
        <v>2.2000000000000001E-3</v>
      </c>
      <c r="AT102" s="9">
        <f>[1]!f_info_agreedannuyield(F102,"")/100</f>
        <v>5.5E-2</v>
      </c>
      <c r="AU102" s="114">
        <f>[1]!f_anal_nextaayield(F102,"")/100</f>
        <v>5.5E-2</v>
      </c>
      <c r="AV102" s="1">
        <f ca="1">IF([1]!i_dq_pctchange(L102,TDate1)=0,"-",(AF102/AL102-1)/[1]!i_dq_pctchange(L102,TDate1)*100)</f>
        <v>0.95487651217975367</v>
      </c>
    </row>
    <row r="103" spans="1:48" x14ac:dyDescent="0.25">
      <c r="A103" s="1" t="str">
        <f>CF!A103</f>
        <v>161030</v>
      </c>
      <c r="B103" s="1" t="str">
        <f>CF!D103</f>
        <v>体育分级</v>
      </c>
      <c r="C103" s="7" t="str">
        <f t="shared" si="22"/>
        <v>深</v>
      </c>
      <c r="D103" s="7" t="str">
        <f t="shared" si="23"/>
        <v>161030.OF</v>
      </c>
      <c r="E103" s="7" t="str">
        <f t="shared" si="24"/>
        <v>161030.SZ</v>
      </c>
      <c r="F103" s="7" t="str">
        <f>[1]!f_info_smfacode($D103)</f>
        <v>150307.SZ</v>
      </c>
      <c r="G103" s="7" t="str">
        <f t="shared" si="25"/>
        <v>150307</v>
      </c>
      <c r="H103" s="7" t="str">
        <f>[1]!S_INFO_NAME(F103)</f>
        <v>体育A</v>
      </c>
      <c r="I103" s="7" t="str">
        <f>[1]!f_info_smfbcode($D103)</f>
        <v>150308.SZ</v>
      </c>
      <c r="J103" s="7" t="str">
        <f t="shared" si="26"/>
        <v>150308</v>
      </c>
      <c r="K103" s="7" t="str">
        <f>[1]!S_INFO_NAME(I103)</f>
        <v>体育B</v>
      </c>
      <c r="L103" s="7" t="str">
        <f>UPPER([1]!f_info_trackindexcode(D103))</f>
        <v>399804.SZ</v>
      </c>
      <c r="M103" s="17" t="str">
        <f>[1]!S_INFO_NAME(L103)</f>
        <v>中证体育</v>
      </c>
      <c r="N103" s="4">
        <f ca="1">[1]!f_nav_unit(A103,TDate0)</f>
        <v>1.0449999999999999</v>
      </c>
      <c r="O103" s="4">
        <f ca="1">[1]!f_nav_unit(F103,TDate0)</f>
        <v>1.0129999999999999</v>
      </c>
      <c r="P103" s="4">
        <f ca="1">[1]!f_nav_unit(I103,TDate0)</f>
        <v>1.077</v>
      </c>
      <c r="Q103" s="5">
        <f ca="1">[1]!f_unit_floortrading(E103,TDate0)/100000000</f>
        <v>0</v>
      </c>
      <c r="R103" s="5">
        <f ca="1">[1]!f_unit_floortrading(F103,TDate0)/100000000</f>
        <v>0.18010112</v>
      </c>
      <c r="S103" s="5">
        <f ca="1">[1]!f_unit_floortrading(I103,TDate0)/100000000</f>
        <v>0.18010112</v>
      </c>
      <c r="T103" s="5">
        <f ca="1">[1]!f_unit_floortrading(E103,TDate1)/100000000</f>
        <v>0</v>
      </c>
      <c r="U103" s="5">
        <f ca="1">[1]!f_unit_floortrading(F103,TDate1)/100000000</f>
        <v>0.18065661999999999</v>
      </c>
      <c r="V103" s="5">
        <f ca="1">[1]!f_unit_floortrading(I103,TDate1)/100000000</f>
        <v>0.18065661999999999</v>
      </c>
      <c r="W103" s="6">
        <f ca="1">[1]!s_dq_close(A103,TDate0)</f>
        <v>0</v>
      </c>
      <c r="X103" s="6">
        <f ca="1">[1]!s_dq_close(F103,TDate0)</f>
        <v>0.96699999999999997</v>
      </c>
      <c r="Y103" s="6">
        <f ca="1">[1]!s_dq_close(I103,TDate0)</f>
        <v>1.1000000000000001</v>
      </c>
      <c r="Z103" s="8">
        <f t="shared" ca="1" si="27"/>
        <v>0</v>
      </c>
      <c r="AA103" s="8">
        <f t="shared" ca="1" si="28"/>
        <v>0.18244243455999998</v>
      </c>
      <c r="AB103" s="8">
        <f t="shared" ca="1" si="29"/>
        <v>0.19396890623999999</v>
      </c>
      <c r="AC103" s="8">
        <f t="shared" ca="1" si="30"/>
        <v>0.36020224000000001</v>
      </c>
      <c r="AD103" s="8">
        <f t="shared" ca="1" si="21"/>
        <v>0.36131323999999998</v>
      </c>
      <c r="AE103" s="8">
        <f t="shared" ca="1" si="31"/>
        <v>0.37641134079999994</v>
      </c>
      <c r="AF103" s="39">
        <f ca="1">[1]!f_nav_unit(A103,TDate1)</f>
        <v>1.042</v>
      </c>
      <c r="AG103" s="39">
        <f ca="1">[1]!f_nav_unit(G103,TDate1)</f>
        <v>1.0129999999999999</v>
      </c>
      <c r="AH103" s="39">
        <f ca="1">[1]!f_nav_unit(J103,TDate1)</f>
        <v>1.071</v>
      </c>
      <c r="AI103" s="6">
        <f ca="1">[1]!s_dq_close(E103,TDate1)</f>
        <v>0</v>
      </c>
      <c r="AJ103" s="6">
        <f ca="1">[1]!s_dq_close(F103,TDate1)</f>
        <v>0.96499999999999997</v>
      </c>
      <c r="AK103" s="6">
        <f ca="1">[1]!s_dq_close(I103,TDate1)</f>
        <v>1.1140000000000001</v>
      </c>
      <c r="AL103" s="39">
        <f ca="1">[1]!f_nav_unit(A103,TDate2)</f>
        <v>1.0489999999999999</v>
      </c>
      <c r="AM103" s="39">
        <f ca="1">[1]!f_nav_unit(G103,TDate2)</f>
        <v>1.0129999999999999</v>
      </c>
      <c r="AN103" s="39">
        <f ca="1">[1]!f_nav_unit(J103,TDate2)</f>
        <v>1.085</v>
      </c>
      <c r="AO103" s="6">
        <f ca="1">[1]!s_dq_close(E103,TDate2)</f>
        <v>0</v>
      </c>
      <c r="AP103" s="6">
        <f ca="1">[1]!s_dq_close(F103,TDate2)</f>
        <v>0.96299999999999997</v>
      </c>
      <c r="AQ103" s="6">
        <f ca="1">[1]!s_dq_close(I103,TDate2)</f>
        <v>1.1240000000000001</v>
      </c>
      <c r="AR103" s="9">
        <f>[1]!f_info_managementfeeratio(D103)/100</f>
        <v>0.01</v>
      </c>
      <c r="AS103" s="9">
        <f>[1]!f_info_custodianfeeratio(D103)/100</f>
        <v>2.2000000000000001E-3</v>
      </c>
      <c r="AT103" s="9">
        <f>[1]!f_info_agreedannuyield(F103,"")/100</f>
        <v>4.4999999999999998E-2</v>
      </c>
      <c r="AU103" s="114">
        <f>[1]!f_anal_nextaayield(F103,"")/100</f>
        <v>4.4999999999999998E-2</v>
      </c>
      <c r="AV103" s="1">
        <f ca="1">IF([1]!i_dq_pctchange(L103,TDate1)=0,"-",(AF103/AL103-1)/[1]!i_dq_pctchange(L103,TDate1)*100)</f>
        <v>0.93288970105830038</v>
      </c>
    </row>
    <row r="104" spans="1:48" x14ac:dyDescent="0.25">
      <c r="A104" s="1" t="str">
        <f>CF!A104</f>
        <v>163118</v>
      </c>
      <c r="B104" s="1" t="str">
        <f>CF!D104</f>
        <v>医药生物</v>
      </c>
      <c r="C104" s="7" t="str">
        <f t="shared" si="22"/>
        <v>深</v>
      </c>
      <c r="D104" s="7" t="str">
        <f t="shared" si="23"/>
        <v>163118.OF</v>
      </c>
      <c r="E104" s="7" t="str">
        <f t="shared" si="24"/>
        <v>163118.SZ</v>
      </c>
      <c r="F104" s="7" t="str">
        <f>[1]!f_info_smfacode($D104)</f>
        <v>150283.SZ</v>
      </c>
      <c r="G104" s="7" t="str">
        <f t="shared" si="25"/>
        <v>150283</v>
      </c>
      <c r="H104" s="7" t="str">
        <f>[1]!S_INFO_NAME(F104)</f>
        <v>SW医药A</v>
      </c>
      <c r="I104" s="7" t="str">
        <f>[1]!f_info_smfbcode($D104)</f>
        <v>150284.SZ</v>
      </c>
      <c r="J104" s="7" t="str">
        <f t="shared" si="26"/>
        <v>150284</v>
      </c>
      <c r="K104" s="7" t="str">
        <f>[1]!S_INFO_NAME(I104)</f>
        <v>SW医药B</v>
      </c>
      <c r="L104" s="7" t="str">
        <f>UPPER([1]!f_info_trackindexcode(D104))</f>
        <v>000808.SH</v>
      </c>
      <c r="M104" s="17" t="str">
        <f>[1]!S_INFO_NAME(L104)</f>
        <v>医药生物</v>
      </c>
      <c r="N104" s="4">
        <f ca="1">[1]!f_nav_unit(A104,TDate0)</f>
        <v>0.88190000000000002</v>
      </c>
      <c r="O104" s="4">
        <f ca="1">[1]!f_nav_unit(F104,TDate0)</f>
        <v>1.0099</v>
      </c>
      <c r="P104" s="4">
        <f ca="1">[1]!f_nav_unit(I104,TDate0)</f>
        <v>0.75390000000000001</v>
      </c>
      <c r="Q104" s="5">
        <f ca="1">[1]!f_unit_floortrading(E104,TDate0)/100000000</f>
        <v>0</v>
      </c>
      <c r="R104" s="5">
        <f ca="1">[1]!f_unit_floortrading(F104,TDate0)/100000000</f>
        <v>0.61942545999999998</v>
      </c>
      <c r="S104" s="5">
        <f ca="1">[1]!f_unit_floortrading(I104,TDate0)/100000000</f>
        <v>0.61942547000000003</v>
      </c>
      <c r="T104" s="5">
        <f ca="1">[1]!f_unit_floortrading(E104,TDate1)/100000000</f>
        <v>0</v>
      </c>
      <c r="U104" s="5">
        <f ca="1">[1]!f_unit_floortrading(F104,TDate1)/100000000</f>
        <v>0.61994846000000003</v>
      </c>
      <c r="V104" s="5">
        <f ca="1">[1]!f_unit_floortrading(I104,TDate1)/100000000</f>
        <v>0.61994846999999997</v>
      </c>
      <c r="W104" s="6">
        <f ca="1">[1]!s_dq_close(A104,TDate0)</f>
        <v>0</v>
      </c>
      <c r="X104" s="6">
        <f ca="1">[1]!s_dq_close(F104,TDate0)</f>
        <v>0.96199999999999997</v>
      </c>
      <c r="Y104" s="6">
        <f ca="1">[1]!s_dq_close(I104,TDate0)</f>
        <v>0.79100000000000004</v>
      </c>
      <c r="Z104" s="8">
        <f t="shared" ca="1" si="27"/>
        <v>0</v>
      </c>
      <c r="AA104" s="8">
        <f t="shared" ca="1" si="28"/>
        <v>0.62555777205399998</v>
      </c>
      <c r="AB104" s="8">
        <f t="shared" ca="1" si="29"/>
        <v>0.46698486183300003</v>
      </c>
      <c r="AC104" s="8">
        <f t="shared" ca="1" si="30"/>
        <v>1.2388509299999999</v>
      </c>
      <c r="AD104" s="8">
        <f t="shared" ca="1" si="21"/>
        <v>1.23989693</v>
      </c>
      <c r="AE104" s="8">
        <f t="shared" ca="1" si="31"/>
        <v>1.0925426338870001</v>
      </c>
      <c r="AF104" s="39">
        <f ca="1">[1]!f_nav_unit(A104,TDate1)</f>
        <v>0.87839999999999996</v>
      </c>
      <c r="AG104" s="39">
        <f ca="1">[1]!f_nav_unit(G104,TDate1)</f>
        <v>1.0097</v>
      </c>
      <c r="AH104" s="39">
        <f ca="1">[1]!f_nav_unit(J104,TDate1)</f>
        <v>0.74709999999999999</v>
      </c>
      <c r="AI104" s="6">
        <f ca="1">[1]!s_dq_close(E104,TDate1)</f>
        <v>0</v>
      </c>
      <c r="AJ104" s="6">
        <f ca="1">[1]!s_dq_close(F104,TDate1)</f>
        <v>0.96099999999999997</v>
      </c>
      <c r="AK104" s="6">
        <f ca="1">[1]!s_dq_close(I104,TDate1)</f>
        <v>0.78400000000000003</v>
      </c>
      <c r="AL104" s="39">
        <f ca="1">[1]!f_nav_unit(A104,TDate2)</f>
        <v>0.87860000000000005</v>
      </c>
      <c r="AM104" s="39">
        <f ca="1">[1]!f_nav_unit(G104,TDate2)</f>
        <v>1.0096000000000001</v>
      </c>
      <c r="AN104" s="39">
        <f ca="1">[1]!f_nav_unit(J104,TDate2)</f>
        <v>0.74760000000000004</v>
      </c>
      <c r="AO104" s="6">
        <f ca="1">[1]!s_dq_close(E104,TDate2)</f>
        <v>0</v>
      </c>
      <c r="AP104" s="6">
        <f ca="1">[1]!s_dq_close(F104,TDate2)</f>
        <v>0.96</v>
      </c>
      <c r="AQ104" s="6">
        <f ca="1">[1]!s_dq_close(I104,TDate2)</f>
        <v>0.78500000000000003</v>
      </c>
      <c r="AR104" s="9">
        <f>[1]!f_info_managementfeeratio(D104)/100</f>
        <v>0.01</v>
      </c>
      <c r="AS104" s="9">
        <f>[1]!f_info_custodianfeeratio(D104)/100</f>
        <v>2.2000000000000001E-3</v>
      </c>
      <c r="AT104" s="9">
        <f>[1]!f_info_agreedannuyield(F104,"")/100</f>
        <v>4.4999999999999998E-2</v>
      </c>
      <c r="AU104" s="114">
        <f>[1]!f_anal_nextaayield(F104,"")/100</f>
        <v>4.4999999999999998E-2</v>
      </c>
      <c r="AV104" s="1">
        <f ca="1">IF([1]!i_dq_pctchange(L104,TDate1)=0,"-",(AF104/AL104-1)/[1]!i_dq_pctchange(L104,TDate1)*100)</f>
        <v>0.735749618640679</v>
      </c>
    </row>
    <row r="105" spans="1:48" x14ac:dyDescent="0.25">
      <c r="A105" s="1" t="str">
        <f>CF!A105</f>
        <v>164907</v>
      </c>
      <c r="B105" s="1" t="str">
        <f>CF!D105</f>
        <v>E金融</v>
      </c>
      <c r="C105" s="7" t="str">
        <f t="shared" si="22"/>
        <v>深</v>
      </c>
      <c r="D105" s="7" t="str">
        <f t="shared" si="23"/>
        <v>164907.OF</v>
      </c>
      <c r="E105" s="7" t="str">
        <f t="shared" si="24"/>
        <v>164907.SZ</v>
      </c>
      <c r="F105" s="7" t="str">
        <f>[1]!f_info_smfacode($D105)</f>
        <v>150317.SZ</v>
      </c>
      <c r="G105" s="7" t="str">
        <f t="shared" si="25"/>
        <v>150317</v>
      </c>
      <c r="H105" s="7" t="str">
        <f>[1]!S_INFO_NAME(F105)</f>
        <v>E金融A</v>
      </c>
      <c r="I105" s="7" t="str">
        <f>[1]!f_info_smfbcode($D105)</f>
        <v>150318.SZ</v>
      </c>
      <c r="J105" s="7" t="str">
        <f t="shared" si="26"/>
        <v>150318</v>
      </c>
      <c r="K105" s="7" t="str">
        <f>[1]!S_INFO_NAME(I105)</f>
        <v>E金融B</v>
      </c>
      <c r="L105" s="7" t="str">
        <f>UPPER([1]!f_info_trackindexcode(D105))</f>
        <v>399805.SZ</v>
      </c>
      <c r="M105" s="17" t="str">
        <f>[1]!S_INFO_NAME(L105)</f>
        <v>互联金融</v>
      </c>
      <c r="N105" s="4">
        <f ca="1">[1]!f_nav_unit(A105,TDate0)</f>
        <v>1.0289999999999999</v>
      </c>
      <c r="O105" s="4">
        <f ca="1">[1]!f_nav_unit(F105,TDate0)</f>
        <v>1.0369999999999999</v>
      </c>
      <c r="P105" s="4">
        <f ca="1">[1]!f_nav_unit(I105,TDate0)</f>
        <v>1.0209999999999999</v>
      </c>
      <c r="Q105" s="5">
        <f ca="1">[1]!f_unit_floortrading(E105,TDate0)/100000000</f>
        <v>0</v>
      </c>
      <c r="R105" s="5">
        <f ca="1">[1]!f_unit_floortrading(F105,TDate0)/100000000</f>
        <v>2.7954070000000001E-2</v>
      </c>
      <c r="S105" s="5">
        <f ca="1">[1]!f_unit_floortrading(I105,TDate0)/100000000</f>
        <v>2.7954070000000001E-2</v>
      </c>
      <c r="T105" s="5">
        <f ca="1">[1]!f_unit_floortrading(E105,TDate1)/100000000</f>
        <v>0</v>
      </c>
      <c r="U105" s="5">
        <f ca="1">[1]!f_unit_floortrading(F105,TDate1)/100000000</f>
        <v>2.796307E-2</v>
      </c>
      <c r="V105" s="5">
        <f ca="1">[1]!f_unit_floortrading(I105,TDate1)/100000000</f>
        <v>2.796307E-2</v>
      </c>
      <c r="W105" s="6">
        <f ca="1">[1]!s_dq_close(A105,TDate0)</f>
        <v>0</v>
      </c>
      <c r="X105" s="6">
        <f ca="1">[1]!s_dq_close(F105,TDate0)</f>
        <v>1.0409999999999999</v>
      </c>
      <c r="Y105" s="6">
        <f ca="1">[1]!s_dq_close(I105,TDate0)</f>
        <v>1.01</v>
      </c>
      <c r="Z105" s="8">
        <f t="shared" ca="1" si="27"/>
        <v>0</v>
      </c>
      <c r="AA105" s="8">
        <f t="shared" ca="1" si="28"/>
        <v>2.898837059E-2</v>
      </c>
      <c r="AB105" s="8">
        <f t="shared" ca="1" si="29"/>
        <v>2.8541105469999998E-2</v>
      </c>
      <c r="AC105" s="8">
        <f t="shared" ca="1" si="30"/>
        <v>5.5908140000000002E-2</v>
      </c>
      <c r="AD105" s="8">
        <f t="shared" ca="1" si="21"/>
        <v>5.5926139999999999E-2</v>
      </c>
      <c r="AE105" s="8">
        <f t="shared" ca="1" si="31"/>
        <v>5.7529476060000001E-2</v>
      </c>
      <c r="AF105" s="39">
        <f ca="1">[1]!f_nav_unit(A105,TDate1)</f>
        <v>1.0289999999999999</v>
      </c>
      <c r="AG105" s="39">
        <f ca="1">[1]!f_nav_unit(G105,TDate1)</f>
        <v>1.0369999999999999</v>
      </c>
      <c r="AH105" s="39">
        <f ca="1">[1]!f_nav_unit(J105,TDate1)</f>
        <v>1.0209999999999999</v>
      </c>
      <c r="AI105" s="6">
        <f ca="1">[1]!s_dq_close(E105,TDate1)</f>
        <v>0</v>
      </c>
      <c r="AJ105" s="6">
        <f ca="1">[1]!s_dq_close(F105,TDate1)</f>
        <v>1.0429999999999999</v>
      </c>
      <c r="AK105" s="6">
        <f ca="1">[1]!s_dq_close(I105,TDate1)</f>
        <v>1.0189999999999999</v>
      </c>
      <c r="AL105" s="39">
        <f ca="1">[1]!f_nav_unit(A105,TDate2)</f>
        <v>1.042</v>
      </c>
      <c r="AM105" s="39">
        <f ca="1">[1]!f_nav_unit(G105,TDate2)</f>
        <v>1.0369999999999999</v>
      </c>
      <c r="AN105" s="39">
        <f ca="1">[1]!f_nav_unit(J105,TDate2)</f>
        <v>1.0469999999999999</v>
      </c>
      <c r="AO105" s="6">
        <f ca="1">[1]!s_dq_close(E105,TDate2)</f>
        <v>0</v>
      </c>
      <c r="AP105" s="6">
        <f ca="1">[1]!s_dq_close(F105,TDate2)</f>
        <v>1.0489999999999999</v>
      </c>
      <c r="AQ105" s="6">
        <f ca="1">[1]!s_dq_close(I105,TDate2)</f>
        <v>1.02</v>
      </c>
      <c r="AR105" s="9">
        <f>[1]!f_info_managementfeeratio(D105)/100</f>
        <v>0.01</v>
      </c>
      <c r="AS105" s="9">
        <f>[1]!f_info_custodianfeeratio(D105)/100</f>
        <v>2.2000000000000001E-3</v>
      </c>
      <c r="AT105" s="9">
        <f>[1]!f_info_agreedannuyield(F105,"")/100</f>
        <v>5.5E-2</v>
      </c>
      <c r="AU105" s="114">
        <f>[1]!f_anal_nextaayield(F105,"")/100</f>
        <v>5.5E-2</v>
      </c>
      <c r="AV105" s="1">
        <f ca="1">IF([1]!i_dq_pctchange(L105,TDate1)=0,"-",(AF105/AL105-1)/[1]!i_dq_pctchange(L105,TDate1)*100)</f>
        <v>0.97760293972493295</v>
      </c>
    </row>
    <row r="106" spans="1:48" x14ac:dyDescent="0.25">
      <c r="A106" s="1" t="str">
        <f>CF!A106</f>
        <v>168001</v>
      </c>
      <c r="B106" s="1" t="str">
        <f>CF!D106</f>
        <v>国寿养老</v>
      </c>
      <c r="C106" s="7" t="str">
        <f t="shared" si="22"/>
        <v>深</v>
      </c>
      <c r="D106" s="7" t="str">
        <f t="shared" si="23"/>
        <v>168001.OF</v>
      </c>
      <c r="E106" s="7" t="str">
        <f t="shared" si="24"/>
        <v>168001.SZ</v>
      </c>
      <c r="F106" s="7" t="str">
        <f>[1]!f_info_smfacode($D106)</f>
        <v>150305.SZ</v>
      </c>
      <c r="G106" s="7" t="str">
        <f t="shared" si="25"/>
        <v>150305</v>
      </c>
      <c r="H106" s="7" t="str">
        <f>[1]!S_INFO_NAME(F106)</f>
        <v>养老A</v>
      </c>
      <c r="I106" s="7" t="str">
        <f>[1]!f_info_smfbcode($D106)</f>
        <v>150306.SZ</v>
      </c>
      <c r="J106" s="7" t="str">
        <f t="shared" si="26"/>
        <v>150306</v>
      </c>
      <c r="K106" s="7" t="str">
        <f>[1]!S_INFO_NAME(I106)</f>
        <v>养老B</v>
      </c>
      <c r="L106" s="7" t="str">
        <f>UPPER([1]!f_info_trackindexcode(D106))</f>
        <v>399812.SZ</v>
      </c>
      <c r="M106" s="17" t="str">
        <f>[1]!S_INFO_NAME(L106)</f>
        <v>养老产业</v>
      </c>
      <c r="N106" s="4">
        <f ca="1">[1]!f_nav_unit(A106,TDate0)</f>
        <v>0.79100000000000004</v>
      </c>
      <c r="O106" s="4">
        <f ca="1">[1]!f_nav_unit(F106,TDate0)</f>
        <v>1.0329999999999999</v>
      </c>
      <c r="P106" s="4">
        <f ca="1">[1]!f_nav_unit(I106,TDate0)</f>
        <v>0.54900000000000004</v>
      </c>
      <c r="Q106" s="5">
        <f ca="1">[1]!f_unit_floortrading(E106,TDate0)/100000000</f>
        <v>0</v>
      </c>
      <c r="R106" s="5">
        <f ca="1">[1]!f_unit_floortrading(F106,TDate0)/100000000</f>
        <v>0.19909297000000001</v>
      </c>
      <c r="S106" s="5">
        <f ca="1">[1]!f_unit_floortrading(I106,TDate0)/100000000</f>
        <v>0.19909297000000001</v>
      </c>
      <c r="T106" s="5">
        <f ca="1">[1]!f_unit_floortrading(E106,TDate1)/100000000</f>
        <v>0</v>
      </c>
      <c r="U106" s="5">
        <f ca="1">[1]!f_unit_floortrading(F106,TDate1)/100000000</f>
        <v>0.19904877000000001</v>
      </c>
      <c r="V106" s="5">
        <f ca="1">[1]!f_unit_floortrading(I106,TDate1)/100000000</f>
        <v>0.19904877000000001</v>
      </c>
      <c r="W106" s="6">
        <f ca="1">[1]!s_dq_close(A106,TDate0)</f>
        <v>0</v>
      </c>
      <c r="X106" s="6">
        <f ca="1">[1]!s_dq_close(F106,TDate0)</f>
        <v>1.0389999999999999</v>
      </c>
      <c r="Y106" s="6">
        <f ca="1">[1]!s_dq_close(I106,TDate0)</f>
        <v>0.54300000000000004</v>
      </c>
      <c r="Z106" s="8">
        <f t="shared" ca="1" si="27"/>
        <v>0</v>
      </c>
      <c r="AA106" s="8">
        <f t="shared" ca="1" si="28"/>
        <v>0.20566303800999999</v>
      </c>
      <c r="AB106" s="8">
        <f t="shared" ca="1" si="29"/>
        <v>0.10930204053000002</v>
      </c>
      <c r="AC106" s="8">
        <f t="shared" ca="1" si="30"/>
        <v>0.39818594000000002</v>
      </c>
      <c r="AD106" s="8">
        <f t="shared" ca="1" si="21"/>
        <v>0.39809754000000003</v>
      </c>
      <c r="AE106" s="8">
        <f t="shared" ca="1" si="31"/>
        <v>0.31496507854</v>
      </c>
      <c r="AF106" s="39">
        <f ca="1">[1]!f_nav_unit(A106,TDate1)</f>
        <v>0.78900000000000003</v>
      </c>
      <c r="AG106" s="39">
        <f ca="1">[1]!f_nav_unit(G106,TDate1)</f>
        <v>1.0329999999999999</v>
      </c>
      <c r="AH106" s="39">
        <f ca="1">[1]!f_nav_unit(J106,TDate1)</f>
        <v>0.54500000000000004</v>
      </c>
      <c r="AI106" s="6">
        <f ca="1">[1]!s_dq_close(E106,TDate1)</f>
        <v>0</v>
      </c>
      <c r="AJ106" s="6">
        <f ca="1">[1]!s_dq_close(F106,TDate1)</f>
        <v>1.0389999999999999</v>
      </c>
      <c r="AK106" s="6">
        <f ca="1">[1]!s_dq_close(I106,TDate1)</f>
        <v>0.54</v>
      </c>
      <c r="AL106" s="39">
        <f ca="1">[1]!f_nav_unit(A106,TDate2)</f>
        <v>0.79200000000000004</v>
      </c>
      <c r="AM106" s="39">
        <f ca="1">[1]!f_nav_unit(G106,TDate2)</f>
        <v>1.0329999999999999</v>
      </c>
      <c r="AN106" s="39">
        <f ca="1">[1]!f_nav_unit(J106,TDate2)</f>
        <v>0.55100000000000005</v>
      </c>
      <c r="AO106" s="6">
        <f ca="1">[1]!s_dq_close(E106,TDate2)</f>
        <v>0</v>
      </c>
      <c r="AP106" s="6">
        <f ca="1">[1]!s_dq_close(F106,TDate2)</f>
        <v>1.0389999999999999</v>
      </c>
      <c r="AQ106" s="6">
        <f ca="1">[1]!s_dq_close(I106,TDate2)</f>
        <v>0.54500000000000004</v>
      </c>
      <c r="AR106" s="9">
        <f>[1]!f_info_managementfeeratio(D106)/100</f>
        <v>0.01</v>
      </c>
      <c r="AS106" s="9">
        <f>[1]!f_info_custodianfeeratio(D106)/100</f>
        <v>2E-3</v>
      </c>
      <c r="AT106" s="9">
        <f>[1]!f_info_agreedannuyield(F106,"")/100</f>
        <v>4.4999999999999998E-2</v>
      </c>
      <c r="AU106" s="114">
        <f>[1]!f_anal_nextaayield(F106,"")/100</f>
        <v>4.4999999999999998E-2</v>
      </c>
      <c r="AV106" s="1">
        <f ca="1">IF([1]!i_dq_pctchange(L106,TDate1)=0,"-",(AF106/AL106-1)/[1]!i_dq_pctchange(L106,TDate1)*100)</f>
        <v>1.1000952583550045</v>
      </c>
    </row>
    <row r="107" spans="1:48" x14ac:dyDescent="0.25">
      <c r="A107" s="1" t="str">
        <f>CF!A107</f>
        <v>160137</v>
      </c>
      <c r="B107" s="1" t="str">
        <f>CF!D107</f>
        <v>互联基金</v>
      </c>
      <c r="C107" s="7" t="str">
        <f t="shared" ref="C107:C113" si="32">IF(LEFT(A107,1)="1","深","沪")</f>
        <v>深</v>
      </c>
      <c r="D107" s="7" t="str">
        <f t="shared" ref="D107:D113" si="33">A107&amp;".OF"</f>
        <v>160137.OF</v>
      </c>
      <c r="E107" s="7" t="str">
        <f t="shared" ref="E107:E113" si="34">A107&amp;IF(C107="深",".SZ",".SH")</f>
        <v>160137.SZ</v>
      </c>
      <c r="F107" s="7" t="str">
        <f>[1]!f_info_smfacode($D107)</f>
        <v>150297.SZ</v>
      </c>
      <c r="G107" s="7" t="str">
        <f t="shared" ref="G107:G113" si="35">LEFT(F107,6)</f>
        <v>150297</v>
      </c>
      <c r="H107" s="7" t="str">
        <f>[1]!S_INFO_NAME(F107)</f>
        <v>互联A级</v>
      </c>
      <c r="I107" s="7" t="str">
        <f>[1]!f_info_smfbcode($D107)</f>
        <v>150298.SZ</v>
      </c>
      <c r="J107" s="7" t="str">
        <f t="shared" ref="J107:J113" si="36">LEFT(I107,6)</f>
        <v>150298</v>
      </c>
      <c r="K107" s="7" t="str">
        <f>[1]!S_INFO_NAME(I107)</f>
        <v>互联B级</v>
      </c>
      <c r="L107" s="7" t="str">
        <f>UPPER([1]!f_info_trackindexcode(D107))</f>
        <v>H30535.CSI</v>
      </c>
      <c r="M107" s="17" t="str">
        <f>[1]!S_INFO_NAME(L107)</f>
        <v>互联网</v>
      </c>
      <c r="N107" s="4">
        <f ca="1">[1]!f_nav_unit(A107,TDate0)</f>
        <v>0.81269999999999998</v>
      </c>
      <c r="O107" s="4">
        <f ca="1">[1]!f_nav_unit(F107,TDate0)</f>
        <v>1.0423</v>
      </c>
      <c r="P107" s="4">
        <f ca="1">[1]!f_nav_unit(I107,TDate0)</f>
        <v>0.58309999999999995</v>
      </c>
      <c r="Q107" s="5">
        <f ca="1">[1]!f_unit_floortrading(E107,TDate0)/100000000</f>
        <v>0</v>
      </c>
      <c r="R107" s="5">
        <f ca="1">[1]!f_unit_floortrading(F107,TDate0)/100000000</f>
        <v>0.19652990000000001</v>
      </c>
      <c r="S107" s="5">
        <f ca="1">[1]!f_unit_floortrading(I107,TDate0)/100000000</f>
        <v>0.19652991</v>
      </c>
      <c r="T107" s="5">
        <f ca="1">[1]!f_unit_floortrading(E107,TDate1)/100000000</f>
        <v>0</v>
      </c>
      <c r="U107" s="5">
        <f ca="1">[1]!f_unit_floortrading(F107,TDate1)/100000000</f>
        <v>0.1966869</v>
      </c>
      <c r="V107" s="5">
        <f ca="1">[1]!f_unit_floortrading(I107,TDate1)/100000000</f>
        <v>0.19668690999999999</v>
      </c>
      <c r="W107" s="6">
        <f ca="1">[1]!s_dq_close(A107,TDate0)</f>
        <v>0</v>
      </c>
      <c r="X107" s="6">
        <f ca="1">[1]!s_dq_close(F107,TDate0)</f>
        <v>1.085</v>
      </c>
      <c r="Y107" s="6">
        <f ca="1">[1]!s_dq_close(I107,TDate0)</f>
        <v>0.54200000000000004</v>
      </c>
      <c r="Z107" s="8">
        <f t="shared" ref="Z107:Z113" ca="1" si="37">Q107*N107</f>
        <v>0</v>
      </c>
      <c r="AA107" s="8">
        <f t="shared" ref="AA107:AA113" ca="1" si="38">R107*O107</f>
        <v>0.20484311477</v>
      </c>
      <c r="AB107" s="8">
        <f t="shared" ref="AB107:AB113" ca="1" si="39">S107*P107</f>
        <v>0.11459659052099999</v>
      </c>
      <c r="AC107" s="8">
        <f t="shared" ref="AC107:AC113" ca="1" si="40">Q107+R107+S107</f>
        <v>0.39305981000000001</v>
      </c>
      <c r="AD107" s="8">
        <f t="shared" ca="1" si="21"/>
        <v>0.39337380999999999</v>
      </c>
      <c r="AE107" s="8">
        <f t="shared" ref="AE107:AE113" ca="1" si="41">SUM(Z107:AB107)</f>
        <v>0.31943970529099996</v>
      </c>
      <c r="AF107" s="39">
        <f ca="1">[1]!f_nav_unit(A107,TDate1)</f>
        <v>0.81359999999999999</v>
      </c>
      <c r="AG107" s="39">
        <f ca="1">[1]!f_nav_unit(G107,TDate1)</f>
        <v>1.0422</v>
      </c>
      <c r="AH107" s="39">
        <f ca="1">[1]!f_nav_unit(J107,TDate1)</f>
        <v>0.58499999999999996</v>
      </c>
      <c r="AI107" s="6">
        <f ca="1">[1]!s_dq_close(E107,TDate1)</f>
        <v>0</v>
      </c>
      <c r="AJ107" s="6">
        <f ca="1">[1]!s_dq_close(F107,TDate1)</f>
        <v>1.0860000000000001</v>
      </c>
      <c r="AK107" s="6">
        <f ca="1">[1]!s_dq_close(I107,TDate1)</f>
        <v>0.53800000000000003</v>
      </c>
      <c r="AL107" s="39">
        <f ca="1">[1]!f_nav_unit(A107,TDate2)</f>
        <v>0.8206</v>
      </c>
      <c r="AM107" s="39">
        <f ca="1">[1]!f_nav_unit(G107,TDate2)</f>
        <v>1.042</v>
      </c>
      <c r="AN107" s="39">
        <f ca="1">[1]!f_nav_unit(J107,TDate2)</f>
        <v>0.59919999999999995</v>
      </c>
      <c r="AO107" s="6">
        <f ca="1">[1]!s_dq_close(E107,TDate2)</f>
        <v>0</v>
      </c>
      <c r="AP107" s="6">
        <f ca="1">[1]!s_dq_close(F107,TDate2)</f>
        <v>1.0880000000000001</v>
      </c>
      <c r="AQ107" s="6">
        <f ca="1">[1]!s_dq_close(I107,TDate2)</f>
        <v>0.54500000000000004</v>
      </c>
      <c r="AR107" s="9">
        <f>[1]!f_info_managementfeeratio(D107)/100</f>
        <v>0.01</v>
      </c>
      <c r="AS107" s="9">
        <f>[1]!f_info_custodianfeeratio(D107)/100</f>
        <v>2.2000000000000001E-3</v>
      </c>
      <c r="AT107" s="9">
        <f>[1]!f_info_agreedannuyield(F107,"")/100</f>
        <v>5.5E-2</v>
      </c>
      <c r="AU107" s="114">
        <f>[1]!f_anal_nextaayield(F107,"")/100</f>
        <v>5.5E-2</v>
      </c>
      <c r="AV107" s="1">
        <f ca="1">IF([1]!i_dq_pctchange(L107,TDate1)=0,"-",(AF107/AL107-1)/[1]!i_dq_pctchange(L107,TDate1)*100)</f>
        <v>0.93339496733002592</v>
      </c>
    </row>
    <row r="108" spans="1:48" x14ac:dyDescent="0.25">
      <c r="A108" s="1" t="str">
        <f>CF!A108</f>
        <v>161628</v>
      </c>
      <c r="B108" s="1" t="str">
        <f>CF!D108</f>
        <v>融通军工</v>
      </c>
      <c r="C108" s="7" t="str">
        <f t="shared" si="32"/>
        <v>深</v>
      </c>
      <c r="D108" s="7" t="str">
        <f t="shared" si="33"/>
        <v>161628.OF</v>
      </c>
      <c r="E108" s="7" t="str">
        <f t="shared" si="34"/>
        <v>161628.SZ</v>
      </c>
      <c r="F108" s="7" t="str">
        <f>[1]!f_info_smfacode($D108)</f>
        <v>150335.SZ</v>
      </c>
      <c r="G108" s="7" t="str">
        <f t="shared" si="35"/>
        <v>150335</v>
      </c>
      <c r="H108" s="7" t="str">
        <f>[1]!S_INFO_NAME(F108)</f>
        <v>军工股A</v>
      </c>
      <c r="I108" s="7" t="str">
        <f>[1]!f_info_smfbcode($D108)</f>
        <v>150336.SZ</v>
      </c>
      <c r="J108" s="7" t="str">
        <f t="shared" si="36"/>
        <v>150336</v>
      </c>
      <c r="K108" s="7" t="str">
        <f>[1]!S_INFO_NAME(I108)</f>
        <v>军工股B</v>
      </c>
      <c r="L108" s="7" t="str">
        <f>UPPER([1]!f_info_trackindexcode(D108))</f>
        <v>399967.SZ</v>
      </c>
      <c r="M108" s="17" t="str">
        <f>[1]!S_INFO_NAME(L108)</f>
        <v>中证军工</v>
      </c>
      <c r="N108" s="4">
        <f ca="1">[1]!f_nav_unit(A108,TDate0)</f>
        <v>0.70099999999999996</v>
      </c>
      <c r="O108" s="4">
        <f ca="1">[1]!f_nav_unit(F108,TDate0)</f>
        <v>1.04</v>
      </c>
      <c r="P108" s="4">
        <f ca="1">[1]!f_nav_unit(I108,TDate0)</f>
        <v>0.36199999999999999</v>
      </c>
      <c r="Q108" s="5">
        <f ca="1">[1]!f_unit_floortrading(E108,TDate0)/100000000</f>
        <v>0</v>
      </c>
      <c r="R108" s="5">
        <f ca="1">[1]!f_unit_floortrading(F108,TDate0)/100000000</f>
        <v>1.5859463499999999</v>
      </c>
      <c r="S108" s="5">
        <f ca="1">[1]!f_unit_floortrading(I108,TDate0)/100000000</f>
        <v>1.5859463499999999</v>
      </c>
      <c r="T108" s="5">
        <f ca="1">[1]!f_unit_floortrading(E108,TDate1)/100000000</f>
        <v>0</v>
      </c>
      <c r="U108" s="5">
        <f ca="1">[1]!f_unit_floortrading(F108,TDate1)/100000000</f>
        <v>1.5860493499999999</v>
      </c>
      <c r="V108" s="5">
        <f ca="1">[1]!f_unit_floortrading(I108,TDate1)/100000000</f>
        <v>1.5860493499999999</v>
      </c>
      <c r="W108" s="6">
        <f ca="1">[1]!s_dq_close(A108,TDate0)</f>
        <v>0</v>
      </c>
      <c r="X108" s="6">
        <f ca="1">[1]!s_dq_close(F108,TDate0)</f>
        <v>1.028</v>
      </c>
      <c r="Y108" s="6">
        <f ca="1">[1]!s_dq_close(I108,TDate0)</f>
        <v>0.375</v>
      </c>
      <c r="Z108" s="8">
        <f t="shared" ca="1" si="37"/>
        <v>0</v>
      </c>
      <c r="AA108" s="8">
        <f t="shared" ca="1" si="38"/>
        <v>1.649384204</v>
      </c>
      <c r="AB108" s="8">
        <f t="shared" ca="1" si="39"/>
        <v>0.57411257869999999</v>
      </c>
      <c r="AC108" s="8">
        <f t="shared" ca="1" si="40"/>
        <v>3.1718926999999999</v>
      </c>
      <c r="AD108" s="8">
        <f t="shared" ca="1" si="21"/>
        <v>3.1720986999999998</v>
      </c>
      <c r="AE108" s="8">
        <f t="shared" ca="1" si="41"/>
        <v>2.2234967826999998</v>
      </c>
      <c r="AF108" s="39">
        <f ca="1">[1]!f_nav_unit(A108,TDate1)</f>
        <v>0.70399999999999996</v>
      </c>
      <c r="AG108" s="39">
        <f ca="1">[1]!f_nav_unit(G108,TDate1)</f>
        <v>1.04</v>
      </c>
      <c r="AH108" s="39">
        <f ca="1">[1]!f_nav_unit(J108,TDate1)</f>
        <v>0.36799999999999999</v>
      </c>
      <c r="AI108" s="6">
        <f ca="1">[1]!s_dq_close(E108,TDate1)</f>
        <v>0</v>
      </c>
      <c r="AJ108" s="6">
        <f ca="1">[1]!s_dq_close(F108,TDate1)</f>
        <v>1.028</v>
      </c>
      <c r="AK108" s="6">
        <f ca="1">[1]!s_dq_close(I108,TDate1)</f>
        <v>0.38100000000000001</v>
      </c>
      <c r="AL108" s="39">
        <f ca="1">[1]!f_nav_unit(A108,TDate2)</f>
        <v>0.71199999999999997</v>
      </c>
      <c r="AM108" s="39">
        <f ca="1">[1]!f_nav_unit(G108,TDate2)</f>
        <v>1.04</v>
      </c>
      <c r="AN108" s="39">
        <f ca="1">[1]!f_nav_unit(J108,TDate2)</f>
        <v>0.38400000000000001</v>
      </c>
      <c r="AO108" s="6">
        <f ca="1">[1]!s_dq_close(E108,TDate2)</f>
        <v>0</v>
      </c>
      <c r="AP108" s="6">
        <f ca="1">[1]!s_dq_close(F108,TDate2)</f>
        <v>1.028</v>
      </c>
      <c r="AQ108" s="6">
        <f ca="1">[1]!s_dq_close(I108,TDate2)</f>
        <v>0.38600000000000001</v>
      </c>
      <c r="AR108" s="9">
        <f>[1]!f_info_managementfeeratio(D108)/100</f>
        <v>0.01</v>
      </c>
      <c r="AS108" s="9">
        <f>[1]!f_info_custodianfeeratio(D108)/100</f>
        <v>2.2000000000000001E-3</v>
      </c>
      <c r="AT108" s="9">
        <f>[1]!f_info_agreedannuyield(F108,"")/100</f>
        <v>5.5E-2</v>
      </c>
      <c r="AU108" s="114">
        <f>[1]!f_anal_nextaayield(F108,"")/100</f>
        <v>5.5E-2</v>
      </c>
      <c r="AV108" s="1">
        <f ca="1">IF([1]!i_dq_pctchange(L108,TDate1)=0,"-",(AF108/AL108-1)/[1]!i_dq_pctchange(L108,TDate1)*100)</f>
        <v>1.0681070777568766</v>
      </c>
    </row>
    <row r="109" spans="1:48" x14ac:dyDescent="0.25">
      <c r="A109" s="1" t="str">
        <f>CF!A109</f>
        <v>165523</v>
      </c>
      <c r="B109" s="1" t="str">
        <f>CF!D109</f>
        <v>信息安全</v>
      </c>
      <c r="C109" s="7" t="str">
        <f t="shared" si="32"/>
        <v>深</v>
      </c>
      <c r="D109" s="7" t="str">
        <f t="shared" si="33"/>
        <v>165523.OF</v>
      </c>
      <c r="E109" s="7" t="str">
        <f t="shared" si="34"/>
        <v>165523.SZ</v>
      </c>
      <c r="F109" s="7" t="str">
        <f>[1]!f_info_smfacode($D109)</f>
        <v>150309.SZ</v>
      </c>
      <c r="G109" s="7" t="str">
        <f t="shared" si="35"/>
        <v>150309</v>
      </c>
      <c r="H109" s="7" t="str">
        <f>[1]!S_INFO_NAME(F109)</f>
        <v>信息安A</v>
      </c>
      <c r="I109" s="7" t="str">
        <f>[1]!f_info_smfbcode($D109)</f>
        <v>150310.SZ</v>
      </c>
      <c r="J109" s="7" t="str">
        <f t="shared" si="36"/>
        <v>150310</v>
      </c>
      <c r="K109" s="7" t="str">
        <f>[1]!S_INFO_NAME(I109)</f>
        <v>信息安B</v>
      </c>
      <c r="L109" s="7" t="str">
        <f>UPPER([1]!f_info_trackindexcode(D109))</f>
        <v>399994.SZ</v>
      </c>
      <c r="M109" s="17" t="str">
        <f>[1]!S_INFO_NAME(L109)</f>
        <v>信息安全</v>
      </c>
      <c r="N109" s="4">
        <f ca="1">[1]!f_nav_unit(A109,TDate0)</f>
        <v>0.85899999999999999</v>
      </c>
      <c r="O109" s="4">
        <f ca="1">[1]!f_nav_unit(F109,TDate0)</f>
        <v>1.034</v>
      </c>
      <c r="P109" s="4">
        <f ca="1">[1]!f_nav_unit(I109,TDate0)</f>
        <v>0.68400000000000005</v>
      </c>
      <c r="Q109" s="5">
        <f ca="1">[1]!f_unit_floortrading(E109,TDate0)/100000000</f>
        <v>0</v>
      </c>
      <c r="R109" s="5">
        <f ca="1">[1]!f_unit_floortrading(F109,TDate0)/100000000</f>
        <v>7.6571020000000004E-2</v>
      </c>
      <c r="S109" s="5">
        <f ca="1">[1]!f_unit_floortrading(I109,TDate0)/100000000</f>
        <v>7.6571020000000004E-2</v>
      </c>
      <c r="T109" s="5">
        <f ca="1">[1]!f_unit_floortrading(E109,TDate1)/100000000</f>
        <v>0</v>
      </c>
      <c r="U109" s="5">
        <f ca="1">[1]!f_unit_floortrading(F109,TDate1)/100000000</f>
        <v>7.6571020000000004E-2</v>
      </c>
      <c r="V109" s="5">
        <f ca="1">[1]!f_unit_floortrading(I109,TDate1)/100000000</f>
        <v>7.6571020000000004E-2</v>
      </c>
      <c r="W109" s="6">
        <f ca="1">[1]!s_dq_close(A109,TDate0)</f>
        <v>0</v>
      </c>
      <c r="X109" s="6">
        <f ca="1">[1]!s_dq_close(F109,TDate0)</f>
        <v>1.0569999999999999</v>
      </c>
      <c r="Y109" s="6">
        <f ca="1">[1]!s_dq_close(I109,TDate0)</f>
        <v>0.71899999999999997</v>
      </c>
      <c r="Z109" s="8">
        <f t="shared" ca="1" si="37"/>
        <v>0</v>
      </c>
      <c r="AA109" s="8">
        <f t="shared" ca="1" si="38"/>
        <v>7.9174434680000003E-2</v>
      </c>
      <c r="AB109" s="8">
        <f t="shared" ca="1" si="39"/>
        <v>5.2374577680000006E-2</v>
      </c>
      <c r="AC109" s="8">
        <f t="shared" ca="1" si="40"/>
        <v>0.15314204000000001</v>
      </c>
      <c r="AD109" s="8">
        <f t="shared" ca="1" si="21"/>
        <v>0.15314204000000001</v>
      </c>
      <c r="AE109" s="8">
        <f t="shared" ca="1" si="41"/>
        <v>0.13154901235999999</v>
      </c>
      <c r="AF109" s="39">
        <f ca="1">[1]!f_nav_unit(A109,TDate1)</f>
        <v>0.86099999999999999</v>
      </c>
      <c r="AG109" s="39">
        <f ca="1">[1]!f_nav_unit(G109,TDate1)</f>
        <v>1.034</v>
      </c>
      <c r="AH109" s="39">
        <f ca="1">[1]!f_nav_unit(J109,TDate1)</f>
        <v>0.68799999999999994</v>
      </c>
      <c r="AI109" s="6">
        <f ca="1">[1]!s_dq_close(E109,TDate1)</f>
        <v>0</v>
      </c>
      <c r="AJ109" s="6">
        <f ca="1">[1]!s_dq_close(F109,TDate1)</f>
        <v>1.0629999999999999</v>
      </c>
      <c r="AK109" s="6">
        <f ca="1">[1]!s_dq_close(I109,TDate1)</f>
        <v>0.66500000000000004</v>
      </c>
      <c r="AL109" s="39">
        <f ca="1">[1]!f_nav_unit(A109,TDate2)</f>
        <v>0.871</v>
      </c>
      <c r="AM109" s="39">
        <f ca="1">[1]!f_nav_unit(G109,TDate2)</f>
        <v>1.034</v>
      </c>
      <c r="AN109" s="39">
        <f ca="1">[1]!f_nav_unit(J109,TDate2)</f>
        <v>0.70799999999999996</v>
      </c>
      <c r="AO109" s="6">
        <f ca="1">[1]!s_dq_close(E109,TDate2)</f>
        <v>0</v>
      </c>
      <c r="AP109" s="6">
        <f ca="1">[1]!s_dq_close(F109,TDate2)</f>
        <v>1.0449999999999999</v>
      </c>
      <c r="AQ109" s="6">
        <f ca="1">[1]!s_dq_close(I109,TDate2)</f>
        <v>0.66300000000000003</v>
      </c>
      <c r="AR109" s="9">
        <f>[1]!f_info_managementfeeratio(D109)/100</f>
        <v>0.01</v>
      </c>
      <c r="AS109" s="9">
        <f>[1]!f_info_custodianfeeratio(D109)/100</f>
        <v>2.2000000000000001E-3</v>
      </c>
      <c r="AT109" s="9">
        <f>[1]!f_info_agreedannuyield(F109,"")/100</f>
        <v>4.4999999999999998E-2</v>
      </c>
      <c r="AU109" s="114">
        <f>[1]!f_anal_nextaayield(F109,"")/100</f>
        <v>4.4999999999999998E-2</v>
      </c>
      <c r="AV109" s="1">
        <f ca="1">IF([1]!i_dq_pctchange(L109,TDate1)=0,"-",(AF109/AL109-1)/[1]!i_dq_pctchange(L109,TDate1)*100)</f>
        <v>1.0161431301805468</v>
      </c>
    </row>
    <row r="110" spans="1:48" x14ac:dyDescent="0.25">
      <c r="A110" s="1" t="str">
        <f>CF!A110</f>
        <v>165524</v>
      </c>
      <c r="B110" s="1" t="str">
        <f>CF!D110</f>
        <v>智能家居</v>
      </c>
      <c r="C110" s="7" t="str">
        <f t="shared" si="32"/>
        <v>深</v>
      </c>
      <c r="D110" s="7" t="str">
        <f t="shared" si="33"/>
        <v>165524.OF</v>
      </c>
      <c r="E110" s="7" t="str">
        <f t="shared" si="34"/>
        <v>165524.SZ</v>
      </c>
      <c r="F110" s="7" t="str">
        <f>[1]!f_info_smfacode($D110)</f>
        <v>150311.SZ</v>
      </c>
      <c r="G110" s="7" t="str">
        <f t="shared" si="35"/>
        <v>150311</v>
      </c>
      <c r="H110" s="7" t="str">
        <f>[1]!S_INFO_NAME(F110)</f>
        <v>智能A</v>
      </c>
      <c r="I110" s="7" t="str">
        <f>[1]!f_info_smfbcode($D110)</f>
        <v>150312.SZ</v>
      </c>
      <c r="J110" s="7" t="str">
        <f t="shared" si="36"/>
        <v>150312</v>
      </c>
      <c r="K110" s="7" t="str">
        <f>[1]!S_INFO_NAME(I110)</f>
        <v>智能B</v>
      </c>
      <c r="L110" s="7" t="str">
        <f>UPPER([1]!f_info_trackindexcode(D110))</f>
        <v>399996.SZ</v>
      </c>
      <c r="M110" s="17" t="str">
        <f>[1]!S_INFO_NAME(L110)</f>
        <v>中证智能家居</v>
      </c>
      <c r="N110" s="4">
        <f ca="1">[1]!f_nav_unit(A110,TDate0)</f>
        <v>0.92800000000000005</v>
      </c>
      <c r="O110" s="4">
        <f ca="1">[1]!f_nav_unit(F110,TDate0)</f>
        <v>1.034</v>
      </c>
      <c r="P110" s="4">
        <f ca="1">[1]!f_nav_unit(I110,TDate0)</f>
        <v>0.82199999999999995</v>
      </c>
      <c r="Q110" s="5">
        <f ca="1">[1]!f_unit_floortrading(E110,TDate0)/100000000</f>
        <v>0</v>
      </c>
      <c r="R110" s="5">
        <f ca="1">[1]!f_unit_floortrading(F110,TDate0)/100000000</f>
        <v>8.5796609999999995E-2</v>
      </c>
      <c r="S110" s="5">
        <f ca="1">[1]!f_unit_floortrading(I110,TDate0)/100000000</f>
        <v>8.5796609999999995E-2</v>
      </c>
      <c r="T110" s="5">
        <f ca="1">[1]!f_unit_floortrading(E110,TDate1)/100000000</f>
        <v>0</v>
      </c>
      <c r="U110" s="5">
        <f ca="1">[1]!f_unit_floortrading(F110,TDate1)/100000000</f>
        <v>8.579763E-2</v>
      </c>
      <c r="V110" s="5">
        <f ca="1">[1]!f_unit_floortrading(I110,TDate1)/100000000</f>
        <v>8.579763E-2</v>
      </c>
      <c r="W110" s="6">
        <f ca="1">[1]!s_dq_close(A110,TDate0)</f>
        <v>0</v>
      </c>
      <c r="X110" s="6">
        <f ca="1">[1]!s_dq_close(F110,TDate0)</f>
        <v>0.98399999999999999</v>
      </c>
      <c r="Y110" s="6">
        <f ca="1">[1]!s_dq_close(I110,TDate0)</f>
        <v>0.85599999999999998</v>
      </c>
      <c r="Z110" s="8">
        <f t="shared" ca="1" si="37"/>
        <v>0</v>
      </c>
      <c r="AA110" s="8">
        <f t="shared" ca="1" si="38"/>
        <v>8.8713694740000001E-2</v>
      </c>
      <c r="AB110" s="8">
        <f t="shared" ca="1" si="39"/>
        <v>7.0524813419999999E-2</v>
      </c>
      <c r="AC110" s="8">
        <f t="shared" ca="1" si="40"/>
        <v>0.17159321999999999</v>
      </c>
      <c r="AD110" s="8">
        <f t="shared" ca="1" si="21"/>
        <v>0.17159526</v>
      </c>
      <c r="AE110" s="8">
        <f t="shared" ca="1" si="41"/>
        <v>0.15923850816000001</v>
      </c>
      <c r="AF110" s="39">
        <f ca="1">[1]!f_nav_unit(A110,TDate1)</f>
        <v>0.92900000000000005</v>
      </c>
      <c r="AG110" s="39">
        <f ca="1">[1]!f_nav_unit(G110,TDate1)</f>
        <v>1.034</v>
      </c>
      <c r="AH110" s="39">
        <f ca="1">[1]!f_nav_unit(J110,TDate1)</f>
        <v>0.82399999999999995</v>
      </c>
      <c r="AI110" s="6">
        <f ca="1">[1]!s_dq_close(E110,TDate1)</f>
        <v>0</v>
      </c>
      <c r="AJ110" s="6">
        <f ca="1">[1]!s_dq_close(F110,TDate1)</f>
        <v>1.0129999999999999</v>
      </c>
      <c r="AK110" s="6">
        <f ca="1">[1]!s_dq_close(I110,TDate1)</f>
        <v>0.83699999999999997</v>
      </c>
      <c r="AL110" s="39">
        <f ca="1">[1]!f_nav_unit(A110,TDate2)</f>
        <v>0.94</v>
      </c>
      <c r="AM110" s="39">
        <f ca="1">[1]!f_nav_unit(G110,TDate2)</f>
        <v>1.034</v>
      </c>
      <c r="AN110" s="39">
        <f ca="1">[1]!f_nav_unit(J110,TDate2)</f>
        <v>0.84599999999999997</v>
      </c>
      <c r="AO110" s="6">
        <f ca="1">[1]!s_dq_close(E110,TDate2)</f>
        <v>0</v>
      </c>
      <c r="AP110" s="6">
        <f ca="1">[1]!s_dq_close(F110,TDate2)</f>
        <v>1.0109999999999999</v>
      </c>
      <c r="AQ110" s="6">
        <f ca="1">[1]!s_dq_close(I110,TDate2)</f>
        <v>0.84399999999999997</v>
      </c>
      <c r="AR110" s="9">
        <f>[1]!f_info_managementfeeratio(D110)/100</f>
        <v>0.01</v>
      </c>
      <c r="AS110" s="9">
        <f>[1]!f_info_custodianfeeratio(D110)/100</f>
        <v>2.2000000000000001E-3</v>
      </c>
      <c r="AT110" s="9">
        <f>[1]!f_info_agreedannuyield(F110,"")/100</f>
        <v>4.4999999999999998E-2</v>
      </c>
      <c r="AU110" s="114">
        <f>[1]!f_anal_nextaayield(F110,"")/100</f>
        <v>4.4999999999999998E-2</v>
      </c>
      <c r="AV110" s="1">
        <f ca="1">IF([1]!i_dq_pctchange(L110,TDate1)=0,"-",(AF110/AL110-1)/[1]!i_dq_pctchange(L110,TDate1)*100)</f>
        <v>0.98264642276302949</v>
      </c>
    </row>
    <row r="111" spans="1:48" x14ac:dyDescent="0.25">
      <c r="A111" s="1" t="str">
        <f>CF!A111</f>
        <v>502003</v>
      </c>
      <c r="B111" s="1" t="str">
        <f>CF!D111</f>
        <v>军工分级</v>
      </c>
      <c r="C111" s="7" t="str">
        <f t="shared" si="32"/>
        <v>沪</v>
      </c>
      <c r="D111" s="7" t="str">
        <f t="shared" si="33"/>
        <v>502003.OF</v>
      </c>
      <c r="E111" s="7" t="str">
        <f t="shared" si="34"/>
        <v>502003.SH</v>
      </c>
      <c r="F111" s="7" t="str">
        <f>[1]!f_info_smfacode($D111)</f>
        <v>502004.SH</v>
      </c>
      <c r="G111" s="7" t="str">
        <f t="shared" si="35"/>
        <v>502004</v>
      </c>
      <c r="H111" s="7" t="str">
        <f>[1]!S_INFO_NAME(F111)</f>
        <v>军工A</v>
      </c>
      <c r="I111" s="7" t="str">
        <f>[1]!f_info_smfbcode($D111)</f>
        <v>502005.SH</v>
      </c>
      <c r="J111" s="7" t="str">
        <f t="shared" si="36"/>
        <v>502005</v>
      </c>
      <c r="K111" s="7" t="str">
        <f>[1]!S_INFO_NAME(I111)</f>
        <v>军工B</v>
      </c>
      <c r="L111" s="7" t="str">
        <f>UPPER([1]!f_info_trackindexcode(D111))</f>
        <v>399967.SZ</v>
      </c>
      <c r="M111" s="17" t="str">
        <f>[1]!S_INFO_NAME(L111)</f>
        <v>中证军工</v>
      </c>
      <c r="N111" s="4">
        <f ca="1">[1]!f_nav_unit(A111,TDate0)</f>
        <v>0.95740000000000003</v>
      </c>
      <c r="O111" s="4">
        <f ca="1">[1]!f_nav_unit(F111,TDate0)</f>
        <v>1.0078</v>
      </c>
      <c r="P111" s="4">
        <f ca="1">[1]!f_nav_unit(I111,TDate0)</f>
        <v>0.90700000000000003</v>
      </c>
      <c r="Q111" s="5">
        <f ca="1">[1]!f_unit_floortrading(E111,TDate0)/100000000</f>
        <v>0.19031200000000001</v>
      </c>
      <c r="R111" s="5">
        <f ca="1">[1]!f_unit_floortrading(F111,TDate0)/100000000</f>
        <v>1.3994979999999999</v>
      </c>
      <c r="S111" s="5">
        <f ca="1">[1]!f_unit_floortrading(I111,TDate0)/100000000</f>
        <v>1.3994979999999999</v>
      </c>
      <c r="T111" s="5">
        <f ca="1">[1]!f_unit_floortrading(E111,TDate1)/100000000</f>
        <v>0.19048000000000001</v>
      </c>
      <c r="U111" s="5">
        <f ca="1">[1]!f_unit_floortrading(F111,TDate1)/100000000</f>
        <v>1.3994979999999999</v>
      </c>
      <c r="V111" s="5">
        <f ca="1">[1]!f_unit_floortrading(I111,TDate1)/100000000</f>
        <v>1.3994979999999999</v>
      </c>
      <c r="W111" s="6">
        <f ca="1">[1]!s_dq_close(A111,TDate0)</f>
        <v>0.95399999999999996</v>
      </c>
      <c r="X111" s="6">
        <f ca="1">[1]!s_dq_close(F111,TDate0)</f>
        <v>0.97</v>
      </c>
      <c r="Y111" s="6">
        <f ca="1">[1]!s_dq_close(I111,TDate0)</f>
        <v>0.93799999999999994</v>
      </c>
      <c r="Z111" s="8">
        <f t="shared" ca="1" si="37"/>
        <v>0.1822047088</v>
      </c>
      <c r="AA111" s="8">
        <f t="shared" ca="1" si="38"/>
        <v>1.4104140843999999</v>
      </c>
      <c r="AB111" s="8">
        <f t="shared" ca="1" si="39"/>
        <v>1.2693446859999999</v>
      </c>
      <c r="AC111" s="8">
        <f t="shared" ca="1" si="40"/>
        <v>2.9893079999999999</v>
      </c>
      <c r="AD111" s="8">
        <f t="shared" ca="1" si="21"/>
        <v>2.9894759999999998</v>
      </c>
      <c r="AE111" s="8">
        <f t="shared" ca="1" si="41"/>
        <v>2.8619634791999999</v>
      </c>
      <c r="AF111" s="39">
        <f ca="1">[1]!f_nav_unit(A111,TDate1)</f>
        <v>0.96179999999999999</v>
      </c>
      <c r="AG111" s="39">
        <f ca="1">[1]!f_nav_unit(G111,TDate1)</f>
        <v>1.0076000000000001</v>
      </c>
      <c r="AH111" s="39">
        <f ca="1">[1]!f_nav_unit(J111,TDate1)</f>
        <v>0.91600000000000004</v>
      </c>
      <c r="AI111" s="6">
        <f ca="1">[1]!s_dq_close(E111,TDate1)</f>
        <v>0.95799999999999996</v>
      </c>
      <c r="AJ111" s="6">
        <f ca="1">[1]!s_dq_close(F111,TDate1)</f>
        <v>0.96899999999999997</v>
      </c>
      <c r="AK111" s="6">
        <f ca="1">[1]!s_dq_close(I111,TDate1)</f>
        <v>0.94899999999999995</v>
      </c>
      <c r="AL111" s="39">
        <f ca="1">[1]!f_nav_unit(A111,TDate2)</f>
        <v>0.97230000000000005</v>
      </c>
      <c r="AM111" s="39">
        <f ca="1">[1]!f_nav_unit(G111,TDate2)</f>
        <v>1.0075000000000001</v>
      </c>
      <c r="AN111" s="39">
        <f ca="1">[1]!f_nav_unit(J111,TDate2)</f>
        <v>0.93710000000000004</v>
      </c>
      <c r="AO111" s="6">
        <f ca="1">[1]!s_dq_close(E111,TDate2)</f>
        <v>0.96699999999999997</v>
      </c>
      <c r="AP111" s="6">
        <f ca="1">[1]!s_dq_close(F111,TDate2)</f>
        <v>0.97099999999999997</v>
      </c>
      <c r="AQ111" s="6">
        <f ca="1">[1]!s_dq_close(I111,TDate2)</f>
        <v>0.96799999999999997</v>
      </c>
      <c r="AR111" s="9">
        <f>[1]!f_info_managementfeeratio(D111)/100</f>
        <v>0.01</v>
      </c>
      <c r="AS111" s="9">
        <f>[1]!f_info_custodianfeeratio(D111)/100</f>
        <v>2.2000000000000001E-3</v>
      </c>
      <c r="AT111" s="9">
        <f>[1]!f_info_agreedannuyield(F111,"")/100</f>
        <v>4.4999999999999998E-2</v>
      </c>
      <c r="AU111" s="114">
        <f>[1]!f_anal_nextaayield(F111,"")/100</f>
        <v>4.4999999999999998E-2</v>
      </c>
      <c r="AV111" s="1">
        <f ca="1">IF([1]!i_dq_pctchange(L111,TDate1)=0,"-",(AF111/AL111-1)/[1]!i_dq_pctchange(L111,TDate1)*100)</f>
        <v>1.0265823965481895</v>
      </c>
    </row>
    <row r="112" spans="1:48" x14ac:dyDescent="0.25">
      <c r="A112" s="1" t="str">
        <f>CF!A112</f>
        <v>502010</v>
      </c>
      <c r="B112" s="1" t="str">
        <f>CF!D112</f>
        <v>证券分级</v>
      </c>
      <c r="C112" s="7" t="str">
        <f t="shared" si="32"/>
        <v>沪</v>
      </c>
      <c r="D112" s="7" t="str">
        <f t="shared" si="33"/>
        <v>502010.OF</v>
      </c>
      <c r="E112" s="7" t="str">
        <f t="shared" si="34"/>
        <v>502010.SH</v>
      </c>
      <c r="F112" s="7" t="str">
        <f>[1]!f_info_smfacode($D112)</f>
        <v>502011.SH</v>
      </c>
      <c r="G112" s="7" t="str">
        <f t="shared" si="35"/>
        <v>502011</v>
      </c>
      <c r="H112" s="7" t="str">
        <f>[1]!S_INFO_NAME(F112)</f>
        <v>证券A</v>
      </c>
      <c r="I112" s="7" t="str">
        <f>[1]!f_info_smfbcode($D112)</f>
        <v>502012.SH</v>
      </c>
      <c r="J112" s="7" t="str">
        <f t="shared" si="36"/>
        <v>502012</v>
      </c>
      <c r="K112" s="7" t="str">
        <f>[1]!S_INFO_NAME(I112)</f>
        <v>证券B</v>
      </c>
      <c r="L112" s="7" t="str">
        <f>UPPER([1]!f_info_trackindexcode(D112))</f>
        <v>399975.SZ</v>
      </c>
      <c r="M112" s="17" t="str">
        <f>[1]!S_INFO_NAME(L112)</f>
        <v>证券公司</v>
      </c>
      <c r="N112" s="4">
        <f ca="1">[1]!f_nav_unit(A112,TDate0)</f>
        <v>1.2112000000000001</v>
      </c>
      <c r="O112" s="4">
        <f ca="1">[1]!f_nav_unit(F112,TDate0)</f>
        <v>1.0078</v>
      </c>
      <c r="P112" s="4">
        <f ca="1">[1]!f_nav_unit(I112,TDate0)</f>
        <v>1.4146000000000001</v>
      </c>
      <c r="Q112" s="5">
        <f ca="1">[1]!f_unit_floortrading(E112,TDate0)/100000000</f>
        <v>6.9141999999999995E-2</v>
      </c>
      <c r="R112" s="5">
        <f ca="1">[1]!f_unit_floortrading(F112,TDate0)/100000000</f>
        <v>0.47389100000000001</v>
      </c>
      <c r="S112" s="5">
        <f ca="1">[1]!f_unit_floortrading(I112,TDate0)/100000000</f>
        <v>0.47389100000000001</v>
      </c>
      <c r="T112" s="5">
        <f ca="1">[1]!f_unit_floortrading(E112,TDate1)/100000000</f>
        <v>6.9150000000000003E-2</v>
      </c>
      <c r="U112" s="5">
        <f ca="1">[1]!f_unit_floortrading(F112,TDate1)/100000000</f>
        <v>0.47389100000000001</v>
      </c>
      <c r="V112" s="5">
        <f ca="1">[1]!f_unit_floortrading(I112,TDate1)/100000000</f>
        <v>0.47389100000000001</v>
      </c>
      <c r="W112" s="6">
        <f ca="1">[1]!s_dq_close(A112,TDate0)</f>
        <v>1.2090000000000001</v>
      </c>
      <c r="X112" s="6">
        <f ca="1">[1]!s_dq_close(F112,TDate0)</f>
        <v>0.99</v>
      </c>
      <c r="Y112" s="6">
        <f ca="1">[1]!s_dq_close(I112,TDate0)</f>
        <v>1.42</v>
      </c>
      <c r="Z112" s="8">
        <f t="shared" ca="1" si="37"/>
        <v>8.3744790399999991E-2</v>
      </c>
      <c r="AA112" s="8">
        <f t="shared" ca="1" si="38"/>
        <v>0.47758734980000001</v>
      </c>
      <c r="AB112" s="8">
        <f t="shared" ca="1" si="39"/>
        <v>0.67036620860000007</v>
      </c>
      <c r="AC112" s="8">
        <f t="shared" ca="1" si="40"/>
        <v>1.0169239999999999</v>
      </c>
      <c r="AD112" s="8">
        <f t="shared" ca="1" si="21"/>
        <v>1.0169319999999999</v>
      </c>
      <c r="AE112" s="8">
        <f t="shared" ca="1" si="41"/>
        <v>1.2316983488000002</v>
      </c>
      <c r="AF112" s="39">
        <f ca="1">[1]!f_nav_unit(A112,TDate1)</f>
        <v>1.2159</v>
      </c>
      <c r="AG112" s="39">
        <f ca="1">[1]!f_nav_unit(G112,TDate1)</f>
        <v>1.0076000000000001</v>
      </c>
      <c r="AH112" s="39">
        <f ca="1">[1]!f_nav_unit(J112,TDate1)</f>
        <v>1.4241999999999999</v>
      </c>
      <c r="AI112" s="6">
        <f ca="1">[1]!s_dq_close(E112,TDate1)</f>
        <v>1.21</v>
      </c>
      <c r="AJ112" s="6">
        <f ca="1">[1]!s_dq_close(F112,TDate1)</f>
        <v>0.998</v>
      </c>
      <c r="AK112" s="6">
        <f ca="1">[1]!s_dq_close(I112,TDate1)</f>
        <v>1.4319999999999999</v>
      </c>
      <c r="AL112" s="39">
        <f ca="1">[1]!f_nav_unit(A112,TDate2)</f>
        <v>1.23</v>
      </c>
      <c r="AM112" s="39">
        <f ca="1">[1]!f_nav_unit(G112,TDate2)</f>
        <v>1.0075000000000001</v>
      </c>
      <c r="AN112" s="39">
        <f ca="1">[1]!f_nav_unit(J112,TDate2)</f>
        <v>1.4524999999999999</v>
      </c>
      <c r="AO112" s="6">
        <f ca="1">[1]!s_dq_close(E112,TDate2)</f>
        <v>1.2250000000000001</v>
      </c>
      <c r="AP112" s="6">
        <f ca="1">[1]!s_dq_close(F112,TDate2)</f>
        <v>0.999</v>
      </c>
      <c r="AQ112" s="6">
        <f ca="1">[1]!s_dq_close(I112,TDate2)</f>
        <v>1.4450000000000001</v>
      </c>
      <c r="AR112" s="9">
        <f>[1]!f_info_managementfeeratio(D112)/100</f>
        <v>0.01</v>
      </c>
      <c r="AS112" s="9">
        <f>[1]!f_info_custodianfeeratio(D112)/100</f>
        <v>2.2000000000000001E-3</v>
      </c>
      <c r="AT112" s="9">
        <f>[1]!f_info_agreedannuyield(F112,"")/100</f>
        <v>4.4999999999999998E-2</v>
      </c>
      <c r="AU112" s="114">
        <f>[1]!f_anal_nextaayield(F112,"")/100</f>
        <v>4.4999999999999998E-2</v>
      </c>
      <c r="AV112" s="1">
        <f ca="1">IF([1]!i_dq_pctchange(L112,TDate1)=0,"-",(AF112/AL112-1)/[1]!i_dq_pctchange(L112,TDate1)*100)</f>
        <v>0.93249328259187725</v>
      </c>
    </row>
    <row r="113" spans="1:48" x14ac:dyDescent="0.25">
      <c r="A113" s="1" t="str">
        <f>CF!A113</f>
        <v>160420</v>
      </c>
      <c r="B113" s="1" t="str">
        <f>CF!D113</f>
        <v>创业50</v>
      </c>
      <c r="C113" s="7" t="str">
        <f t="shared" si="32"/>
        <v>深</v>
      </c>
      <c r="D113" s="7" t="str">
        <f t="shared" si="33"/>
        <v>160420.OF</v>
      </c>
      <c r="E113" s="7" t="str">
        <f t="shared" si="34"/>
        <v>160420.SZ</v>
      </c>
      <c r="F113" s="7" t="str">
        <f>[1]!f_info_smfacode($D113)</f>
        <v>150303.SZ</v>
      </c>
      <c r="G113" s="7" t="str">
        <f t="shared" si="35"/>
        <v>150303</v>
      </c>
      <c r="H113" s="7" t="str">
        <f>[1]!S_INFO_NAME(F113)</f>
        <v>创业股A</v>
      </c>
      <c r="I113" s="7" t="str">
        <f>[1]!f_info_smfbcode($D113)</f>
        <v>150304.SZ</v>
      </c>
      <c r="J113" s="7" t="str">
        <f t="shared" si="36"/>
        <v>150304</v>
      </c>
      <c r="K113" s="7" t="str">
        <f>[1]!S_INFO_NAME(I113)</f>
        <v>创业股B</v>
      </c>
      <c r="L113" s="7" t="str">
        <f>UPPER([1]!f_info_trackindexcode(D113))</f>
        <v>399673.SZ</v>
      </c>
      <c r="M113" s="17" t="str">
        <f>[1]!S_INFO_NAME(L113)</f>
        <v>创业板50</v>
      </c>
      <c r="N113" s="4">
        <f ca="1">[1]!f_nav_unit(A113,TDate0)</f>
        <v>0.98919999999999997</v>
      </c>
      <c r="O113" s="4">
        <f ca="1">[1]!f_nav_unit(F113,TDate0)</f>
        <v>1.0181</v>
      </c>
      <c r="P113" s="4">
        <f ca="1">[1]!f_nav_unit(I113,TDate0)</f>
        <v>0.96030000000000004</v>
      </c>
      <c r="Q113" s="5">
        <f ca="1">[1]!f_unit_floortrading(E113,TDate0)/100000000</f>
        <v>0</v>
      </c>
      <c r="R113" s="5">
        <f ca="1">[1]!f_unit_floortrading(F113,TDate0)/100000000</f>
        <v>1.02638615</v>
      </c>
      <c r="S113" s="5">
        <f ca="1">[1]!f_unit_floortrading(I113,TDate0)/100000000</f>
        <v>1.02638615</v>
      </c>
      <c r="T113" s="5">
        <f ca="1">[1]!f_unit_floortrading(E113,TDate1)/100000000</f>
        <v>0</v>
      </c>
      <c r="U113" s="5">
        <f ca="1">[1]!f_unit_floortrading(F113,TDate1)/100000000</f>
        <v>1.0308369900000001</v>
      </c>
      <c r="V113" s="5">
        <f ca="1">[1]!f_unit_floortrading(I113,TDate1)/100000000</f>
        <v>1.0308369900000001</v>
      </c>
      <c r="W113" s="6">
        <f ca="1">[1]!s_dq_close(A113,TDate0)</f>
        <v>0</v>
      </c>
      <c r="X113" s="6">
        <f ca="1">[1]!s_dq_close(F113,TDate0)</f>
        <v>1.036</v>
      </c>
      <c r="Y113" s="6">
        <f ca="1">[1]!s_dq_close(I113,TDate0)</f>
        <v>0.93200000000000005</v>
      </c>
      <c r="Z113" s="8">
        <f t="shared" ca="1" si="37"/>
        <v>0</v>
      </c>
      <c r="AA113" s="8">
        <f t="shared" ca="1" si="38"/>
        <v>1.044963739315</v>
      </c>
      <c r="AB113" s="8">
        <f t="shared" ca="1" si="39"/>
        <v>0.98563861984500001</v>
      </c>
      <c r="AC113" s="8">
        <f t="shared" ca="1" si="40"/>
        <v>2.0527723</v>
      </c>
      <c r="AD113" s="8">
        <f t="shared" ca="1" si="21"/>
        <v>2.0616739800000001</v>
      </c>
      <c r="AE113" s="8">
        <f t="shared" ca="1" si="41"/>
        <v>2.03060235916</v>
      </c>
      <c r="AF113" s="39">
        <f ca="1">[1]!f_nav_unit(A113,TDate1)</f>
        <v>0.99319999999999997</v>
      </c>
      <c r="AG113" s="39">
        <f ca="1">[1]!f_nav_unit(G113,TDate1)</f>
        <v>1.0179</v>
      </c>
      <c r="AH113" s="39">
        <f ca="1">[1]!f_nav_unit(J113,TDate1)</f>
        <v>0.96850000000000003</v>
      </c>
      <c r="AI113" s="6">
        <f ca="1">[1]!s_dq_close(E113,TDate1)</f>
        <v>0</v>
      </c>
      <c r="AJ113" s="6">
        <f ca="1">[1]!s_dq_close(F113,TDate1)</f>
        <v>1.04</v>
      </c>
      <c r="AK113" s="6">
        <f ca="1">[1]!s_dq_close(I113,TDate1)</f>
        <v>0.94099999999999995</v>
      </c>
      <c r="AL113" s="39">
        <f ca="1">[1]!f_nav_unit(A113,TDate2)</f>
        <v>0.99880000000000002</v>
      </c>
      <c r="AM113" s="39">
        <f ca="1">[1]!f_nav_unit(G113,TDate2)</f>
        <v>1.0178</v>
      </c>
      <c r="AN113" s="39">
        <f ca="1">[1]!f_nav_unit(J113,TDate2)</f>
        <v>0.9798</v>
      </c>
      <c r="AO113" s="6">
        <f ca="1">[1]!s_dq_close(E113,TDate2)</f>
        <v>0</v>
      </c>
      <c r="AP113" s="6">
        <f ca="1">[1]!s_dq_close(F113,TDate2)</f>
        <v>1.0349999999999999</v>
      </c>
      <c r="AQ113" s="6">
        <f ca="1">[1]!s_dq_close(I113,TDate2)</f>
        <v>0.95</v>
      </c>
      <c r="AR113" s="9">
        <f>[1]!f_info_managementfeeratio(D113)/100</f>
        <v>0.01</v>
      </c>
      <c r="AS113" s="9">
        <f>[1]!f_info_custodianfeeratio(D113)/100</f>
        <v>2.2000000000000001E-3</v>
      </c>
      <c r="AT113" s="9">
        <f>[1]!f_info_agreedannuyield(F113,"")/100</f>
        <v>5.5E-2</v>
      </c>
      <c r="AU113" s="114">
        <f>[1]!f_anal_nextaayield(F113,"")/100</f>
        <v>5.5E-2</v>
      </c>
      <c r="AV113" s="1">
        <f ca="1">IF([1]!i_dq_pctchange(L113,TDate1)=0,"-",(AF113/AL113-1)/[1]!i_dq_pctchange(L113,TDate1)*100)</f>
        <v>0.83086880517501027</v>
      </c>
    </row>
    <row r="114" spans="1:48" x14ac:dyDescent="0.25">
      <c r="A114" s="106" t="str">
        <f>CF!A114</f>
        <v>161629</v>
      </c>
      <c r="B114" s="1" t="str">
        <f>CF!D114</f>
        <v>融通证券</v>
      </c>
      <c r="C114" s="7" t="str">
        <f t="shared" ref="C114:C115" si="42">IF(LEFT(A114,1)="1","深","沪")</f>
        <v>深</v>
      </c>
      <c r="D114" s="7" t="str">
        <f t="shared" ref="D114:D115" si="43">A114&amp;".OF"</f>
        <v>161629.OF</v>
      </c>
      <c r="E114" s="7" t="str">
        <f t="shared" ref="E114:E115" si="44">A114&amp;IF(C114="深",".SZ",".SH")</f>
        <v>161629.SZ</v>
      </c>
      <c r="F114" s="7" t="str">
        <f>[1]!f_info_smfacode($D114)</f>
        <v>150343.SZ</v>
      </c>
      <c r="G114" s="7" t="str">
        <f t="shared" ref="G114:G115" si="45">LEFT(F114,6)</f>
        <v>150343</v>
      </c>
      <c r="H114" s="7" t="str">
        <f>[1]!S_INFO_NAME(F114)</f>
        <v>证券A基</v>
      </c>
      <c r="I114" s="7" t="str">
        <f>[1]!f_info_smfbcode($D114)</f>
        <v>150344.SZ</v>
      </c>
      <c r="J114" s="7" t="str">
        <f t="shared" ref="J114:J115" si="46">LEFT(I114,6)</f>
        <v>150344</v>
      </c>
      <c r="K114" s="7" t="str">
        <f>[1]!S_INFO_NAME(I114)</f>
        <v>证券B基</v>
      </c>
      <c r="L114" s="7" t="str">
        <f>UPPER([1]!f_info_trackindexcode(D114))</f>
        <v>399975.SZ</v>
      </c>
      <c r="M114" s="17" t="str">
        <f>[1]!S_INFO_NAME(L114)</f>
        <v>证券公司</v>
      </c>
      <c r="N114" s="4">
        <f ca="1">[1]!f_nav_unit(A114,TDate0)</f>
        <v>1.117</v>
      </c>
      <c r="O114" s="4">
        <f ca="1">[1]!f_nav_unit(F114,TDate0)</f>
        <v>1.04</v>
      </c>
      <c r="P114" s="4">
        <f ca="1">[1]!f_nav_unit(I114,TDate0)</f>
        <v>1.194</v>
      </c>
      <c r="Q114" s="5">
        <f ca="1">[1]!f_unit_floortrading(E114,TDate0)/100000000</f>
        <v>0</v>
      </c>
      <c r="R114" s="5">
        <f ca="1">[1]!f_unit_floortrading(F114,TDate0)/100000000</f>
        <v>0.20775677000000001</v>
      </c>
      <c r="S114" s="5">
        <f ca="1">[1]!f_unit_floortrading(I114,TDate0)/100000000</f>
        <v>0.20775677000000001</v>
      </c>
      <c r="T114" s="5">
        <f ca="1">[1]!f_unit_floortrading(E114,TDate1)/100000000</f>
        <v>0</v>
      </c>
      <c r="U114" s="5">
        <f ca="1">[1]!f_unit_floortrading(F114,TDate1)/100000000</f>
        <v>0.20779842000000001</v>
      </c>
      <c r="V114" s="5">
        <f ca="1">[1]!f_unit_floortrading(I114,TDate1)/100000000</f>
        <v>0.20779842000000001</v>
      </c>
      <c r="W114" s="6">
        <f ca="1">[1]!s_dq_close(A114,TDate0)</f>
        <v>0</v>
      </c>
      <c r="X114" s="6">
        <f ca="1">[1]!s_dq_close(F114,TDate0)</f>
        <v>1.069</v>
      </c>
      <c r="Y114" s="6">
        <f ca="1">[1]!s_dq_close(I114,TDate0)</f>
        <v>1.155</v>
      </c>
      <c r="Z114" s="8">
        <f t="shared" ref="Z114:Z115" ca="1" si="47">Q114*N114</f>
        <v>0</v>
      </c>
      <c r="AA114" s="8">
        <f t="shared" ref="AA114:AA121" ca="1" si="48">R114*O114</f>
        <v>0.21606704080000003</v>
      </c>
      <c r="AB114" s="8">
        <f t="shared" ref="AB114:AB121" ca="1" si="49">S114*P114</f>
        <v>0.24806158338000001</v>
      </c>
      <c r="AC114" s="8">
        <f t="shared" ref="AC114:AC115" ca="1" si="50">Q114+R114+S114</f>
        <v>0.41551354000000001</v>
      </c>
      <c r="AD114" s="8">
        <f t="shared" ca="1" si="21"/>
        <v>0.41559684000000002</v>
      </c>
      <c r="AE114" s="8">
        <f t="shared" ref="AE114:AE115" ca="1" si="51">SUM(Z114:AB114)</f>
        <v>0.46412862418</v>
      </c>
      <c r="AF114" s="39">
        <f ca="1">[1]!f_nav_unit(A114,TDate1)</f>
        <v>1.121</v>
      </c>
      <c r="AG114" s="39">
        <f ca="1">[1]!f_nav_unit(G114,TDate1)</f>
        <v>1.04</v>
      </c>
      <c r="AH114" s="39">
        <f ca="1">[1]!f_nav_unit(J114,TDate1)</f>
        <v>1.202</v>
      </c>
      <c r="AI114" s="6">
        <f ca="1">[1]!s_dq_close(E114,TDate1)</f>
        <v>0</v>
      </c>
      <c r="AJ114" s="6">
        <f ca="1">[1]!s_dq_close(F114,TDate1)</f>
        <v>1.069</v>
      </c>
      <c r="AK114" s="6">
        <f ca="1">[1]!s_dq_close(I114,TDate1)</f>
        <v>1.18</v>
      </c>
      <c r="AL114" s="39">
        <f ca="1">[1]!f_nav_unit(A114,TDate2)</f>
        <v>1.135</v>
      </c>
      <c r="AM114" s="39">
        <f ca="1">[1]!f_nav_unit(G114,TDate2)</f>
        <v>1.04</v>
      </c>
      <c r="AN114" s="39">
        <f ca="1">[1]!f_nav_unit(J114,TDate2)</f>
        <v>1.23</v>
      </c>
      <c r="AO114" s="6">
        <f ca="1">[1]!s_dq_close(E114,TDate2)</f>
        <v>0</v>
      </c>
      <c r="AP114" s="6">
        <f ca="1">[1]!s_dq_close(F114,TDate2)</f>
        <v>1.069</v>
      </c>
      <c r="AQ114" s="6">
        <f ca="1">[1]!s_dq_close(I114,TDate2)</f>
        <v>1.1919999999999999</v>
      </c>
      <c r="AR114" s="9">
        <f>[1]!f_info_managementfeeratio(D114)/100</f>
        <v>0.01</v>
      </c>
      <c r="AS114" s="9">
        <f>[1]!f_info_custodianfeeratio(D114)/100</f>
        <v>2.2000000000000001E-3</v>
      </c>
      <c r="AT114" s="9">
        <f>[1]!f_info_agreedannuyield(F114,"")/100</f>
        <v>5.5E-2</v>
      </c>
      <c r="AU114" s="114">
        <f>[1]!f_anal_nextaayield(F114,"")/100</f>
        <v>5.5E-2</v>
      </c>
      <c r="AV114" s="1">
        <f ca="1">IF([1]!i_dq_pctchange(L114,TDate1)=0,"-",(AF114/AL114-1)/[1]!i_dq_pctchange(L114,TDate1)*100)</f>
        <v>1.00337640680052</v>
      </c>
    </row>
    <row r="115" spans="1:48" x14ac:dyDescent="0.25">
      <c r="A115" s="106" t="str">
        <f>CF!A115</f>
        <v>164819</v>
      </c>
      <c r="B115" s="1" t="str">
        <f>CF!D115</f>
        <v>环保母基</v>
      </c>
      <c r="C115" s="7" t="str">
        <f t="shared" si="42"/>
        <v>深</v>
      </c>
      <c r="D115" s="7" t="str">
        <f t="shared" si="43"/>
        <v>164819.OF</v>
      </c>
      <c r="E115" s="7" t="str">
        <f t="shared" si="44"/>
        <v>164819.SZ</v>
      </c>
      <c r="F115" s="7" t="str">
        <f>[1]!f_info_smfacode($D115)</f>
        <v>150323.SZ</v>
      </c>
      <c r="G115" s="7" t="str">
        <f t="shared" si="45"/>
        <v>150323</v>
      </c>
      <c r="H115" s="7" t="str">
        <f>[1]!S_INFO_NAME(F115)</f>
        <v>环保A端</v>
      </c>
      <c r="I115" s="7" t="str">
        <f>[1]!f_info_smfbcode($D115)</f>
        <v>150324.SZ</v>
      </c>
      <c r="J115" s="7" t="str">
        <f t="shared" si="46"/>
        <v>150324</v>
      </c>
      <c r="K115" s="7" t="str">
        <f>[1]!S_INFO_NAME(I115)</f>
        <v>环保B端</v>
      </c>
      <c r="L115" s="7" t="str">
        <f>UPPER([1]!f_info_trackindexcode(D115))</f>
        <v>000827.SH</v>
      </c>
      <c r="M115" s="17" t="str">
        <f>[1]!S_INFO_NAME(L115)</f>
        <v>中证环保</v>
      </c>
      <c r="N115" s="4">
        <f ca="1">[1]!f_nav_unit(A115,TDate0)</f>
        <v>0.75970000000000004</v>
      </c>
      <c r="O115" s="4">
        <f ca="1">[1]!f_nav_unit(F115,TDate0)</f>
        <v>1.0374000000000001</v>
      </c>
      <c r="P115" s="4">
        <f ca="1">[1]!f_nav_unit(I115,TDate0)</f>
        <v>0.48209999999999997</v>
      </c>
      <c r="Q115" s="5">
        <f ca="1">[1]!f_unit_floortrading(E115,TDate0)/100000000</f>
        <v>0</v>
      </c>
      <c r="R115" s="5">
        <f ca="1">[1]!f_unit_floortrading(F115,TDate0)/100000000</f>
        <v>0.24282247000000001</v>
      </c>
      <c r="S115" s="5">
        <f ca="1">[1]!f_unit_floortrading(I115,TDate0)/100000000</f>
        <v>0.24282248000000001</v>
      </c>
      <c r="T115" s="5">
        <f ca="1">[1]!f_unit_floortrading(E115,TDate1)/100000000</f>
        <v>0</v>
      </c>
      <c r="U115" s="5">
        <f ca="1">[1]!f_unit_floortrading(F115,TDate1)/100000000</f>
        <v>0.24301347000000001</v>
      </c>
      <c r="V115" s="5">
        <f ca="1">[1]!f_unit_floortrading(I115,TDate1)/100000000</f>
        <v>0.24301348</v>
      </c>
      <c r="W115" s="6">
        <f ca="1">[1]!s_dq_close(A115,TDate0)</f>
        <v>0</v>
      </c>
      <c r="X115" s="6">
        <f ca="1">[1]!s_dq_close(F115,TDate0)</f>
        <v>1.04</v>
      </c>
      <c r="Y115" s="6">
        <f ca="1">[1]!s_dq_close(I115,TDate0)</f>
        <v>0.47499999999999998</v>
      </c>
      <c r="Z115" s="8">
        <f t="shared" ca="1" si="47"/>
        <v>0</v>
      </c>
      <c r="AA115" s="8">
        <f t="shared" ca="1" si="48"/>
        <v>0.25190403037800002</v>
      </c>
      <c r="AB115" s="8">
        <f t="shared" ca="1" si="49"/>
        <v>0.117064717608</v>
      </c>
      <c r="AC115" s="8">
        <f t="shared" ca="1" si="50"/>
        <v>0.48564495000000002</v>
      </c>
      <c r="AD115" s="8">
        <f t="shared" ca="1" si="21"/>
        <v>0.48602695000000001</v>
      </c>
      <c r="AE115" s="8">
        <f t="shared" ca="1" si="51"/>
        <v>0.36896874798599999</v>
      </c>
      <c r="AF115" s="39">
        <f ca="1">[1]!f_nav_unit(A115,TDate1)</f>
        <v>0.76</v>
      </c>
      <c r="AG115" s="39">
        <f ca="1">[1]!f_nav_unit(G115,TDate1)</f>
        <v>1.0371999999999999</v>
      </c>
      <c r="AH115" s="39">
        <f ca="1">[1]!f_nav_unit(J115,TDate1)</f>
        <v>0.4829</v>
      </c>
      <c r="AI115" s="6">
        <f ca="1">[1]!s_dq_close(E115,TDate1)</f>
        <v>0</v>
      </c>
      <c r="AJ115" s="6">
        <f ca="1">[1]!s_dq_close(F115,TDate1)</f>
        <v>1.04</v>
      </c>
      <c r="AK115" s="6">
        <f ca="1">[1]!s_dq_close(I115,TDate1)</f>
        <v>0.47499999999999998</v>
      </c>
      <c r="AL115" s="39">
        <f ca="1">[1]!f_nav_unit(A115,TDate2)</f>
        <v>0.76239999999999997</v>
      </c>
      <c r="AM115" s="39">
        <f ca="1">[1]!f_nav_unit(G115,TDate2)</f>
        <v>1.0370999999999999</v>
      </c>
      <c r="AN115" s="39">
        <f ca="1">[1]!f_nav_unit(J115,TDate2)</f>
        <v>0.48780000000000001</v>
      </c>
      <c r="AO115" s="6">
        <f ca="1">[1]!s_dq_close(E115,TDate2)</f>
        <v>0</v>
      </c>
      <c r="AP115" s="6">
        <f ca="1">[1]!s_dq_close(F115,TDate2)</f>
        <v>1.04</v>
      </c>
      <c r="AQ115" s="6">
        <f ca="1">[1]!s_dq_close(I115,TDate2)</f>
        <v>0.47</v>
      </c>
      <c r="AR115" s="9">
        <f>[1]!f_info_managementfeeratio(D115)/100</f>
        <v>0.01</v>
      </c>
      <c r="AS115" s="9">
        <f>[1]!f_info_custodianfeeratio(D115)/100</f>
        <v>2E-3</v>
      </c>
      <c r="AT115" s="9">
        <f>[1]!f_info_agreedannuyield(F115,"")/100</f>
        <v>5.5E-2</v>
      </c>
      <c r="AU115" s="114">
        <f>[1]!f_anal_nextaayield(F115,"")/100</f>
        <v>5.5E-2</v>
      </c>
      <c r="AV115" s="1">
        <f ca="1">IF([1]!i_dq_pctchange(L115,TDate1)=0,"-",(AF115/AL115-1)/[1]!i_dq_pctchange(L115,TDate1)*100)</f>
        <v>0.9673502684646208</v>
      </c>
    </row>
    <row r="116" spans="1:48" x14ac:dyDescent="0.25">
      <c r="A116" s="106" t="str">
        <f>CF!A116</f>
        <v>502056</v>
      </c>
      <c r="B116" s="1" t="str">
        <f>CF!D116</f>
        <v>医疗分级</v>
      </c>
      <c r="C116" s="7" t="str">
        <f>IF(LEFT(A116,1)="1","深","沪")</f>
        <v>沪</v>
      </c>
      <c r="D116" s="7" t="str">
        <f>A116&amp;".OF"</f>
        <v>502056.OF</v>
      </c>
      <c r="E116" s="7" t="str">
        <f>A116&amp;IF(C116="深",".SZ",".SH")</f>
        <v>502056.SH</v>
      </c>
      <c r="F116" s="7" t="str">
        <f>[1]!f_info_smfacode($D116)</f>
        <v>502057.SH</v>
      </c>
      <c r="G116" s="7" t="str">
        <f>LEFT(F116,6)</f>
        <v>502057</v>
      </c>
      <c r="H116" s="7" t="str">
        <f>[1]!S_INFO_NAME(F116)</f>
        <v>医疗A</v>
      </c>
      <c r="I116" s="7" t="str">
        <f>[1]!f_info_smfbcode($D116)</f>
        <v>502058.SH</v>
      </c>
      <c r="J116" s="7" t="str">
        <f>LEFT(I116,6)</f>
        <v>502058</v>
      </c>
      <c r="K116" s="7" t="str">
        <f>[1]!S_INFO_NAME(I116)</f>
        <v>医疗B</v>
      </c>
      <c r="L116" s="7" t="str">
        <f>UPPER([1]!f_info_trackindexcode(D116))</f>
        <v>399989.SZ</v>
      </c>
      <c r="M116" s="17" t="str">
        <f>[1]!S_INFO_NAME(L116)</f>
        <v>中证医疗</v>
      </c>
      <c r="N116" s="4">
        <f ca="1">[1]!f_nav_unit(A116,TDate0)</f>
        <v>0.99490000000000001</v>
      </c>
      <c r="O116" s="4">
        <f ca="1">[1]!f_nav_unit(F116,TDate0)</f>
        <v>1.0402</v>
      </c>
      <c r="P116" s="4">
        <f ca="1">[1]!f_nav_unit(I116,TDate0)</f>
        <v>0.9496</v>
      </c>
      <c r="Q116" s="5">
        <f ca="1">[1]!f_unit_floortrading(E116,TDate0)/100000000</f>
        <v>3.4823E-2</v>
      </c>
      <c r="R116" s="5">
        <f ca="1">[1]!f_unit_floortrading(F116,TDate0)/100000000</f>
        <v>9.6327999999999997E-2</v>
      </c>
      <c r="S116" s="5">
        <f ca="1">[1]!f_unit_floortrading(I116,TDate0)/100000000</f>
        <v>9.6327999999999997E-2</v>
      </c>
      <c r="T116" s="5">
        <f ca="1">[1]!f_unit_floortrading(E116,TDate1)/100000000</f>
        <v>3.4333000000000002E-2</v>
      </c>
      <c r="U116" s="5">
        <f ca="1">[1]!f_unit_floortrading(F116,TDate1)/100000000</f>
        <v>9.6577999999999997E-2</v>
      </c>
      <c r="V116" s="5">
        <f ca="1">[1]!f_unit_floortrading(I116,TDate1)/100000000</f>
        <v>9.6577999999999997E-2</v>
      </c>
      <c r="W116" s="6">
        <f ca="1">[1]!s_dq_close(A116,TDate0)</f>
        <v>0.98899999999999999</v>
      </c>
      <c r="X116" s="6">
        <f ca="1">[1]!s_dq_close(F116,TDate0)</f>
        <v>1.0509999999999999</v>
      </c>
      <c r="Y116" s="6">
        <f ca="1">[1]!s_dq_close(I116,TDate0)</f>
        <v>0.93400000000000005</v>
      </c>
      <c r="Z116" s="8">
        <f ca="1">Q116*N116</f>
        <v>3.4645402700000001E-2</v>
      </c>
      <c r="AA116" s="8">
        <f t="shared" ca="1" si="48"/>
        <v>0.1002003856</v>
      </c>
      <c r="AB116" s="8">
        <f t="shared" ca="1" si="49"/>
        <v>9.1473068800000001E-2</v>
      </c>
      <c r="AC116" s="8">
        <f ca="1">Q116+R116+S116</f>
        <v>0.22747899999999999</v>
      </c>
      <c r="AD116" s="8">
        <f t="shared" ca="1" si="21"/>
        <v>0.227489</v>
      </c>
      <c r="AE116" s="8">
        <f ca="1">SUM(Z116:AB116)</f>
        <v>0.22631885709999999</v>
      </c>
      <c r="AF116" s="39">
        <f ca="1">[1]!f_nav_unit(A116,TDate1)</f>
        <v>0.98729999999999996</v>
      </c>
      <c r="AG116" s="39">
        <f ca="1">[1]!f_nav_unit(G116,TDate1)</f>
        <v>1.0401</v>
      </c>
      <c r="AH116" s="39">
        <f ca="1">[1]!f_nav_unit(J116,TDate1)</f>
        <v>0.9345</v>
      </c>
      <c r="AI116" s="6">
        <f ca="1">[1]!s_dq_close(E116,TDate1)</f>
        <v>0.98199999999999998</v>
      </c>
      <c r="AJ116" s="6">
        <f ca="1">[1]!s_dq_close(F116,TDate1)</f>
        <v>1.0489999999999999</v>
      </c>
      <c r="AK116" s="6">
        <f ca="1">[1]!s_dq_close(I116,TDate1)</f>
        <v>0.93400000000000005</v>
      </c>
      <c r="AL116" s="39">
        <f ca="1">[1]!f_nav_unit(A116,TDate2)</f>
        <v>0.98780000000000001</v>
      </c>
      <c r="AM116" s="39">
        <f ca="1">[1]!f_nav_unit(G116,TDate2)</f>
        <v>1.0399</v>
      </c>
      <c r="AN116" s="39">
        <f ca="1">[1]!f_nav_unit(J116,TDate2)</f>
        <v>0.93569999999999998</v>
      </c>
      <c r="AO116" s="6">
        <f ca="1">[1]!s_dq_close(E116,TDate2)</f>
        <v>0.98199999999999998</v>
      </c>
      <c r="AP116" s="6">
        <f ca="1">[1]!s_dq_close(F116,TDate2)</f>
        <v>1.0489999999999999</v>
      </c>
      <c r="AQ116" s="6">
        <f ca="1">[1]!s_dq_close(I116,TDate2)</f>
        <v>0.91700000000000004</v>
      </c>
      <c r="AR116" s="9">
        <f>[1]!f_info_managementfeeratio(D116)/100</f>
        <v>0.01</v>
      </c>
      <c r="AS116" s="9">
        <f>[1]!f_info_custodianfeeratio(D116)/100</f>
        <v>2E-3</v>
      </c>
      <c r="AT116" s="9">
        <f>[1]!f_info_agreedannuyield(F116,"")/100</f>
        <v>5.5E-2</v>
      </c>
      <c r="AU116" s="114">
        <f>[1]!f_anal_nextaayield(F116,"")/100</f>
        <v>5.5E-2</v>
      </c>
      <c r="AV116" s="1">
        <f ca="1">IF([1]!i_dq_pctchange(L116,TDate1)=0,"-",(AF116/AL116-1)/[1]!i_dq_pctchange(L116,TDate1)*100)</f>
        <v>0.72801364813313196</v>
      </c>
    </row>
    <row r="117" spans="1:48" x14ac:dyDescent="0.25">
      <c r="A117" s="106" t="str">
        <f>CF!A117</f>
        <v>164821</v>
      </c>
      <c r="B117" s="1" t="str">
        <f>CF!D117</f>
        <v>新能母基</v>
      </c>
      <c r="C117" s="7" t="str">
        <f t="shared" ref="C117:C120" si="52">IF(LEFT(A117,1)="1","深","沪")</f>
        <v>深</v>
      </c>
      <c r="D117" s="7" t="str">
        <f t="shared" ref="D117:D120" si="53">A117&amp;".OF"</f>
        <v>164821.OF</v>
      </c>
      <c r="E117" s="7" t="str">
        <f t="shared" ref="E117:E120" si="54">A117&amp;IF(C117="深",".SZ",".SH")</f>
        <v>164821.SZ</v>
      </c>
      <c r="F117" s="7" t="str">
        <f>[1]!f_info_smfacode($D117)</f>
        <v>150327.SZ</v>
      </c>
      <c r="G117" s="7" t="str">
        <f t="shared" ref="G117:G120" si="55">LEFT(F117,6)</f>
        <v>150327</v>
      </c>
      <c r="H117" s="7" t="str">
        <f>[1]!S_INFO_NAME(F117)</f>
        <v>新能A级</v>
      </c>
      <c r="I117" s="7" t="str">
        <f>[1]!f_info_smfbcode($D117)</f>
        <v>150328.SZ</v>
      </c>
      <c r="J117" s="7" t="str">
        <f t="shared" ref="J117:J120" si="56">LEFT(I117,6)</f>
        <v>150328</v>
      </c>
      <c r="K117" s="7" t="str">
        <f>[1]!S_INFO_NAME(I117)</f>
        <v>新能B级</v>
      </c>
      <c r="L117" s="7" t="str">
        <f>UPPER([1]!f_info_trackindexcode(D117))</f>
        <v>399808.SZ</v>
      </c>
      <c r="M117" s="17" t="str">
        <f>[1]!S_INFO_NAME(L117)</f>
        <v>中证新能</v>
      </c>
      <c r="N117" s="4">
        <f ca="1">[1]!f_nav_unit(A117,TDate0)</f>
        <v>1.2444</v>
      </c>
      <c r="O117" s="4">
        <f ca="1">[1]!f_nav_unit(F117,TDate0)</f>
        <v>1.0374000000000001</v>
      </c>
      <c r="P117" s="4">
        <f ca="1">[1]!f_nav_unit(I117,TDate0)</f>
        <v>1.4515</v>
      </c>
      <c r="Q117" s="5">
        <f ca="1">[1]!f_unit_floortrading(E117,TDate0)/100000000</f>
        <v>0</v>
      </c>
      <c r="R117" s="5">
        <f ca="1">[1]!f_unit_floortrading(F117,TDate0)/100000000</f>
        <v>5.1786569999999997E-2</v>
      </c>
      <c r="S117" s="5">
        <f ca="1">[1]!f_unit_floortrading(I117,TDate0)/100000000</f>
        <v>5.1786569999999997E-2</v>
      </c>
      <c r="T117" s="5">
        <f ca="1">[1]!f_unit_floortrading(E117,TDate1)/100000000</f>
        <v>0</v>
      </c>
      <c r="U117" s="5">
        <f ca="1">[1]!f_unit_floortrading(F117,TDate1)/100000000</f>
        <v>5.1837969999999997E-2</v>
      </c>
      <c r="V117" s="5">
        <f ca="1">[1]!f_unit_floortrading(I117,TDate1)/100000000</f>
        <v>5.1837969999999997E-2</v>
      </c>
      <c r="W117" s="6">
        <f ca="1">[1]!s_dq_close(A117,TDate0)</f>
        <v>0</v>
      </c>
      <c r="X117" s="6">
        <f ca="1">[1]!s_dq_close(F117,TDate0)</f>
        <v>1.135</v>
      </c>
      <c r="Y117" s="6">
        <f ca="1">[1]!s_dq_close(I117,TDate0)</f>
        <v>1.268</v>
      </c>
      <c r="Z117" s="8">
        <f t="shared" ref="Z117:Z120" ca="1" si="57">Q117*N117</f>
        <v>0</v>
      </c>
      <c r="AA117" s="8">
        <f t="shared" ca="1" si="48"/>
        <v>5.3723387718000004E-2</v>
      </c>
      <c r="AB117" s="8">
        <f t="shared" ca="1" si="49"/>
        <v>7.5168206355000003E-2</v>
      </c>
      <c r="AC117" s="8">
        <f t="shared" ref="AC117:AC120" ca="1" si="58">Q117+R117+S117</f>
        <v>0.10357313999999999</v>
      </c>
      <c r="AD117" s="8">
        <f t="shared" ca="1" si="21"/>
        <v>0.10367593999999999</v>
      </c>
      <c r="AE117" s="8">
        <f t="shared" ref="AE117:AE120" ca="1" si="59">SUM(Z117:AB117)</f>
        <v>0.12889159407299999</v>
      </c>
      <c r="AF117" s="39">
        <f ca="1">[1]!f_nav_unit(A117,TDate1)</f>
        <v>1.2388999999999999</v>
      </c>
      <c r="AG117" s="39">
        <f ca="1">[1]!f_nav_unit(G117,TDate1)</f>
        <v>1.0371999999999999</v>
      </c>
      <c r="AH117" s="39">
        <f ca="1">[1]!f_nav_unit(J117,TDate1)</f>
        <v>1.4407000000000001</v>
      </c>
      <c r="AI117" s="6">
        <f ca="1">[1]!s_dq_close(E117,TDate1)</f>
        <v>0</v>
      </c>
      <c r="AJ117" s="6">
        <f ca="1">[1]!s_dq_close(F117,TDate1)</f>
        <v>1.2130000000000001</v>
      </c>
      <c r="AK117" s="6">
        <f ca="1">[1]!s_dq_close(I117,TDate1)</f>
        <v>1.2689999999999999</v>
      </c>
      <c r="AL117" s="39">
        <f ca="1">[1]!f_nav_unit(A117,TDate2)</f>
        <v>1.2446999999999999</v>
      </c>
      <c r="AM117" s="39">
        <f ca="1">[1]!f_nav_unit(G117,TDate2)</f>
        <v>1.0370999999999999</v>
      </c>
      <c r="AN117" s="39">
        <f ca="1">[1]!f_nav_unit(J117,TDate2)</f>
        <v>1.4523999999999999</v>
      </c>
      <c r="AO117" s="6">
        <f ca="1">[1]!s_dq_close(E117,TDate2)</f>
        <v>0</v>
      </c>
      <c r="AP117" s="6">
        <f ca="1">[1]!s_dq_close(F117,TDate2)</f>
        <v>1.2130000000000001</v>
      </c>
      <c r="AQ117" s="6">
        <f ca="1">[1]!s_dq_close(I117,TDate2)</f>
        <v>1.2649999999999999</v>
      </c>
      <c r="AR117" s="9">
        <f>[1]!f_info_managementfeeratio(D117)/100</f>
        <v>0.01</v>
      </c>
      <c r="AS117" s="9">
        <f>[1]!f_info_custodianfeeratio(D117)/100</f>
        <v>2E-3</v>
      </c>
      <c r="AT117" s="9">
        <f>[1]!f_info_agreedannuyield(F117,"")/100</f>
        <v>5.5E-2</v>
      </c>
      <c r="AU117" s="114">
        <f>[1]!f_anal_nextaayield(F117,"")/100</f>
        <v>5.5E-2</v>
      </c>
      <c r="AV117" s="1">
        <f ca="1">IF([1]!i_dq_pctchange(L117,TDate1)=0,"-",(AF117/AL117-1)/[1]!i_dq_pctchange(L117,TDate1)*100)</f>
        <v>0.9619992430423765</v>
      </c>
    </row>
    <row r="118" spans="1:48" x14ac:dyDescent="0.25">
      <c r="A118" s="106" t="str">
        <f>CF!A118</f>
        <v>164820</v>
      </c>
      <c r="B118" s="1" t="str">
        <f>CF!D118</f>
        <v>高铁母基</v>
      </c>
      <c r="C118" s="7" t="str">
        <f t="shared" si="52"/>
        <v>深</v>
      </c>
      <c r="D118" s="7" t="str">
        <f t="shared" si="53"/>
        <v>164820.OF</v>
      </c>
      <c r="E118" s="7" t="str">
        <f t="shared" si="54"/>
        <v>164820.SZ</v>
      </c>
      <c r="F118" s="7" t="str">
        <f>[1]!f_info_smfacode($D118)</f>
        <v>150325.SZ</v>
      </c>
      <c r="G118" s="7" t="str">
        <f t="shared" si="55"/>
        <v>150325</v>
      </c>
      <c r="H118" s="7" t="str">
        <f>[1]!S_INFO_NAME(F118)</f>
        <v>高铁A端</v>
      </c>
      <c r="I118" s="7" t="str">
        <f>[1]!f_info_smfbcode($D118)</f>
        <v>150326.SZ</v>
      </c>
      <c r="J118" s="7" t="str">
        <f t="shared" si="56"/>
        <v>150326</v>
      </c>
      <c r="K118" s="7" t="str">
        <f>[1]!S_INFO_NAME(I118)</f>
        <v>高铁B端</v>
      </c>
      <c r="L118" s="7" t="str">
        <f>UPPER([1]!f_info_trackindexcode(D118))</f>
        <v>399807.SZ</v>
      </c>
      <c r="M118" s="17" t="str">
        <f>[1]!S_INFO_NAME(L118)</f>
        <v>高铁产业</v>
      </c>
      <c r="N118" s="4">
        <f ca="1">[1]!f_nav_unit(A118,TDate0)</f>
        <v>1.0147999999999999</v>
      </c>
      <c r="O118" s="4">
        <f ca="1">[1]!f_nav_unit(F118,TDate0)</f>
        <v>1.0374000000000001</v>
      </c>
      <c r="P118" s="4">
        <f ca="1">[1]!f_nav_unit(I118,TDate0)</f>
        <v>0.99219999999999997</v>
      </c>
      <c r="Q118" s="5">
        <f ca="1">[1]!f_unit_floortrading(E118,TDate0)/100000000</f>
        <v>0</v>
      </c>
      <c r="R118" s="5">
        <f ca="1">[1]!f_unit_floortrading(F118,TDate0)/100000000</f>
        <v>0.11837794</v>
      </c>
      <c r="S118" s="5">
        <f ca="1">[1]!f_unit_floortrading(I118,TDate0)/100000000</f>
        <v>0.11837794</v>
      </c>
      <c r="T118" s="5">
        <f ca="1">[1]!f_unit_floortrading(E118,TDate1)/100000000</f>
        <v>0</v>
      </c>
      <c r="U118" s="5">
        <f ca="1">[1]!f_unit_floortrading(F118,TDate1)/100000000</f>
        <v>0.11859494</v>
      </c>
      <c r="V118" s="5">
        <f ca="1">[1]!f_unit_floortrading(I118,TDate1)/100000000</f>
        <v>0.11859494</v>
      </c>
      <c r="W118" s="6">
        <f ca="1">[1]!s_dq_close(A118,TDate0)</f>
        <v>0</v>
      </c>
      <c r="X118" s="6">
        <f ca="1">[1]!s_dq_close(F118,TDate0)</f>
        <v>1.0389999999999999</v>
      </c>
      <c r="Y118" s="6">
        <f ca="1">[1]!s_dq_close(I118,TDate0)</f>
        <v>1.006</v>
      </c>
      <c r="Z118" s="8">
        <f t="shared" ca="1" si="57"/>
        <v>0</v>
      </c>
      <c r="AA118" s="8">
        <f t="shared" ca="1" si="48"/>
        <v>0.12280527495600001</v>
      </c>
      <c r="AB118" s="8">
        <f t="shared" ca="1" si="49"/>
        <v>0.11745459206799999</v>
      </c>
      <c r="AC118" s="8">
        <f t="shared" ca="1" si="58"/>
        <v>0.23675588</v>
      </c>
      <c r="AD118" s="8">
        <f t="shared" ca="1" si="21"/>
        <v>0.23718987999999999</v>
      </c>
      <c r="AE118" s="8">
        <f t="shared" ca="1" si="59"/>
        <v>0.24025986702399998</v>
      </c>
      <c r="AF118" s="39">
        <f ca="1">[1]!f_nav_unit(A118,TDate1)</f>
        <v>1.0156000000000001</v>
      </c>
      <c r="AG118" s="39">
        <f ca="1">[1]!f_nav_unit(G118,TDate1)</f>
        <v>1.0371999999999999</v>
      </c>
      <c r="AH118" s="39">
        <f ca="1">[1]!f_nav_unit(J118,TDate1)</f>
        <v>0.99399999999999999</v>
      </c>
      <c r="AI118" s="6">
        <f ca="1">[1]!s_dq_close(E118,TDate1)</f>
        <v>0</v>
      </c>
      <c r="AJ118" s="6">
        <f ca="1">[1]!s_dq_close(F118,TDate1)</f>
        <v>1.0389999999999999</v>
      </c>
      <c r="AK118" s="6">
        <f ca="1">[1]!s_dq_close(I118,TDate1)</f>
        <v>1.006</v>
      </c>
      <c r="AL118" s="39">
        <f ca="1">[1]!f_nav_unit(A118,TDate2)</f>
        <v>1.0226</v>
      </c>
      <c r="AM118" s="39">
        <f ca="1">[1]!f_nav_unit(G118,TDate2)</f>
        <v>1.0370999999999999</v>
      </c>
      <c r="AN118" s="39">
        <f ca="1">[1]!f_nav_unit(J118,TDate2)</f>
        <v>1.0081</v>
      </c>
      <c r="AO118" s="6">
        <f ca="1">[1]!s_dq_close(E118,TDate2)</f>
        <v>0</v>
      </c>
      <c r="AP118" s="6">
        <f ca="1">[1]!s_dq_close(F118,TDate2)</f>
        <v>1.0369999999999999</v>
      </c>
      <c r="AQ118" s="6">
        <f ca="1">[1]!s_dq_close(I118,TDate2)</f>
        <v>0.99199999999999999</v>
      </c>
      <c r="AR118" s="9">
        <f>[1]!f_info_managementfeeratio(D118)/100</f>
        <v>0.01</v>
      </c>
      <c r="AS118" s="9">
        <f>[1]!f_info_custodianfeeratio(D118)/100</f>
        <v>2E-3</v>
      </c>
      <c r="AT118" s="9">
        <f>[1]!f_info_agreedannuyield(F118,"")/100</f>
        <v>5.5E-2</v>
      </c>
      <c r="AU118" s="114">
        <f>[1]!f_anal_nextaayield(F118,"")/100</f>
        <v>5.5E-2</v>
      </c>
      <c r="AV118" s="1">
        <f ca="1">IF([1]!i_dq_pctchange(L118,TDate1)=0,"-",(AF118/AL118-1)/[1]!i_dq_pctchange(L118,TDate1)*100)</f>
        <v>0.96158641423559499</v>
      </c>
    </row>
    <row r="119" spans="1:48" x14ac:dyDescent="0.25">
      <c r="A119" s="106" t="str">
        <f>CF!A119</f>
        <v>502030</v>
      </c>
      <c r="B119" s="1" t="str">
        <f>CF!D119</f>
        <v>高铁分级</v>
      </c>
      <c r="C119" s="7" t="str">
        <f t="shared" si="52"/>
        <v>沪</v>
      </c>
      <c r="D119" s="7" t="str">
        <f t="shared" si="53"/>
        <v>502030.OF</v>
      </c>
      <c r="E119" s="7" t="str">
        <f t="shared" si="54"/>
        <v>502030.SH</v>
      </c>
      <c r="F119" s="7" t="str">
        <f>[1]!f_info_smfacode($D119)</f>
        <v>502031.SH</v>
      </c>
      <c r="G119" s="7" t="str">
        <f t="shared" si="55"/>
        <v>502031</v>
      </c>
      <c r="H119" s="7" t="str">
        <f>[1]!S_INFO_NAME(F119)</f>
        <v>高铁A</v>
      </c>
      <c r="I119" s="7" t="str">
        <f>[1]!f_info_smfbcode($D119)</f>
        <v>502032.SH</v>
      </c>
      <c r="J119" s="7" t="str">
        <f t="shared" si="56"/>
        <v>502032</v>
      </c>
      <c r="K119" s="7" t="str">
        <f>[1]!S_INFO_NAME(I119)</f>
        <v>高铁B</v>
      </c>
      <c r="L119" s="7" t="str">
        <f>UPPER([1]!f_info_trackindexcode(D119))</f>
        <v>399807.SZ</v>
      </c>
      <c r="M119" s="17" t="str">
        <f>[1]!S_INFO_NAME(L119)</f>
        <v>高铁产业</v>
      </c>
      <c r="N119" s="4">
        <f ca="1">[1]!f_nav_unit(A119,TDate0)</f>
        <v>1.006</v>
      </c>
      <c r="O119" s="4">
        <f ca="1">[1]!f_nav_unit(F119,TDate0)</f>
        <v>1.0049999999999999</v>
      </c>
      <c r="P119" s="4">
        <f ca="1">[1]!f_nav_unit(I119,TDate0)</f>
        <v>1.0069999999999999</v>
      </c>
      <c r="Q119" s="5">
        <f ca="1">[1]!f_unit_floortrading(E119,TDate0)/100000000</f>
        <v>0</v>
      </c>
      <c r="R119" s="5">
        <f ca="1">[1]!f_unit_floortrading(F119,TDate0)/100000000</f>
        <v>2.7983999999999998E-2</v>
      </c>
      <c r="S119" s="5">
        <f ca="1">[1]!f_unit_floortrading(I119,TDate0)/100000000</f>
        <v>2.7983999999999998E-2</v>
      </c>
      <c r="T119" s="5">
        <f ca="1">[1]!f_unit_floortrading(E119,TDate1)/100000000</f>
        <v>0</v>
      </c>
      <c r="U119" s="5">
        <f ca="1">[1]!f_unit_floortrading(F119,TDate1)/100000000</f>
        <v>2.7983999999999998E-2</v>
      </c>
      <c r="V119" s="5">
        <f ca="1">[1]!f_unit_floortrading(I119,TDate1)/100000000</f>
        <v>2.7983999999999998E-2</v>
      </c>
      <c r="W119" s="6">
        <f ca="1">[1]!s_dq_close(A119,TDate0)</f>
        <v>0</v>
      </c>
      <c r="X119" s="6">
        <f ca="1">[1]!s_dq_close(F119,TDate0)</f>
        <v>0.997</v>
      </c>
      <c r="Y119" s="6">
        <f ca="1">[1]!s_dq_close(I119,TDate0)</f>
        <v>0.98399999999999999</v>
      </c>
      <c r="Z119" s="8">
        <f t="shared" ca="1" si="57"/>
        <v>0</v>
      </c>
      <c r="AA119" s="8">
        <f t="shared" ca="1" si="48"/>
        <v>2.8123919999999997E-2</v>
      </c>
      <c r="AB119" s="8">
        <f t="shared" ca="1" si="49"/>
        <v>2.8179887999999997E-2</v>
      </c>
      <c r="AC119" s="8">
        <f t="shared" ca="1" si="58"/>
        <v>5.5967999999999997E-2</v>
      </c>
      <c r="AD119" s="8">
        <f t="shared" ca="1" si="21"/>
        <v>5.5967999999999997E-2</v>
      </c>
      <c r="AE119" s="8">
        <f t="shared" ca="1" si="59"/>
        <v>5.6303807999999997E-2</v>
      </c>
      <c r="AF119" s="39">
        <f ca="1">[1]!f_nav_unit(A119,TDate1)</f>
        <v>1.0069999999999999</v>
      </c>
      <c r="AG119" s="39">
        <f ca="1">[1]!f_nav_unit(G119,TDate1)</f>
        <v>1.0049999999999999</v>
      </c>
      <c r="AH119" s="39">
        <f ca="1">[1]!f_nav_unit(J119,TDate1)</f>
        <v>1.0089999999999999</v>
      </c>
      <c r="AI119" s="6">
        <f ca="1">[1]!s_dq_close(E119,TDate1)</f>
        <v>0</v>
      </c>
      <c r="AJ119" s="6">
        <f ca="1">[1]!s_dq_close(F119,TDate1)</f>
        <v>1.0009999999999999</v>
      </c>
      <c r="AK119" s="6">
        <f ca="1">[1]!s_dq_close(I119,TDate1)</f>
        <v>0.98699999999999999</v>
      </c>
      <c r="AL119" s="39">
        <f ca="1">[1]!f_nav_unit(A119,TDate2)</f>
        <v>1.0129999999999999</v>
      </c>
      <c r="AM119" s="39">
        <f ca="1">[1]!f_nav_unit(G119,TDate2)</f>
        <v>1.0049999999999999</v>
      </c>
      <c r="AN119" s="39">
        <f ca="1">[1]!f_nav_unit(J119,TDate2)</f>
        <v>1.0209999999999999</v>
      </c>
      <c r="AO119" s="6">
        <f ca="1">[1]!s_dq_close(E119,TDate2)</f>
        <v>0</v>
      </c>
      <c r="AP119" s="6">
        <f ca="1">[1]!s_dq_close(F119,TDate2)</f>
        <v>0.99099999999999999</v>
      </c>
      <c r="AQ119" s="6">
        <f ca="1">[1]!s_dq_close(I119,TDate2)</f>
        <v>1.056</v>
      </c>
      <c r="AR119" s="9">
        <f>[1]!f_info_managementfeeratio(D119)/100</f>
        <v>0.01</v>
      </c>
      <c r="AS119" s="9">
        <f>[1]!f_info_custodianfeeratio(D119)/100</f>
        <v>2E-3</v>
      </c>
      <c r="AT119" s="9">
        <f>[1]!f_info_agreedannuyield(F119,"")/100</f>
        <v>0.05</v>
      </c>
      <c r="AU119" s="114">
        <f>[1]!f_anal_nextaayield(F119,"")/100</f>
        <v>0.05</v>
      </c>
      <c r="AV119" s="1">
        <f ca="1">IF([1]!i_dq_pctchange(L119,TDate1)=0,"-",(AF119/AL119-1)/[1]!i_dq_pctchange(L119,TDate1)*100)</f>
        <v>0.83202786675842033</v>
      </c>
    </row>
    <row r="120" spans="1:48" x14ac:dyDescent="0.25">
      <c r="A120" s="106" t="str">
        <f>CF!A120</f>
        <v>165315</v>
      </c>
      <c r="B120" s="1" t="str">
        <f>CF!D120</f>
        <v>网金融</v>
      </c>
      <c r="C120" s="7" t="str">
        <f t="shared" si="52"/>
        <v>深</v>
      </c>
      <c r="D120" s="7" t="str">
        <f t="shared" si="53"/>
        <v>165315.OF</v>
      </c>
      <c r="E120" s="7" t="str">
        <f t="shared" si="54"/>
        <v>165315.SZ</v>
      </c>
      <c r="F120" s="7" t="str">
        <f>[1]!f_info_smfacode($D120)</f>
        <v>150331.SZ</v>
      </c>
      <c r="G120" s="7" t="str">
        <f t="shared" si="55"/>
        <v>150331</v>
      </c>
      <c r="H120" s="7" t="str">
        <f>[1]!S_INFO_NAME(F120)</f>
        <v>网金融A</v>
      </c>
      <c r="I120" s="7" t="str">
        <f>[1]!f_info_smfbcode($D120)</f>
        <v>150332.SZ</v>
      </c>
      <c r="J120" s="7" t="str">
        <f t="shared" si="56"/>
        <v>150332</v>
      </c>
      <c r="K120" s="7" t="str">
        <f>[1]!S_INFO_NAME(I120)</f>
        <v>网金融B</v>
      </c>
      <c r="L120" s="7" t="str">
        <f>UPPER([1]!f_info_trackindexcode(D120))</f>
        <v>399805.SZ</v>
      </c>
      <c r="M120" s="17" t="str">
        <f>[1]!S_INFO_NAME(L120)</f>
        <v>互联金融</v>
      </c>
      <c r="N120" s="4">
        <f ca="1">[1]!f_nav_unit(A120,TDate0)</f>
        <v>0.77510000000000001</v>
      </c>
      <c r="O120" s="4">
        <f ca="1">[1]!f_nav_unit(F120,TDate0)</f>
        <v>1.0464</v>
      </c>
      <c r="P120" s="4">
        <f ca="1">[1]!f_nav_unit(I120,TDate0)</f>
        <v>0.50380000000000003</v>
      </c>
      <c r="Q120" s="5">
        <f ca="1">[1]!f_unit_floortrading(E120,TDate0)/100000000</f>
        <v>0</v>
      </c>
      <c r="R120" s="5">
        <f ca="1">[1]!f_unit_floortrading(F120,TDate0)/100000000</f>
        <v>1.64438887</v>
      </c>
      <c r="S120" s="5">
        <f ca="1">[1]!f_unit_floortrading(I120,TDate0)/100000000</f>
        <v>1.64438887</v>
      </c>
      <c r="T120" s="5">
        <f ca="1">[1]!f_unit_floortrading(E120,TDate1)/100000000</f>
        <v>0</v>
      </c>
      <c r="U120" s="5">
        <f ca="1">[1]!f_unit_floortrading(F120,TDate1)/100000000</f>
        <v>1.6586258700000001</v>
      </c>
      <c r="V120" s="5">
        <f ca="1">[1]!f_unit_floortrading(I120,TDate1)/100000000</f>
        <v>1.6586258700000001</v>
      </c>
      <c r="W120" s="6">
        <f ca="1">[1]!s_dq_close(A120,TDate0)</f>
        <v>0</v>
      </c>
      <c r="X120" s="6">
        <f ca="1">[1]!s_dq_close(F120,TDate0)</f>
        <v>1.0580000000000001</v>
      </c>
      <c r="Y120" s="6">
        <f ca="1">[1]!s_dq_close(I120,TDate0)</f>
        <v>0.48399999999999999</v>
      </c>
      <c r="Z120" s="8">
        <f t="shared" ca="1" si="57"/>
        <v>0</v>
      </c>
      <c r="AA120" s="8">
        <f t="shared" ca="1" si="48"/>
        <v>1.7206885135679999</v>
      </c>
      <c r="AB120" s="8">
        <f t="shared" ca="1" si="49"/>
        <v>0.82844311270600002</v>
      </c>
      <c r="AC120" s="8">
        <f t="shared" ca="1" si="58"/>
        <v>3.28877774</v>
      </c>
      <c r="AD120" s="8">
        <f t="shared" ca="1" si="21"/>
        <v>3.3172517400000001</v>
      </c>
      <c r="AE120" s="8">
        <f t="shared" ca="1" si="59"/>
        <v>2.5491316262739998</v>
      </c>
      <c r="AF120" s="39">
        <f ca="1">[1]!f_nav_unit(A120,TDate1)</f>
        <v>0.77510000000000001</v>
      </c>
      <c r="AG120" s="39">
        <f ca="1">[1]!f_nav_unit(G120,TDate1)</f>
        <v>1.0462</v>
      </c>
      <c r="AH120" s="39">
        <f ca="1">[1]!f_nav_unit(J120,TDate1)</f>
        <v>0.504</v>
      </c>
      <c r="AI120" s="6">
        <f ca="1">[1]!s_dq_close(E120,TDate1)</f>
        <v>0</v>
      </c>
      <c r="AJ120" s="6">
        <f ca="1">[1]!s_dq_close(F120,TDate1)</f>
        <v>1.0549999999999999</v>
      </c>
      <c r="AK120" s="6">
        <f ca="1">[1]!s_dq_close(I120,TDate1)</f>
        <v>0.48599999999999999</v>
      </c>
      <c r="AL120" s="39">
        <f ca="1">[1]!f_nav_unit(A120,TDate2)</f>
        <v>0.78449999999999998</v>
      </c>
      <c r="AM120" s="39">
        <f ca="1">[1]!f_nav_unit(G120,TDate2)</f>
        <v>1.046</v>
      </c>
      <c r="AN120" s="39">
        <f ca="1">[1]!f_nav_unit(J120,TDate2)</f>
        <v>0.52300000000000002</v>
      </c>
      <c r="AO120" s="6">
        <f ca="1">[1]!s_dq_close(E120,TDate2)</f>
        <v>0</v>
      </c>
      <c r="AP120" s="6">
        <f ca="1">[1]!s_dq_close(F120,TDate2)</f>
        <v>1.0620000000000001</v>
      </c>
      <c r="AQ120" s="6">
        <f ca="1">[1]!s_dq_close(I120,TDate2)</f>
        <v>0.497</v>
      </c>
      <c r="AR120" s="9">
        <f>[1]!f_info_managementfeeratio(D120)/100</f>
        <v>0.01</v>
      </c>
      <c r="AS120" s="9">
        <f>[1]!f_info_custodianfeeratio(D120)/100</f>
        <v>2.2000000000000001E-3</v>
      </c>
      <c r="AT120" s="9">
        <f>[1]!f_info_agreedannuyield(F120,"")/100</f>
        <v>0.06</v>
      </c>
      <c r="AU120" s="114">
        <f>[1]!f_anal_nextaayield(F120,"")/100</f>
        <v>0.06</v>
      </c>
      <c r="AV120" s="1">
        <f ca="1">IF([1]!i_dq_pctchange(L120,TDate1)=0,"-",(AF120/AL120-1)/[1]!i_dq_pctchange(L120,TDate1)*100)</f>
        <v>0.93890525802987168</v>
      </c>
    </row>
    <row r="121" spans="1:48" x14ac:dyDescent="0.25">
      <c r="A121" s="106" t="str">
        <f>CF!A121</f>
        <v>167301</v>
      </c>
      <c r="B121" s="1" t="str">
        <f>CF!D121</f>
        <v>保险分级</v>
      </c>
      <c r="C121" s="7" t="str">
        <f>IF(LEFT(A121,1)="1","深","沪")</f>
        <v>深</v>
      </c>
      <c r="D121" s="7" t="str">
        <f>A121&amp;".OF"</f>
        <v>167301.OF</v>
      </c>
      <c r="E121" s="7" t="str">
        <f>A121&amp;IF(C121="深",".SZ",".SH")</f>
        <v>167301.SZ</v>
      </c>
      <c r="F121" s="7" t="str">
        <f>[1]!f_info_smfacode($D121)</f>
        <v>150329.SZ</v>
      </c>
      <c r="G121" s="7" t="str">
        <f>LEFT(F121,6)</f>
        <v>150329</v>
      </c>
      <c r="H121" s="7" t="str">
        <f>[1]!S_INFO_NAME(F121)</f>
        <v>保险A</v>
      </c>
      <c r="I121" s="7" t="str">
        <f>[1]!f_info_smfbcode($D121)</f>
        <v>150330.SZ</v>
      </c>
      <c r="J121" s="7" t="str">
        <f>LEFT(I121,6)</f>
        <v>150330</v>
      </c>
      <c r="K121" s="7" t="str">
        <f>[1]!S_INFO_NAME(I121)</f>
        <v>保险B</v>
      </c>
      <c r="L121" s="7" t="str">
        <f>UPPER([1]!f_info_trackindexcode(D121))</f>
        <v>399809.SZ</v>
      </c>
      <c r="M121" s="17" t="str">
        <f>[1]!S_INFO_NAME(L121)</f>
        <v>保险主题</v>
      </c>
      <c r="N121" s="4">
        <f ca="1">[1]!f_nav_unit(A121,TDate0)</f>
        <v>1.2470000000000001</v>
      </c>
      <c r="O121" s="4">
        <f ca="1">[1]!f_nav_unit(F121,TDate0)</f>
        <v>1.0329999999999999</v>
      </c>
      <c r="P121" s="4">
        <f ca="1">[1]!f_nav_unit(I121,TDate0)</f>
        <v>1.4610000000000001</v>
      </c>
      <c r="Q121" s="5">
        <f ca="1">[1]!f_unit_floortrading(E121,TDate0)/100000000</f>
        <v>0</v>
      </c>
      <c r="R121" s="5">
        <f ca="1">[1]!f_unit_floortrading(F121,TDate0)/100000000</f>
        <v>0.33384289</v>
      </c>
      <c r="S121" s="5">
        <f ca="1">[1]!f_unit_floortrading(I121,TDate0)/100000000</f>
        <v>0.3338429</v>
      </c>
      <c r="T121" s="5">
        <f ca="1">[1]!f_unit_floortrading(E121,TDate1)/100000000</f>
        <v>0</v>
      </c>
      <c r="U121" s="5">
        <f ca="1">[1]!f_unit_floortrading(F121,TDate1)/100000000</f>
        <v>0.33384289</v>
      </c>
      <c r="V121" s="5">
        <f ca="1">[1]!f_unit_floortrading(I121,TDate1)/100000000</f>
        <v>0.3338429</v>
      </c>
      <c r="W121" s="6">
        <f ca="1">[1]!s_dq_close(A121,TDate0)</f>
        <v>0</v>
      </c>
      <c r="X121" s="6">
        <f ca="1">[1]!s_dq_close(F121,TDate0)</f>
        <v>0.999</v>
      </c>
      <c r="Y121" s="6">
        <f ca="1">[1]!s_dq_close(I121,TDate0)</f>
        <v>1.51</v>
      </c>
      <c r="Z121" s="8">
        <f ca="1">Q121*N121</f>
        <v>0</v>
      </c>
      <c r="AA121" s="8">
        <f t="shared" ca="1" si="48"/>
        <v>0.34485970536999999</v>
      </c>
      <c r="AB121" s="8">
        <f t="shared" ca="1" si="49"/>
        <v>0.4877444769</v>
      </c>
      <c r="AC121" s="8">
        <f ca="1">Q121+R121+S121</f>
        <v>0.66768578999999995</v>
      </c>
      <c r="AD121" s="8">
        <f t="shared" ca="1" si="21"/>
        <v>0.66768578999999995</v>
      </c>
      <c r="AE121" s="8">
        <f ca="1">SUM(Z121:AB121)</f>
        <v>0.83260418226999999</v>
      </c>
      <c r="AF121" s="39">
        <f ca="1">[1]!f_nav_unit(A121,TDate1)</f>
        <v>1.248</v>
      </c>
      <c r="AG121" s="39">
        <f ca="1">[1]!f_nav_unit(G121,TDate1)</f>
        <v>1.0329999999999999</v>
      </c>
      <c r="AH121" s="39">
        <f ca="1">[1]!f_nav_unit(J121,TDate1)</f>
        <v>1.4630000000000001</v>
      </c>
      <c r="AI121" s="6">
        <f ca="1">[1]!s_dq_close(E121,TDate1)</f>
        <v>0</v>
      </c>
      <c r="AJ121" s="6">
        <f ca="1">[1]!s_dq_close(F121,TDate1)</f>
        <v>0.99399999999999999</v>
      </c>
      <c r="AK121" s="6">
        <f ca="1">[1]!s_dq_close(I121,TDate1)</f>
        <v>1.514</v>
      </c>
      <c r="AL121" s="39">
        <f ca="1">[1]!f_nav_unit(A121,TDate2)</f>
        <v>1.2569999999999999</v>
      </c>
      <c r="AM121" s="39">
        <f ca="1">[1]!f_nav_unit(G121,TDate2)</f>
        <v>1.0329999999999999</v>
      </c>
      <c r="AN121" s="39">
        <f ca="1">[1]!f_nav_unit(J121,TDate2)</f>
        <v>1.4810000000000001</v>
      </c>
      <c r="AO121" s="6">
        <f ca="1">[1]!s_dq_close(E121,TDate2)</f>
        <v>0</v>
      </c>
      <c r="AP121" s="6">
        <f ca="1">[1]!s_dq_close(F121,TDate2)</f>
        <v>1.018</v>
      </c>
      <c r="AQ121" s="6">
        <f ca="1">[1]!s_dq_close(I121,TDate2)</f>
        <v>1.5249999999999999</v>
      </c>
      <c r="AR121" s="9">
        <f>[1]!f_info_managementfeeratio(D121)/100</f>
        <v>0.01</v>
      </c>
      <c r="AS121" s="9">
        <f>[1]!f_info_custodianfeeratio(D121)/100</f>
        <v>2E-3</v>
      </c>
      <c r="AT121" s="9">
        <f>[1]!f_info_agreedannuyield(F121,"")/100</f>
        <v>4.4999999999999998E-2</v>
      </c>
      <c r="AU121" s="114">
        <f>[1]!f_anal_nextaayield(F121,"")/100</f>
        <v>4.4999999999999998E-2</v>
      </c>
      <c r="AV121" s="1">
        <f ca="1">IF([1]!i_dq_pctchange(L121,TDate1)=0,"-",(AF121/AL121-1)/[1]!i_dq_pctchange(L121,TDate1)*100)</f>
        <v>0.87683862600450579</v>
      </c>
    </row>
    <row r="122" spans="1:48" x14ac:dyDescent="0.25">
      <c r="A122" s="106" t="str">
        <f>CF!A122</f>
        <v>502016</v>
      </c>
      <c r="B122" s="1" t="str">
        <f>CF!D122</f>
        <v>带路分级</v>
      </c>
      <c r="C122" s="7" t="str">
        <f t="shared" ref="C122:C125" si="60">IF(LEFT(A122,1)="1","深","沪")</f>
        <v>沪</v>
      </c>
      <c r="D122" s="7" t="str">
        <f t="shared" ref="D122:D125" si="61">A122&amp;".OF"</f>
        <v>502016.OF</v>
      </c>
      <c r="E122" s="7" t="str">
        <f t="shared" ref="E122:E125" si="62">A122&amp;IF(C122="深",".SZ",".SH")</f>
        <v>502016.SH</v>
      </c>
      <c r="F122" s="7" t="str">
        <f>[1]!f_info_smfacode($D122)</f>
        <v>502017.SH</v>
      </c>
      <c r="G122" s="7" t="str">
        <f t="shared" ref="G122:G125" si="63">LEFT(F122,6)</f>
        <v>502017</v>
      </c>
      <c r="H122" s="7" t="str">
        <f>[1]!S_INFO_NAME(F122)</f>
        <v>带路A</v>
      </c>
      <c r="I122" s="7" t="str">
        <f>[1]!f_info_smfbcode($D122)</f>
        <v>502018.SH</v>
      </c>
      <c r="J122" s="7" t="str">
        <f t="shared" ref="J122:J125" si="64">LEFT(I122,6)</f>
        <v>502018</v>
      </c>
      <c r="K122" s="7" t="str">
        <f>[1]!S_INFO_NAME(I122)</f>
        <v>带路B</v>
      </c>
      <c r="L122" s="7" t="str">
        <f>UPPER([1]!f_info_trackindexcode(D122))</f>
        <v>399991.SZ</v>
      </c>
      <c r="M122" s="17" t="str">
        <f>[1]!S_INFO_NAME(L122)</f>
        <v>一带一路</v>
      </c>
      <c r="N122" s="4">
        <f ca="1">[1]!f_nav_unit(A122,TDate0)</f>
        <v>1.089</v>
      </c>
      <c r="O122" s="4">
        <f ca="1">[1]!f_nav_unit(F122,TDate0)</f>
        <v>1.0329999999999999</v>
      </c>
      <c r="P122" s="4">
        <f ca="1">[1]!f_nav_unit(I122,TDate0)</f>
        <v>1.145</v>
      </c>
      <c r="Q122" s="5">
        <f ca="1">[1]!f_unit_floortrading(E122,TDate0)/100000000</f>
        <v>3.8809999999999999E-3</v>
      </c>
      <c r="R122" s="5">
        <f ca="1">[1]!f_unit_floortrading(F122,TDate0)/100000000</f>
        <v>1.5236E-2</v>
      </c>
      <c r="S122" s="5">
        <f ca="1">[1]!f_unit_floortrading(I122,TDate0)/100000000</f>
        <v>1.5236E-2</v>
      </c>
      <c r="T122" s="5">
        <f ca="1">[1]!f_unit_floortrading(E122,TDate1)/100000000</f>
        <v>3.8809999999999999E-3</v>
      </c>
      <c r="U122" s="5">
        <f ca="1">[1]!f_unit_floortrading(F122,TDate1)/100000000</f>
        <v>1.5236E-2</v>
      </c>
      <c r="V122" s="5">
        <f ca="1">[1]!f_unit_floortrading(I122,TDate1)/100000000</f>
        <v>1.5236E-2</v>
      </c>
      <c r="W122" s="6">
        <f ca="1">[1]!s_dq_close(A122,TDate0)</f>
        <v>1.0820000000000001</v>
      </c>
      <c r="X122" s="6">
        <f ca="1">[1]!s_dq_close(F122,TDate0)</f>
        <v>1.0880000000000001</v>
      </c>
      <c r="Y122" s="6">
        <f ca="1">[1]!s_dq_close(I122,TDate0)</f>
        <v>1.0760000000000001</v>
      </c>
      <c r="Z122" s="8">
        <f t="shared" ref="Z122:Z125" ca="1" si="65">Q122*N122</f>
        <v>4.2264089999999995E-3</v>
      </c>
      <c r="AA122" s="8">
        <f t="shared" ref="AA122:AA126" ca="1" si="66">R122*O122</f>
        <v>1.5738787999999997E-2</v>
      </c>
      <c r="AB122" s="8">
        <f t="shared" ref="AB122:AB126" ca="1" si="67">S122*P122</f>
        <v>1.7445220000000001E-2</v>
      </c>
      <c r="AC122" s="8">
        <f t="shared" ref="AC122:AC125" ca="1" si="68">Q122+R122+S122</f>
        <v>3.4352999999999995E-2</v>
      </c>
      <c r="AD122" s="8">
        <f t="shared" ca="1" si="21"/>
        <v>3.4352999999999995E-2</v>
      </c>
      <c r="AE122" s="8">
        <f t="shared" ref="AE122:AE125" ca="1" si="69">SUM(Z122:AB122)</f>
        <v>3.7410417000000001E-2</v>
      </c>
      <c r="AF122" s="39">
        <f ca="1">[1]!f_nav_unit(A122,TDate1)</f>
        <v>1.0900000000000001</v>
      </c>
      <c r="AG122" s="39">
        <f ca="1">[1]!f_nav_unit(G122,TDate1)</f>
        <v>1.0329999999999999</v>
      </c>
      <c r="AH122" s="39">
        <f ca="1">[1]!f_nav_unit(J122,TDate1)</f>
        <v>1.147</v>
      </c>
      <c r="AI122" s="6">
        <f ca="1">[1]!s_dq_close(E122,TDate1)</f>
        <v>1.0900000000000001</v>
      </c>
      <c r="AJ122" s="6">
        <f ca="1">[1]!s_dq_close(F122,TDate1)</f>
        <v>1.0880000000000001</v>
      </c>
      <c r="AK122" s="6">
        <f ca="1">[1]!s_dq_close(I122,TDate1)</f>
        <v>1.0760000000000001</v>
      </c>
      <c r="AL122" s="39">
        <f ca="1">[1]!f_nav_unit(A122,TDate2)</f>
        <v>1.0980000000000001</v>
      </c>
      <c r="AM122" s="39">
        <f ca="1">[1]!f_nav_unit(G122,TDate2)</f>
        <v>1.032</v>
      </c>
      <c r="AN122" s="39">
        <f ca="1">[1]!f_nav_unit(J122,TDate2)</f>
        <v>1.1639999999999999</v>
      </c>
      <c r="AO122" s="6">
        <f ca="1">[1]!s_dq_close(E122,TDate2)</f>
        <v>1.0900000000000001</v>
      </c>
      <c r="AP122" s="6">
        <f ca="1">[1]!s_dq_close(F122,TDate2)</f>
        <v>1.0880000000000001</v>
      </c>
      <c r="AQ122" s="6">
        <f ca="1">[1]!s_dq_close(I122,TDate2)</f>
        <v>0.97799999999999998</v>
      </c>
      <c r="AR122" s="9">
        <f>[1]!f_info_managementfeeratio(D122)/100</f>
        <v>0.01</v>
      </c>
      <c r="AS122" s="9">
        <f>[1]!f_info_custodianfeeratio(D122)/100</f>
        <v>2.2000000000000001E-3</v>
      </c>
      <c r="AT122" s="9">
        <f>[1]!f_info_agreedannuyield(F122,"")/100</f>
        <v>4.4999999999999998E-2</v>
      </c>
      <c r="AU122" s="114">
        <f>[1]!f_anal_nextaayield(F122,"")/100</f>
        <v>4.4999999999999998E-2</v>
      </c>
      <c r="AV122" s="1">
        <f ca="1">IF([1]!i_dq_pctchange(L122,TDate1)=0,"-",(AF122/AL122-1)/[1]!i_dq_pctchange(L122,TDate1)*100)</f>
        <v>0.8389576664917483</v>
      </c>
    </row>
    <row r="123" spans="1:48" x14ac:dyDescent="0.25">
      <c r="A123" s="106" t="str">
        <f>CF!A123</f>
        <v>502023</v>
      </c>
      <c r="B123" s="1" t="str">
        <f>CF!D123</f>
        <v>钢铁分级</v>
      </c>
      <c r="C123" s="7" t="str">
        <f t="shared" si="60"/>
        <v>沪</v>
      </c>
      <c r="D123" s="7" t="str">
        <f t="shared" si="61"/>
        <v>502023.OF</v>
      </c>
      <c r="E123" s="7" t="str">
        <f t="shared" si="62"/>
        <v>502023.SH</v>
      </c>
      <c r="F123" s="7" t="str">
        <f>[1]!f_info_smfacode($D123)</f>
        <v>502024.SH</v>
      </c>
      <c r="G123" s="7" t="str">
        <f t="shared" si="63"/>
        <v>502024</v>
      </c>
      <c r="H123" s="7" t="str">
        <f>[1]!S_INFO_NAME(F123)</f>
        <v>钢铁A</v>
      </c>
      <c r="I123" s="7" t="str">
        <f>[1]!f_info_smfbcode($D123)</f>
        <v>502025.SH</v>
      </c>
      <c r="J123" s="7" t="str">
        <f t="shared" si="64"/>
        <v>502025</v>
      </c>
      <c r="K123" s="7" t="str">
        <f>[1]!S_INFO_NAME(I123)</f>
        <v>钢铁B</v>
      </c>
      <c r="L123" s="7" t="str">
        <f>UPPER([1]!f_info_trackindexcode(D123))</f>
        <v>399440.SZ</v>
      </c>
      <c r="M123" s="17" t="str">
        <f>[1]!S_INFO_NAME(L123)</f>
        <v>国证钢铁</v>
      </c>
      <c r="N123" s="4">
        <f ca="1">[1]!f_nav_unit(A123,TDate0)</f>
        <v>1.117</v>
      </c>
      <c r="O123" s="4">
        <f ca="1">[1]!f_nav_unit(F123,TDate0)</f>
        <v>1.0009999999999999</v>
      </c>
      <c r="P123" s="4">
        <f ca="1">[1]!f_nav_unit(I123,TDate0)</f>
        <v>1.2330000000000001</v>
      </c>
      <c r="Q123" s="5">
        <f ca="1">[1]!f_unit_floortrading(E123,TDate0)/100000000</f>
        <v>1.0267999999999999E-2</v>
      </c>
      <c r="R123" s="5">
        <f ca="1">[1]!f_unit_floortrading(F123,TDate0)/100000000</f>
        <v>1.3597E-2</v>
      </c>
      <c r="S123" s="5">
        <f ca="1">[1]!f_unit_floortrading(I123,TDate0)/100000000</f>
        <v>1.3597E-2</v>
      </c>
      <c r="T123" s="5">
        <f ca="1">[1]!f_unit_floortrading(E123,TDate1)/100000000</f>
        <v>1.0267999999999999E-2</v>
      </c>
      <c r="U123" s="5">
        <f ca="1">[1]!f_unit_floortrading(F123,TDate1)/100000000</f>
        <v>1.3597E-2</v>
      </c>
      <c r="V123" s="5">
        <f ca="1">[1]!f_unit_floortrading(I123,TDate1)/100000000</f>
        <v>1.3597E-2</v>
      </c>
      <c r="W123" s="6">
        <f ca="1">[1]!s_dq_close(A123,TDate0)</f>
        <v>1.119</v>
      </c>
      <c r="X123" s="6">
        <f ca="1">[1]!s_dq_close(F123,TDate0)</f>
        <v>1.0509999999999999</v>
      </c>
      <c r="Y123" s="6">
        <f ca="1">[1]!s_dq_close(I123,TDate0)</f>
        <v>1.19</v>
      </c>
      <c r="Z123" s="8">
        <f t="shared" ca="1" si="65"/>
        <v>1.1469356E-2</v>
      </c>
      <c r="AA123" s="8">
        <f t="shared" ca="1" si="66"/>
        <v>1.3610596999999999E-2</v>
      </c>
      <c r="AB123" s="8">
        <f t="shared" ca="1" si="67"/>
        <v>1.6765101000000001E-2</v>
      </c>
      <c r="AC123" s="8">
        <f t="shared" ca="1" si="68"/>
        <v>3.7461999999999995E-2</v>
      </c>
      <c r="AD123" s="8">
        <f t="shared" ca="1" si="21"/>
        <v>3.7461999999999995E-2</v>
      </c>
      <c r="AE123" s="8">
        <f t="shared" ca="1" si="69"/>
        <v>4.1845054E-2</v>
      </c>
      <c r="AF123" s="39">
        <f ca="1">[1]!f_nav_unit(A123,TDate1)</f>
        <v>1.125</v>
      </c>
      <c r="AG123" s="39">
        <f ca="1">[1]!f_nav_unit(G123,TDate1)</f>
        <v>1.0009999999999999</v>
      </c>
      <c r="AH123" s="39">
        <f ca="1">[1]!f_nav_unit(J123,TDate1)</f>
        <v>1.2490000000000001</v>
      </c>
      <c r="AI123" s="6">
        <f ca="1">[1]!s_dq_close(E123,TDate1)</f>
        <v>1.129</v>
      </c>
      <c r="AJ123" s="6">
        <f ca="1">[1]!s_dq_close(F123,TDate1)</f>
        <v>1.0509999999999999</v>
      </c>
      <c r="AK123" s="6">
        <f ca="1">[1]!s_dq_close(I123,TDate1)</f>
        <v>1.19</v>
      </c>
      <c r="AL123" s="39">
        <f ca="1">[1]!f_nav_unit(A123,TDate2)</f>
        <v>1.145</v>
      </c>
      <c r="AM123" s="39">
        <f ca="1">[1]!f_nav_unit(G123,TDate2)</f>
        <v>1.0009999999999999</v>
      </c>
      <c r="AN123" s="39">
        <f ca="1">[1]!f_nav_unit(J123,TDate2)</f>
        <v>1.2889999999999999</v>
      </c>
      <c r="AO123" s="6">
        <f ca="1">[1]!s_dq_close(E123,TDate2)</f>
        <v>1.135</v>
      </c>
      <c r="AP123" s="6">
        <f ca="1">[1]!s_dq_close(F123,TDate2)</f>
        <v>1</v>
      </c>
      <c r="AQ123" s="6">
        <f ca="1">[1]!s_dq_close(I123,TDate2)</f>
        <v>1.1910000000000001</v>
      </c>
      <c r="AR123" s="9">
        <f>[1]!f_info_managementfeeratio(D123)/100</f>
        <v>0.01</v>
      </c>
      <c r="AS123" s="9">
        <f>[1]!f_info_custodianfeeratio(D123)/100</f>
        <v>2.2000000000000001E-3</v>
      </c>
      <c r="AT123" s="9">
        <f>[1]!f_info_agreedannuyield(F123,"")/100</f>
        <v>4.4999999999999998E-2</v>
      </c>
      <c r="AU123" s="114">
        <f>[1]!f_anal_nextaayield(F123,"")/100</f>
        <v>4.4999999999999998E-2</v>
      </c>
      <c r="AV123" s="1">
        <f ca="1">IF([1]!i_dq_pctchange(L123,TDate1)=0,"-",(AF123/AL123-1)/[1]!i_dq_pctchange(L123,TDate1)*100)</f>
        <v>1.0480138372991787</v>
      </c>
    </row>
    <row r="124" spans="1:48" x14ac:dyDescent="0.25">
      <c r="A124" s="106" t="str">
        <f>CF!A124</f>
        <v>502026</v>
      </c>
      <c r="B124" s="1" t="str">
        <f>CF!D124</f>
        <v>新丝路</v>
      </c>
      <c r="C124" s="7" t="str">
        <f t="shared" si="60"/>
        <v>沪</v>
      </c>
      <c r="D124" s="7" t="str">
        <f t="shared" si="61"/>
        <v>502026.OF</v>
      </c>
      <c r="E124" s="7" t="str">
        <f t="shared" si="62"/>
        <v>502026.SH</v>
      </c>
      <c r="F124" s="7" t="str">
        <f>[1]!f_info_smfacode($D124)</f>
        <v>502027.SH</v>
      </c>
      <c r="G124" s="7" t="str">
        <f t="shared" si="63"/>
        <v>502027</v>
      </c>
      <c r="H124" s="7" t="str">
        <f>[1]!S_INFO_NAME(F124)</f>
        <v>新丝路A</v>
      </c>
      <c r="I124" s="7" t="str">
        <f>[1]!f_info_smfbcode($D124)</f>
        <v>502028.SH</v>
      </c>
      <c r="J124" s="7" t="str">
        <f t="shared" si="64"/>
        <v>502028</v>
      </c>
      <c r="K124" s="7" t="str">
        <f>[1]!S_INFO_NAME(I124)</f>
        <v>新丝路B</v>
      </c>
      <c r="L124" s="7" t="str">
        <f>UPPER([1]!f_info_trackindexcode(D124))</f>
        <v>399429.SZ</v>
      </c>
      <c r="M124" s="17" t="str">
        <f>[1]!S_INFO_NAME(L124)</f>
        <v>新丝路</v>
      </c>
      <c r="N124" s="4">
        <f ca="1">[1]!f_nav_unit(A124,TDate0)</f>
        <v>0.84599999999999997</v>
      </c>
      <c r="O124" s="4">
        <f ca="1">[1]!f_nav_unit(F124,TDate0)</f>
        <v>1.0009999999999999</v>
      </c>
      <c r="P124" s="4">
        <f ca="1">[1]!f_nav_unit(I124,TDate0)</f>
        <v>0.69099999999999995</v>
      </c>
      <c r="Q124" s="5">
        <f ca="1">[1]!f_unit_floortrading(E124,TDate0)/100000000</f>
        <v>1.5414000000000001E-2</v>
      </c>
      <c r="R124" s="5">
        <f ca="1">[1]!f_unit_floortrading(F124,TDate0)/100000000</f>
        <v>2.4906999999999999E-2</v>
      </c>
      <c r="S124" s="5">
        <f ca="1">[1]!f_unit_floortrading(I124,TDate0)/100000000</f>
        <v>2.4906999999999999E-2</v>
      </c>
      <c r="T124" s="5">
        <f ca="1">[1]!f_unit_floortrading(E124,TDate1)/100000000</f>
        <v>1.5424E-2</v>
      </c>
      <c r="U124" s="5">
        <f ca="1">[1]!f_unit_floortrading(F124,TDate1)/100000000</f>
        <v>2.4906999999999999E-2</v>
      </c>
      <c r="V124" s="5">
        <f ca="1">[1]!f_unit_floortrading(I124,TDate1)/100000000</f>
        <v>2.4906999999999999E-2</v>
      </c>
      <c r="W124" s="6">
        <f ca="1">[1]!s_dq_close(A124,TDate0)</f>
        <v>0.84499999999999997</v>
      </c>
      <c r="X124" s="6">
        <f ca="1">[1]!s_dq_close(F124,TDate0)</f>
        <v>1.042</v>
      </c>
      <c r="Y124" s="6">
        <f ca="1">[1]!s_dq_close(I124,TDate0)</f>
        <v>0.65800000000000003</v>
      </c>
      <c r="Z124" s="8">
        <f t="shared" ca="1" si="65"/>
        <v>1.3040243999999999E-2</v>
      </c>
      <c r="AA124" s="8">
        <f t="shared" ca="1" si="66"/>
        <v>2.4931906999999996E-2</v>
      </c>
      <c r="AB124" s="8">
        <f t="shared" ca="1" si="67"/>
        <v>1.7210736999999997E-2</v>
      </c>
      <c r="AC124" s="8">
        <f t="shared" ca="1" si="68"/>
        <v>6.5227999999999994E-2</v>
      </c>
      <c r="AD124" s="8">
        <f t="shared" ca="1" si="21"/>
        <v>6.523799999999999E-2</v>
      </c>
      <c r="AE124" s="8">
        <f t="shared" ca="1" si="69"/>
        <v>5.5182887999999992E-2</v>
      </c>
      <c r="AF124" s="39">
        <f ca="1">[1]!f_nav_unit(A124,TDate1)</f>
        <v>0.84</v>
      </c>
      <c r="AG124" s="39">
        <f ca="1">[1]!f_nav_unit(G124,TDate1)</f>
        <v>1.0009999999999999</v>
      </c>
      <c r="AH124" s="39">
        <f ca="1">[1]!f_nav_unit(J124,TDate1)</f>
        <v>0.67900000000000005</v>
      </c>
      <c r="AI124" s="6">
        <f ca="1">[1]!s_dq_close(E124,TDate1)</f>
        <v>0.83799999999999997</v>
      </c>
      <c r="AJ124" s="6">
        <f ca="1">[1]!s_dq_close(F124,TDate1)</f>
        <v>1.042</v>
      </c>
      <c r="AK124" s="6">
        <f ca="1">[1]!s_dq_close(I124,TDate1)</f>
        <v>0.65600000000000003</v>
      </c>
      <c r="AL124" s="39">
        <f ca="1">[1]!f_nav_unit(A124,TDate2)</f>
        <v>0.84699999999999998</v>
      </c>
      <c r="AM124" s="39">
        <f ca="1">[1]!f_nav_unit(G124,TDate2)</f>
        <v>1.0009999999999999</v>
      </c>
      <c r="AN124" s="39">
        <f ca="1">[1]!f_nav_unit(J124,TDate2)</f>
        <v>0.69299999999999995</v>
      </c>
      <c r="AO124" s="6">
        <f ca="1">[1]!s_dq_close(E124,TDate2)</f>
        <v>0.83899999999999997</v>
      </c>
      <c r="AP124" s="6">
        <f ca="1">[1]!s_dq_close(F124,TDate2)</f>
        <v>1.042</v>
      </c>
      <c r="AQ124" s="6">
        <f ca="1">[1]!s_dq_close(I124,TDate2)</f>
        <v>0.628</v>
      </c>
      <c r="AR124" s="9">
        <f>[1]!f_info_managementfeeratio(D124)/100</f>
        <v>0.01</v>
      </c>
      <c r="AS124" s="9">
        <f>[1]!f_info_custodianfeeratio(D124)/100</f>
        <v>2.2000000000000001E-3</v>
      </c>
      <c r="AT124" s="9">
        <f>[1]!f_info_agreedannuyield(F124,"")/100</f>
        <v>4.4999999999999998E-2</v>
      </c>
      <c r="AU124" s="114">
        <f>[1]!f_anal_nextaayield(F124,"")/100</f>
        <v>4.4999999999999998E-2</v>
      </c>
      <c r="AV124" s="1">
        <f ca="1">IF([1]!i_dq_pctchange(L124,TDate1)=0,"-",(AF124/AL124-1)/[1]!i_dq_pctchange(L124,TDate1)*100)</f>
        <v>0.96209695471888235</v>
      </c>
    </row>
    <row r="125" spans="1:48" x14ac:dyDescent="0.25">
      <c r="A125" s="106" t="str">
        <f>CF!A125</f>
        <v>502040</v>
      </c>
      <c r="B125" s="1" t="str">
        <f>CF!D125</f>
        <v>上50分级</v>
      </c>
      <c r="C125" s="7" t="str">
        <f t="shared" si="60"/>
        <v>沪</v>
      </c>
      <c r="D125" s="7" t="str">
        <f t="shared" si="61"/>
        <v>502040.OF</v>
      </c>
      <c r="E125" s="7" t="str">
        <f t="shared" si="62"/>
        <v>502040.SH</v>
      </c>
      <c r="F125" s="7" t="str">
        <f>[1]!f_info_smfacode($D125)</f>
        <v>502041.SH</v>
      </c>
      <c r="G125" s="7" t="str">
        <f t="shared" si="63"/>
        <v>502041</v>
      </c>
      <c r="H125" s="7" t="str">
        <f>[1]!S_INFO_NAME(F125)</f>
        <v>上50A</v>
      </c>
      <c r="I125" s="7" t="str">
        <f>[1]!f_info_smfbcode($D125)</f>
        <v>502042.SH</v>
      </c>
      <c r="J125" s="7" t="str">
        <f t="shared" si="64"/>
        <v>502042</v>
      </c>
      <c r="K125" s="7" t="str">
        <f>[1]!S_INFO_NAME(I125)</f>
        <v>上50B</v>
      </c>
      <c r="L125" s="7" t="str">
        <f>UPPER([1]!f_info_trackindexcode(D125))</f>
        <v>000016.SH</v>
      </c>
      <c r="M125" s="17" t="str">
        <f>[1]!S_INFO_NAME(L125)</f>
        <v>上证50</v>
      </c>
      <c r="N125" s="4">
        <f ca="1">[1]!f_nav_unit(A125,TDate0)</f>
        <v>1.111</v>
      </c>
      <c r="O125" s="4">
        <f ca="1">[1]!f_nav_unit(F125,TDate0)</f>
        <v>1.0389999999999999</v>
      </c>
      <c r="P125" s="4">
        <f ca="1">[1]!f_nav_unit(I125,TDate0)</f>
        <v>1.1839999999999999</v>
      </c>
      <c r="Q125" s="5">
        <f ca="1">[1]!f_unit_floortrading(E125,TDate0)/100000000</f>
        <v>0.59634900000000002</v>
      </c>
      <c r="R125" s="5">
        <f ca="1">[1]!f_unit_floortrading(F125,TDate0)/100000000</f>
        <v>4.0315999999999998E-2</v>
      </c>
      <c r="S125" s="5">
        <f ca="1">[1]!f_unit_floortrading(I125,TDate0)/100000000</f>
        <v>4.0315999999999998E-2</v>
      </c>
      <c r="T125" s="5">
        <f ca="1">[1]!f_unit_floortrading(E125,TDate1)/100000000</f>
        <v>0.59634900000000002</v>
      </c>
      <c r="U125" s="5">
        <f ca="1">[1]!f_unit_floortrading(F125,TDate1)/100000000</f>
        <v>4.0315999999999998E-2</v>
      </c>
      <c r="V125" s="5">
        <f ca="1">[1]!f_unit_floortrading(I125,TDate1)/100000000</f>
        <v>4.0315999999999998E-2</v>
      </c>
      <c r="W125" s="6">
        <f ca="1">[1]!s_dq_close(A125,TDate0)</f>
        <v>1.121</v>
      </c>
      <c r="X125" s="6">
        <f ca="1">[1]!s_dq_close(F125,TDate0)</f>
        <v>0.996</v>
      </c>
      <c r="Y125" s="6">
        <f ca="1">[1]!s_dq_close(I125,TDate0)</f>
        <v>1.1200000000000001</v>
      </c>
      <c r="Z125" s="8">
        <f t="shared" ca="1" si="65"/>
        <v>0.66254373899999996</v>
      </c>
      <c r="AA125" s="8">
        <f t="shared" ca="1" si="66"/>
        <v>4.1888323999999998E-2</v>
      </c>
      <c r="AB125" s="8">
        <f t="shared" ca="1" si="67"/>
        <v>4.7734143999999992E-2</v>
      </c>
      <c r="AC125" s="8">
        <f t="shared" ca="1" si="68"/>
        <v>0.67698100000000005</v>
      </c>
      <c r="AD125" s="8">
        <f t="shared" ca="1" si="21"/>
        <v>0.67698100000000005</v>
      </c>
      <c r="AE125" s="8">
        <f t="shared" ca="1" si="69"/>
        <v>0.75216620699999992</v>
      </c>
      <c r="AF125" s="39">
        <f ca="1">[1]!f_nav_unit(A125,TDate1)</f>
        <v>1.113</v>
      </c>
      <c r="AG125" s="39">
        <f ca="1">[1]!f_nav_unit(G125,TDate1)</f>
        <v>1.038</v>
      </c>
      <c r="AH125" s="39">
        <f ca="1">[1]!f_nav_unit(J125,TDate1)</f>
        <v>1.1879999999999999</v>
      </c>
      <c r="AI125" s="6">
        <f ca="1">[1]!s_dq_close(E125,TDate1)</f>
        <v>1.121</v>
      </c>
      <c r="AJ125" s="6">
        <f ca="1">[1]!s_dq_close(F125,TDate1)</f>
        <v>1.1000000000000001</v>
      </c>
      <c r="AK125" s="6">
        <f ca="1">[1]!s_dq_close(I125,TDate1)</f>
        <v>1.1200000000000001</v>
      </c>
      <c r="AL125" s="39">
        <f ca="1">[1]!f_nav_unit(A125,TDate2)</f>
        <v>1.1220000000000001</v>
      </c>
      <c r="AM125" s="39">
        <f ca="1">[1]!f_nav_unit(G125,TDate2)</f>
        <v>1.038</v>
      </c>
      <c r="AN125" s="39">
        <f ca="1">[1]!f_nav_unit(J125,TDate2)</f>
        <v>1.2050000000000001</v>
      </c>
      <c r="AO125" s="6">
        <f ca="1">[1]!s_dq_close(E125,TDate2)</f>
        <v>1.121</v>
      </c>
      <c r="AP125" s="6">
        <f ca="1">[1]!s_dq_close(F125,TDate2)</f>
        <v>1.1000000000000001</v>
      </c>
      <c r="AQ125" s="6">
        <f ca="1">[1]!s_dq_close(I125,TDate2)</f>
        <v>1.03</v>
      </c>
      <c r="AR125" s="9">
        <f>[1]!f_info_managementfeeratio(D125)/100</f>
        <v>0.01</v>
      </c>
      <c r="AS125" s="9">
        <f>[1]!f_info_custodianfeeratio(D125)/100</f>
        <v>2.2000000000000001E-3</v>
      </c>
      <c r="AT125" s="9">
        <f>[1]!f_info_agreedannuyield(F125,"")/100</f>
        <v>0.05</v>
      </c>
      <c r="AU125" s="114">
        <f>[1]!f_anal_nextaayield(F125,"")/100</f>
        <v>0.05</v>
      </c>
      <c r="AV125" s="1">
        <f ca="1">IF([1]!i_dq_pctchange(L125,TDate1)=0,"-",(AF125/AL125-1)/[1]!i_dq_pctchange(L125,TDate1)*100)</f>
        <v>0.96759419222426868</v>
      </c>
    </row>
    <row r="126" spans="1:48" x14ac:dyDescent="0.25">
      <c r="A126" s="106" t="str">
        <f>CF!A126</f>
        <v>502053</v>
      </c>
      <c r="B126" s="1" t="str">
        <f>CF!D126</f>
        <v>券商分级</v>
      </c>
      <c r="C126" s="7" t="str">
        <f>IF(LEFT(A126,1)="1","深","沪")</f>
        <v>沪</v>
      </c>
      <c r="D126" s="7" t="str">
        <f>A126&amp;".OF"</f>
        <v>502053.OF</v>
      </c>
      <c r="E126" s="7" t="str">
        <f>A126&amp;IF(C126="深",".SZ",".SH")</f>
        <v>502053.SH</v>
      </c>
      <c r="F126" s="7" t="str">
        <f>[1]!f_info_smfacode($D126)</f>
        <v>502054.SH</v>
      </c>
      <c r="G126" s="7" t="str">
        <f>LEFT(F126,6)</f>
        <v>502054</v>
      </c>
      <c r="H126" s="7" t="str">
        <f>[1]!S_INFO_NAME(F126)</f>
        <v>券商A</v>
      </c>
      <c r="I126" s="7" t="str">
        <f>[1]!f_info_smfbcode($D126)</f>
        <v>502055.SH</v>
      </c>
      <c r="J126" s="7" t="str">
        <f>LEFT(I126,6)</f>
        <v>502055</v>
      </c>
      <c r="K126" s="7" t="str">
        <f>[1]!S_INFO_NAME(I126)</f>
        <v>券商B</v>
      </c>
      <c r="L126" s="7" t="str">
        <f>UPPER([1]!f_info_trackindexcode(D126))</f>
        <v>399975.SZ</v>
      </c>
      <c r="M126" s="17" t="str">
        <f>[1]!S_INFO_NAME(L126)</f>
        <v>证券公司</v>
      </c>
      <c r="N126" s="4">
        <f ca="1">[1]!f_nav_unit(A126,TDate0)</f>
        <v>1.0289999999999999</v>
      </c>
      <c r="O126" s="4">
        <f ca="1">[1]!f_nav_unit(F126,TDate0)</f>
        <v>1.0389999999999999</v>
      </c>
      <c r="P126" s="4">
        <f ca="1">[1]!f_nav_unit(I126,TDate0)</f>
        <v>1.0189999999999999</v>
      </c>
      <c r="Q126" s="5">
        <f ca="1">[1]!f_unit_floortrading(E126,TDate0)/100000000</f>
        <v>1.3113E-2</v>
      </c>
      <c r="R126" s="5">
        <f ca="1">[1]!f_unit_floortrading(F126,TDate0)/100000000</f>
        <v>0.51066400000000001</v>
      </c>
      <c r="S126" s="5">
        <f ca="1">[1]!f_unit_floortrading(I126,TDate0)/100000000</f>
        <v>0.51066400000000001</v>
      </c>
      <c r="T126" s="5">
        <f ca="1">[1]!f_unit_floortrading(E126,TDate1)/100000000</f>
        <v>1.2631E-2</v>
      </c>
      <c r="U126" s="5">
        <f ca="1">[1]!f_unit_floortrading(F126,TDate1)/100000000</f>
        <v>0.51090500000000005</v>
      </c>
      <c r="V126" s="5">
        <f ca="1">[1]!f_unit_floortrading(I126,TDate1)/100000000</f>
        <v>0.51090500000000005</v>
      </c>
      <c r="W126" s="6">
        <f ca="1">[1]!s_dq_close(A126,TDate0)</f>
        <v>1.036</v>
      </c>
      <c r="X126" s="6">
        <f ca="1">[1]!s_dq_close(F126,TDate0)</f>
        <v>1.0529999999999999</v>
      </c>
      <c r="Y126" s="6">
        <f ca="1">[1]!s_dq_close(I126,TDate0)</f>
        <v>1.03</v>
      </c>
      <c r="Z126" s="8">
        <f ca="1">Q126*N126</f>
        <v>1.3493276999999998E-2</v>
      </c>
      <c r="AA126" s="8">
        <f t="shared" ca="1" si="66"/>
        <v>0.530579896</v>
      </c>
      <c r="AB126" s="8">
        <f t="shared" ca="1" si="67"/>
        <v>0.520366616</v>
      </c>
      <c r="AC126" s="8">
        <f ca="1">Q126+R126+S126</f>
        <v>1.0344410000000002</v>
      </c>
      <c r="AD126" s="8">
        <f t="shared" ca="1" si="21"/>
        <v>1.0344410000000002</v>
      </c>
      <c r="AE126" s="8">
        <f ca="1">SUM(Z126:AB126)</f>
        <v>1.0644397890000001</v>
      </c>
      <c r="AF126" s="39">
        <f ca="1">[1]!f_nav_unit(A126,TDate1)</f>
        <v>1.0329999999999999</v>
      </c>
      <c r="AG126" s="39">
        <f ca="1">[1]!f_nav_unit(G126,TDate1)</f>
        <v>1.038</v>
      </c>
      <c r="AH126" s="39">
        <f ca="1">[1]!f_nav_unit(J126,TDate1)</f>
        <v>1.028</v>
      </c>
      <c r="AI126" s="6">
        <f ca="1">[1]!s_dq_close(E126,TDate1)</f>
        <v>1.042</v>
      </c>
      <c r="AJ126" s="6">
        <f ca="1">[1]!s_dq_close(F126,TDate1)</f>
        <v>1.0529999999999999</v>
      </c>
      <c r="AK126" s="6">
        <f ca="1">[1]!s_dq_close(I126,TDate1)</f>
        <v>1.04</v>
      </c>
      <c r="AL126" s="39">
        <f ca="1">[1]!f_nav_unit(A126,TDate2)</f>
        <v>1.0449999999999999</v>
      </c>
      <c r="AM126" s="39">
        <f ca="1">[1]!f_nav_unit(G126,TDate2)</f>
        <v>1.038</v>
      </c>
      <c r="AN126" s="39">
        <f ca="1">[1]!f_nav_unit(J126,TDate2)</f>
        <v>1.052</v>
      </c>
      <c r="AO126" s="6">
        <f ca="1">[1]!s_dq_close(E126,TDate2)</f>
        <v>1.056</v>
      </c>
      <c r="AP126" s="6">
        <f ca="1">[1]!s_dq_close(F126,TDate2)</f>
        <v>1.0549999999999999</v>
      </c>
      <c r="AQ126" s="6">
        <f ca="1">[1]!s_dq_close(I126,TDate2)</f>
        <v>1.052</v>
      </c>
      <c r="AR126" s="9">
        <f>[1]!f_info_managementfeeratio(D126)/100</f>
        <v>0.01</v>
      </c>
      <c r="AS126" s="9">
        <f>[1]!f_info_custodianfeeratio(D126)/100</f>
        <v>2.2000000000000001E-3</v>
      </c>
      <c r="AT126" s="9">
        <f>[1]!f_info_agreedannuyield(F126,"")/100</f>
        <v>0.05</v>
      </c>
      <c r="AU126" s="114">
        <f>[1]!f_anal_nextaayield(F126,"")/100</f>
        <v>0.05</v>
      </c>
      <c r="AV126" s="1">
        <f ca="1">IF([1]!i_dq_pctchange(L126,TDate1)=0,"-",(AF126/AL126-1)/[1]!i_dq_pctchange(L126,TDate1)*100)</f>
        <v>0.93410708548346488</v>
      </c>
    </row>
    <row r="127" spans="1:48" x14ac:dyDescent="0.25">
      <c r="A127" s="106" t="str">
        <f>CF!A127</f>
        <v>161831</v>
      </c>
      <c r="B127" s="1" t="str">
        <f>CF!D127</f>
        <v>H股分级</v>
      </c>
      <c r="C127" s="7" t="str">
        <f t="shared" ref="C127:C128" si="70">IF(LEFT(A127,1)="1","深","沪")</f>
        <v>深</v>
      </c>
      <c r="D127" s="7" t="str">
        <f t="shared" ref="D127:D128" si="71">A127&amp;".OF"</f>
        <v>161831.OF</v>
      </c>
      <c r="E127" s="7" t="str">
        <f t="shared" ref="E127:E128" si="72">A127&amp;IF(C127="深",".SZ",".SH")</f>
        <v>161831.SZ</v>
      </c>
      <c r="F127" s="7" t="str">
        <f>[1]!f_info_smfacode($D127)</f>
        <v>150175.SZ</v>
      </c>
      <c r="G127" s="7" t="str">
        <f t="shared" ref="G127:G128" si="73">LEFT(F127,6)</f>
        <v>150175</v>
      </c>
      <c r="H127" s="7" t="str">
        <f>[1]!S_INFO_NAME(F127)</f>
        <v>H股A</v>
      </c>
      <c r="I127" s="7" t="str">
        <f>[1]!f_info_smfbcode($D127)</f>
        <v>150176.SZ</v>
      </c>
      <c r="J127" s="7" t="str">
        <f t="shared" ref="J127:J128" si="74">LEFT(I127,6)</f>
        <v>150176</v>
      </c>
      <c r="K127" s="7" t="str">
        <f>[1]!S_INFO_NAME(I127)</f>
        <v>H股B</v>
      </c>
      <c r="L127" s="7" t="str">
        <f>UPPER([1]!f_info_trackindexcode(D127))</f>
        <v>HSCEI.HI</v>
      </c>
      <c r="M127" s="17" t="str">
        <f>[1]!S_INFO_NAME(L127)</f>
        <v>恒生国企指数</v>
      </c>
      <c r="N127" s="4">
        <f ca="1">[1]!f_nav_unit(A127,TDate0)</f>
        <v>0.99</v>
      </c>
      <c r="O127" s="4">
        <f ca="1">[1]!f_nav_unit(F127,TDate0)</f>
        <v>1.0384</v>
      </c>
      <c r="P127" s="4">
        <f ca="1">[1]!f_nav_unit(I127,TDate0)</f>
        <v>0.94159999999999999</v>
      </c>
      <c r="Q127" s="5">
        <f ca="1">[1]!f_unit_floortrading(E127,TDate0)/100000000</f>
        <v>0.43220487000000002</v>
      </c>
      <c r="R127" s="5">
        <f ca="1">[1]!f_unit_floortrading(F127,TDate0)/100000000</f>
        <v>19.91434246</v>
      </c>
      <c r="S127" s="5">
        <f ca="1">[1]!f_unit_floortrading(I127,TDate0)/100000000</f>
        <v>19.91434246</v>
      </c>
      <c r="T127" s="5">
        <f ca="1">[1]!f_unit_floortrading(E127,TDate1)/100000000</f>
        <v>0.44597884999999998</v>
      </c>
      <c r="U127" s="5">
        <f ca="1">[1]!f_unit_floortrading(F127,TDate1)/100000000</f>
        <v>19.715522459999999</v>
      </c>
      <c r="V127" s="5">
        <f ca="1">[1]!f_unit_floortrading(I127,TDate1)/100000000</f>
        <v>19.715522459999999</v>
      </c>
      <c r="W127" s="6">
        <f ca="1">[1]!s_dq_close(A127,TDate0)</f>
        <v>0.98699999999999999</v>
      </c>
      <c r="X127" s="6">
        <f ca="1">[1]!s_dq_close(F127,TDate0)</f>
        <v>0.96399999999999997</v>
      </c>
      <c r="Y127" s="6">
        <f ca="1">[1]!s_dq_close(I127,TDate0)</f>
        <v>1.0089999999999999</v>
      </c>
      <c r="Z127" s="8">
        <f t="shared" ref="Z127:Z128" ca="1" si="75">Q127*N127</f>
        <v>0.42788282129999999</v>
      </c>
      <c r="AA127" s="8">
        <f t="shared" ref="AA127:AA128" ca="1" si="76">R127*O127</f>
        <v>20.679053210464001</v>
      </c>
      <c r="AB127" s="8">
        <f t="shared" ref="AB127:AB128" ca="1" si="77">S127*P127</f>
        <v>18.751344860336001</v>
      </c>
      <c r="AC127" s="8">
        <f t="shared" ref="AC127:AC128" ca="1" si="78">Q127+R127+S127</f>
        <v>40.26088979</v>
      </c>
      <c r="AD127" s="8">
        <f t="shared" ref="AD127:AD128" ca="1" si="79">T127+U127+V127</f>
        <v>39.877023769999994</v>
      </c>
      <c r="AE127" s="8">
        <f t="shared" ref="AE127:AE128" ca="1" si="80">SUM(Z127:AB127)</f>
        <v>39.858280892099998</v>
      </c>
      <c r="AF127" s="39">
        <f ca="1">[1]!f_nav_unit(A127,TDate1)</f>
        <v>0.98640000000000005</v>
      </c>
      <c r="AG127" s="39">
        <f ca="1">[1]!f_nav_unit(G127,TDate1)</f>
        <v>1.0383</v>
      </c>
      <c r="AH127" s="39">
        <f ca="1">[1]!f_nav_unit(J127,TDate1)</f>
        <v>0.9345</v>
      </c>
      <c r="AI127" s="6">
        <f ca="1">[1]!s_dq_close(E127,TDate1)</f>
        <v>0.98399999999999999</v>
      </c>
      <c r="AJ127" s="6">
        <f ca="1">[1]!s_dq_close(F127,TDate1)</f>
        <v>0.96599999999999997</v>
      </c>
      <c r="AK127" s="6">
        <f ca="1">[1]!s_dq_close(I127,TDate1)</f>
        <v>1.01</v>
      </c>
      <c r="AL127" s="39">
        <f ca="1">[1]!f_nav_unit(A127,TDate2)</f>
        <v>0.98860000000000003</v>
      </c>
      <c r="AM127" s="39">
        <f ca="1">[1]!f_nav_unit(G127,TDate2)</f>
        <v>1.0381</v>
      </c>
      <c r="AN127" s="39">
        <f ca="1">[1]!f_nav_unit(J127,TDate2)</f>
        <v>0.93910000000000005</v>
      </c>
      <c r="AO127" s="6">
        <f ca="1">[1]!s_dq_close(E127,TDate2)</f>
        <v>0.98799999999999999</v>
      </c>
      <c r="AP127" s="6">
        <f ca="1">[1]!s_dq_close(F127,TDate2)</f>
        <v>0.96699999999999997</v>
      </c>
      <c r="AQ127" s="6">
        <f ca="1">[1]!s_dq_close(I127,TDate2)</f>
        <v>1.0129999999999999</v>
      </c>
      <c r="AR127" s="9">
        <f>[1]!f_info_managementfeeratio(D127)/100</f>
        <v>0.01</v>
      </c>
      <c r="AS127" s="9">
        <f>[1]!f_info_custodianfeeratio(D127)/100</f>
        <v>2.8000000000000004E-3</v>
      </c>
      <c r="AT127" s="9">
        <f>[1]!f_info_agreedannuyield(F127,"")/100</f>
        <v>0.05</v>
      </c>
      <c r="AU127" s="114">
        <f>[1]!f_anal_nextaayield(F127,"")/100</f>
        <v>0.05</v>
      </c>
      <c r="AV127" s="1">
        <f ca="1">IF([1]!i_dq_pctchange(L127,TDate1)=0,"-",(AF127/AL127-1)/[1]!i_dq_pctchange(L127,TDate1)*100)</f>
        <v>0.8241471577985432</v>
      </c>
    </row>
    <row r="128" spans="1:48" x14ac:dyDescent="0.25">
      <c r="A128" s="106" t="str">
        <f>CF!A128</f>
        <v>163109</v>
      </c>
      <c r="B128" s="1" t="str">
        <f>CF!D128</f>
        <v>申万深成</v>
      </c>
      <c r="C128" s="7" t="str">
        <f t="shared" si="70"/>
        <v>深</v>
      </c>
      <c r="D128" s="7" t="str">
        <f t="shared" si="71"/>
        <v>163109.OF</v>
      </c>
      <c r="E128" s="7" t="str">
        <f t="shared" si="72"/>
        <v>163109.SZ</v>
      </c>
      <c r="F128" s="7" t="str">
        <f>[1]!f_info_smfacode($D128)</f>
        <v>150022.SZ</v>
      </c>
      <c r="G128" s="7" t="str">
        <f t="shared" si="73"/>
        <v>150022</v>
      </c>
      <c r="H128" s="7" t="str">
        <f>[1]!S_INFO_NAME(F128)</f>
        <v>深成指A</v>
      </c>
      <c r="I128" s="7" t="str">
        <f>[1]!f_info_smfbcode($D128)</f>
        <v>150023.SZ</v>
      </c>
      <c r="J128" s="7" t="str">
        <f t="shared" si="74"/>
        <v>150023</v>
      </c>
      <c r="K128" s="7" t="str">
        <f>[1]!S_INFO_NAME(I128)</f>
        <v>深成指B</v>
      </c>
      <c r="L128" s="7" t="str">
        <f>UPPER([1]!f_info_trackindexcode(D128))</f>
        <v>399001.SZ</v>
      </c>
      <c r="M128" s="17" t="str">
        <f>[1]!S_INFO_NAME(L128)</f>
        <v>深证成指</v>
      </c>
      <c r="N128" s="4">
        <f ca="1">[1]!f_nav_unit(A128,TDate0)</f>
        <v>0.62</v>
      </c>
      <c r="O128" s="4">
        <f ca="1">[1]!f_nav_unit(F128,TDate0)</f>
        <v>1.0308999999999999</v>
      </c>
      <c r="P128" s="4">
        <f ca="1">[1]!f_nav_unit(I128,TDate0)</f>
        <v>0.20910000000000001</v>
      </c>
      <c r="Q128" s="5">
        <f ca="1">[1]!f_unit_floortrading(E128,TDate0)/100000000</f>
        <v>0</v>
      </c>
      <c r="R128" s="5">
        <f ca="1">[1]!f_unit_floortrading(F128,TDate0)/100000000</f>
        <v>22.076799000000001</v>
      </c>
      <c r="S128" s="5">
        <f ca="1">[1]!f_unit_floortrading(I128,TDate0)/100000000</f>
        <v>22.076799000000001</v>
      </c>
      <c r="T128" s="5">
        <f ca="1">[1]!f_unit_floortrading(E128,TDate1)/100000000</f>
        <v>0</v>
      </c>
      <c r="U128" s="5">
        <f ca="1">[1]!f_unit_floortrading(F128,TDate1)/100000000</f>
        <v>22.17411092</v>
      </c>
      <c r="V128" s="5">
        <f ca="1">[1]!f_unit_floortrading(I128,TDate1)/100000000</f>
        <v>22.17411092</v>
      </c>
      <c r="W128" s="6">
        <f ca="1">[1]!s_dq_close(A128,TDate0)</f>
        <v>0</v>
      </c>
      <c r="X128" s="6">
        <f ca="1">[1]!s_dq_close(F128,TDate0)</f>
        <v>0.82399999999999995</v>
      </c>
      <c r="Y128" s="6">
        <f ca="1">[1]!s_dq_close(I128,TDate0)</f>
        <v>0.41</v>
      </c>
      <c r="Z128" s="8">
        <f t="shared" ca="1" si="75"/>
        <v>0</v>
      </c>
      <c r="AA128" s="8">
        <f t="shared" ca="1" si="76"/>
        <v>22.758972089099998</v>
      </c>
      <c r="AB128" s="8">
        <f t="shared" ca="1" si="77"/>
        <v>4.6162586709000006</v>
      </c>
      <c r="AC128" s="8">
        <f t="shared" ca="1" si="78"/>
        <v>44.153598000000002</v>
      </c>
      <c r="AD128" s="8">
        <f t="shared" ca="1" si="79"/>
        <v>44.348221840000001</v>
      </c>
      <c r="AE128" s="8">
        <f t="shared" ca="1" si="80"/>
        <v>27.375230760000001</v>
      </c>
      <c r="AF128" s="39">
        <f ca="1">[1]!f_nav_unit(A128,TDate1)</f>
        <v>0.62</v>
      </c>
      <c r="AG128" s="39">
        <f ca="1">[1]!f_nav_unit(G128,TDate1)</f>
        <v>1.0307999999999999</v>
      </c>
      <c r="AH128" s="39">
        <f ca="1">[1]!f_nav_unit(J128,TDate1)</f>
        <v>0.2092</v>
      </c>
      <c r="AI128" s="6">
        <f ca="1">[1]!s_dq_close(E128,TDate1)</f>
        <v>0</v>
      </c>
      <c r="AJ128" s="6">
        <f ca="1">[1]!s_dq_close(F128,TDate1)</f>
        <v>0.82399999999999995</v>
      </c>
      <c r="AK128" s="6">
        <f ca="1">[1]!s_dq_close(I128,TDate1)</f>
        <v>0.41</v>
      </c>
      <c r="AL128" s="39">
        <f ca="1">[1]!f_nav_unit(A128,TDate2)</f>
        <v>0.62290000000000001</v>
      </c>
      <c r="AM128" s="39">
        <f ca="1">[1]!f_nav_unit(G128,TDate2)</f>
        <v>1.0306999999999999</v>
      </c>
      <c r="AN128" s="39">
        <f ca="1">[1]!f_nav_unit(J128,TDate2)</f>
        <v>0.21510000000000001</v>
      </c>
      <c r="AO128" s="6">
        <f ca="1">[1]!s_dq_close(E128,TDate2)</f>
        <v>0</v>
      </c>
      <c r="AP128" s="6">
        <f ca="1">[1]!s_dq_close(F128,TDate2)</f>
        <v>0.82499999999999996</v>
      </c>
      <c r="AQ128" s="6">
        <f ca="1">[1]!s_dq_close(I128,TDate2)</f>
        <v>0.41499999999999998</v>
      </c>
      <c r="AR128" s="9">
        <f>[1]!f_info_managementfeeratio(D128)/100</f>
        <v>0.01</v>
      </c>
      <c r="AS128" s="9">
        <f>[1]!f_info_custodianfeeratio(D128)/100</f>
        <v>2.2000000000000001E-3</v>
      </c>
      <c r="AT128" s="9">
        <f>[1]!f_info_agreedannuyield(F128,"")/100</f>
        <v>4.4999999999999998E-2</v>
      </c>
      <c r="AU128" s="114">
        <f>[1]!f_anal_nextaayield(F128,"")/100</f>
        <v>4.4999999999999998E-2</v>
      </c>
      <c r="AV128" s="1">
        <f ca="1">IF([1]!i_dq_pctchange(L128,TDate1)=0,"-",(AF128/AL128-1)/[1]!i_dq_pctchange(L128,TDate1)*100)</f>
        <v>0.92548612136797459</v>
      </c>
    </row>
  </sheetData>
  <sheetProtection selectLockedCells="1" selectUnlockedCells="1"/>
  <phoneticPr fontId="2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Y128"/>
  <sheetViews>
    <sheetView topLeftCell="A34" workbookViewId="0">
      <selection activeCell="C50" sqref="C50:F50"/>
    </sheetView>
  </sheetViews>
  <sheetFormatPr defaultColWidth="9" defaultRowHeight="12" x14ac:dyDescent="0.25"/>
  <cols>
    <col min="1" max="1" width="8.33203125" style="1" bestFit="1" customWidth="1"/>
    <col min="2" max="2" width="15.109375" style="1" bestFit="1" customWidth="1"/>
    <col min="3" max="3" width="22.21875" style="1" bestFit="1" customWidth="1"/>
    <col min="4" max="4" width="8.33203125" style="1" bestFit="1" customWidth="1"/>
    <col min="5" max="6" width="13.44140625" style="1" bestFit="1" customWidth="1"/>
    <col min="7" max="8" width="11.21875" style="1" bestFit="1" customWidth="1"/>
    <col min="9" max="9" width="10.33203125" style="1" bestFit="1" customWidth="1"/>
    <col min="10" max="10" width="11.33203125" style="1" bestFit="1" customWidth="1"/>
    <col min="11" max="11" width="11.21875" style="1" bestFit="1" customWidth="1"/>
    <col min="12" max="12" width="8.33203125" style="1" bestFit="1" customWidth="1"/>
    <col min="13" max="13" width="23.109375" style="1" bestFit="1" customWidth="1"/>
    <col min="14" max="15" width="8.33203125" style="1" bestFit="1" customWidth="1"/>
    <col min="16" max="16" width="23.109375" style="1" bestFit="1" customWidth="1"/>
    <col min="17" max="17" width="8.33203125" style="1" bestFit="1" customWidth="1"/>
    <col min="18" max="18" width="13.44140625" style="1" bestFit="1" customWidth="1"/>
    <col min="19" max="19" width="14.6640625" style="1" bestFit="1" customWidth="1"/>
    <col min="20" max="20" width="9.33203125" style="1" bestFit="1" customWidth="1"/>
    <col min="21" max="21" width="7.33203125" style="1" bestFit="1" customWidth="1"/>
    <col min="22" max="22" width="11.33203125" style="1" bestFit="1" customWidth="1"/>
    <col min="23" max="23" width="12.33203125" style="1" bestFit="1" customWidth="1"/>
    <col min="24" max="24" width="13.44140625" style="1" bestFit="1" customWidth="1"/>
    <col min="25" max="25" width="6.109375" style="1" bestFit="1" customWidth="1"/>
    <col min="26" max="16384" width="9" style="1"/>
  </cols>
  <sheetData>
    <row r="1" spans="1:2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1253</v>
      </c>
      <c r="X1" s="91" t="s">
        <v>937</v>
      </c>
      <c r="Y1" s="91" t="s">
        <v>1314</v>
      </c>
    </row>
    <row r="2" spans="1:25" x14ac:dyDescent="0.25">
      <c r="A2" s="1" t="s">
        <v>220</v>
      </c>
      <c r="B2" s="2">
        <v>40396</v>
      </c>
      <c r="C2" s="1" t="s">
        <v>221</v>
      </c>
      <c r="D2" s="1" t="s">
        <v>1190</v>
      </c>
      <c r="E2" s="1" t="s">
        <v>222</v>
      </c>
      <c r="F2" s="1" t="s">
        <v>223</v>
      </c>
      <c r="G2" s="1">
        <v>0.25</v>
      </c>
      <c r="H2" s="1">
        <v>2</v>
      </c>
      <c r="I2" s="1">
        <v>0</v>
      </c>
      <c r="J2" s="1">
        <v>2.9999999329447746E-2</v>
      </c>
      <c r="K2" s="1">
        <v>0.5</v>
      </c>
      <c r="L2" s="1" t="s">
        <v>1414</v>
      </c>
      <c r="M2" s="1" t="s">
        <v>224</v>
      </c>
      <c r="N2" s="1" t="s">
        <v>224</v>
      </c>
      <c r="O2" s="1" t="s">
        <v>1541</v>
      </c>
      <c r="P2" s="1" t="s">
        <v>225</v>
      </c>
      <c r="Q2" s="1" t="s">
        <v>225</v>
      </c>
      <c r="R2" s="1">
        <v>1</v>
      </c>
      <c r="S2" s="1">
        <v>1</v>
      </c>
      <c r="T2" s="1">
        <v>1</v>
      </c>
      <c r="U2" s="1">
        <v>1.2199999764561653E-2</v>
      </c>
      <c r="V2" s="1" t="s">
        <v>226</v>
      </c>
      <c r="W2" s="45" t="s">
        <v>1254</v>
      </c>
      <c r="X2" s="91">
        <v>4.4999998062849045E-2</v>
      </c>
      <c r="Y2" s="91">
        <f t="shared" ref="Y2:Y32" si="0">IF(ROUND(K2,2)=0.5,IF(ROUND(G2,2)=0.25,IF(ROUND(H2,2)=1.5,6,IF(ROUND(H2,2)=2,7,"-")),"-"),"-")</f>
        <v>7</v>
      </c>
    </row>
    <row r="3" spans="1:25" x14ac:dyDescent="0.25">
      <c r="A3" s="1" t="s">
        <v>227</v>
      </c>
      <c r="B3" s="2">
        <v>40616</v>
      </c>
      <c r="C3" s="1" t="s">
        <v>228</v>
      </c>
      <c r="D3" s="1" t="s">
        <v>229</v>
      </c>
      <c r="E3" s="1" t="s">
        <v>230</v>
      </c>
      <c r="F3" s="1" t="s">
        <v>231</v>
      </c>
      <c r="G3" s="1">
        <v>0.25</v>
      </c>
      <c r="H3" s="1">
        <v>2</v>
      </c>
      <c r="I3" s="1">
        <v>0</v>
      </c>
      <c r="J3" s="1">
        <v>3.2000001519918442E-2</v>
      </c>
      <c r="K3" s="1">
        <v>0.40000000596046448</v>
      </c>
      <c r="L3" s="1" t="s">
        <v>1415</v>
      </c>
      <c r="M3" s="1" t="s">
        <v>232</v>
      </c>
      <c r="N3" s="1" t="s">
        <v>233</v>
      </c>
      <c r="O3" s="1" t="s">
        <v>1542</v>
      </c>
      <c r="P3" s="1" t="s">
        <v>234</v>
      </c>
      <c r="Q3" s="1" t="s">
        <v>235</v>
      </c>
      <c r="R3" s="1">
        <v>1</v>
      </c>
      <c r="S3" s="1">
        <v>1</v>
      </c>
      <c r="T3" s="1">
        <v>1</v>
      </c>
      <c r="U3" s="1">
        <v>1.2199999764561653E-2</v>
      </c>
      <c r="V3" s="1" t="s">
        <v>279</v>
      </c>
      <c r="W3" s="45" t="s">
        <v>1254</v>
      </c>
      <c r="X3" s="91">
        <v>4.700000211596489E-2</v>
      </c>
      <c r="Y3" s="91" t="str">
        <f t="shared" si="0"/>
        <v>-</v>
      </c>
    </row>
    <row r="4" spans="1:25" x14ac:dyDescent="0.25">
      <c r="A4" s="3" t="s">
        <v>237</v>
      </c>
      <c r="B4" s="2">
        <v>40648</v>
      </c>
      <c r="C4" s="3" t="s">
        <v>238</v>
      </c>
      <c r="D4" s="3" t="s">
        <v>1191</v>
      </c>
      <c r="E4" s="3" t="s">
        <v>239</v>
      </c>
      <c r="F4" s="3" t="s">
        <v>240</v>
      </c>
      <c r="G4" s="3">
        <v>0.25</v>
      </c>
      <c r="H4" s="3">
        <v>2</v>
      </c>
      <c r="I4" s="3">
        <v>0</v>
      </c>
      <c r="J4" s="3">
        <v>3.5000000149011612E-2</v>
      </c>
      <c r="K4" s="3">
        <v>0.5</v>
      </c>
      <c r="L4" s="1" t="s">
        <v>1416</v>
      </c>
      <c r="M4" s="3" t="s">
        <v>241</v>
      </c>
      <c r="N4" s="3" t="s">
        <v>242</v>
      </c>
      <c r="O4" s="3" t="s">
        <v>1543</v>
      </c>
      <c r="P4" s="3" t="s">
        <v>243</v>
      </c>
      <c r="Q4" s="3" t="s">
        <v>244</v>
      </c>
      <c r="R4" s="3">
        <v>1</v>
      </c>
      <c r="S4" s="3">
        <v>1</v>
      </c>
      <c r="T4" s="3">
        <v>1</v>
      </c>
      <c r="U4" s="3">
        <v>1.2199999764561653E-2</v>
      </c>
      <c r="V4" s="3" t="s">
        <v>236</v>
      </c>
      <c r="W4" s="45" t="s">
        <v>1254</v>
      </c>
      <c r="X4" s="91">
        <v>5.000000074505806E-2</v>
      </c>
      <c r="Y4" s="91">
        <f t="shared" si="0"/>
        <v>7</v>
      </c>
    </row>
    <row r="5" spans="1:25" x14ac:dyDescent="0.25">
      <c r="A5" s="3" t="s">
        <v>245</v>
      </c>
      <c r="B5" s="2">
        <v>40702</v>
      </c>
      <c r="C5" s="3" t="s">
        <v>246</v>
      </c>
      <c r="D5" s="3" t="s">
        <v>247</v>
      </c>
      <c r="E5" s="3" t="s">
        <v>248</v>
      </c>
      <c r="F5" s="3" t="s">
        <v>1255</v>
      </c>
      <c r="G5" s="3">
        <v>0.20000000298023224</v>
      </c>
      <c r="H5" s="3">
        <v>2</v>
      </c>
      <c r="I5" s="3">
        <v>0</v>
      </c>
      <c r="J5" s="3">
        <v>3.5000000149011612E-2</v>
      </c>
      <c r="K5" s="3">
        <v>0.40000000596046448</v>
      </c>
      <c r="L5" s="1" t="s">
        <v>1417</v>
      </c>
      <c r="M5" s="3" t="s">
        <v>250</v>
      </c>
      <c r="N5" s="3" t="s">
        <v>250</v>
      </c>
      <c r="O5" s="3" t="s">
        <v>1544</v>
      </c>
      <c r="P5" s="3" t="s">
        <v>251</v>
      </c>
      <c r="Q5" s="3" t="s">
        <v>251</v>
      </c>
      <c r="R5" s="3">
        <v>1</v>
      </c>
      <c r="S5" s="3">
        <v>1</v>
      </c>
      <c r="T5" s="3">
        <v>0</v>
      </c>
      <c r="U5" s="3">
        <v>1.2199999764561653E-2</v>
      </c>
      <c r="V5" s="3" t="s">
        <v>1255</v>
      </c>
      <c r="W5" s="45" t="s">
        <v>1255</v>
      </c>
      <c r="X5" s="91">
        <v>5.000000074505806E-2</v>
      </c>
      <c r="Y5" s="91" t="str">
        <f t="shared" si="0"/>
        <v>-</v>
      </c>
    </row>
    <row r="6" spans="1:25" x14ac:dyDescent="0.25">
      <c r="A6" s="3" t="s">
        <v>252</v>
      </c>
      <c r="B6" s="2">
        <v>40842</v>
      </c>
      <c r="C6" s="3" t="s">
        <v>253</v>
      </c>
      <c r="D6" s="3" t="s">
        <v>1192</v>
      </c>
      <c r="E6" s="3" t="s">
        <v>248</v>
      </c>
      <c r="F6" s="3" t="s">
        <v>1255</v>
      </c>
      <c r="G6" s="3">
        <v>0.34999999403953552</v>
      </c>
      <c r="H6" s="3">
        <v>10000</v>
      </c>
      <c r="I6" s="3">
        <v>0</v>
      </c>
      <c r="J6" s="3">
        <v>3.9999999105930328E-2</v>
      </c>
      <c r="K6" s="3">
        <v>0.20000000298023224</v>
      </c>
      <c r="L6" s="1" t="s">
        <v>1418</v>
      </c>
      <c r="M6" s="3" t="s">
        <v>254</v>
      </c>
      <c r="N6" s="3" t="s">
        <v>255</v>
      </c>
      <c r="O6" s="3" t="s">
        <v>1545</v>
      </c>
      <c r="P6" s="3" t="s">
        <v>256</v>
      </c>
      <c r="Q6" s="3" t="s">
        <v>257</v>
      </c>
      <c r="R6" s="3">
        <v>0</v>
      </c>
      <c r="S6" s="3">
        <v>1</v>
      </c>
      <c r="T6" s="3">
        <v>1</v>
      </c>
      <c r="U6" s="3">
        <v>1.2199999764561653E-2</v>
      </c>
      <c r="V6" s="3" t="s">
        <v>1255</v>
      </c>
      <c r="W6" s="45" t="s">
        <v>1255</v>
      </c>
      <c r="X6" s="91">
        <v>5.4999999701976776E-2</v>
      </c>
      <c r="Y6" s="91" t="str">
        <f t="shared" si="0"/>
        <v>-</v>
      </c>
    </row>
    <row r="7" spans="1:25" x14ac:dyDescent="0.25">
      <c r="A7" s="3" t="s">
        <v>266</v>
      </c>
      <c r="B7" s="2">
        <v>40899</v>
      </c>
      <c r="C7" s="3" t="s">
        <v>267</v>
      </c>
      <c r="D7" s="3" t="s">
        <v>268</v>
      </c>
      <c r="E7" s="3" t="s">
        <v>230</v>
      </c>
      <c r="F7" s="3" t="s">
        <v>231</v>
      </c>
      <c r="G7" s="3">
        <v>0.25</v>
      </c>
      <c r="H7" s="3">
        <v>2</v>
      </c>
      <c r="I7" s="3">
        <v>0</v>
      </c>
      <c r="J7" s="3">
        <v>3.5000000149011612E-2</v>
      </c>
      <c r="K7" s="3">
        <v>0.40000000596046448</v>
      </c>
      <c r="L7" s="1" t="s">
        <v>1419</v>
      </c>
      <c r="M7" s="3" t="s">
        <v>1193</v>
      </c>
      <c r="N7" s="3" t="s">
        <v>1193</v>
      </c>
      <c r="O7" s="3" t="s">
        <v>1546</v>
      </c>
      <c r="P7" s="3" t="s">
        <v>1194</v>
      </c>
      <c r="Q7" s="3" t="s">
        <v>1194</v>
      </c>
      <c r="R7" s="3">
        <v>1</v>
      </c>
      <c r="S7" s="3">
        <v>1</v>
      </c>
      <c r="T7" s="3">
        <v>1</v>
      </c>
      <c r="U7" s="3">
        <v>1.2199999764561653E-2</v>
      </c>
      <c r="V7" s="3" t="s">
        <v>279</v>
      </c>
      <c r="W7" s="45" t="s">
        <v>1254</v>
      </c>
      <c r="X7" s="91">
        <v>5.000000074505806E-2</v>
      </c>
      <c r="Y7" s="91" t="str">
        <f t="shared" si="0"/>
        <v>-</v>
      </c>
    </row>
    <row r="8" spans="1:25" x14ac:dyDescent="0.25">
      <c r="A8" s="3" t="s">
        <v>280</v>
      </c>
      <c r="B8" s="2">
        <v>40900</v>
      </c>
      <c r="C8" s="3" t="s">
        <v>281</v>
      </c>
      <c r="D8" s="3" t="s">
        <v>1256</v>
      </c>
      <c r="E8" s="3" t="s">
        <v>282</v>
      </c>
      <c r="F8" s="3" t="s">
        <v>283</v>
      </c>
      <c r="G8" s="3">
        <v>0.25</v>
      </c>
      <c r="H8" s="3">
        <v>2.5</v>
      </c>
      <c r="I8" s="3">
        <v>0</v>
      </c>
      <c r="J8" s="3">
        <v>3.5000000149011612E-2</v>
      </c>
      <c r="K8" s="3">
        <v>0.40000000596046448</v>
      </c>
      <c r="L8" s="1" t="s">
        <v>1420</v>
      </c>
      <c r="M8" s="3" t="s">
        <v>284</v>
      </c>
      <c r="N8" s="3" t="s">
        <v>619</v>
      </c>
      <c r="O8" s="3" t="s">
        <v>1547</v>
      </c>
      <c r="P8" s="3" t="s">
        <v>285</v>
      </c>
      <c r="Q8" s="3" t="s">
        <v>663</v>
      </c>
      <c r="R8" s="3">
        <v>1</v>
      </c>
      <c r="S8" s="3">
        <v>1</v>
      </c>
      <c r="T8" s="3">
        <v>1</v>
      </c>
      <c r="U8" s="3">
        <v>1.2199999764561653E-2</v>
      </c>
      <c r="V8" s="3" t="s">
        <v>1257</v>
      </c>
      <c r="W8" s="45" t="s">
        <v>1258</v>
      </c>
      <c r="X8" s="91">
        <v>5.000000074505806E-2</v>
      </c>
      <c r="Y8" s="91" t="str">
        <f t="shared" si="0"/>
        <v>-</v>
      </c>
    </row>
    <row r="9" spans="1:25" x14ac:dyDescent="0.25">
      <c r="A9" s="3" t="s">
        <v>286</v>
      </c>
      <c r="B9" s="2">
        <v>40920</v>
      </c>
      <c r="C9" s="3" t="s">
        <v>287</v>
      </c>
      <c r="D9" s="3" t="s">
        <v>288</v>
      </c>
      <c r="E9" s="3" t="s">
        <v>289</v>
      </c>
      <c r="F9" s="3" t="s">
        <v>290</v>
      </c>
      <c r="G9" s="3">
        <v>0.25</v>
      </c>
      <c r="H9" s="3">
        <v>2</v>
      </c>
      <c r="I9" s="3">
        <v>0</v>
      </c>
      <c r="J9" s="3">
        <v>3.5000000149011612E-2</v>
      </c>
      <c r="K9" s="3">
        <v>0.40000000596046448</v>
      </c>
      <c r="L9" s="1" t="s">
        <v>1421</v>
      </c>
      <c r="M9" s="3" t="s">
        <v>291</v>
      </c>
      <c r="N9" s="3" t="s">
        <v>292</v>
      </c>
      <c r="O9" s="3" t="s">
        <v>1548</v>
      </c>
      <c r="P9" s="3" t="s">
        <v>293</v>
      </c>
      <c r="Q9" s="3" t="s">
        <v>294</v>
      </c>
      <c r="R9" s="3">
        <v>1</v>
      </c>
      <c r="S9" s="3">
        <v>1</v>
      </c>
      <c r="T9" s="3">
        <v>1</v>
      </c>
      <c r="U9" s="3">
        <v>1.2199999764561653E-2</v>
      </c>
      <c r="V9" s="3" t="s">
        <v>236</v>
      </c>
      <c r="W9" s="45" t="s">
        <v>1254</v>
      </c>
      <c r="X9" s="91">
        <v>5.000000074505806E-2</v>
      </c>
      <c r="Y9" s="91" t="str">
        <f t="shared" si="0"/>
        <v>-</v>
      </c>
    </row>
    <row r="10" spans="1:25" x14ac:dyDescent="0.25">
      <c r="A10" s="3" t="s">
        <v>258</v>
      </c>
      <c r="B10" s="2">
        <v>40956</v>
      </c>
      <c r="C10" s="3" t="s">
        <v>259</v>
      </c>
      <c r="D10" s="3" t="s">
        <v>260</v>
      </c>
      <c r="E10" s="3" t="s">
        <v>261</v>
      </c>
      <c r="F10" s="3" t="s">
        <v>249</v>
      </c>
      <c r="G10" s="3">
        <v>0.25</v>
      </c>
      <c r="H10" s="3">
        <v>1.5</v>
      </c>
      <c r="I10" s="3">
        <v>0</v>
      </c>
      <c r="J10" s="3">
        <v>2.9999999329447746E-2</v>
      </c>
      <c r="K10" s="3">
        <v>0.5</v>
      </c>
      <c r="L10" s="1" t="s">
        <v>1422</v>
      </c>
      <c r="M10" s="3" t="s">
        <v>262</v>
      </c>
      <c r="N10" s="3" t="s">
        <v>263</v>
      </c>
      <c r="O10" s="3" t="s">
        <v>1549</v>
      </c>
      <c r="P10" s="3" t="s">
        <v>264</v>
      </c>
      <c r="Q10" s="3" t="s">
        <v>265</v>
      </c>
      <c r="R10" s="3">
        <v>1</v>
      </c>
      <c r="S10" s="3">
        <v>1</v>
      </c>
      <c r="T10" s="3">
        <v>1</v>
      </c>
      <c r="U10" s="3">
        <v>1.2199999764561653E-2</v>
      </c>
      <c r="V10" s="3" t="s">
        <v>226</v>
      </c>
      <c r="W10" s="45" t="s">
        <v>1254</v>
      </c>
      <c r="X10" s="91">
        <v>4.4999998062849045E-2</v>
      </c>
      <c r="Y10" s="91">
        <f t="shared" si="0"/>
        <v>6</v>
      </c>
    </row>
    <row r="11" spans="1:25" x14ac:dyDescent="0.25">
      <c r="A11" s="3" t="s">
        <v>274</v>
      </c>
      <c r="B11" s="2">
        <v>40960</v>
      </c>
      <c r="C11" s="3" t="s">
        <v>275</v>
      </c>
      <c r="D11" s="3" t="s">
        <v>276</v>
      </c>
      <c r="E11" s="3" t="s">
        <v>277</v>
      </c>
      <c r="F11" s="3" t="s">
        <v>278</v>
      </c>
      <c r="G11" s="3">
        <v>0.25</v>
      </c>
      <c r="H11" s="3">
        <v>2</v>
      </c>
      <c r="I11" s="3">
        <v>1</v>
      </c>
      <c r="J11" s="3">
        <v>5.7999998331069946E-2</v>
      </c>
      <c r="K11" s="3">
        <v>0.40000000596046448</v>
      </c>
      <c r="L11" s="1" t="s">
        <v>1423</v>
      </c>
      <c r="M11" s="3" t="s">
        <v>1259</v>
      </c>
      <c r="N11" s="3" t="s">
        <v>1195</v>
      </c>
      <c r="O11" s="3" t="s">
        <v>1550</v>
      </c>
      <c r="P11" s="3" t="s">
        <v>1260</v>
      </c>
      <c r="Q11" s="3" t="s">
        <v>1196</v>
      </c>
      <c r="R11" s="3">
        <v>1</v>
      </c>
      <c r="S11" s="3">
        <v>1</v>
      </c>
      <c r="T11" s="3">
        <v>1</v>
      </c>
      <c r="U11" s="3">
        <v>1.2199999764561653E-2</v>
      </c>
      <c r="V11" s="3" t="s">
        <v>279</v>
      </c>
      <c r="W11" s="45" t="s">
        <v>1254</v>
      </c>
      <c r="X11" s="91">
        <v>5.7999998331069946E-2</v>
      </c>
      <c r="Y11" s="91" t="str">
        <f t="shared" si="0"/>
        <v>-</v>
      </c>
    </row>
    <row r="12" spans="1:25" x14ac:dyDescent="0.25">
      <c r="A12" s="3" t="s">
        <v>269</v>
      </c>
      <c r="B12" s="2">
        <v>40987</v>
      </c>
      <c r="C12" s="3" t="s">
        <v>270</v>
      </c>
      <c r="D12" s="3" t="s">
        <v>271</v>
      </c>
      <c r="E12" s="3" t="s">
        <v>230</v>
      </c>
      <c r="F12" s="3" t="s">
        <v>231</v>
      </c>
      <c r="G12" s="3">
        <v>0.25</v>
      </c>
      <c r="H12" s="3">
        <v>10000</v>
      </c>
      <c r="I12" s="3">
        <v>0</v>
      </c>
      <c r="J12" s="3">
        <v>3.5000000149011612E-2</v>
      </c>
      <c r="K12" s="3">
        <v>0.40000000596046448</v>
      </c>
      <c r="L12" s="1" t="s">
        <v>1424</v>
      </c>
      <c r="M12" s="3" t="s">
        <v>272</v>
      </c>
      <c r="N12" s="3" t="s">
        <v>1197</v>
      </c>
      <c r="O12" s="3" t="s">
        <v>1551</v>
      </c>
      <c r="P12" s="3" t="s">
        <v>273</v>
      </c>
      <c r="Q12" s="3" t="s">
        <v>1198</v>
      </c>
      <c r="R12" s="3">
        <v>0</v>
      </c>
      <c r="S12" s="3">
        <v>1</v>
      </c>
      <c r="T12" s="3">
        <v>1</v>
      </c>
      <c r="U12" s="3">
        <v>1.2199999764561653E-2</v>
      </c>
      <c r="V12" s="3" t="s">
        <v>279</v>
      </c>
      <c r="W12" s="45" t="s">
        <v>1254</v>
      </c>
      <c r="X12" s="91">
        <v>5.000000074505806E-2</v>
      </c>
      <c r="Y12" s="91" t="str">
        <f t="shared" si="0"/>
        <v>-</v>
      </c>
    </row>
    <row r="13" spans="1:25" x14ac:dyDescent="0.25">
      <c r="A13" s="3" t="s">
        <v>295</v>
      </c>
      <c r="B13" s="2">
        <v>41026</v>
      </c>
      <c r="C13" s="3" t="s">
        <v>296</v>
      </c>
      <c r="D13" s="3" t="s">
        <v>297</v>
      </c>
      <c r="E13" s="3" t="s">
        <v>298</v>
      </c>
      <c r="F13" s="3" t="s">
        <v>299</v>
      </c>
      <c r="G13" s="3">
        <v>0.25</v>
      </c>
      <c r="H13" s="3">
        <v>2</v>
      </c>
      <c r="I13" s="3">
        <v>0</v>
      </c>
      <c r="J13" s="3">
        <v>3.5000000149011612E-2</v>
      </c>
      <c r="K13" s="3">
        <v>0.40000000596046448</v>
      </c>
      <c r="L13" s="1" t="s">
        <v>1425</v>
      </c>
      <c r="M13" s="3" t="s">
        <v>300</v>
      </c>
      <c r="N13" s="3" t="s">
        <v>300</v>
      </c>
      <c r="O13" s="3" t="s">
        <v>1552</v>
      </c>
      <c r="P13" s="3" t="s">
        <v>301</v>
      </c>
      <c r="Q13" s="3" t="s">
        <v>301</v>
      </c>
      <c r="R13" s="3">
        <v>1</v>
      </c>
      <c r="S13" s="3">
        <v>1</v>
      </c>
      <c r="T13" s="3">
        <v>1</v>
      </c>
      <c r="U13" s="3">
        <v>1.2199999764561653E-2</v>
      </c>
      <c r="V13" s="3" t="s">
        <v>279</v>
      </c>
      <c r="W13" s="45" t="s">
        <v>1254</v>
      </c>
      <c r="X13" s="91">
        <v>5.000000074505806E-2</v>
      </c>
      <c r="Y13" s="91" t="str">
        <f t="shared" si="0"/>
        <v>-</v>
      </c>
    </row>
    <row r="14" spans="1:25" x14ac:dyDescent="0.25">
      <c r="A14" s="3" t="s">
        <v>307</v>
      </c>
      <c r="B14" s="2">
        <v>41072</v>
      </c>
      <c r="C14" s="3" t="s">
        <v>308</v>
      </c>
      <c r="D14" s="3" t="s">
        <v>1199</v>
      </c>
      <c r="E14" s="3" t="s">
        <v>222</v>
      </c>
      <c r="F14" s="3" t="s">
        <v>223</v>
      </c>
      <c r="G14" s="3">
        <v>0.25</v>
      </c>
      <c r="H14" s="3">
        <v>2</v>
      </c>
      <c r="I14" s="3">
        <v>0</v>
      </c>
      <c r="J14" s="3">
        <v>3.5000000149011612E-2</v>
      </c>
      <c r="K14" s="3">
        <v>0.5</v>
      </c>
      <c r="L14" s="1" t="s">
        <v>1426</v>
      </c>
      <c r="M14" s="3" t="s">
        <v>309</v>
      </c>
      <c r="N14" s="3" t="s">
        <v>1200</v>
      </c>
      <c r="O14" s="3" t="s">
        <v>1553</v>
      </c>
      <c r="P14" s="3" t="s">
        <v>310</v>
      </c>
      <c r="Q14" s="3" t="s">
        <v>1201</v>
      </c>
      <c r="R14" s="3">
        <v>1</v>
      </c>
      <c r="S14" s="3">
        <v>1</v>
      </c>
      <c r="T14" s="3">
        <v>1</v>
      </c>
      <c r="U14" s="3">
        <v>1.2199999764561653E-2</v>
      </c>
      <c r="V14" s="3" t="s">
        <v>236</v>
      </c>
      <c r="W14" s="45" t="s">
        <v>1254</v>
      </c>
      <c r="X14" s="91">
        <v>5.000000074505806E-2</v>
      </c>
      <c r="Y14" s="91">
        <f t="shared" si="0"/>
        <v>7</v>
      </c>
    </row>
    <row r="15" spans="1:25" x14ac:dyDescent="0.25">
      <c r="A15" s="3" t="s">
        <v>302</v>
      </c>
      <c r="B15" s="2">
        <v>41103</v>
      </c>
      <c r="C15" s="3" t="s">
        <v>303</v>
      </c>
      <c r="D15" s="3" t="s">
        <v>304</v>
      </c>
      <c r="E15" s="3" t="s">
        <v>261</v>
      </c>
      <c r="F15" s="3" t="s">
        <v>249</v>
      </c>
      <c r="G15" s="3">
        <v>0.27000001072883606</v>
      </c>
      <c r="H15" s="3">
        <v>2</v>
      </c>
      <c r="I15" s="3">
        <v>0</v>
      </c>
      <c r="J15" s="3">
        <v>2.9999999329447746E-2</v>
      </c>
      <c r="K15" s="3">
        <v>0.5</v>
      </c>
      <c r="L15" s="1" t="s">
        <v>1427</v>
      </c>
      <c r="M15" s="3" t="s">
        <v>305</v>
      </c>
      <c r="N15" s="3" t="s">
        <v>305</v>
      </c>
      <c r="O15" s="3" t="s">
        <v>1554</v>
      </c>
      <c r="P15" s="3" t="s">
        <v>306</v>
      </c>
      <c r="Q15" s="3" t="s">
        <v>306</v>
      </c>
      <c r="R15" s="3">
        <v>1</v>
      </c>
      <c r="S15" s="3">
        <v>1</v>
      </c>
      <c r="T15" s="3">
        <v>1</v>
      </c>
      <c r="U15" s="3">
        <v>1.2199999764561653E-2</v>
      </c>
      <c r="V15" s="3" t="s">
        <v>236</v>
      </c>
      <c r="W15" s="45" t="s">
        <v>1254</v>
      </c>
      <c r="X15" s="91">
        <v>4.4999998062849045E-2</v>
      </c>
      <c r="Y15" s="91" t="str">
        <f t="shared" si="0"/>
        <v>-</v>
      </c>
    </row>
    <row r="16" spans="1:25" x14ac:dyDescent="0.25">
      <c r="A16" s="3" t="s">
        <v>341</v>
      </c>
      <c r="B16" s="2">
        <v>41113</v>
      </c>
      <c r="C16" s="3" t="s">
        <v>342</v>
      </c>
      <c r="D16" s="3" t="s">
        <v>343</v>
      </c>
      <c r="E16" s="3" t="s">
        <v>261</v>
      </c>
      <c r="F16" s="3" t="s">
        <v>249</v>
      </c>
      <c r="G16" s="3">
        <v>0.30000001192092896</v>
      </c>
      <c r="H16" s="3">
        <v>2</v>
      </c>
      <c r="I16" s="3">
        <v>0</v>
      </c>
      <c r="J16" s="3">
        <v>3.5000000149011612E-2</v>
      </c>
      <c r="K16" s="3">
        <v>0.5</v>
      </c>
      <c r="L16" s="1" t="s">
        <v>1428</v>
      </c>
      <c r="M16" s="3" t="s">
        <v>344</v>
      </c>
      <c r="N16" s="3" t="s">
        <v>1202</v>
      </c>
      <c r="O16" s="3" t="s">
        <v>1555</v>
      </c>
      <c r="P16" s="3" t="s">
        <v>345</v>
      </c>
      <c r="Q16" s="3" t="s">
        <v>1203</v>
      </c>
      <c r="R16" s="3">
        <v>1</v>
      </c>
      <c r="S16" s="3">
        <v>1</v>
      </c>
      <c r="T16" s="3">
        <v>1</v>
      </c>
      <c r="U16" s="3">
        <v>1.2199999764561653E-2</v>
      </c>
      <c r="V16" s="3" t="s">
        <v>236</v>
      </c>
      <c r="W16" s="45" t="s">
        <v>1254</v>
      </c>
      <c r="X16" s="91">
        <v>5.000000074505806E-2</v>
      </c>
      <c r="Y16" s="91" t="str">
        <f t="shared" si="0"/>
        <v>-</v>
      </c>
    </row>
    <row r="17" spans="1:25" x14ac:dyDescent="0.25">
      <c r="A17" s="3" t="s">
        <v>324</v>
      </c>
      <c r="B17" s="2">
        <v>41173</v>
      </c>
      <c r="C17" s="3" t="s">
        <v>325</v>
      </c>
      <c r="D17" s="3" t="s">
        <v>326</v>
      </c>
      <c r="E17" s="3" t="s">
        <v>327</v>
      </c>
      <c r="F17" s="3" t="s">
        <v>328</v>
      </c>
      <c r="G17" s="3">
        <v>0.25</v>
      </c>
      <c r="H17" s="3">
        <v>2</v>
      </c>
      <c r="I17" s="3">
        <v>0</v>
      </c>
      <c r="J17" s="3">
        <v>3.5000000149011612E-2</v>
      </c>
      <c r="K17" s="3">
        <v>0.5</v>
      </c>
      <c r="L17" s="1" t="s">
        <v>1429</v>
      </c>
      <c r="M17" s="3" t="s">
        <v>329</v>
      </c>
      <c r="N17" s="3" t="s">
        <v>330</v>
      </c>
      <c r="O17" s="3" t="s">
        <v>1556</v>
      </c>
      <c r="P17" s="3" t="s">
        <v>331</v>
      </c>
      <c r="Q17" s="3" t="s">
        <v>332</v>
      </c>
      <c r="R17" s="3">
        <v>1</v>
      </c>
      <c r="S17" s="3">
        <v>1</v>
      </c>
      <c r="T17" s="3">
        <v>1</v>
      </c>
      <c r="U17" s="3">
        <v>1.2199999764561653E-2</v>
      </c>
      <c r="V17" s="3" t="s">
        <v>236</v>
      </c>
      <c r="W17" s="45" t="s">
        <v>1254</v>
      </c>
      <c r="X17" s="91">
        <v>5.000000074505806E-2</v>
      </c>
      <c r="Y17" s="91">
        <f t="shared" si="0"/>
        <v>7</v>
      </c>
    </row>
    <row r="18" spans="1:25" x14ac:dyDescent="0.25">
      <c r="A18" s="3" t="s">
        <v>315</v>
      </c>
      <c r="B18" s="2">
        <v>41176</v>
      </c>
      <c r="C18" s="3" t="s">
        <v>316</v>
      </c>
      <c r="D18" s="3" t="s">
        <v>317</v>
      </c>
      <c r="E18" s="3" t="s">
        <v>318</v>
      </c>
      <c r="F18" s="3" t="s">
        <v>319</v>
      </c>
      <c r="G18" s="3">
        <v>0.25</v>
      </c>
      <c r="H18" s="3">
        <v>2</v>
      </c>
      <c r="I18" s="3">
        <v>0</v>
      </c>
      <c r="J18" s="3">
        <v>2.9999999329447746E-2</v>
      </c>
      <c r="K18" s="3">
        <v>0.5</v>
      </c>
      <c r="L18" s="1" t="s">
        <v>1430</v>
      </c>
      <c r="M18" s="3" t="s">
        <v>320</v>
      </c>
      <c r="N18" s="3" t="s">
        <v>321</v>
      </c>
      <c r="O18" s="3" t="s">
        <v>1557</v>
      </c>
      <c r="P18" s="3" t="s">
        <v>322</v>
      </c>
      <c r="Q18" s="3" t="s">
        <v>323</v>
      </c>
      <c r="R18" s="3">
        <v>1</v>
      </c>
      <c r="S18" s="3">
        <v>1</v>
      </c>
      <c r="T18" s="3">
        <v>1</v>
      </c>
      <c r="U18" s="3">
        <v>1.2199999764561653E-2</v>
      </c>
      <c r="V18" s="3" t="s">
        <v>236</v>
      </c>
      <c r="W18" s="45" t="s">
        <v>1254</v>
      </c>
      <c r="X18" s="91">
        <v>4.4999998062849045E-2</v>
      </c>
      <c r="Y18" s="91">
        <f t="shared" si="0"/>
        <v>7</v>
      </c>
    </row>
    <row r="19" spans="1:25" x14ac:dyDescent="0.25">
      <c r="A19" s="3" t="s">
        <v>311</v>
      </c>
      <c r="B19" s="2">
        <v>41194</v>
      </c>
      <c r="C19" s="3" t="s">
        <v>312</v>
      </c>
      <c r="D19" s="3" t="s">
        <v>1204</v>
      </c>
      <c r="E19" s="3" t="s">
        <v>298</v>
      </c>
      <c r="F19" s="3" t="s">
        <v>299</v>
      </c>
      <c r="G19" s="3">
        <v>0.25</v>
      </c>
      <c r="H19" s="3">
        <v>2</v>
      </c>
      <c r="I19" s="3">
        <v>0</v>
      </c>
      <c r="J19" s="3">
        <v>3.5000000149011612E-2</v>
      </c>
      <c r="K19" s="3">
        <v>0.5</v>
      </c>
      <c r="L19" s="1" t="s">
        <v>1431</v>
      </c>
      <c r="M19" s="3" t="s">
        <v>313</v>
      </c>
      <c r="N19" s="3" t="s">
        <v>1205</v>
      </c>
      <c r="O19" s="3" t="s">
        <v>1558</v>
      </c>
      <c r="P19" s="3" t="s">
        <v>314</v>
      </c>
      <c r="Q19" s="3" t="s">
        <v>1206</v>
      </c>
      <c r="R19" s="3">
        <v>1</v>
      </c>
      <c r="S19" s="3">
        <v>1</v>
      </c>
      <c r="T19" s="3">
        <v>1</v>
      </c>
      <c r="U19" s="3">
        <v>1.2199999764561653E-2</v>
      </c>
      <c r="V19" s="3" t="s">
        <v>279</v>
      </c>
      <c r="W19" s="45" t="s">
        <v>1254</v>
      </c>
      <c r="X19" s="91">
        <v>5.000000074505806E-2</v>
      </c>
      <c r="Y19" s="91">
        <f t="shared" si="0"/>
        <v>7</v>
      </c>
    </row>
    <row r="20" spans="1:25" x14ac:dyDescent="0.25">
      <c r="A20" s="3" t="s">
        <v>333</v>
      </c>
      <c r="B20" s="2">
        <v>41201</v>
      </c>
      <c r="C20" s="3" t="s">
        <v>334</v>
      </c>
      <c r="D20" s="3" t="s">
        <v>1207</v>
      </c>
      <c r="E20" s="3" t="s">
        <v>335</v>
      </c>
      <c r="F20" s="3" t="s">
        <v>336</v>
      </c>
      <c r="G20" s="3">
        <v>0.25</v>
      </c>
      <c r="H20" s="3">
        <v>2</v>
      </c>
      <c r="I20" s="3">
        <v>0</v>
      </c>
      <c r="J20" s="3">
        <v>2.9999999329447746E-2</v>
      </c>
      <c r="K20" s="3">
        <v>0.5</v>
      </c>
      <c r="L20" s="1" t="s">
        <v>1432</v>
      </c>
      <c r="M20" s="3" t="s">
        <v>337</v>
      </c>
      <c r="N20" s="3" t="s">
        <v>338</v>
      </c>
      <c r="O20" s="3" t="s">
        <v>1559</v>
      </c>
      <c r="P20" s="3" t="s">
        <v>339</v>
      </c>
      <c r="Q20" s="3" t="s">
        <v>340</v>
      </c>
      <c r="R20" s="3">
        <v>1</v>
      </c>
      <c r="S20" s="3">
        <v>1</v>
      </c>
      <c r="T20" s="3">
        <v>1</v>
      </c>
      <c r="U20" s="3">
        <v>1.2199999764561653E-2</v>
      </c>
      <c r="V20" s="3" t="s">
        <v>1261</v>
      </c>
      <c r="W20" s="45" t="s">
        <v>1258</v>
      </c>
      <c r="X20" s="91">
        <v>4.4999998062849045E-2</v>
      </c>
      <c r="Y20" s="91">
        <f t="shared" si="0"/>
        <v>7</v>
      </c>
    </row>
    <row r="21" spans="1:25" x14ac:dyDescent="0.25">
      <c r="A21" s="3" t="s">
        <v>346</v>
      </c>
      <c r="B21" s="2">
        <v>41218</v>
      </c>
      <c r="C21" s="3" t="s">
        <v>347</v>
      </c>
      <c r="D21" s="3" t="s">
        <v>1208</v>
      </c>
      <c r="E21" s="3" t="s">
        <v>222</v>
      </c>
      <c r="F21" s="3" t="s">
        <v>223</v>
      </c>
      <c r="G21" s="3">
        <v>0.25</v>
      </c>
      <c r="H21" s="3">
        <v>2</v>
      </c>
      <c r="I21" s="3">
        <v>0</v>
      </c>
      <c r="J21" s="3">
        <v>3.5000000149011612E-2</v>
      </c>
      <c r="K21" s="3">
        <v>0.5</v>
      </c>
      <c r="L21" s="1" t="s">
        <v>1433</v>
      </c>
      <c r="M21" s="3" t="s">
        <v>348</v>
      </c>
      <c r="N21" s="3" t="s">
        <v>1209</v>
      </c>
      <c r="O21" s="3" t="s">
        <v>1560</v>
      </c>
      <c r="P21" s="3" t="s">
        <v>349</v>
      </c>
      <c r="Q21" s="3" t="s">
        <v>1210</v>
      </c>
      <c r="R21" s="3">
        <v>1</v>
      </c>
      <c r="S21" s="3">
        <v>1</v>
      </c>
      <c r="T21" s="3">
        <v>1</v>
      </c>
      <c r="U21" s="3">
        <v>1.2199999764561653E-2</v>
      </c>
      <c r="V21" s="3" t="s">
        <v>236</v>
      </c>
      <c r="W21" s="45" t="s">
        <v>1254</v>
      </c>
      <c r="X21" s="91">
        <v>5.000000074505806E-2</v>
      </c>
      <c r="Y21" s="91">
        <f t="shared" si="0"/>
        <v>7</v>
      </c>
    </row>
    <row r="22" spans="1:25" x14ac:dyDescent="0.25">
      <c r="A22" s="3" t="s">
        <v>350</v>
      </c>
      <c r="B22" s="2">
        <v>41337</v>
      </c>
      <c r="C22" s="3" t="s">
        <v>351</v>
      </c>
      <c r="D22" s="3" t="s">
        <v>352</v>
      </c>
      <c r="E22" s="3" t="s">
        <v>353</v>
      </c>
      <c r="F22" s="3" t="s">
        <v>354</v>
      </c>
      <c r="G22" s="3">
        <v>0.25</v>
      </c>
      <c r="H22" s="3">
        <v>2</v>
      </c>
      <c r="I22" s="3">
        <v>0</v>
      </c>
      <c r="J22" s="3">
        <v>3.9999999105930328E-2</v>
      </c>
      <c r="K22" s="3">
        <v>0.5</v>
      </c>
      <c r="L22" s="1" t="s">
        <v>1434</v>
      </c>
      <c r="M22" s="3" t="s">
        <v>355</v>
      </c>
      <c r="N22" s="3" t="s">
        <v>356</v>
      </c>
      <c r="O22" s="3" t="s">
        <v>1561</v>
      </c>
      <c r="P22" s="3" t="s">
        <v>357</v>
      </c>
      <c r="Q22" s="3" t="s">
        <v>358</v>
      </c>
      <c r="R22" s="3">
        <v>1</v>
      </c>
      <c r="S22" s="3">
        <v>1</v>
      </c>
      <c r="T22" s="3">
        <v>1</v>
      </c>
      <c r="U22" s="3">
        <v>1.2199999764561653E-2</v>
      </c>
      <c r="V22" s="3" t="s">
        <v>359</v>
      </c>
      <c r="W22" s="45" t="s">
        <v>1258</v>
      </c>
      <c r="X22" s="91">
        <v>5.4999999701976776E-2</v>
      </c>
      <c r="Y22" s="91">
        <f t="shared" si="0"/>
        <v>7</v>
      </c>
    </row>
    <row r="23" spans="1:25" x14ac:dyDescent="0.25">
      <c r="A23" s="3" t="s">
        <v>369</v>
      </c>
      <c r="B23" s="2">
        <v>41414</v>
      </c>
      <c r="C23" s="3" t="s">
        <v>370</v>
      </c>
      <c r="D23" s="3" t="s">
        <v>371</v>
      </c>
      <c r="E23" s="3" t="s">
        <v>372</v>
      </c>
      <c r="F23" s="3" t="s">
        <v>373</v>
      </c>
      <c r="G23" s="3">
        <v>0.25</v>
      </c>
      <c r="H23" s="3">
        <v>2</v>
      </c>
      <c r="I23" s="3">
        <v>0</v>
      </c>
      <c r="J23" s="3">
        <v>4.5000001788139343E-2</v>
      </c>
      <c r="K23" s="3">
        <v>0.5</v>
      </c>
      <c r="L23" s="1" t="s">
        <v>1435</v>
      </c>
      <c r="M23" s="3" t="s">
        <v>374</v>
      </c>
      <c r="N23" s="3" t="s">
        <v>375</v>
      </c>
      <c r="O23" s="3" t="s">
        <v>1562</v>
      </c>
      <c r="P23" s="3" t="s">
        <v>376</v>
      </c>
      <c r="Q23" s="3" t="s">
        <v>377</v>
      </c>
      <c r="R23" s="3">
        <v>1</v>
      </c>
      <c r="S23" s="3">
        <v>1</v>
      </c>
      <c r="T23" s="3">
        <v>0</v>
      </c>
      <c r="U23" s="3">
        <v>1.2199999764561653E-2</v>
      </c>
      <c r="V23" s="3" t="s">
        <v>236</v>
      </c>
      <c r="W23" s="45" t="s">
        <v>1254</v>
      </c>
      <c r="X23" s="91">
        <v>6.0000002384185791E-2</v>
      </c>
      <c r="Y23" s="91">
        <f t="shared" si="0"/>
        <v>7</v>
      </c>
    </row>
    <row r="24" spans="1:25" x14ac:dyDescent="0.25">
      <c r="A24" s="3" t="s">
        <v>360</v>
      </c>
      <c r="B24" s="2">
        <v>41431</v>
      </c>
      <c r="C24" s="3" t="s">
        <v>361</v>
      </c>
      <c r="D24" s="3" t="s">
        <v>362</v>
      </c>
      <c r="E24" s="3" t="s">
        <v>363</v>
      </c>
      <c r="F24" s="3" t="s">
        <v>364</v>
      </c>
      <c r="G24" s="3">
        <v>0.25</v>
      </c>
      <c r="H24" s="3">
        <v>2</v>
      </c>
      <c r="I24" s="3">
        <v>0</v>
      </c>
      <c r="J24" s="3">
        <v>3.5000000149011612E-2</v>
      </c>
      <c r="K24" s="3">
        <v>0.5</v>
      </c>
      <c r="L24" s="1" t="s">
        <v>1436</v>
      </c>
      <c r="M24" s="3" t="s">
        <v>365</v>
      </c>
      <c r="N24" s="3" t="s">
        <v>366</v>
      </c>
      <c r="O24" s="3" t="s">
        <v>1563</v>
      </c>
      <c r="P24" s="3" t="s">
        <v>367</v>
      </c>
      <c r="Q24" s="3" t="s">
        <v>368</v>
      </c>
      <c r="R24" s="3">
        <v>1</v>
      </c>
      <c r="S24" s="3">
        <v>1</v>
      </c>
      <c r="T24" s="3">
        <v>1</v>
      </c>
      <c r="U24" s="3">
        <v>1.2199999764561653E-2</v>
      </c>
      <c r="V24" s="3" t="s">
        <v>236</v>
      </c>
      <c r="W24" s="45" t="s">
        <v>1254</v>
      </c>
      <c r="X24" s="91">
        <v>5.000000074505806E-2</v>
      </c>
      <c r="Y24" s="91">
        <f t="shared" si="0"/>
        <v>7</v>
      </c>
    </row>
    <row r="25" spans="1:25" x14ac:dyDescent="0.25">
      <c r="A25" s="3" t="s">
        <v>393</v>
      </c>
      <c r="B25" s="2">
        <v>41509</v>
      </c>
      <c r="C25" s="3" t="s">
        <v>1262</v>
      </c>
      <c r="D25" s="3" t="s">
        <v>394</v>
      </c>
      <c r="E25" s="3" t="s">
        <v>261</v>
      </c>
      <c r="F25" s="3" t="s">
        <v>249</v>
      </c>
      <c r="G25" s="3">
        <v>0.25</v>
      </c>
      <c r="H25" s="3">
        <v>1.5</v>
      </c>
      <c r="I25" s="3">
        <v>0</v>
      </c>
      <c r="J25" s="3">
        <v>3.5000000149011612E-2</v>
      </c>
      <c r="K25" s="3">
        <v>0.5</v>
      </c>
      <c r="L25" s="1" t="s">
        <v>1437</v>
      </c>
      <c r="M25" s="3" t="s">
        <v>1263</v>
      </c>
      <c r="N25" s="3" t="s">
        <v>395</v>
      </c>
      <c r="O25" s="3" t="s">
        <v>1564</v>
      </c>
      <c r="P25" s="3" t="s">
        <v>1264</v>
      </c>
      <c r="Q25" s="3" t="s">
        <v>396</v>
      </c>
      <c r="R25" s="3">
        <v>1</v>
      </c>
      <c r="S25" s="3">
        <v>1</v>
      </c>
      <c r="T25" s="3">
        <v>1</v>
      </c>
      <c r="U25" s="3">
        <v>1.2199999764561653E-2</v>
      </c>
      <c r="V25" s="3" t="s">
        <v>236</v>
      </c>
      <c r="W25" s="45" t="s">
        <v>1254</v>
      </c>
      <c r="X25" s="91">
        <v>5.000000074505806E-2</v>
      </c>
      <c r="Y25" s="91">
        <f t="shared" si="0"/>
        <v>6</v>
      </c>
    </row>
    <row r="26" spans="1:25" x14ac:dyDescent="0.25">
      <c r="A26" s="3" t="s">
        <v>397</v>
      </c>
      <c r="B26" s="2">
        <v>41514</v>
      </c>
      <c r="C26" s="3" t="s">
        <v>398</v>
      </c>
      <c r="D26" s="3" t="s">
        <v>400</v>
      </c>
      <c r="E26" s="3" t="s">
        <v>399</v>
      </c>
      <c r="F26" s="3" t="s">
        <v>400</v>
      </c>
      <c r="G26" s="3">
        <v>0.44999998807907104</v>
      </c>
      <c r="H26" s="3">
        <v>1.5</v>
      </c>
      <c r="I26" s="3">
        <v>0</v>
      </c>
      <c r="J26" s="3">
        <v>2.9999999329447746E-2</v>
      </c>
      <c r="K26" s="3">
        <v>0.69999998807907104</v>
      </c>
      <c r="L26" s="1" t="s">
        <v>1438</v>
      </c>
      <c r="M26" s="3" t="s">
        <v>401</v>
      </c>
      <c r="N26" s="3" t="s">
        <v>402</v>
      </c>
      <c r="O26" s="3" t="s">
        <v>1565</v>
      </c>
      <c r="P26" s="3" t="s">
        <v>403</v>
      </c>
      <c r="Q26" s="3" t="s">
        <v>404</v>
      </c>
      <c r="R26" s="3">
        <v>1</v>
      </c>
      <c r="S26" s="3">
        <v>1</v>
      </c>
      <c r="T26" s="3">
        <v>1</v>
      </c>
      <c r="U26" s="3">
        <v>1.2199999764561653E-2</v>
      </c>
      <c r="V26" s="3" t="s">
        <v>1265</v>
      </c>
      <c r="W26" s="45" t="s">
        <v>1265</v>
      </c>
      <c r="X26" s="91">
        <v>4.4999998062849045E-2</v>
      </c>
      <c r="Y26" s="91" t="str">
        <f t="shared" si="0"/>
        <v>-</v>
      </c>
    </row>
    <row r="27" spans="1:25" x14ac:dyDescent="0.25">
      <c r="A27" s="3" t="s">
        <v>405</v>
      </c>
      <c r="B27" s="2">
        <v>41519</v>
      </c>
      <c r="C27" s="3" t="s">
        <v>406</v>
      </c>
      <c r="D27" s="3" t="s">
        <v>1211</v>
      </c>
      <c r="E27" s="3" t="s">
        <v>407</v>
      </c>
      <c r="F27" s="3" t="s">
        <v>408</v>
      </c>
      <c r="G27" s="3">
        <v>0.25</v>
      </c>
      <c r="H27" s="3">
        <v>1.5</v>
      </c>
      <c r="I27" s="3">
        <v>0</v>
      </c>
      <c r="J27" s="3">
        <v>3.5000000149011612E-2</v>
      </c>
      <c r="K27" s="3">
        <v>0.5</v>
      </c>
      <c r="L27" s="1" t="s">
        <v>1439</v>
      </c>
      <c r="M27" s="3" t="s">
        <v>409</v>
      </c>
      <c r="N27" s="3" t="s">
        <v>1212</v>
      </c>
      <c r="O27" s="3" t="s">
        <v>1566</v>
      </c>
      <c r="P27" s="3" t="s">
        <v>410</v>
      </c>
      <c r="Q27" s="3" t="s">
        <v>1213</v>
      </c>
      <c r="R27" s="3">
        <v>1</v>
      </c>
      <c r="S27" s="3">
        <v>1</v>
      </c>
      <c r="T27" s="3">
        <v>1</v>
      </c>
      <c r="U27" s="3">
        <v>1.2199999764561653E-2</v>
      </c>
      <c r="V27" s="3" t="s">
        <v>236</v>
      </c>
      <c r="W27" s="45" t="s">
        <v>1254</v>
      </c>
      <c r="X27" s="91">
        <v>5.000000074505806E-2</v>
      </c>
      <c r="Y27" s="91">
        <f t="shared" si="0"/>
        <v>6</v>
      </c>
    </row>
    <row r="28" spans="1:25" x14ac:dyDescent="0.25">
      <c r="A28" s="3" t="s">
        <v>411</v>
      </c>
      <c r="B28" s="2">
        <v>41523</v>
      </c>
      <c r="C28" s="3" t="s">
        <v>412</v>
      </c>
      <c r="D28" s="3" t="s">
        <v>413</v>
      </c>
      <c r="E28" s="3" t="s">
        <v>414</v>
      </c>
      <c r="F28" s="3" t="s">
        <v>415</v>
      </c>
      <c r="G28" s="3">
        <v>0.25</v>
      </c>
      <c r="H28" s="3">
        <v>1.5</v>
      </c>
      <c r="I28" s="3">
        <v>0</v>
      </c>
      <c r="J28" s="3">
        <v>3.2000001519918442E-2</v>
      </c>
      <c r="K28" s="3">
        <v>0.5</v>
      </c>
      <c r="L28" s="1" t="s">
        <v>1440</v>
      </c>
      <c r="M28" s="3" t="s">
        <v>416</v>
      </c>
      <c r="N28" s="3" t="s">
        <v>417</v>
      </c>
      <c r="O28" s="3" t="s">
        <v>1567</v>
      </c>
      <c r="P28" s="3" t="s">
        <v>418</v>
      </c>
      <c r="Q28" s="3" t="s">
        <v>419</v>
      </c>
      <c r="R28" s="3">
        <v>1</v>
      </c>
      <c r="S28" s="3">
        <v>1</v>
      </c>
      <c r="T28" s="3">
        <v>1</v>
      </c>
      <c r="U28" s="3">
        <v>1.2199999764561653E-2</v>
      </c>
      <c r="V28" s="3" t="s">
        <v>1266</v>
      </c>
      <c r="W28" s="45" t="s">
        <v>1258</v>
      </c>
      <c r="X28" s="91">
        <v>4.700000211596489E-2</v>
      </c>
      <c r="Y28" s="91">
        <f t="shared" si="0"/>
        <v>6</v>
      </c>
    </row>
    <row r="29" spans="1:25" x14ac:dyDescent="0.25">
      <c r="A29" s="3" t="s">
        <v>378</v>
      </c>
      <c r="B29" s="2">
        <v>41528</v>
      </c>
      <c r="C29" s="3" t="s">
        <v>379</v>
      </c>
      <c r="D29" s="3" t="s">
        <v>380</v>
      </c>
      <c r="E29" s="3" t="s">
        <v>381</v>
      </c>
      <c r="F29" s="3" t="s">
        <v>382</v>
      </c>
      <c r="G29" s="3">
        <v>0.25</v>
      </c>
      <c r="H29" s="3">
        <v>1.5</v>
      </c>
      <c r="I29" s="3">
        <v>0</v>
      </c>
      <c r="J29" s="3">
        <v>3.9999999105930328E-2</v>
      </c>
      <c r="K29" s="3">
        <v>0.5</v>
      </c>
      <c r="L29" s="1" t="s">
        <v>1441</v>
      </c>
      <c r="M29" s="3" t="s">
        <v>383</v>
      </c>
      <c r="N29" s="3" t="s">
        <v>384</v>
      </c>
      <c r="O29" s="3" t="s">
        <v>1568</v>
      </c>
      <c r="P29" s="3" t="s">
        <v>385</v>
      </c>
      <c r="Q29" s="3" t="s">
        <v>386</v>
      </c>
      <c r="R29" s="3">
        <v>1</v>
      </c>
      <c r="S29" s="3">
        <v>1</v>
      </c>
      <c r="T29" s="3">
        <v>1</v>
      </c>
      <c r="U29" s="3">
        <v>1.2199999764561653E-2</v>
      </c>
      <c r="V29" s="3" t="s">
        <v>1266</v>
      </c>
      <c r="W29" s="45" t="s">
        <v>1258</v>
      </c>
      <c r="X29" s="91">
        <v>5.4999999701976776E-2</v>
      </c>
      <c r="Y29" s="91">
        <f t="shared" si="0"/>
        <v>6</v>
      </c>
    </row>
    <row r="30" spans="1:25" x14ac:dyDescent="0.25">
      <c r="A30" s="3" t="s">
        <v>420</v>
      </c>
      <c r="B30" s="2">
        <v>41535</v>
      </c>
      <c r="C30" s="3" t="s">
        <v>421</v>
      </c>
      <c r="D30" s="3" t="s">
        <v>422</v>
      </c>
      <c r="E30" s="3" t="s">
        <v>1267</v>
      </c>
      <c r="F30" s="3" t="s">
        <v>423</v>
      </c>
      <c r="G30" s="3">
        <v>0.25</v>
      </c>
      <c r="H30" s="3">
        <v>1.5</v>
      </c>
      <c r="I30" s="3">
        <v>0</v>
      </c>
      <c r="J30" s="3">
        <v>3.2000001519918442E-2</v>
      </c>
      <c r="K30" s="3">
        <v>0.5</v>
      </c>
      <c r="L30" s="1" t="s">
        <v>1442</v>
      </c>
      <c r="M30" s="3" t="s">
        <v>424</v>
      </c>
      <c r="N30" s="3" t="s">
        <v>425</v>
      </c>
      <c r="O30" s="3" t="s">
        <v>1569</v>
      </c>
      <c r="P30" s="3" t="s">
        <v>426</v>
      </c>
      <c r="Q30" s="3" t="s">
        <v>427</v>
      </c>
      <c r="R30" s="3">
        <v>1</v>
      </c>
      <c r="S30" s="3">
        <v>1</v>
      </c>
      <c r="T30" s="3">
        <v>1</v>
      </c>
      <c r="U30" s="3">
        <v>1.2199999764561653E-2</v>
      </c>
      <c r="V30" s="3" t="s">
        <v>52</v>
      </c>
      <c r="W30" s="45" t="s">
        <v>1258</v>
      </c>
      <c r="X30" s="91">
        <v>4.700000211596489E-2</v>
      </c>
      <c r="Y30" s="91">
        <f t="shared" si="0"/>
        <v>6</v>
      </c>
    </row>
    <row r="31" spans="1:25" x14ac:dyDescent="0.25">
      <c r="A31" s="3" t="s">
        <v>428</v>
      </c>
      <c r="B31" s="2">
        <v>41540</v>
      </c>
      <c r="C31" s="3" t="s">
        <v>429</v>
      </c>
      <c r="D31" s="3" t="s">
        <v>1214</v>
      </c>
      <c r="E31" s="3" t="s">
        <v>430</v>
      </c>
      <c r="F31" s="3" t="s">
        <v>431</v>
      </c>
      <c r="G31" s="3">
        <v>0.25</v>
      </c>
      <c r="H31" s="3">
        <v>1.5</v>
      </c>
      <c r="I31" s="3">
        <v>0</v>
      </c>
      <c r="J31" s="3">
        <v>3.5000000149011612E-2</v>
      </c>
      <c r="K31" s="3">
        <v>0.5</v>
      </c>
      <c r="L31" s="1" t="s">
        <v>1443</v>
      </c>
      <c r="M31" s="3" t="s">
        <v>432</v>
      </c>
      <c r="N31" s="3" t="s">
        <v>433</v>
      </c>
      <c r="O31" s="3" t="s">
        <v>1570</v>
      </c>
      <c r="P31" s="3" t="s">
        <v>434</v>
      </c>
      <c r="Q31" s="3" t="s">
        <v>435</v>
      </c>
      <c r="R31" s="3">
        <v>1</v>
      </c>
      <c r="S31" s="3">
        <v>1</v>
      </c>
      <c r="T31" s="3">
        <v>1</v>
      </c>
      <c r="U31" s="3">
        <v>1.2199999764561653E-2</v>
      </c>
      <c r="V31" s="3" t="s">
        <v>279</v>
      </c>
      <c r="W31" s="45" t="s">
        <v>1254</v>
      </c>
      <c r="X31" s="91">
        <v>5.000000074505806E-2</v>
      </c>
      <c r="Y31" s="91">
        <f t="shared" si="0"/>
        <v>6</v>
      </c>
    </row>
    <row r="32" spans="1:25" x14ac:dyDescent="0.25">
      <c r="A32" s="3" t="s">
        <v>387</v>
      </c>
      <c r="B32" s="2">
        <v>41619</v>
      </c>
      <c r="C32" s="3" t="s">
        <v>388</v>
      </c>
      <c r="D32" s="3" t="s">
        <v>1215</v>
      </c>
      <c r="E32" s="3" t="s">
        <v>389</v>
      </c>
      <c r="F32" s="3" t="s">
        <v>390</v>
      </c>
      <c r="G32" s="3">
        <v>0.25</v>
      </c>
      <c r="H32" s="3">
        <v>1.5</v>
      </c>
      <c r="I32" s="3">
        <v>0</v>
      </c>
      <c r="J32" s="3">
        <v>3.5000000149011612E-2</v>
      </c>
      <c r="K32" s="3">
        <v>0.5</v>
      </c>
      <c r="L32" s="1" t="s">
        <v>1444</v>
      </c>
      <c r="M32" s="3" t="s">
        <v>391</v>
      </c>
      <c r="N32" s="3" t="s">
        <v>1216</v>
      </c>
      <c r="O32" s="3" t="s">
        <v>1571</v>
      </c>
      <c r="P32" s="3" t="s">
        <v>392</v>
      </c>
      <c r="Q32" s="3" t="s">
        <v>1217</v>
      </c>
      <c r="R32" s="3">
        <v>1</v>
      </c>
      <c r="S32" s="3">
        <v>1</v>
      </c>
      <c r="T32" s="3">
        <v>1</v>
      </c>
      <c r="U32" s="3">
        <v>1.2199999764561653E-2</v>
      </c>
      <c r="V32" s="3" t="s">
        <v>279</v>
      </c>
      <c r="W32" s="45" t="s">
        <v>1254</v>
      </c>
      <c r="X32" s="91">
        <v>5.000000074505806E-2</v>
      </c>
      <c r="Y32" s="91">
        <f t="shared" si="0"/>
        <v>6</v>
      </c>
    </row>
    <row r="33" spans="1:25" x14ac:dyDescent="0.25">
      <c r="A33" s="3" t="s">
        <v>451</v>
      </c>
      <c r="B33" s="2">
        <v>41660</v>
      </c>
      <c r="C33" s="3" t="s">
        <v>452</v>
      </c>
      <c r="D33" s="3" t="s">
        <v>1218</v>
      </c>
      <c r="E33" s="3" t="s">
        <v>261</v>
      </c>
      <c r="F33" s="3" t="s">
        <v>249</v>
      </c>
      <c r="G33" s="3">
        <v>0.25</v>
      </c>
      <c r="H33" s="3">
        <v>1.5</v>
      </c>
      <c r="I33" s="3">
        <v>0</v>
      </c>
      <c r="J33" s="3">
        <v>3.5000000149011612E-2</v>
      </c>
      <c r="K33" s="3">
        <v>0.5</v>
      </c>
      <c r="L33" s="1" t="s">
        <v>1445</v>
      </c>
      <c r="M33" s="3" t="s">
        <v>453</v>
      </c>
      <c r="N33" s="3" t="s">
        <v>454</v>
      </c>
      <c r="O33" s="3" t="s">
        <v>1572</v>
      </c>
      <c r="P33" s="3" t="s">
        <v>455</v>
      </c>
      <c r="Q33" s="3" t="s">
        <v>456</v>
      </c>
      <c r="R33" s="3">
        <v>1</v>
      </c>
      <c r="S33" s="3">
        <v>1</v>
      </c>
      <c r="T33" s="3">
        <v>1</v>
      </c>
      <c r="U33" s="3">
        <v>1.2199999764561653E-2</v>
      </c>
      <c r="V33" s="3" t="s">
        <v>236</v>
      </c>
      <c r="W33" s="45" t="s">
        <v>1254</v>
      </c>
      <c r="X33" s="91">
        <v>5.000000074505806E-2</v>
      </c>
      <c r="Y33" s="91">
        <f t="shared" ref="Y33:Y64" si="1">IF(ROUND(K33,2)=0.5,IF(ROUND(G33,2)=0.25,IF(ROUND(H33,2)=1.5,6,IF(ROUND(H33,2)=2,7,"-")),"-"),"-")</f>
        <v>6</v>
      </c>
    </row>
    <row r="34" spans="1:25" x14ac:dyDescent="0.25">
      <c r="A34" s="3" t="s">
        <v>436</v>
      </c>
      <c r="B34" s="2">
        <v>41661</v>
      </c>
      <c r="C34" s="3" t="s">
        <v>437</v>
      </c>
      <c r="D34" s="3" t="s">
        <v>438</v>
      </c>
      <c r="E34" s="3" t="s">
        <v>1268</v>
      </c>
      <c r="F34" s="3" t="s">
        <v>439</v>
      </c>
      <c r="G34" s="3">
        <v>0.25</v>
      </c>
      <c r="H34" s="3">
        <v>1.5</v>
      </c>
      <c r="I34" s="3">
        <v>0</v>
      </c>
      <c r="J34" s="3">
        <v>3.2000001519918442E-2</v>
      </c>
      <c r="K34" s="3">
        <v>0.5</v>
      </c>
      <c r="L34" s="1" t="s">
        <v>1446</v>
      </c>
      <c r="M34" s="3" t="s">
        <v>440</v>
      </c>
      <c r="N34" s="3" t="s">
        <v>441</v>
      </c>
      <c r="O34" s="3" t="s">
        <v>1573</v>
      </c>
      <c r="P34" s="3" t="s">
        <v>442</v>
      </c>
      <c r="Q34" s="3" t="s">
        <v>443</v>
      </c>
      <c r="R34" s="3">
        <v>1</v>
      </c>
      <c r="S34" s="3">
        <v>1</v>
      </c>
      <c r="T34" s="3">
        <v>1</v>
      </c>
      <c r="U34" s="3">
        <v>1.2199999764561653E-2</v>
      </c>
      <c r="V34" s="3" t="s">
        <v>1269</v>
      </c>
      <c r="W34" s="45" t="s">
        <v>1258</v>
      </c>
      <c r="X34" s="91">
        <v>4.700000211596489E-2</v>
      </c>
      <c r="Y34" s="91">
        <f t="shared" si="1"/>
        <v>6</v>
      </c>
    </row>
    <row r="35" spans="1:25" x14ac:dyDescent="0.25">
      <c r="A35" s="3" t="s">
        <v>457</v>
      </c>
      <c r="B35" s="2">
        <v>41729</v>
      </c>
      <c r="C35" s="3" t="s">
        <v>1270</v>
      </c>
      <c r="D35" s="3" t="s">
        <v>458</v>
      </c>
      <c r="E35" s="3" t="s">
        <v>1271</v>
      </c>
      <c r="F35" s="3" t="s">
        <v>618</v>
      </c>
      <c r="G35" s="3">
        <v>0.25</v>
      </c>
      <c r="H35" s="3">
        <v>1.5</v>
      </c>
      <c r="I35" s="3">
        <v>0</v>
      </c>
      <c r="J35" s="3">
        <v>2.9999999329447746E-2</v>
      </c>
      <c r="K35" s="3">
        <v>0.5</v>
      </c>
      <c r="L35" s="1" t="s">
        <v>1447</v>
      </c>
      <c r="M35" s="3" t="s">
        <v>1272</v>
      </c>
      <c r="N35" s="3" t="s">
        <v>459</v>
      </c>
      <c r="O35" s="3" t="s">
        <v>1574</v>
      </c>
      <c r="P35" s="3" t="s">
        <v>1273</v>
      </c>
      <c r="Q35" s="3" t="s">
        <v>460</v>
      </c>
      <c r="R35" s="3">
        <v>1</v>
      </c>
      <c r="S35" s="3">
        <v>0</v>
      </c>
      <c r="T35" s="3">
        <v>0</v>
      </c>
      <c r="U35" s="3">
        <v>1.2199999764561653E-2</v>
      </c>
      <c r="V35" s="3" t="s">
        <v>33</v>
      </c>
      <c r="W35" s="45" t="s">
        <v>1258</v>
      </c>
      <c r="X35" s="91">
        <v>4.4999998062849045E-2</v>
      </c>
      <c r="Y35" s="91">
        <f t="shared" si="1"/>
        <v>6</v>
      </c>
    </row>
    <row r="36" spans="1:25" x14ac:dyDescent="0.25">
      <c r="A36" s="3" t="s">
        <v>579</v>
      </c>
      <c r="B36" s="2">
        <v>41737</v>
      </c>
      <c r="C36" s="3" t="s">
        <v>580</v>
      </c>
      <c r="D36" s="3" t="s">
        <v>581</v>
      </c>
      <c r="E36" s="3" t="s">
        <v>582</v>
      </c>
      <c r="F36" s="3" t="s">
        <v>583</v>
      </c>
      <c r="G36" s="3">
        <v>0.25</v>
      </c>
      <c r="H36" s="3">
        <v>1.5</v>
      </c>
      <c r="I36" s="3">
        <v>0</v>
      </c>
      <c r="J36" s="3">
        <v>2.9999999329447746E-2</v>
      </c>
      <c r="K36" s="3">
        <v>0.5</v>
      </c>
      <c r="L36" s="1" t="s">
        <v>1448</v>
      </c>
      <c r="M36" s="3" t="s">
        <v>584</v>
      </c>
      <c r="N36" s="3" t="s">
        <v>585</v>
      </c>
      <c r="O36" s="3" t="s">
        <v>1575</v>
      </c>
      <c r="P36" s="3" t="s">
        <v>586</v>
      </c>
      <c r="Q36" s="3" t="s">
        <v>587</v>
      </c>
      <c r="R36" s="3">
        <v>1</v>
      </c>
      <c r="S36" s="3">
        <v>1</v>
      </c>
      <c r="T36" s="3">
        <v>1</v>
      </c>
      <c r="U36" s="3">
        <v>1.4499999582767487E-2</v>
      </c>
      <c r="V36" s="3" t="s">
        <v>1274</v>
      </c>
      <c r="W36" s="45" t="s">
        <v>1254</v>
      </c>
      <c r="X36" s="91">
        <v>4.4999998062849045E-2</v>
      </c>
      <c r="Y36" s="91">
        <f t="shared" si="1"/>
        <v>6</v>
      </c>
    </row>
    <row r="37" spans="1:25" x14ac:dyDescent="0.25">
      <c r="A37" s="3" t="s">
        <v>484</v>
      </c>
      <c r="B37" s="2">
        <v>41745</v>
      </c>
      <c r="C37" s="3" t="s">
        <v>485</v>
      </c>
      <c r="D37" s="3" t="s">
        <v>983</v>
      </c>
      <c r="E37" s="3" t="s">
        <v>486</v>
      </c>
      <c r="F37" s="3" t="s">
        <v>487</v>
      </c>
      <c r="G37" s="3">
        <v>0.25</v>
      </c>
      <c r="H37" s="3">
        <v>1.5</v>
      </c>
      <c r="I37" s="3">
        <v>0</v>
      </c>
      <c r="J37" s="3">
        <v>2.9999999329447746E-2</v>
      </c>
      <c r="K37" s="3">
        <v>0.5</v>
      </c>
      <c r="L37" s="1" t="s">
        <v>1449</v>
      </c>
      <c r="M37" s="3" t="s">
        <v>488</v>
      </c>
      <c r="N37" s="3" t="s">
        <v>489</v>
      </c>
      <c r="O37" s="3" t="s">
        <v>1576</v>
      </c>
      <c r="P37" s="3" t="s">
        <v>490</v>
      </c>
      <c r="Q37" s="3" t="s">
        <v>491</v>
      </c>
      <c r="R37" s="3">
        <v>1</v>
      </c>
      <c r="S37" s="3">
        <v>1</v>
      </c>
      <c r="T37" s="3">
        <v>1</v>
      </c>
      <c r="U37" s="3">
        <v>1.2199999764561653E-2</v>
      </c>
      <c r="V37" s="3" t="s">
        <v>62</v>
      </c>
      <c r="W37" s="45" t="s">
        <v>1258</v>
      </c>
      <c r="X37" s="91">
        <v>4.4999998062849045E-2</v>
      </c>
      <c r="Y37" s="91">
        <f t="shared" si="1"/>
        <v>6</v>
      </c>
    </row>
    <row r="38" spans="1:25" x14ac:dyDescent="0.25">
      <c r="A38" s="3" t="s">
        <v>470</v>
      </c>
      <c r="B38" s="2">
        <v>41768</v>
      </c>
      <c r="C38" s="3" t="s">
        <v>471</v>
      </c>
      <c r="D38" s="3" t="s">
        <v>1219</v>
      </c>
      <c r="E38" s="3" t="s">
        <v>138</v>
      </c>
      <c r="F38" s="3" t="s">
        <v>139</v>
      </c>
      <c r="G38" s="3">
        <v>0.25</v>
      </c>
      <c r="H38" s="3">
        <v>1.5</v>
      </c>
      <c r="I38" s="3">
        <v>0</v>
      </c>
      <c r="J38" s="3">
        <v>2.9999999329447746E-2</v>
      </c>
      <c r="K38" s="3">
        <v>0.5</v>
      </c>
      <c r="L38" s="1" t="s">
        <v>1450</v>
      </c>
      <c r="M38" s="3" t="s">
        <v>472</v>
      </c>
      <c r="N38" s="3" t="s">
        <v>473</v>
      </c>
      <c r="O38" s="3" t="s">
        <v>1577</v>
      </c>
      <c r="P38" s="3" t="s">
        <v>474</v>
      </c>
      <c r="Q38" s="3" t="s">
        <v>475</v>
      </c>
      <c r="R38" s="3">
        <v>1</v>
      </c>
      <c r="S38" s="3">
        <v>1</v>
      </c>
      <c r="T38" s="3">
        <v>1</v>
      </c>
      <c r="U38" s="3">
        <v>1.2199999764561653E-2</v>
      </c>
      <c r="V38" s="3" t="s">
        <v>33</v>
      </c>
      <c r="W38" s="45" t="s">
        <v>1258</v>
      </c>
      <c r="X38" s="91">
        <v>4.4999998062849045E-2</v>
      </c>
      <c r="Y38" s="91">
        <f t="shared" si="1"/>
        <v>6</v>
      </c>
    </row>
    <row r="39" spans="1:25" x14ac:dyDescent="0.25">
      <c r="A39" s="3" t="s">
        <v>476</v>
      </c>
      <c r="B39" s="2">
        <v>41768</v>
      </c>
      <c r="C39" s="3" t="s">
        <v>477</v>
      </c>
      <c r="D39" s="3" t="s">
        <v>1220</v>
      </c>
      <c r="E39" s="3" t="s">
        <v>478</v>
      </c>
      <c r="F39" s="3" t="s">
        <v>479</v>
      </c>
      <c r="G39" s="3">
        <v>0.25</v>
      </c>
      <c r="H39" s="3">
        <v>1.5</v>
      </c>
      <c r="I39" s="3">
        <v>0</v>
      </c>
      <c r="J39" s="3">
        <v>2.9999999329447746E-2</v>
      </c>
      <c r="K39" s="3">
        <v>0.5</v>
      </c>
      <c r="L39" s="1" t="s">
        <v>1451</v>
      </c>
      <c r="M39" s="3" t="s">
        <v>480</v>
      </c>
      <c r="N39" s="3" t="s">
        <v>481</v>
      </c>
      <c r="O39" s="3" t="s">
        <v>1578</v>
      </c>
      <c r="P39" s="3" t="s">
        <v>482</v>
      </c>
      <c r="Q39" s="3" t="s">
        <v>483</v>
      </c>
      <c r="R39" s="3">
        <v>1</v>
      </c>
      <c r="S39" s="3">
        <v>1</v>
      </c>
      <c r="T39" s="3">
        <v>1</v>
      </c>
      <c r="U39" s="3">
        <v>1.2199999764561653E-2</v>
      </c>
      <c r="V39" s="3" t="s">
        <v>1275</v>
      </c>
      <c r="W39" s="45" t="s">
        <v>1258</v>
      </c>
      <c r="X39" s="91">
        <v>4.4999998062849045E-2</v>
      </c>
      <c r="Y39" s="91">
        <f t="shared" si="1"/>
        <v>6</v>
      </c>
    </row>
    <row r="40" spans="1:25" x14ac:dyDescent="0.25">
      <c r="A40" s="3" t="s">
        <v>444</v>
      </c>
      <c r="B40" s="2">
        <v>41796</v>
      </c>
      <c r="C40" s="3" t="s">
        <v>445</v>
      </c>
      <c r="D40" s="3" t="s">
        <v>446</v>
      </c>
      <c r="E40" s="3" t="s">
        <v>399</v>
      </c>
      <c r="F40" s="3" t="s">
        <v>400</v>
      </c>
      <c r="G40" s="3">
        <v>0.44999998807907104</v>
      </c>
      <c r="H40" s="3">
        <v>1.3999999761581421</v>
      </c>
      <c r="I40" s="3">
        <v>0</v>
      </c>
      <c r="J40" s="3">
        <v>2.9999999329447746E-2</v>
      </c>
      <c r="K40" s="3">
        <v>0.69999998807907104</v>
      </c>
      <c r="L40" s="1" t="s">
        <v>1452</v>
      </c>
      <c r="M40" s="3" t="s">
        <v>447</v>
      </c>
      <c r="N40" s="3" t="s">
        <v>448</v>
      </c>
      <c r="O40" s="3" t="s">
        <v>1579</v>
      </c>
      <c r="P40" s="3" t="s">
        <v>449</v>
      </c>
      <c r="Q40" s="3" t="s">
        <v>450</v>
      </c>
      <c r="R40" s="3">
        <v>1</v>
      </c>
      <c r="S40" s="3">
        <v>1</v>
      </c>
      <c r="T40" s="3">
        <v>1</v>
      </c>
      <c r="U40" s="3">
        <v>1.2199999764561653E-2</v>
      </c>
      <c r="V40" s="3" t="s">
        <v>1265</v>
      </c>
      <c r="W40" s="45" t="s">
        <v>1265</v>
      </c>
      <c r="X40" s="91">
        <v>4.4999998062849045E-2</v>
      </c>
      <c r="Y40" s="91" t="str">
        <f t="shared" si="1"/>
        <v>-</v>
      </c>
    </row>
    <row r="41" spans="1:25" x14ac:dyDescent="0.25">
      <c r="A41" s="3" t="s">
        <v>492</v>
      </c>
      <c r="B41" s="2">
        <v>41806</v>
      </c>
      <c r="C41" s="3" t="s">
        <v>493</v>
      </c>
      <c r="D41" s="3" t="s">
        <v>494</v>
      </c>
      <c r="E41" s="3" t="s">
        <v>495</v>
      </c>
      <c r="F41" s="3" t="s">
        <v>496</v>
      </c>
      <c r="G41" s="3">
        <v>0.25</v>
      </c>
      <c r="H41" s="3">
        <v>1.5</v>
      </c>
      <c r="I41" s="3">
        <v>0</v>
      </c>
      <c r="J41" s="3">
        <v>2.9999999329447746E-2</v>
      </c>
      <c r="K41" s="3">
        <v>0.5</v>
      </c>
      <c r="L41" s="1" t="s">
        <v>1453</v>
      </c>
      <c r="M41" s="3" t="s">
        <v>497</v>
      </c>
      <c r="N41" s="3" t="s">
        <v>498</v>
      </c>
      <c r="O41" s="3" t="s">
        <v>1580</v>
      </c>
      <c r="P41" s="3" t="s">
        <v>499</v>
      </c>
      <c r="Q41" s="3" t="s">
        <v>500</v>
      </c>
      <c r="R41" s="3">
        <v>1</v>
      </c>
      <c r="S41" s="3">
        <v>0</v>
      </c>
      <c r="T41" s="3">
        <v>0</v>
      </c>
      <c r="U41" s="3">
        <v>1.2199999764561653E-2</v>
      </c>
      <c r="V41" s="3" t="s">
        <v>1105</v>
      </c>
      <c r="W41" s="45" t="s">
        <v>1276</v>
      </c>
      <c r="X41" s="91">
        <v>4.4999998062849045E-2</v>
      </c>
      <c r="Y41" s="91">
        <f t="shared" si="1"/>
        <v>6</v>
      </c>
    </row>
    <row r="42" spans="1:25" x14ac:dyDescent="0.25">
      <c r="A42" s="3" t="s">
        <v>501</v>
      </c>
      <c r="B42" s="2">
        <v>41862</v>
      </c>
      <c r="C42" s="3" t="s">
        <v>502</v>
      </c>
      <c r="D42" s="3" t="s">
        <v>503</v>
      </c>
      <c r="E42" s="3" t="s">
        <v>486</v>
      </c>
      <c r="F42" s="3" t="s">
        <v>487</v>
      </c>
      <c r="G42" s="3">
        <v>0.25</v>
      </c>
      <c r="H42" s="3">
        <v>1.5</v>
      </c>
      <c r="I42" s="3">
        <v>0</v>
      </c>
      <c r="J42" s="3">
        <v>2.9999999329447746E-2</v>
      </c>
      <c r="K42" s="3">
        <v>0.5</v>
      </c>
      <c r="L42" s="1" t="s">
        <v>1454</v>
      </c>
      <c r="M42" s="3" t="s">
        <v>504</v>
      </c>
      <c r="N42" s="3" t="s">
        <v>1221</v>
      </c>
      <c r="O42" s="3" t="s">
        <v>1581</v>
      </c>
      <c r="P42" s="3" t="s">
        <v>505</v>
      </c>
      <c r="Q42" s="3" t="s">
        <v>1222</v>
      </c>
      <c r="R42" s="3">
        <v>1</v>
      </c>
      <c r="S42" s="3">
        <v>0</v>
      </c>
      <c r="T42" s="3">
        <v>0</v>
      </c>
      <c r="U42" s="3">
        <v>1.2199999764561653E-2</v>
      </c>
      <c r="V42" s="3" t="s">
        <v>62</v>
      </c>
      <c r="W42" s="45" t="s">
        <v>1258</v>
      </c>
      <c r="X42" s="91">
        <v>4.4999998062849045E-2</v>
      </c>
      <c r="Y42" s="91">
        <f t="shared" si="1"/>
        <v>6</v>
      </c>
    </row>
    <row r="43" spans="1:25" x14ac:dyDescent="0.25">
      <c r="A43" s="3" t="s">
        <v>521</v>
      </c>
      <c r="B43" s="2">
        <v>41894</v>
      </c>
      <c r="C43" s="3" t="s">
        <v>522</v>
      </c>
      <c r="D43" s="3" t="s">
        <v>1223</v>
      </c>
      <c r="E43" s="3" t="s">
        <v>1277</v>
      </c>
      <c r="F43" s="3" t="s">
        <v>523</v>
      </c>
      <c r="G43" s="3">
        <v>0.25</v>
      </c>
      <c r="H43" s="3">
        <v>1.5</v>
      </c>
      <c r="I43" s="3">
        <v>0</v>
      </c>
      <c r="J43" s="3">
        <v>2.9999999329447746E-2</v>
      </c>
      <c r="K43" s="3">
        <v>0.5</v>
      </c>
      <c r="L43" s="1" t="s">
        <v>1455</v>
      </c>
      <c r="M43" s="3" t="s">
        <v>524</v>
      </c>
      <c r="N43" s="3" t="s">
        <v>525</v>
      </c>
      <c r="O43" s="3" t="s">
        <v>1582</v>
      </c>
      <c r="P43" s="3" t="s">
        <v>526</v>
      </c>
      <c r="Q43" s="3" t="s">
        <v>527</v>
      </c>
      <c r="R43" s="3">
        <v>1</v>
      </c>
      <c r="S43" s="3">
        <v>1</v>
      </c>
      <c r="T43" s="3">
        <v>1</v>
      </c>
      <c r="U43" s="3">
        <v>1.2199999764561653E-2</v>
      </c>
      <c r="V43" s="3" t="s">
        <v>1278</v>
      </c>
      <c r="W43" s="45" t="s">
        <v>1276</v>
      </c>
      <c r="X43" s="91">
        <v>4.4999998062849045E-2</v>
      </c>
      <c r="Y43" s="91">
        <f t="shared" si="1"/>
        <v>6</v>
      </c>
    </row>
    <row r="44" spans="1:25" x14ac:dyDescent="0.25">
      <c r="A44" s="3" t="s">
        <v>513</v>
      </c>
      <c r="B44" s="2">
        <v>41900</v>
      </c>
      <c r="C44" s="3" t="s">
        <v>514</v>
      </c>
      <c r="D44" s="3" t="s">
        <v>359</v>
      </c>
      <c r="E44" s="3" t="s">
        <v>515</v>
      </c>
      <c r="F44" s="3" t="s">
        <v>516</v>
      </c>
      <c r="G44" s="3">
        <v>0.25</v>
      </c>
      <c r="H44" s="3">
        <v>1.5</v>
      </c>
      <c r="I44" s="3">
        <v>0</v>
      </c>
      <c r="J44" s="3">
        <v>2.9999999329447746E-2</v>
      </c>
      <c r="K44" s="3">
        <v>0.5</v>
      </c>
      <c r="L44" s="1" t="s">
        <v>1456</v>
      </c>
      <c r="M44" s="3" t="s">
        <v>517</v>
      </c>
      <c r="N44" s="3" t="s">
        <v>518</v>
      </c>
      <c r="O44" s="3" t="s">
        <v>1583</v>
      </c>
      <c r="P44" s="3" t="s">
        <v>519</v>
      </c>
      <c r="Q44" s="3" t="s">
        <v>520</v>
      </c>
      <c r="R44" s="3">
        <v>1</v>
      </c>
      <c r="S44" s="3">
        <v>1</v>
      </c>
      <c r="T44" s="3">
        <v>1</v>
      </c>
      <c r="U44" s="3">
        <v>1.2199999764561653E-2</v>
      </c>
      <c r="V44" s="3" t="s">
        <v>359</v>
      </c>
      <c r="W44" s="45" t="s">
        <v>1258</v>
      </c>
      <c r="X44" s="91">
        <v>4.4999998062849045E-2</v>
      </c>
      <c r="Y44" s="91">
        <f t="shared" si="1"/>
        <v>6</v>
      </c>
    </row>
    <row r="45" spans="1:25" x14ac:dyDescent="0.25">
      <c r="A45" s="3" t="s">
        <v>506</v>
      </c>
      <c r="B45" s="2">
        <v>41925</v>
      </c>
      <c r="C45" s="3" t="s">
        <v>507</v>
      </c>
      <c r="D45" s="3" t="s">
        <v>508</v>
      </c>
      <c r="E45" s="3" t="s">
        <v>495</v>
      </c>
      <c r="F45" s="3" t="s">
        <v>496</v>
      </c>
      <c r="G45" s="3">
        <v>0.25</v>
      </c>
      <c r="H45" s="3">
        <v>1.5</v>
      </c>
      <c r="I45" s="3">
        <v>0</v>
      </c>
      <c r="J45" s="3">
        <v>3.9999999105930328E-2</v>
      </c>
      <c r="K45" s="3">
        <v>0.5</v>
      </c>
      <c r="L45" s="1" t="s">
        <v>1457</v>
      </c>
      <c r="M45" s="3" t="s">
        <v>509</v>
      </c>
      <c r="N45" s="3" t="s">
        <v>510</v>
      </c>
      <c r="O45" s="3" t="s">
        <v>1584</v>
      </c>
      <c r="P45" s="3" t="s">
        <v>511</v>
      </c>
      <c r="Q45" s="3" t="s">
        <v>512</v>
      </c>
      <c r="R45" s="3">
        <v>1</v>
      </c>
      <c r="S45" s="3">
        <v>1</v>
      </c>
      <c r="T45" s="3">
        <v>1</v>
      </c>
      <c r="U45" s="3">
        <v>1.2199999764561653E-2</v>
      </c>
      <c r="V45" s="3" t="s">
        <v>1105</v>
      </c>
      <c r="W45" s="45" t="s">
        <v>1276</v>
      </c>
      <c r="X45" s="91">
        <v>5.4999999701976776E-2</v>
      </c>
      <c r="Y45" s="91">
        <f t="shared" si="1"/>
        <v>6</v>
      </c>
    </row>
    <row r="46" spans="1:25" x14ac:dyDescent="0.25">
      <c r="A46" s="3" t="s">
        <v>528</v>
      </c>
      <c r="B46" s="2">
        <v>41948</v>
      </c>
      <c r="C46" s="3" t="s">
        <v>529</v>
      </c>
      <c r="D46" s="3" t="s">
        <v>530</v>
      </c>
      <c r="E46" s="3" t="s">
        <v>531</v>
      </c>
      <c r="F46" s="3" t="s">
        <v>532</v>
      </c>
      <c r="G46" s="3">
        <v>0.25</v>
      </c>
      <c r="H46" s="3">
        <v>1.5</v>
      </c>
      <c r="I46" s="3">
        <v>0</v>
      </c>
      <c r="J46" s="3">
        <v>3.9999999105930328E-2</v>
      </c>
      <c r="K46" s="3">
        <v>0.5</v>
      </c>
      <c r="L46" s="1" t="s">
        <v>1458</v>
      </c>
      <c r="M46" s="3" t="s">
        <v>533</v>
      </c>
      <c r="N46" s="3" t="s">
        <v>534</v>
      </c>
      <c r="O46" s="3" t="s">
        <v>1585</v>
      </c>
      <c r="P46" s="3" t="s">
        <v>535</v>
      </c>
      <c r="Q46" s="3" t="s">
        <v>536</v>
      </c>
      <c r="R46" s="3">
        <v>1</v>
      </c>
      <c r="S46" s="3">
        <v>1</v>
      </c>
      <c r="T46" s="3">
        <v>1</v>
      </c>
      <c r="U46" s="3">
        <v>1.2199999764561653E-2</v>
      </c>
      <c r="V46" s="3" t="s">
        <v>537</v>
      </c>
      <c r="W46" s="45" t="s">
        <v>1258</v>
      </c>
      <c r="X46" s="91">
        <v>5.4999999701976776E-2</v>
      </c>
      <c r="Y46" s="91">
        <f t="shared" si="1"/>
        <v>6</v>
      </c>
    </row>
    <row r="47" spans="1:25" x14ac:dyDescent="0.25">
      <c r="A47" s="3" t="s">
        <v>552</v>
      </c>
      <c r="B47" s="2">
        <v>41962</v>
      </c>
      <c r="C47" s="3" t="s">
        <v>553</v>
      </c>
      <c r="D47" s="3" t="s">
        <v>1224</v>
      </c>
      <c r="E47" s="3" t="s">
        <v>1279</v>
      </c>
      <c r="F47" s="3" t="s">
        <v>554</v>
      </c>
      <c r="G47" s="3">
        <v>0.25</v>
      </c>
      <c r="H47" s="3">
        <v>1.5</v>
      </c>
      <c r="I47" s="3">
        <v>0</v>
      </c>
      <c r="J47" s="3">
        <v>2.9999999329447746E-2</v>
      </c>
      <c r="K47" s="3">
        <v>0.5</v>
      </c>
      <c r="L47" s="1" t="s">
        <v>1459</v>
      </c>
      <c r="M47" s="3" t="s">
        <v>555</v>
      </c>
      <c r="N47" s="3" t="s">
        <v>556</v>
      </c>
      <c r="O47" s="3" t="s">
        <v>1586</v>
      </c>
      <c r="P47" s="3" t="s">
        <v>557</v>
      </c>
      <c r="Q47" s="3" t="s">
        <v>558</v>
      </c>
      <c r="R47" s="3">
        <v>1</v>
      </c>
      <c r="S47" s="3">
        <v>1</v>
      </c>
      <c r="T47" s="3">
        <v>1</v>
      </c>
      <c r="U47" s="3">
        <v>1.2199999764561653E-2</v>
      </c>
      <c r="V47" s="3" t="s">
        <v>62</v>
      </c>
      <c r="W47" s="45" t="s">
        <v>1258</v>
      </c>
      <c r="X47" s="91">
        <v>4.4999998062849045E-2</v>
      </c>
      <c r="Y47" s="91">
        <f t="shared" si="1"/>
        <v>6</v>
      </c>
    </row>
    <row r="48" spans="1:25" x14ac:dyDescent="0.25">
      <c r="A48" s="3" t="s">
        <v>538</v>
      </c>
      <c r="B48" s="2">
        <v>41971</v>
      </c>
      <c r="C48" s="3" t="s">
        <v>539</v>
      </c>
      <c r="D48" s="3" t="s">
        <v>540</v>
      </c>
      <c r="E48" s="3" t="s">
        <v>1271</v>
      </c>
      <c r="F48" s="3" t="s">
        <v>618</v>
      </c>
      <c r="G48" s="3">
        <v>0.25</v>
      </c>
      <c r="H48" s="3">
        <v>1.5</v>
      </c>
      <c r="I48" s="3">
        <v>0</v>
      </c>
      <c r="J48" s="3">
        <v>2.9999999329447746E-2</v>
      </c>
      <c r="K48" s="3">
        <v>0.5</v>
      </c>
      <c r="L48" s="1" t="s">
        <v>1460</v>
      </c>
      <c r="M48" s="3" t="s">
        <v>541</v>
      </c>
      <c r="N48" s="3" t="s">
        <v>542</v>
      </c>
      <c r="O48" s="3" t="s">
        <v>1587</v>
      </c>
      <c r="P48" s="3" t="s">
        <v>543</v>
      </c>
      <c r="Q48" s="3" t="s">
        <v>544</v>
      </c>
      <c r="R48" s="3">
        <v>1</v>
      </c>
      <c r="S48" s="3">
        <v>1</v>
      </c>
      <c r="T48" s="3">
        <v>1</v>
      </c>
      <c r="U48" s="3">
        <v>1.2199999764561653E-2</v>
      </c>
      <c r="V48" s="3" t="s">
        <v>33</v>
      </c>
      <c r="W48" s="45" t="s">
        <v>1258</v>
      </c>
      <c r="X48" s="91">
        <v>4.4999998062849045E-2</v>
      </c>
      <c r="Y48" s="91">
        <f t="shared" si="1"/>
        <v>6</v>
      </c>
    </row>
    <row r="49" spans="1:25" x14ac:dyDescent="0.25">
      <c r="A49" s="3" t="s">
        <v>559</v>
      </c>
      <c r="B49" s="2">
        <v>41985</v>
      </c>
      <c r="C49" s="3" t="s">
        <v>560</v>
      </c>
      <c r="D49" s="3" t="s">
        <v>561</v>
      </c>
      <c r="E49" s="3" t="s">
        <v>1280</v>
      </c>
      <c r="F49" s="3" t="s">
        <v>562</v>
      </c>
      <c r="G49" s="3">
        <v>0.25</v>
      </c>
      <c r="H49" s="3">
        <v>1.5</v>
      </c>
      <c r="I49" s="3">
        <v>0</v>
      </c>
      <c r="J49" s="3">
        <v>2.9999999329447746E-2</v>
      </c>
      <c r="K49" s="3">
        <v>0.5</v>
      </c>
      <c r="L49" s="1" t="s">
        <v>1461</v>
      </c>
      <c r="M49" s="3" t="s">
        <v>563</v>
      </c>
      <c r="N49" s="3" t="s">
        <v>564</v>
      </c>
      <c r="O49" s="3" t="s">
        <v>1588</v>
      </c>
      <c r="P49" s="3" t="s">
        <v>565</v>
      </c>
      <c r="Q49" s="3" t="s">
        <v>566</v>
      </c>
      <c r="R49" s="3">
        <v>1</v>
      </c>
      <c r="S49" s="3">
        <v>1</v>
      </c>
      <c r="T49" s="3">
        <v>1</v>
      </c>
      <c r="U49" s="3">
        <v>1.2199999764561653E-2</v>
      </c>
      <c r="V49" s="3" t="s">
        <v>359</v>
      </c>
      <c r="W49" s="45" t="s">
        <v>1258</v>
      </c>
      <c r="X49" s="91">
        <v>4.4999998062849045E-2</v>
      </c>
      <c r="Y49" s="91">
        <f t="shared" si="1"/>
        <v>6</v>
      </c>
    </row>
    <row r="50" spans="1:25" x14ac:dyDescent="0.25">
      <c r="A50" s="3" t="s">
        <v>545</v>
      </c>
      <c r="B50" s="2">
        <v>41990</v>
      </c>
      <c r="C50" s="3" t="s">
        <v>546</v>
      </c>
      <c r="D50" s="3" t="s">
        <v>1225</v>
      </c>
      <c r="E50" s="3" t="s">
        <v>1281</v>
      </c>
      <c r="F50" s="3" t="s">
        <v>208</v>
      </c>
      <c r="G50" s="3">
        <v>0.25</v>
      </c>
      <c r="H50" s="3">
        <v>1.5</v>
      </c>
      <c r="I50" s="3">
        <v>0</v>
      </c>
      <c r="J50" s="3">
        <v>2.9999999329447746E-2</v>
      </c>
      <c r="K50" s="3">
        <v>0.5</v>
      </c>
      <c r="L50" s="1" t="s">
        <v>1462</v>
      </c>
      <c r="M50" s="3" t="s">
        <v>547</v>
      </c>
      <c r="N50" s="3" t="s">
        <v>548</v>
      </c>
      <c r="O50" s="3" t="s">
        <v>1589</v>
      </c>
      <c r="P50" s="3" t="s">
        <v>549</v>
      </c>
      <c r="Q50" s="3" t="s">
        <v>550</v>
      </c>
      <c r="R50" s="3">
        <v>1</v>
      </c>
      <c r="S50" s="3">
        <v>1</v>
      </c>
      <c r="T50" s="3">
        <v>1</v>
      </c>
      <c r="U50" s="3">
        <v>1.2199999764561653E-2</v>
      </c>
      <c r="V50" s="3" t="s">
        <v>551</v>
      </c>
      <c r="W50" s="45" t="s">
        <v>1258</v>
      </c>
      <c r="X50" s="91">
        <v>4.4999998062849045E-2</v>
      </c>
      <c r="Y50" s="91">
        <f t="shared" si="1"/>
        <v>6</v>
      </c>
    </row>
    <row r="51" spans="1:25" x14ac:dyDescent="0.25">
      <c r="A51" s="3" t="s">
        <v>461</v>
      </c>
      <c r="B51" s="2">
        <v>41995</v>
      </c>
      <c r="C51" s="3" t="s">
        <v>462</v>
      </c>
      <c r="D51" s="3" t="s">
        <v>463</v>
      </c>
      <c r="E51" s="3" t="s">
        <v>464</v>
      </c>
      <c r="F51" s="3" t="s">
        <v>465</v>
      </c>
      <c r="G51" s="3">
        <v>0.25</v>
      </c>
      <c r="H51" s="3">
        <v>1.5</v>
      </c>
      <c r="I51" s="3">
        <v>0</v>
      </c>
      <c r="J51" s="3">
        <v>2.9999999329447746E-2</v>
      </c>
      <c r="K51" s="3">
        <v>0.5</v>
      </c>
      <c r="L51" s="1" t="s">
        <v>1463</v>
      </c>
      <c r="M51" s="3" t="s">
        <v>466</v>
      </c>
      <c r="N51" s="3" t="s">
        <v>467</v>
      </c>
      <c r="O51" s="3" t="s">
        <v>1590</v>
      </c>
      <c r="P51" s="3" t="s">
        <v>468</v>
      </c>
      <c r="Q51" s="3" t="s">
        <v>469</v>
      </c>
      <c r="R51" s="3">
        <v>1</v>
      </c>
      <c r="S51" s="3">
        <v>1</v>
      </c>
      <c r="T51" s="3">
        <v>1</v>
      </c>
      <c r="U51" s="3">
        <v>1.2199999764561653E-2</v>
      </c>
      <c r="V51" s="3" t="s">
        <v>1275</v>
      </c>
      <c r="W51" s="45" t="s">
        <v>1258</v>
      </c>
      <c r="X51" s="91">
        <v>4.4999998062849045E-2</v>
      </c>
      <c r="Y51" s="91">
        <f t="shared" si="1"/>
        <v>6</v>
      </c>
    </row>
    <row r="52" spans="1:25" x14ac:dyDescent="0.25">
      <c r="A52" s="3" t="s">
        <v>567</v>
      </c>
      <c r="B52" s="2">
        <v>42003</v>
      </c>
      <c r="C52" s="3" t="s">
        <v>568</v>
      </c>
      <c r="D52" s="3" t="s">
        <v>570</v>
      </c>
      <c r="E52" s="3" t="s">
        <v>569</v>
      </c>
      <c r="F52" s="3" t="s">
        <v>570</v>
      </c>
      <c r="G52" s="3">
        <v>0.25</v>
      </c>
      <c r="H52" s="3">
        <v>1.5</v>
      </c>
      <c r="I52" s="3">
        <v>0</v>
      </c>
      <c r="J52" s="3">
        <v>2.9999999329447746E-2</v>
      </c>
      <c r="K52" s="3">
        <v>0.5</v>
      </c>
      <c r="L52" s="1" t="s">
        <v>1464</v>
      </c>
      <c r="M52" s="3" t="s">
        <v>571</v>
      </c>
      <c r="N52" s="3" t="s">
        <v>572</v>
      </c>
      <c r="O52" s="3" t="s">
        <v>1591</v>
      </c>
      <c r="P52" s="3" t="s">
        <v>573</v>
      </c>
      <c r="Q52" s="3" t="s">
        <v>574</v>
      </c>
      <c r="R52" s="3">
        <v>1</v>
      </c>
      <c r="S52" s="3">
        <v>1</v>
      </c>
      <c r="T52" s="3">
        <v>1</v>
      </c>
      <c r="U52" s="3">
        <v>1.2199999764561653E-2</v>
      </c>
      <c r="V52" s="3" t="s">
        <v>570</v>
      </c>
      <c r="W52" s="45" t="s">
        <v>1276</v>
      </c>
      <c r="X52" s="91">
        <v>4.4999998062849045E-2</v>
      </c>
      <c r="Y52" s="91">
        <f t="shared" si="1"/>
        <v>6</v>
      </c>
    </row>
    <row r="53" spans="1:25" x14ac:dyDescent="0.25">
      <c r="A53" s="3" t="s">
        <v>575</v>
      </c>
      <c r="B53" s="2">
        <v>42090</v>
      </c>
      <c r="C53" s="3" t="s">
        <v>576</v>
      </c>
      <c r="D53" s="3" t="s">
        <v>1226</v>
      </c>
      <c r="E53" s="3" t="s">
        <v>298</v>
      </c>
      <c r="F53" s="3" t="s">
        <v>299</v>
      </c>
      <c r="G53" s="3">
        <v>0.25</v>
      </c>
      <c r="H53" s="3">
        <v>2</v>
      </c>
      <c r="I53" s="3">
        <v>0</v>
      </c>
      <c r="J53" s="3">
        <v>3.5000000149011612E-2</v>
      </c>
      <c r="K53" s="3">
        <v>0.5</v>
      </c>
      <c r="L53" s="1" t="s">
        <v>1465</v>
      </c>
      <c r="M53" s="3" t="s">
        <v>577</v>
      </c>
      <c r="N53" s="3" t="s">
        <v>1227</v>
      </c>
      <c r="O53" s="3" t="s">
        <v>1592</v>
      </c>
      <c r="P53" s="3" t="s">
        <v>578</v>
      </c>
      <c r="Q53" s="3" t="s">
        <v>1228</v>
      </c>
      <c r="R53" s="3">
        <v>1</v>
      </c>
      <c r="S53" s="3">
        <v>1</v>
      </c>
      <c r="T53" s="3">
        <v>1</v>
      </c>
      <c r="U53" s="3">
        <v>1.2199999764561653E-2</v>
      </c>
      <c r="V53" s="3" t="s">
        <v>279</v>
      </c>
      <c r="W53" s="45" t="s">
        <v>1254</v>
      </c>
      <c r="X53" s="91">
        <v>5.000000074505806E-2</v>
      </c>
      <c r="Y53" s="91">
        <f t="shared" si="1"/>
        <v>7</v>
      </c>
    </row>
    <row r="54" spans="1:25" x14ac:dyDescent="0.25">
      <c r="A54" s="3" t="s">
        <v>34</v>
      </c>
      <c r="B54" s="2">
        <v>42103</v>
      </c>
      <c r="C54" s="3" t="s">
        <v>35</v>
      </c>
      <c r="D54" s="3" t="s">
        <v>36</v>
      </c>
      <c r="E54" s="3" t="s">
        <v>37</v>
      </c>
      <c r="F54" s="3" t="s">
        <v>38</v>
      </c>
      <c r="G54" s="3">
        <v>0.25</v>
      </c>
      <c r="H54" s="3">
        <v>1.5</v>
      </c>
      <c r="I54" s="3">
        <v>0</v>
      </c>
      <c r="J54" s="3">
        <v>2.9999999329447746E-2</v>
      </c>
      <c r="K54" s="3">
        <v>0.5</v>
      </c>
      <c r="L54" s="1" t="s">
        <v>1466</v>
      </c>
      <c r="M54" s="3" t="s">
        <v>39</v>
      </c>
      <c r="N54" s="3" t="s">
        <v>40</v>
      </c>
      <c r="O54" s="3" t="s">
        <v>1593</v>
      </c>
      <c r="P54" s="3" t="s">
        <v>41</v>
      </c>
      <c r="Q54" s="3" t="s">
        <v>42</v>
      </c>
      <c r="R54" s="3">
        <v>1</v>
      </c>
      <c r="S54" s="3">
        <v>1</v>
      </c>
      <c r="T54" s="3">
        <v>1</v>
      </c>
      <c r="U54" s="3">
        <v>1.2199999764561653E-2</v>
      </c>
      <c r="V54" s="3" t="s">
        <v>171</v>
      </c>
      <c r="W54" s="45" t="s">
        <v>1276</v>
      </c>
      <c r="X54" s="91">
        <v>4.4999998062849045E-2</v>
      </c>
      <c r="Y54" s="91">
        <f t="shared" si="1"/>
        <v>6</v>
      </c>
    </row>
    <row r="55" spans="1:25" x14ac:dyDescent="0.25">
      <c r="A55" s="3" t="s">
        <v>28</v>
      </c>
      <c r="B55" s="2">
        <v>42104</v>
      </c>
      <c r="C55" s="3" t="s">
        <v>29</v>
      </c>
      <c r="D55" s="3" t="s">
        <v>1282</v>
      </c>
      <c r="E55" s="3" t="s">
        <v>1271</v>
      </c>
      <c r="F55" s="3" t="s">
        <v>618</v>
      </c>
      <c r="G55" s="3">
        <v>0.25</v>
      </c>
      <c r="H55" s="3">
        <v>1.5</v>
      </c>
      <c r="I55" s="3">
        <v>1</v>
      </c>
      <c r="J55" s="3">
        <v>5.9999998658895493E-2</v>
      </c>
      <c r="K55" s="3">
        <v>0.5</v>
      </c>
      <c r="L55" s="1" t="s">
        <v>1467</v>
      </c>
      <c r="M55" s="3" t="s">
        <v>1283</v>
      </c>
      <c r="N55" s="3" t="s">
        <v>31</v>
      </c>
      <c r="O55" s="3" t="s">
        <v>1594</v>
      </c>
      <c r="P55" s="3" t="s">
        <v>1284</v>
      </c>
      <c r="Q55" s="3" t="s">
        <v>32</v>
      </c>
      <c r="R55" s="3">
        <v>1</v>
      </c>
      <c r="S55" s="3">
        <v>1</v>
      </c>
      <c r="T55" s="3">
        <v>1</v>
      </c>
      <c r="U55" s="3">
        <v>1.2199999764561653E-2</v>
      </c>
      <c r="V55" s="3" t="s">
        <v>33</v>
      </c>
      <c r="W55" s="45" t="s">
        <v>1258</v>
      </c>
      <c r="X55" s="91">
        <v>5.9999998658895493E-2</v>
      </c>
      <c r="Y55" s="91">
        <f t="shared" si="1"/>
        <v>6</v>
      </c>
    </row>
    <row r="56" spans="1:25" x14ac:dyDescent="0.25">
      <c r="A56" s="3" t="s">
        <v>63</v>
      </c>
      <c r="B56" s="2">
        <v>42104</v>
      </c>
      <c r="C56" s="3" t="s">
        <v>64</v>
      </c>
      <c r="D56" s="3" t="s">
        <v>65</v>
      </c>
      <c r="E56" s="3" t="s">
        <v>66</v>
      </c>
      <c r="F56" s="3" t="s">
        <v>67</v>
      </c>
      <c r="G56" s="3">
        <v>0.25</v>
      </c>
      <c r="H56" s="3">
        <v>1.5</v>
      </c>
      <c r="I56" s="3">
        <v>0</v>
      </c>
      <c r="J56" s="3">
        <v>2.9999999329447746E-2</v>
      </c>
      <c r="K56" s="3">
        <v>0.5</v>
      </c>
      <c r="L56" s="1" t="s">
        <v>1468</v>
      </c>
      <c r="M56" s="3" t="s">
        <v>68</v>
      </c>
      <c r="N56" s="3" t="s">
        <v>69</v>
      </c>
      <c r="O56" s="3" t="s">
        <v>1595</v>
      </c>
      <c r="P56" s="3" t="s">
        <v>70</v>
      </c>
      <c r="Q56" s="3" t="s">
        <v>71</v>
      </c>
      <c r="R56" s="3">
        <v>1</v>
      </c>
      <c r="S56" s="3">
        <v>1</v>
      </c>
      <c r="T56" s="3">
        <v>1</v>
      </c>
      <c r="U56" s="3">
        <v>1.2000000104308128E-2</v>
      </c>
      <c r="V56" s="3" t="s">
        <v>1275</v>
      </c>
      <c r="W56" s="45" t="s">
        <v>1258</v>
      </c>
      <c r="X56" s="91">
        <v>4.4999998062849045E-2</v>
      </c>
      <c r="Y56" s="91">
        <f t="shared" si="1"/>
        <v>6</v>
      </c>
    </row>
    <row r="57" spans="1:25" x14ac:dyDescent="0.25">
      <c r="A57" s="3" t="s">
        <v>22</v>
      </c>
      <c r="B57" s="2">
        <v>42107</v>
      </c>
      <c r="C57" s="3" t="s">
        <v>1285</v>
      </c>
      <c r="D57" s="3" t="s">
        <v>23</v>
      </c>
      <c r="E57" s="3" t="s">
        <v>1286</v>
      </c>
      <c r="F57" s="3" t="s">
        <v>1287</v>
      </c>
      <c r="G57" s="3">
        <v>0.25</v>
      </c>
      <c r="H57" s="3">
        <v>1.5</v>
      </c>
      <c r="I57" s="3">
        <v>0</v>
      </c>
      <c r="J57" s="3">
        <v>3.5000000149011612E-2</v>
      </c>
      <c r="K57" s="3">
        <v>0.5</v>
      </c>
      <c r="L57" s="1" t="s">
        <v>1469</v>
      </c>
      <c r="M57" s="3" t="s">
        <v>24</v>
      </c>
      <c r="N57" s="3" t="s">
        <v>25</v>
      </c>
      <c r="O57" s="3" t="s">
        <v>1596</v>
      </c>
      <c r="P57" s="3" t="s">
        <v>26</v>
      </c>
      <c r="Q57" s="3" t="s">
        <v>27</v>
      </c>
      <c r="R57" s="3">
        <v>1</v>
      </c>
      <c r="S57" s="3">
        <v>1</v>
      </c>
      <c r="T57" s="3">
        <v>1</v>
      </c>
      <c r="U57" s="3">
        <v>9.9999997764825821E-3</v>
      </c>
      <c r="V57" s="3" t="s">
        <v>171</v>
      </c>
      <c r="W57" s="45" t="s">
        <v>1276</v>
      </c>
      <c r="X57" s="91">
        <v>5.000000074505806E-2</v>
      </c>
      <c r="Y57" s="91">
        <f t="shared" si="1"/>
        <v>6</v>
      </c>
    </row>
    <row r="58" spans="1:25" x14ac:dyDescent="0.25">
      <c r="A58" s="3" t="s">
        <v>43</v>
      </c>
      <c r="B58" s="2">
        <v>42109</v>
      </c>
      <c r="C58" s="3" t="s">
        <v>44</v>
      </c>
      <c r="D58" s="3" t="s">
        <v>45</v>
      </c>
      <c r="E58" s="3" t="s">
        <v>46</v>
      </c>
      <c r="F58" s="3" t="s">
        <v>47</v>
      </c>
      <c r="G58" s="3">
        <v>0.25</v>
      </c>
      <c r="H58" s="3">
        <v>1.5</v>
      </c>
      <c r="I58" s="3">
        <v>0</v>
      </c>
      <c r="J58" s="3">
        <v>3.9999999105930328E-2</v>
      </c>
      <c r="K58" s="3">
        <v>0.5</v>
      </c>
      <c r="L58" s="1" t="s">
        <v>1470</v>
      </c>
      <c r="M58" s="3" t="s">
        <v>48</v>
      </c>
      <c r="N58" s="3" t="s">
        <v>49</v>
      </c>
      <c r="O58" s="3" t="s">
        <v>1597</v>
      </c>
      <c r="P58" s="3" t="s">
        <v>50</v>
      </c>
      <c r="Q58" s="3" t="s">
        <v>51</v>
      </c>
      <c r="R58" s="3">
        <v>1</v>
      </c>
      <c r="S58" s="3">
        <v>1</v>
      </c>
      <c r="T58" s="3">
        <v>1</v>
      </c>
      <c r="U58" s="3">
        <v>1.2199999764561653E-2</v>
      </c>
      <c r="V58" s="3" t="s">
        <v>52</v>
      </c>
      <c r="W58" s="45" t="s">
        <v>1258</v>
      </c>
      <c r="X58" s="91">
        <v>5.4999999701976776E-2</v>
      </c>
      <c r="Y58" s="91">
        <f t="shared" si="1"/>
        <v>6</v>
      </c>
    </row>
    <row r="59" spans="1:25" x14ac:dyDescent="0.25">
      <c r="A59" s="3" t="s">
        <v>53</v>
      </c>
      <c r="B59" s="2">
        <v>42114</v>
      </c>
      <c r="C59" s="3" t="s">
        <v>54</v>
      </c>
      <c r="D59" s="3" t="s">
        <v>55</v>
      </c>
      <c r="E59" s="3" t="s">
        <v>56</v>
      </c>
      <c r="F59" s="3" t="s">
        <v>57</v>
      </c>
      <c r="G59" s="3">
        <v>0.25</v>
      </c>
      <c r="H59" s="3">
        <v>1.5</v>
      </c>
      <c r="I59" s="3">
        <v>0</v>
      </c>
      <c r="J59" s="3">
        <v>5.000000074505806E-2</v>
      </c>
      <c r="K59" s="3">
        <v>0.5</v>
      </c>
      <c r="L59" s="1" t="s">
        <v>1471</v>
      </c>
      <c r="M59" s="3" t="s">
        <v>58</v>
      </c>
      <c r="N59" s="3" t="s">
        <v>59</v>
      </c>
      <c r="O59" s="3" t="s">
        <v>1598</v>
      </c>
      <c r="P59" s="3" t="s">
        <v>60</v>
      </c>
      <c r="Q59" s="3" t="s">
        <v>61</v>
      </c>
      <c r="R59" s="3">
        <v>1</v>
      </c>
      <c r="S59" s="3">
        <v>1</v>
      </c>
      <c r="T59" s="3">
        <v>1</v>
      </c>
      <c r="U59" s="3">
        <v>1.2000000104308128E-2</v>
      </c>
      <c r="V59" s="3" t="s">
        <v>62</v>
      </c>
      <c r="W59" s="45" t="s">
        <v>1258</v>
      </c>
      <c r="X59" s="91">
        <v>6.4999997615814209E-2</v>
      </c>
      <c r="Y59" s="91">
        <f t="shared" si="1"/>
        <v>6</v>
      </c>
    </row>
    <row r="60" spans="1:25" x14ac:dyDescent="0.25">
      <c r="A60" s="3" t="s">
        <v>72</v>
      </c>
      <c r="B60" s="2">
        <v>42121</v>
      </c>
      <c r="C60" s="3" t="s">
        <v>73</v>
      </c>
      <c r="D60" s="3" t="s">
        <v>74</v>
      </c>
      <c r="E60" s="3" t="s">
        <v>75</v>
      </c>
      <c r="F60" s="3" t="s">
        <v>76</v>
      </c>
      <c r="G60" s="3">
        <v>0.25</v>
      </c>
      <c r="H60" s="3">
        <v>1.5</v>
      </c>
      <c r="I60" s="3">
        <v>0</v>
      </c>
      <c r="J60" s="3">
        <v>2.9999999329447746E-2</v>
      </c>
      <c r="K60" s="3">
        <v>0.5</v>
      </c>
      <c r="L60" s="1" t="s">
        <v>1472</v>
      </c>
      <c r="M60" s="3" t="s">
        <v>77</v>
      </c>
      <c r="N60" s="3" t="s">
        <v>78</v>
      </c>
      <c r="O60" s="3" t="s">
        <v>1599</v>
      </c>
      <c r="P60" s="3" t="s">
        <v>79</v>
      </c>
      <c r="Q60" s="3" t="s">
        <v>80</v>
      </c>
      <c r="R60" s="3">
        <v>1</v>
      </c>
      <c r="S60" s="3">
        <v>1</v>
      </c>
      <c r="T60" s="3">
        <v>1</v>
      </c>
      <c r="U60" s="3">
        <v>1.2000000104308128E-2</v>
      </c>
      <c r="V60" s="3" t="s">
        <v>226</v>
      </c>
      <c r="W60" s="45" t="s">
        <v>1254</v>
      </c>
      <c r="X60" s="91">
        <v>4.4999998062849045E-2</v>
      </c>
      <c r="Y60" s="91">
        <f t="shared" si="1"/>
        <v>6</v>
      </c>
    </row>
    <row r="61" spans="1:25" x14ac:dyDescent="0.25">
      <c r="A61" s="3" t="s">
        <v>81</v>
      </c>
      <c r="B61" s="2">
        <v>42121</v>
      </c>
      <c r="C61" s="3" t="s">
        <v>82</v>
      </c>
      <c r="D61" s="3" t="s">
        <v>83</v>
      </c>
      <c r="E61" s="3" t="s">
        <v>1288</v>
      </c>
      <c r="F61" s="3" t="s">
        <v>83</v>
      </c>
      <c r="G61" s="3">
        <v>0.25</v>
      </c>
      <c r="H61" s="3">
        <v>1.5</v>
      </c>
      <c r="I61" s="3">
        <v>0</v>
      </c>
      <c r="J61" s="3">
        <v>3.5000000149011612E-2</v>
      </c>
      <c r="K61" s="3">
        <v>0.5</v>
      </c>
      <c r="L61" s="1" t="s">
        <v>1473</v>
      </c>
      <c r="M61" s="3" t="s">
        <v>84</v>
      </c>
      <c r="N61" s="3" t="s">
        <v>85</v>
      </c>
      <c r="O61" s="3" t="s">
        <v>1600</v>
      </c>
      <c r="P61" s="3" t="s">
        <v>86</v>
      </c>
      <c r="Q61" s="3" t="s">
        <v>87</v>
      </c>
      <c r="R61" s="3">
        <v>1</v>
      </c>
      <c r="S61" s="3">
        <v>1</v>
      </c>
      <c r="T61" s="3">
        <v>1</v>
      </c>
      <c r="U61" s="3">
        <v>1.2000000104308128E-2</v>
      </c>
      <c r="V61" s="3" t="s">
        <v>279</v>
      </c>
      <c r="W61" s="45" t="s">
        <v>1254</v>
      </c>
      <c r="X61" s="91">
        <v>5.000000074505806E-2</v>
      </c>
      <c r="Y61" s="91">
        <f t="shared" si="1"/>
        <v>6</v>
      </c>
    </row>
    <row r="62" spans="1:25" x14ac:dyDescent="0.25">
      <c r="A62" s="3" t="s">
        <v>88</v>
      </c>
      <c r="B62" s="2">
        <v>42122</v>
      </c>
      <c r="C62" s="3" t="s">
        <v>89</v>
      </c>
      <c r="D62" s="3" t="s">
        <v>90</v>
      </c>
      <c r="E62" s="3" t="s">
        <v>1289</v>
      </c>
      <c r="F62" s="3" t="s">
        <v>91</v>
      </c>
      <c r="G62" s="3">
        <v>0.25</v>
      </c>
      <c r="H62" s="3">
        <v>1.5</v>
      </c>
      <c r="I62" s="3">
        <v>0</v>
      </c>
      <c r="J62" s="3">
        <v>2.9999999329447746E-2</v>
      </c>
      <c r="K62" s="3">
        <v>0.5</v>
      </c>
      <c r="L62" s="1" t="s">
        <v>1474</v>
      </c>
      <c r="M62" s="3" t="s">
        <v>92</v>
      </c>
      <c r="N62" s="3" t="s">
        <v>93</v>
      </c>
      <c r="O62" s="3" t="s">
        <v>1601</v>
      </c>
      <c r="P62" s="3" t="s">
        <v>94</v>
      </c>
      <c r="Q62" s="3" t="s">
        <v>95</v>
      </c>
      <c r="R62" s="3">
        <v>1</v>
      </c>
      <c r="S62" s="3">
        <v>1</v>
      </c>
      <c r="T62" s="3">
        <v>1</v>
      </c>
      <c r="U62" s="3">
        <v>1.2199999764561653E-2</v>
      </c>
      <c r="V62" s="3" t="s">
        <v>1269</v>
      </c>
      <c r="W62" s="45" t="s">
        <v>1258</v>
      </c>
      <c r="X62" s="91">
        <v>4.4999998062849045E-2</v>
      </c>
      <c r="Y62" s="91">
        <f t="shared" si="1"/>
        <v>6</v>
      </c>
    </row>
    <row r="63" spans="1:25" x14ac:dyDescent="0.25">
      <c r="A63" s="3" t="s">
        <v>96</v>
      </c>
      <c r="B63" s="2">
        <v>42132</v>
      </c>
      <c r="C63" s="3" t="s">
        <v>97</v>
      </c>
      <c r="D63" s="3" t="s">
        <v>98</v>
      </c>
      <c r="E63" s="3" t="s">
        <v>99</v>
      </c>
      <c r="F63" s="3" t="s">
        <v>100</v>
      </c>
      <c r="G63" s="3">
        <v>0.25</v>
      </c>
      <c r="H63" s="3">
        <v>1.5</v>
      </c>
      <c r="I63" s="3">
        <v>0</v>
      </c>
      <c r="J63" s="3">
        <v>4.5000001788139343E-2</v>
      </c>
      <c r="K63" s="3">
        <v>0.5</v>
      </c>
      <c r="L63" s="1" t="s">
        <v>1475</v>
      </c>
      <c r="M63" s="3" t="s">
        <v>101</v>
      </c>
      <c r="N63" s="3" t="s">
        <v>102</v>
      </c>
      <c r="O63" s="3" t="s">
        <v>1602</v>
      </c>
      <c r="P63" s="3" t="s">
        <v>103</v>
      </c>
      <c r="Q63" s="3" t="s">
        <v>104</v>
      </c>
      <c r="R63" s="3">
        <v>1</v>
      </c>
      <c r="S63" s="3">
        <v>1</v>
      </c>
      <c r="T63" s="3">
        <v>1</v>
      </c>
      <c r="U63" s="3">
        <v>1.2000000104308128E-2</v>
      </c>
      <c r="V63" s="3" t="s">
        <v>1266</v>
      </c>
      <c r="W63" s="45" t="s">
        <v>1258</v>
      </c>
      <c r="X63" s="91">
        <v>6.0000002384185791E-2</v>
      </c>
      <c r="Y63" s="91">
        <f t="shared" si="1"/>
        <v>6</v>
      </c>
    </row>
    <row r="64" spans="1:25" x14ac:dyDescent="0.25">
      <c r="A64" s="3" t="s">
        <v>112</v>
      </c>
      <c r="B64" s="2">
        <v>42136</v>
      </c>
      <c r="C64" s="3" t="s">
        <v>113</v>
      </c>
      <c r="D64" s="3" t="s">
        <v>114</v>
      </c>
      <c r="E64" s="3" t="s">
        <v>1290</v>
      </c>
      <c r="F64" s="3" t="s">
        <v>115</v>
      </c>
      <c r="G64" s="3">
        <v>0.25</v>
      </c>
      <c r="H64" s="3">
        <v>1.5</v>
      </c>
      <c r="I64" s="3">
        <v>0</v>
      </c>
      <c r="J64" s="3">
        <v>2.9999999329447746E-2</v>
      </c>
      <c r="K64" s="3">
        <v>0.5</v>
      </c>
      <c r="L64" s="1" t="s">
        <v>1476</v>
      </c>
      <c r="M64" s="3" t="s">
        <v>116</v>
      </c>
      <c r="N64" s="3" t="s">
        <v>117</v>
      </c>
      <c r="O64" s="3" t="s">
        <v>1603</v>
      </c>
      <c r="P64" s="3" t="s">
        <v>118</v>
      </c>
      <c r="Q64" s="3" t="s">
        <v>119</v>
      </c>
      <c r="R64" s="3">
        <v>1</v>
      </c>
      <c r="S64" s="3">
        <v>1</v>
      </c>
      <c r="T64" s="3">
        <v>1</v>
      </c>
      <c r="U64" s="3">
        <v>1.2199999764561653E-2</v>
      </c>
      <c r="V64" s="3" t="s">
        <v>537</v>
      </c>
      <c r="W64" s="45" t="s">
        <v>1258</v>
      </c>
      <c r="X64" s="91">
        <v>4.4999998062849045E-2</v>
      </c>
      <c r="Y64" s="91">
        <f t="shared" si="1"/>
        <v>6</v>
      </c>
    </row>
    <row r="65" spans="1:25" x14ac:dyDescent="0.25">
      <c r="A65" s="3" t="s">
        <v>120</v>
      </c>
      <c r="B65" s="2">
        <v>42137</v>
      </c>
      <c r="C65" s="3" t="s">
        <v>121</v>
      </c>
      <c r="D65" s="3" t="s">
        <v>122</v>
      </c>
      <c r="E65" s="3" t="s">
        <v>1289</v>
      </c>
      <c r="F65" s="3" t="s">
        <v>91</v>
      </c>
      <c r="G65" s="3">
        <v>0.25</v>
      </c>
      <c r="H65" s="3">
        <v>1.5</v>
      </c>
      <c r="I65" s="3">
        <v>0</v>
      </c>
      <c r="J65" s="3">
        <v>2.9999999329447746E-2</v>
      </c>
      <c r="K65" s="3">
        <v>0.5</v>
      </c>
      <c r="L65" s="1" t="s">
        <v>1477</v>
      </c>
      <c r="M65" s="3" t="s">
        <v>123</v>
      </c>
      <c r="N65" s="3" t="s">
        <v>124</v>
      </c>
      <c r="O65" s="3" t="s">
        <v>1604</v>
      </c>
      <c r="P65" s="3" t="s">
        <v>125</v>
      </c>
      <c r="Q65" s="3" t="s">
        <v>126</v>
      </c>
      <c r="R65" s="3">
        <v>1</v>
      </c>
      <c r="S65" s="3">
        <v>1</v>
      </c>
      <c r="T65" s="3">
        <v>1</v>
      </c>
      <c r="U65" s="3">
        <v>1.2199999764561653E-2</v>
      </c>
      <c r="V65" s="3" t="s">
        <v>1269</v>
      </c>
      <c r="W65" s="45" t="s">
        <v>1258</v>
      </c>
      <c r="X65" s="91">
        <v>4.4999998062849045E-2</v>
      </c>
      <c r="Y65" s="91">
        <f t="shared" ref="Y65:Y96" si="2">IF(ROUND(K65,2)=0.5,IF(ROUND(G65,2)=0.25,IF(ROUND(H65,2)=1.5,6,IF(ROUND(H65,2)=2,7,"-")),"-"),"-")</f>
        <v>6</v>
      </c>
    </row>
    <row r="66" spans="1:25" x14ac:dyDescent="0.25">
      <c r="A66" s="3" t="s">
        <v>105</v>
      </c>
      <c r="B66" s="2">
        <v>42139</v>
      </c>
      <c r="C66" s="3" t="s">
        <v>106</v>
      </c>
      <c r="D66" s="3" t="s">
        <v>107</v>
      </c>
      <c r="E66" s="3" t="s">
        <v>1271</v>
      </c>
      <c r="F66" s="3" t="s">
        <v>618</v>
      </c>
      <c r="G66" s="3">
        <v>0.25</v>
      </c>
      <c r="H66" s="3">
        <v>1.5</v>
      </c>
      <c r="I66" s="3">
        <v>0</v>
      </c>
      <c r="J66" s="3">
        <v>2.9999999329447746E-2</v>
      </c>
      <c r="K66" s="3">
        <v>0.5</v>
      </c>
      <c r="L66" s="1" t="s">
        <v>1478</v>
      </c>
      <c r="M66" s="3" t="s">
        <v>108</v>
      </c>
      <c r="N66" s="3" t="s">
        <v>109</v>
      </c>
      <c r="O66" s="3" t="s">
        <v>1605</v>
      </c>
      <c r="P66" s="3" t="s">
        <v>110</v>
      </c>
      <c r="Q66" s="3" t="s">
        <v>111</v>
      </c>
      <c r="R66" s="3">
        <v>1</v>
      </c>
      <c r="S66" s="3">
        <v>1</v>
      </c>
      <c r="T66" s="3">
        <v>1</v>
      </c>
      <c r="U66" s="3">
        <v>1.2199999764561653E-2</v>
      </c>
      <c r="V66" s="3" t="s">
        <v>33</v>
      </c>
      <c r="W66" s="45" t="s">
        <v>1258</v>
      </c>
      <c r="X66" s="91">
        <v>4.4999998062849045E-2</v>
      </c>
      <c r="Y66" s="91">
        <f t="shared" si="2"/>
        <v>6</v>
      </c>
    </row>
    <row r="67" spans="1:25" x14ac:dyDescent="0.25">
      <c r="A67" s="3" t="s">
        <v>151</v>
      </c>
      <c r="B67" s="2">
        <v>42146</v>
      </c>
      <c r="C67" s="3" t="s">
        <v>152</v>
      </c>
      <c r="D67" s="3" t="s">
        <v>153</v>
      </c>
      <c r="E67" s="3" t="s">
        <v>1097</v>
      </c>
      <c r="F67" s="3" t="s">
        <v>130</v>
      </c>
      <c r="G67" s="3">
        <v>0.25</v>
      </c>
      <c r="H67" s="3">
        <v>1.5</v>
      </c>
      <c r="I67" s="3">
        <v>0</v>
      </c>
      <c r="J67" s="3">
        <v>2.9999999329447746E-2</v>
      </c>
      <c r="K67" s="3">
        <v>0.5</v>
      </c>
      <c r="L67" s="1" t="s">
        <v>1479</v>
      </c>
      <c r="M67" s="3" t="s">
        <v>154</v>
      </c>
      <c r="N67" s="3" t="s">
        <v>155</v>
      </c>
      <c r="O67" s="3" t="s">
        <v>1606</v>
      </c>
      <c r="P67" s="3" t="s">
        <v>156</v>
      </c>
      <c r="Q67" s="3" t="s">
        <v>157</v>
      </c>
      <c r="R67" s="3">
        <v>1</v>
      </c>
      <c r="S67" s="3">
        <v>1</v>
      </c>
      <c r="T67" s="3">
        <v>1</v>
      </c>
      <c r="U67" s="3">
        <v>1.2000000104308128E-2</v>
      </c>
      <c r="V67" s="3" t="s">
        <v>130</v>
      </c>
      <c r="W67" s="45" t="s">
        <v>1276</v>
      </c>
      <c r="X67" s="91">
        <v>4.4999998062849045E-2</v>
      </c>
      <c r="Y67" s="91">
        <f t="shared" si="2"/>
        <v>6</v>
      </c>
    </row>
    <row r="68" spans="1:25" x14ac:dyDescent="0.25">
      <c r="A68" s="3" t="s">
        <v>127</v>
      </c>
      <c r="B68" s="2">
        <v>42149</v>
      </c>
      <c r="C68" s="3" t="s">
        <v>128</v>
      </c>
      <c r="D68" s="3" t="s">
        <v>129</v>
      </c>
      <c r="E68" s="3" t="s">
        <v>1097</v>
      </c>
      <c r="F68" s="3" t="s">
        <v>130</v>
      </c>
      <c r="G68" s="3">
        <v>0.25</v>
      </c>
      <c r="H68" s="3">
        <v>1.5</v>
      </c>
      <c r="I68" s="3">
        <v>0</v>
      </c>
      <c r="J68" s="3">
        <v>2.9999999329447746E-2</v>
      </c>
      <c r="K68" s="3">
        <v>0.5</v>
      </c>
      <c r="L68" s="1" t="s">
        <v>1480</v>
      </c>
      <c r="M68" s="3" t="s">
        <v>131</v>
      </c>
      <c r="N68" s="3" t="s">
        <v>132</v>
      </c>
      <c r="O68" s="3" t="s">
        <v>1607</v>
      </c>
      <c r="P68" s="3" t="s">
        <v>133</v>
      </c>
      <c r="Q68" s="3" t="s">
        <v>134</v>
      </c>
      <c r="R68" s="3">
        <v>1</v>
      </c>
      <c r="S68" s="3">
        <v>1</v>
      </c>
      <c r="T68" s="3">
        <v>1</v>
      </c>
      <c r="U68" s="3">
        <v>1.2199999764561653E-2</v>
      </c>
      <c r="V68" s="3" t="s">
        <v>130</v>
      </c>
      <c r="W68" s="45" t="s">
        <v>1276</v>
      </c>
      <c r="X68" s="91">
        <v>4.4999998062849045E-2</v>
      </c>
      <c r="Y68" s="91">
        <f t="shared" si="2"/>
        <v>6</v>
      </c>
    </row>
    <row r="69" spans="1:25" x14ac:dyDescent="0.25">
      <c r="A69" s="3" t="s">
        <v>135</v>
      </c>
      <c r="B69" s="2">
        <v>42150</v>
      </c>
      <c r="C69" s="3" t="s">
        <v>136</v>
      </c>
      <c r="D69" s="3" t="s">
        <v>137</v>
      </c>
      <c r="E69" s="3" t="s">
        <v>138</v>
      </c>
      <c r="F69" s="3" t="s">
        <v>139</v>
      </c>
      <c r="G69" s="3">
        <v>0.25</v>
      </c>
      <c r="H69" s="3">
        <v>1.5</v>
      </c>
      <c r="I69" s="3">
        <v>0</v>
      </c>
      <c r="J69" s="3">
        <v>3.5000000149011612E-2</v>
      </c>
      <c r="K69" s="3">
        <v>0.5</v>
      </c>
      <c r="L69" s="1" t="s">
        <v>1481</v>
      </c>
      <c r="M69" s="3" t="s">
        <v>140</v>
      </c>
      <c r="N69" s="3" t="s">
        <v>141</v>
      </c>
      <c r="O69" s="3" t="s">
        <v>1608</v>
      </c>
      <c r="P69" s="3" t="s">
        <v>142</v>
      </c>
      <c r="Q69" s="3" t="s">
        <v>143</v>
      </c>
      <c r="R69" s="3">
        <v>1</v>
      </c>
      <c r="S69" s="3">
        <v>1</v>
      </c>
      <c r="T69" s="3">
        <v>1</v>
      </c>
      <c r="U69" s="3">
        <v>1.2199999764561653E-2</v>
      </c>
      <c r="V69" s="3" t="s">
        <v>33</v>
      </c>
      <c r="W69" s="45" t="s">
        <v>1258</v>
      </c>
      <c r="X69" s="91">
        <v>5.000000074505806E-2</v>
      </c>
      <c r="Y69" s="91">
        <f t="shared" si="2"/>
        <v>6</v>
      </c>
    </row>
    <row r="70" spans="1:25" x14ac:dyDescent="0.25">
      <c r="A70" s="3" t="s">
        <v>158</v>
      </c>
      <c r="B70" s="2">
        <v>42150</v>
      </c>
      <c r="C70" s="3" t="s">
        <v>1291</v>
      </c>
      <c r="D70" s="3" t="s">
        <v>130</v>
      </c>
      <c r="E70" s="3" t="s">
        <v>1097</v>
      </c>
      <c r="F70" s="3" t="s">
        <v>130</v>
      </c>
      <c r="G70" s="3">
        <v>0.25</v>
      </c>
      <c r="H70" s="3">
        <v>1.5</v>
      </c>
      <c r="I70" s="3">
        <v>0</v>
      </c>
      <c r="J70" s="3">
        <v>3.9999999105930328E-2</v>
      </c>
      <c r="K70" s="3">
        <v>0.5</v>
      </c>
      <c r="L70" s="1" t="s">
        <v>1482</v>
      </c>
      <c r="M70" s="3" t="s">
        <v>1292</v>
      </c>
      <c r="N70" s="3" t="s">
        <v>159</v>
      </c>
      <c r="O70" s="3" t="s">
        <v>1609</v>
      </c>
      <c r="P70" s="3" t="s">
        <v>1293</v>
      </c>
      <c r="Q70" s="3" t="s">
        <v>160</v>
      </c>
      <c r="R70" s="3">
        <v>1</v>
      </c>
      <c r="S70" s="3">
        <v>1</v>
      </c>
      <c r="T70" s="3">
        <v>1</v>
      </c>
      <c r="U70" s="3">
        <v>1.2199999764561653E-2</v>
      </c>
      <c r="V70" s="3" t="s">
        <v>130</v>
      </c>
      <c r="W70" s="45" t="s">
        <v>1276</v>
      </c>
      <c r="X70" s="91">
        <v>5.4999999701976776E-2</v>
      </c>
      <c r="Y70" s="91">
        <f t="shared" si="2"/>
        <v>6</v>
      </c>
    </row>
    <row r="71" spans="1:25" x14ac:dyDescent="0.25">
      <c r="A71" s="3" t="s">
        <v>144</v>
      </c>
      <c r="B71" s="2">
        <v>42152</v>
      </c>
      <c r="C71" s="3" t="s">
        <v>145</v>
      </c>
      <c r="D71" s="3" t="s">
        <v>146</v>
      </c>
      <c r="E71" s="3" t="s">
        <v>1289</v>
      </c>
      <c r="F71" s="3" t="s">
        <v>91</v>
      </c>
      <c r="G71" s="3">
        <v>0.25</v>
      </c>
      <c r="H71" s="3">
        <v>1.5</v>
      </c>
      <c r="I71" s="3">
        <v>0</v>
      </c>
      <c r="J71" s="3">
        <v>2.9999999329447746E-2</v>
      </c>
      <c r="K71" s="3">
        <v>0.5</v>
      </c>
      <c r="L71" s="1" t="s">
        <v>1483</v>
      </c>
      <c r="M71" s="3" t="s">
        <v>147</v>
      </c>
      <c r="N71" s="3" t="s">
        <v>148</v>
      </c>
      <c r="O71" s="3" t="s">
        <v>1610</v>
      </c>
      <c r="P71" s="3" t="s">
        <v>149</v>
      </c>
      <c r="Q71" s="3" t="s">
        <v>150</v>
      </c>
      <c r="R71" s="3">
        <v>1</v>
      </c>
      <c r="S71" s="3">
        <v>1</v>
      </c>
      <c r="T71" s="3">
        <v>1</v>
      </c>
      <c r="U71" s="3">
        <v>1.2000000104308128E-2</v>
      </c>
      <c r="V71" s="3" t="s">
        <v>1269</v>
      </c>
      <c r="W71" s="45" t="s">
        <v>1258</v>
      </c>
      <c r="X71" s="91">
        <v>4.4999998062849045E-2</v>
      </c>
      <c r="Y71" s="91">
        <f t="shared" si="2"/>
        <v>6</v>
      </c>
    </row>
    <row r="72" spans="1:25" x14ac:dyDescent="0.25">
      <c r="A72" s="3" t="s">
        <v>197</v>
      </c>
      <c r="B72" s="2">
        <v>42152</v>
      </c>
      <c r="C72" s="3" t="s">
        <v>198</v>
      </c>
      <c r="D72" s="3" t="s">
        <v>199</v>
      </c>
      <c r="E72" s="3" t="s">
        <v>1294</v>
      </c>
      <c r="F72" s="3" t="s">
        <v>200</v>
      </c>
      <c r="G72" s="3">
        <v>0.25</v>
      </c>
      <c r="H72" s="3">
        <v>1.5</v>
      </c>
      <c r="I72" s="3">
        <v>0</v>
      </c>
      <c r="J72" s="3">
        <v>2.9999999329447746E-2</v>
      </c>
      <c r="K72" s="3">
        <v>0.5</v>
      </c>
      <c r="L72" s="1" t="s">
        <v>1484</v>
      </c>
      <c r="M72" s="3" t="s">
        <v>201</v>
      </c>
      <c r="N72" s="3" t="s">
        <v>202</v>
      </c>
      <c r="O72" s="3" t="s">
        <v>1611</v>
      </c>
      <c r="P72" s="3" t="s">
        <v>203</v>
      </c>
      <c r="Q72" s="3" t="s">
        <v>204</v>
      </c>
      <c r="R72" s="3">
        <v>1</v>
      </c>
      <c r="S72" s="3">
        <v>1</v>
      </c>
      <c r="T72" s="3">
        <v>1</v>
      </c>
      <c r="U72" s="3">
        <v>1.2199999764561653E-2</v>
      </c>
      <c r="V72" s="3" t="s">
        <v>1295</v>
      </c>
      <c r="W72" s="45" t="s">
        <v>1258</v>
      </c>
      <c r="X72" s="91">
        <v>4.4999998062849045E-2</v>
      </c>
      <c r="Y72" s="91">
        <f t="shared" si="2"/>
        <v>6</v>
      </c>
    </row>
    <row r="73" spans="1:25" x14ac:dyDescent="0.25">
      <c r="A73" s="3" t="s">
        <v>213</v>
      </c>
      <c r="B73" s="2">
        <v>42152</v>
      </c>
      <c r="C73" s="3" t="s">
        <v>214</v>
      </c>
      <c r="D73" s="3" t="s">
        <v>215</v>
      </c>
      <c r="E73" s="3" t="s">
        <v>1296</v>
      </c>
      <c r="F73" s="3" t="s">
        <v>1297</v>
      </c>
      <c r="G73" s="3">
        <v>0.25</v>
      </c>
      <c r="H73" s="3">
        <v>1.5</v>
      </c>
      <c r="I73" s="3">
        <v>0</v>
      </c>
      <c r="J73" s="3">
        <v>2.9999999329447746E-2</v>
      </c>
      <c r="K73" s="3">
        <v>0.5</v>
      </c>
      <c r="L73" s="1" t="s">
        <v>1485</v>
      </c>
      <c r="M73" s="3" t="s">
        <v>216</v>
      </c>
      <c r="N73" s="3" t="s">
        <v>217</v>
      </c>
      <c r="O73" s="3" t="s">
        <v>1612</v>
      </c>
      <c r="P73" s="3" t="s">
        <v>218</v>
      </c>
      <c r="Q73" s="3" t="s">
        <v>219</v>
      </c>
      <c r="R73" s="3">
        <v>1</v>
      </c>
      <c r="S73" s="3">
        <v>0</v>
      </c>
      <c r="T73" s="3">
        <v>0</v>
      </c>
      <c r="U73" s="3">
        <v>1.2199999764561653E-2</v>
      </c>
      <c r="V73" s="3" t="s">
        <v>1298</v>
      </c>
      <c r="W73" s="45" t="s">
        <v>1258</v>
      </c>
      <c r="X73" s="91">
        <v>4.4999998062849045E-2</v>
      </c>
      <c r="Y73" s="91">
        <f t="shared" si="2"/>
        <v>6</v>
      </c>
    </row>
    <row r="74" spans="1:25" x14ac:dyDescent="0.25">
      <c r="A74" s="3" t="s">
        <v>205</v>
      </c>
      <c r="B74" s="2">
        <v>42153</v>
      </c>
      <c r="C74" s="3" t="s">
        <v>206</v>
      </c>
      <c r="D74" s="3" t="s">
        <v>207</v>
      </c>
      <c r="E74" s="3" t="s">
        <v>1281</v>
      </c>
      <c r="F74" s="3" t="s">
        <v>208</v>
      </c>
      <c r="G74" s="3">
        <v>0.25</v>
      </c>
      <c r="H74" s="3">
        <v>1.5</v>
      </c>
      <c r="I74" s="3">
        <v>0</v>
      </c>
      <c r="J74" s="3">
        <v>3.9999999105930328E-2</v>
      </c>
      <c r="K74" s="3">
        <v>0.5</v>
      </c>
      <c r="L74" s="1" t="s">
        <v>1486</v>
      </c>
      <c r="M74" s="3" t="s">
        <v>209</v>
      </c>
      <c r="N74" s="3" t="s">
        <v>210</v>
      </c>
      <c r="O74" s="3" t="s">
        <v>1613</v>
      </c>
      <c r="P74" s="3" t="s">
        <v>211</v>
      </c>
      <c r="Q74" s="3" t="s">
        <v>212</v>
      </c>
      <c r="R74" s="3">
        <v>1</v>
      </c>
      <c r="S74" s="3">
        <v>1</v>
      </c>
      <c r="T74" s="3">
        <v>1</v>
      </c>
      <c r="U74" s="3">
        <v>1.2000000104308128E-2</v>
      </c>
      <c r="V74" s="3" t="s">
        <v>551</v>
      </c>
      <c r="W74" s="45" t="s">
        <v>1258</v>
      </c>
      <c r="X74" s="91">
        <v>5.4999999701976776E-2</v>
      </c>
      <c r="Y74" s="91">
        <f t="shared" si="2"/>
        <v>6</v>
      </c>
    </row>
    <row r="75" spans="1:25" x14ac:dyDescent="0.25">
      <c r="A75" s="3" t="s">
        <v>161</v>
      </c>
      <c r="B75" s="2">
        <v>42156</v>
      </c>
      <c r="C75" s="3" t="s">
        <v>162</v>
      </c>
      <c r="D75" s="3" t="s">
        <v>163</v>
      </c>
      <c r="E75" s="3" t="s">
        <v>1135</v>
      </c>
      <c r="F75" s="3" t="s">
        <v>164</v>
      </c>
      <c r="G75" s="3">
        <v>0.25</v>
      </c>
      <c r="H75" s="3">
        <v>1.5</v>
      </c>
      <c r="I75" s="3">
        <v>0</v>
      </c>
      <c r="J75" s="3">
        <v>2.9999999329447746E-2</v>
      </c>
      <c r="K75" s="3">
        <v>0.5</v>
      </c>
      <c r="L75" s="1" t="s">
        <v>1487</v>
      </c>
      <c r="M75" s="3" t="s">
        <v>165</v>
      </c>
      <c r="N75" s="3" t="s">
        <v>166</v>
      </c>
      <c r="O75" s="3" t="s">
        <v>1614</v>
      </c>
      <c r="P75" s="3" t="s">
        <v>167</v>
      </c>
      <c r="Q75" s="3" t="s">
        <v>168</v>
      </c>
      <c r="R75" s="3">
        <v>1</v>
      </c>
      <c r="S75" s="3">
        <v>1</v>
      </c>
      <c r="T75" s="3">
        <v>1</v>
      </c>
      <c r="U75" s="3">
        <v>1.2199999764561653E-2</v>
      </c>
      <c r="V75" s="3" t="s">
        <v>1140</v>
      </c>
      <c r="W75" s="45" t="s">
        <v>1276</v>
      </c>
      <c r="X75" s="91">
        <v>4.4999998062849045E-2</v>
      </c>
      <c r="Y75" s="91">
        <f t="shared" si="2"/>
        <v>6</v>
      </c>
    </row>
    <row r="76" spans="1:25" x14ac:dyDescent="0.25">
      <c r="A76" s="3" t="s">
        <v>169</v>
      </c>
      <c r="B76" s="2">
        <v>42157</v>
      </c>
      <c r="C76" s="3" t="s">
        <v>170</v>
      </c>
      <c r="D76" s="3" t="s">
        <v>171</v>
      </c>
      <c r="E76" s="3" t="s">
        <v>1127</v>
      </c>
      <c r="F76" s="3" t="s">
        <v>172</v>
      </c>
      <c r="G76" s="3">
        <v>0.25</v>
      </c>
      <c r="H76" s="3">
        <v>1.5</v>
      </c>
      <c r="I76" s="3">
        <v>0</v>
      </c>
      <c r="J76" s="3">
        <v>2.9999999329447746E-2</v>
      </c>
      <c r="K76" s="3">
        <v>0.5</v>
      </c>
      <c r="L76" s="1" t="s">
        <v>1488</v>
      </c>
      <c r="M76" s="3" t="s">
        <v>173</v>
      </c>
      <c r="N76" s="3" t="s">
        <v>174</v>
      </c>
      <c r="O76" s="3" t="s">
        <v>1615</v>
      </c>
      <c r="P76" s="3" t="s">
        <v>175</v>
      </c>
      <c r="Q76" s="3" t="s">
        <v>176</v>
      </c>
      <c r="R76" s="3">
        <v>1</v>
      </c>
      <c r="S76" s="3">
        <v>1</v>
      </c>
      <c r="T76" s="3">
        <v>1</v>
      </c>
      <c r="U76" s="3">
        <v>1.2199999764561653E-2</v>
      </c>
      <c r="V76" s="3" t="s">
        <v>171</v>
      </c>
      <c r="W76" s="45" t="s">
        <v>1276</v>
      </c>
      <c r="X76" s="91">
        <v>4.4999998062849045E-2</v>
      </c>
      <c r="Y76" s="91">
        <f t="shared" si="2"/>
        <v>6</v>
      </c>
    </row>
    <row r="77" spans="1:25" x14ac:dyDescent="0.25">
      <c r="A77" s="3" t="s">
        <v>177</v>
      </c>
      <c r="B77" s="2">
        <v>42160</v>
      </c>
      <c r="C77" s="3" t="s">
        <v>178</v>
      </c>
      <c r="D77" s="3" t="s">
        <v>179</v>
      </c>
      <c r="E77" s="3" t="s">
        <v>1299</v>
      </c>
      <c r="F77" s="3" t="s">
        <v>180</v>
      </c>
      <c r="G77" s="3">
        <v>0.25</v>
      </c>
      <c r="H77" s="3">
        <v>1.5</v>
      </c>
      <c r="I77" s="3">
        <v>0</v>
      </c>
      <c r="J77" s="3">
        <v>2.9999999329447746E-2</v>
      </c>
      <c r="K77" s="3">
        <v>0.5</v>
      </c>
      <c r="L77" s="1" t="s">
        <v>1489</v>
      </c>
      <c r="M77" s="3" t="s">
        <v>181</v>
      </c>
      <c r="N77" s="3" t="s">
        <v>182</v>
      </c>
      <c r="O77" s="3" t="s">
        <v>1616</v>
      </c>
      <c r="P77" s="3" t="s">
        <v>183</v>
      </c>
      <c r="Q77" s="3" t="s">
        <v>184</v>
      </c>
      <c r="R77" s="3">
        <v>1</v>
      </c>
      <c r="S77" s="3">
        <v>1</v>
      </c>
      <c r="T77" s="3">
        <v>1</v>
      </c>
      <c r="U77" s="3">
        <v>1.2199999764561653E-2</v>
      </c>
      <c r="V77" s="3" t="s">
        <v>537</v>
      </c>
      <c r="W77" s="45" t="s">
        <v>1258</v>
      </c>
      <c r="X77" s="91">
        <v>4.4999998062849045E-2</v>
      </c>
      <c r="Y77" s="91">
        <f t="shared" si="2"/>
        <v>6</v>
      </c>
    </row>
    <row r="78" spans="1:25" x14ac:dyDescent="0.25">
      <c r="A78" s="3" t="s">
        <v>185</v>
      </c>
      <c r="B78" s="2">
        <v>42160</v>
      </c>
      <c r="C78" s="3" t="s">
        <v>186</v>
      </c>
      <c r="D78" s="3" t="s">
        <v>187</v>
      </c>
      <c r="E78" s="3" t="s">
        <v>188</v>
      </c>
      <c r="F78" s="3" t="s">
        <v>187</v>
      </c>
      <c r="G78" s="3">
        <v>0.25</v>
      </c>
      <c r="H78" s="3">
        <v>1.5</v>
      </c>
      <c r="I78" s="3">
        <v>0</v>
      </c>
      <c r="J78" s="3">
        <v>2.9999999329447746E-2</v>
      </c>
      <c r="K78" s="3">
        <v>0.5</v>
      </c>
      <c r="L78" s="1" t="s">
        <v>1490</v>
      </c>
      <c r="M78" s="3" t="s">
        <v>189</v>
      </c>
      <c r="N78" s="3" t="s">
        <v>190</v>
      </c>
      <c r="O78" s="3" t="s">
        <v>1617</v>
      </c>
      <c r="P78" s="3" t="s">
        <v>191</v>
      </c>
      <c r="Q78" s="3" t="s">
        <v>192</v>
      </c>
      <c r="R78" s="3">
        <v>1</v>
      </c>
      <c r="S78" s="3">
        <v>1</v>
      </c>
      <c r="T78" s="3">
        <v>1</v>
      </c>
      <c r="U78" s="3">
        <v>1.2199999764561653E-2</v>
      </c>
      <c r="V78" s="3" t="s">
        <v>1266</v>
      </c>
      <c r="W78" s="45" t="s">
        <v>1258</v>
      </c>
      <c r="X78" s="91">
        <v>4.4999998062849045E-2</v>
      </c>
      <c r="Y78" s="91">
        <f t="shared" si="2"/>
        <v>6</v>
      </c>
    </row>
    <row r="79" spans="1:25" x14ac:dyDescent="0.25">
      <c r="A79" s="3" t="s">
        <v>193</v>
      </c>
      <c r="B79" s="2">
        <v>42160</v>
      </c>
      <c r="C79" s="3" t="s">
        <v>1300</v>
      </c>
      <c r="D79" s="3" t="s">
        <v>194</v>
      </c>
      <c r="E79" s="3" t="s">
        <v>75</v>
      </c>
      <c r="F79" s="3" t="s">
        <v>76</v>
      </c>
      <c r="G79" s="3">
        <v>0.25</v>
      </c>
      <c r="H79" s="3">
        <v>1.5</v>
      </c>
      <c r="I79" s="3">
        <v>0</v>
      </c>
      <c r="J79" s="3">
        <v>3.5000000149011612E-2</v>
      </c>
      <c r="K79" s="3">
        <v>0.5</v>
      </c>
      <c r="L79" s="1" t="s">
        <v>1491</v>
      </c>
      <c r="M79" s="3" t="s">
        <v>1301</v>
      </c>
      <c r="N79" s="3" t="s">
        <v>195</v>
      </c>
      <c r="O79" s="3" t="s">
        <v>1618</v>
      </c>
      <c r="P79" s="3" t="s">
        <v>1302</v>
      </c>
      <c r="Q79" s="3" t="s">
        <v>196</v>
      </c>
      <c r="R79" s="3">
        <v>1</v>
      </c>
      <c r="S79" s="3">
        <v>1</v>
      </c>
      <c r="T79" s="3">
        <v>1</v>
      </c>
      <c r="U79" s="3">
        <v>1.0999999940395355E-2</v>
      </c>
      <c r="V79" s="3" t="s">
        <v>226</v>
      </c>
      <c r="W79" s="45" t="s">
        <v>1254</v>
      </c>
      <c r="X79" s="91">
        <v>5.000000074505806E-2</v>
      </c>
      <c r="Y79" s="91">
        <f t="shared" si="2"/>
        <v>6</v>
      </c>
    </row>
    <row r="80" spans="1:25" x14ac:dyDescent="0.25">
      <c r="A80" s="3" t="s">
        <v>664</v>
      </c>
      <c r="B80" s="2">
        <v>42163</v>
      </c>
      <c r="C80" s="3" t="s">
        <v>665</v>
      </c>
      <c r="D80" s="3" t="s">
        <v>666</v>
      </c>
      <c r="E80" s="3" t="s">
        <v>1303</v>
      </c>
      <c r="F80" s="3" t="s">
        <v>617</v>
      </c>
      <c r="G80" s="3">
        <v>0.25</v>
      </c>
      <c r="H80" s="3">
        <v>1.5</v>
      </c>
      <c r="I80" s="3">
        <v>0</v>
      </c>
      <c r="J80" s="3">
        <v>3.9999999105930328E-2</v>
      </c>
      <c r="K80" s="3">
        <v>0.5</v>
      </c>
      <c r="L80" s="1" t="s">
        <v>1492</v>
      </c>
      <c r="M80" s="3" t="s">
        <v>667</v>
      </c>
      <c r="N80" s="3" t="s">
        <v>616</v>
      </c>
      <c r="O80" s="3" t="s">
        <v>1619</v>
      </c>
      <c r="P80" s="3" t="s">
        <v>668</v>
      </c>
      <c r="Q80" s="3" t="s">
        <v>669</v>
      </c>
      <c r="R80" s="3">
        <v>1</v>
      </c>
      <c r="S80" s="3">
        <v>1</v>
      </c>
      <c r="T80" s="3">
        <v>1</v>
      </c>
      <c r="U80" s="3">
        <v>1.2199999764561653E-2</v>
      </c>
      <c r="V80" s="3" t="s">
        <v>1266</v>
      </c>
      <c r="W80" s="45" t="s">
        <v>1258</v>
      </c>
      <c r="X80" s="91">
        <v>5.4999999701976776E-2</v>
      </c>
      <c r="Y80" s="91">
        <f t="shared" si="2"/>
        <v>6</v>
      </c>
    </row>
    <row r="81" spans="1:25" x14ac:dyDescent="0.25">
      <c r="A81" s="3" t="s">
        <v>670</v>
      </c>
      <c r="B81" s="2">
        <v>42165</v>
      </c>
      <c r="C81" s="3" t="s">
        <v>671</v>
      </c>
      <c r="D81" s="3" t="s">
        <v>622</v>
      </c>
      <c r="E81" s="3" t="s">
        <v>1304</v>
      </c>
      <c r="F81" s="3" t="s">
        <v>1305</v>
      </c>
      <c r="G81" s="3">
        <v>0.25</v>
      </c>
      <c r="H81" s="3">
        <v>1.5</v>
      </c>
      <c r="I81" s="3">
        <v>0</v>
      </c>
      <c r="J81" s="3">
        <v>2.9999999329447746E-2</v>
      </c>
      <c r="K81" s="3">
        <v>0.5</v>
      </c>
      <c r="L81" s="1" t="s">
        <v>1493</v>
      </c>
      <c r="M81" s="3" t="s">
        <v>672</v>
      </c>
      <c r="N81" s="3" t="s">
        <v>621</v>
      </c>
      <c r="O81" s="3" t="s">
        <v>1620</v>
      </c>
      <c r="P81" s="3" t="s">
        <v>673</v>
      </c>
      <c r="Q81" s="3" t="s">
        <v>674</v>
      </c>
      <c r="R81" s="3">
        <v>1</v>
      </c>
      <c r="S81" s="3">
        <v>0</v>
      </c>
      <c r="T81" s="3">
        <v>0</v>
      </c>
      <c r="U81" s="3">
        <v>1.2199999764561653E-2</v>
      </c>
      <c r="V81" s="3" t="s">
        <v>551</v>
      </c>
      <c r="W81" s="45" t="s">
        <v>1258</v>
      </c>
      <c r="X81" s="91">
        <v>4.4999998062849045E-2</v>
      </c>
      <c r="Y81" s="91">
        <f t="shared" si="2"/>
        <v>6</v>
      </c>
    </row>
    <row r="82" spans="1:25" x14ac:dyDescent="0.25">
      <c r="A82" s="3" t="s">
        <v>675</v>
      </c>
      <c r="B82" s="2">
        <v>42166</v>
      </c>
      <c r="C82" s="3" t="s">
        <v>676</v>
      </c>
      <c r="D82" s="3" t="s">
        <v>130</v>
      </c>
      <c r="E82" s="3" t="s">
        <v>677</v>
      </c>
      <c r="F82" s="3" t="s">
        <v>620</v>
      </c>
      <c r="G82" s="3">
        <v>0.25</v>
      </c>
      <c r="H82" s="3">
        <v>1.5</v>
      </c>
      <c r="I82" s="3">
        <v>0</v>
      </c>
      <c r="J82" s="3">
        <v>3.5000000149011612E-2</v>
      </c>
      <c r="K82" s="3">
        <v>0.5</v>
      </c>
      <c r="L82" s="1" t="s">
        <v>1494</v>
      </c>
      <c r="M82" s="3" t="s">
        <v>678</v>
      </c>
      <c r="N82" s="3" t="s">
        <v>155</v>
      </c>
      <c r="O82" s="3" t="s">
        <v>1621</v>
      </c>
      <c r="P82" s="3" t="s">
        <v>679</v>
      </c>
      <c r="Q82" s="3" t="s">
        <v>157</v>
      </c>
      <c r="R82" s="3">
        <v>1</v>
      </c>
      <c r="S82" s="3">
        <v>1</v>
      </c>
      <c r="T82" s="3">
        <v>1</v>
      </c>
      <c r="U82" s="3">
        <v>1.2199999764561653E-2</v>
      </c>
      <c r="V82" s="3" t="s">
        <v>130</v>
      </c>
      <c r="W82" s="45" t="s">
        <v>1276</v>
      </c>
      <c r="X82" s="91">
        <v>5.000000074505806E-2</v>
      </c>
      <c r="Y82" s="91">
        <f t="shared" si="2"/>
        <v>6</v>
      </c>
    </row>
    <row r="83" spans="1:25" x14ac:dyDescent="0.25">
      <c r="A83" s="3" t="s">
        <v>680</v>
      </c>
      <c r="B83" s="2">
        <v>42166</v>
      </c>
      <c r="C83" s="3" t="s">
        <v>681</v>
      </c>
      <c r="D83" s="3" t="s">
        <v>682</v>
      </c>
      <c r="E83" s="3" t="s">
        <v>1289</v>
      </c>
      <c r="F83" s="3" t="s">
        <v>91</v>
      </c>
      <c r="G83" s="3">
        <v>0.25</v>
      </c>
      <c r="H83" s="3">
        <v>1.5</v>
      </c>
      <c r="I83" s="3">
        <v>0</v>
      </c>
      <c r="J83" s="3">
        <v>2.9999999329447746E-2</v>
      </c>
      <c r="K83" s="3">
        <v>0.5</v>
      </c>
      <c r="L83" s="1" t="s">
        <v>1495</v>
      </c>
      <c r="M83" s="3" t="s">
        <v>683</v>
      </c>
      <c r="N83" s="3" t="s">
        <v>684</v>
      </c>
      <c r="O83" s="3" t="s">
        <v>1622</v>
      </c>
      <c r="P83" s="3" t="s">
        <v>685</v>
      </c>
      <c r="Q83" s="3" t="s">
        <v>686</v>
      </c>
      <c r="R83" s="3">
        <v>1</v>
      </c>
      <c r="S83" s="3">
        <v>1</v>
      </c>
      <c r="T83" s="3">
        <v>1</v>
      </c>
      <c r="U83" s="3">
        <v>1.2199999764561653E-2</v>
      </c>
      <c r="V83" s="3" t="s">
        <v>1269</v>
      </c>
      <c r="W83" s="45" t="s">
        <v>1258</v>
      </c>
      <c r="X83" s="91">
        <v>4.4999998062849045E-2</v>
      </c>
      <c r="Y83" s="91">
        <f t="shared" si="2"/>
        <v>6</v>
      </c>
    </row>
    <row r="84" spans="1:25" x14ac:dyDescent="0.25">
      <c r="A84" s="3" t="s">
        <v>687</v>
      </c>
      <c r="B84" s="2">
        <v>42166</v>
      </c>
      <c r="C84" s="3" t="s">
        <v>688</v>
      </c>
      <c r="D84" s="3" t="s">
        <v>689</v>
      </c>
      <c r="E84" s="3" t="s">
        <v>1306</v>
      </c>
      <c r="F84" s="3" t="s">
        <v>690</v>
      </c>
      <c r="G84" s="3">
        <v>0.25</v>
      </c>
      <c r="H84" s="3">
        <v>1.5</v>
      </c>
      <c r="I84" s="3">
        <v>0</v>
      </c>
      <c r="J84" s="3">
        <v>2.9999999329447746E-2</v>
      </c>
      <c r="K84" s="3">
        <v>0.5</v>
      </c>
      <c r="L84" s="1" t="s">
        <v>1496</v>
      </c>
      <c r="M84" s="3" t="s">
        <v>691</v>
      </c>
      <c r="N84" s="3" t="s">
        <v>692</v>
      </c>
      <c r="O84" s="3" t="s">
        <v>1623</v>
      </c>
      <c r="P84" s="3" t="s">
        <v>693</v>
      </c>
      <c r="Q84" s="3" t="s">
        <v>694</v>
      </c>
      <c r="R84" s="3">
        <v>1</v>
      </c>
      <c r="S84" s="3">
        <v>1</v>
      </c>
      <c r="T84" s="3">
        <v>1</v>
      </c>
      <c r="U84" s="3">
        <v>1.2199999764561653E-2</v>
      </c>
      <c r="V84" s="3" t="s">
        <v>1266</v>
      </c>
      <c r="W84" s="45" t="s">
        <v>1258</v>
      </c>
      <c r="X84" s="91">
        <v>4.4999998062849045E-2</v>
      </c>
      <c r="Y84" s="91">
        <f t="shared" si="2"/>
        <v>6</v>
      </c>
    </row>
    <row r="85" spans="1:25" x14ac:dyDescent="0.25">
      <c r="A85" s="3" t="s">
        <v>695</v>
      </c>
      <c r="B85" s="2">
        <v>42166</v>
      </c>
      <c r="C85" s="3" t="s">
        <v>696</v>
      </c>
      <c r="D85" s="3" t="s">
        <v>697</v>
      </c>
      <c r="E85" s="3" t="s">
        <v>1307</v>
      </c>
      <c r="F85" s="3" t="s">
        <v>698</v>
      </c>
      <c r="G85" s="3">
        <v>0.25</v>
      </c>
      <c r="H85" s="3">
        <v>1.5</v>
      </c>
      <c r="I85" s="3">
        <v>0</v>
      </c>
      <c r="J85" s="3">
        <v>2.9999999329447746E-2</v>
      </c>
      <c r="K85" s="3">
        <v>0.5</v>
      </c>
      <c r="L85" s="1" t="s">
        <v>1497</v>
      </c>
      <c r="M85" s="3" t="s">
        <v>699</v>
      </c>
      <c r="N85" s="3" t="s">
        <v>700</v>
      </c>
      <c r="O85" s="3" t="s">
        <v>1624</v>
      </c>
      <c r="P85" s="3" t="s">
        <v>701</v>
      </c>
      <c r="Q85" s="3" t="s">
        <v>702</v>
      </c>
      <c r="R85" s="3">
        <v>1</v>
      </c>
      <c r="S85" s="3">
        <v>1</v>
      </c>
      <c r="T85" s="3">
        <v>1</v>
      </c>
      <c r="U85" s="3">
        <v>1.2199999764561653E-2</v>
      </c>
      <c r="V85" s="3" t="s">
        <v>1308</v>
      </c>
      <c r="W85" s="45" t="s">
        <v>1276</v>
      </c>
      <c r="X85" s="91">
        <v>4.4999998062849045E-2</v>
      </c>
      <c r="Y85" s="91">
        <f t="shared" si="2"/>
        <v>6</v>
      </c>
    </row>
    <row r="86" spans="1:25" x14ac:dyDescent="0.25">
      <c r="A86" s="37" t="s">
        <v>896</v>
      </c>
      <c r="B86" s="38">
        <v>42167</v>
      </c>
      <c r="C86" s="37" t="s">
        <v>897</v>
      </c>
      <c r="D86" s="37" t="s">
        <v>898</v>
      </c>
      <c r="E86" s="37" t="s">
        <v>430</v>
      </c>
      <c r="F86" s="37" t="s">
        <v>431</v>
      </c>
      <c r="G86" s="37">
        <v>0.25</v>
      </c>
      <c r="H86" s="37">
        <v>1.5</v>
      </c>
      <c r="I86" s="37">
        <v>0</v>
      </c>
      <c r="J86" s="37">
        <v>2.9999999329447746E-2</v>
      </c>
      <c r="K86" s="37">
        <v>0.5</v>
      </c>
      <c r="L86" s="1" t="s">
        <v>1498</v>
      </c>
      <c r="M86" s="37" t="s">
        <v>899</v>
      </c>
      <c r="N86" s="37" t="s">
        <v>893</v>
      </c>
      <c r="O86" s="37" t="s">
        <v>1625</v>
      </c>
      <c r="P86" s="37" t="s">
        <v>900</v>
      </c>
      <c r="Q86" s="37" t="s">
        <v>901</v>
      </c>
      <c r="R86" s="37">
        <v>1</v>
      </c>
      <c r="S86" s="37">
        <v>1</v>
      </c>
      <c r="T86" s="37">
        <v>1</v>
      </c>
      <c r="U86" s="37">
        <v>1.2199999764561653E-2</v>
      </c>
      <c r="V86" s="37" t="s">
        <v>279</v>
      </c>
      <c r="W86" s="45" t="s">
        <v>1254</v>
      </c>
      <c r="X86" s="91">
        <v>4.4999998062849045E-2</v>
      </c>
      <c r="Y86" s="91">
        <f t="shared" si="2"/>
        <v>6</v>
      </c>
    </row>
    <row r="87" spans="1:25" x14ac:dyDescent="0.25">
      <c r="A87" s="37" t="s">
        <v>723</v>
      </c>
      <c r="B87" s="38">
        <v>42170</v>
      </c>
      <c r="C87" s="37" t="s">
        <v>724</v>
      </c>
      <c r="D87" s="37" t="s">
        <v>725</v>
      </c>
      <c r="E87" s="37" t="s">
        <v>569</v>
      </c>
      <c r="F87" s="37" t="s">
        <v>570</v>
      </c>
      <c r="G87" s="37">
        <v>0.25</v>
      </c>
      <c r="H87" s="37">
        <v>1.5</v>
      </c>
      <c r="I87" s="37">
        <v>0</v>
      </c>
      <c r="J87" s="37">
        <v>3.5000000149011612E-2</v>
      </c>
      <c r="K87" s="37">
        <v>0.5</v>
      </c>
      <c r="L87" s="1" t="s">
        <v>1499</v>
      </c>
      <c r="M87" s="37" t="s">
        <v>726</v>
      </c>
      <c r="N87" s="37" t="s">
        <v>704</v>
      </c>
      <c r="O87" s="37" t="s">
        <v>1626</v>
      </c>
      <c r="P87" s="37" t="s">
        <v>727</v>
      </c>
      <c r="Q87" s="37" t="s">
        <v>728</v>
      </c>
      <c r="R87" s="37">
        <v>1</v>
      </c>
      <c r="S87" s="37">
        <v>1</v>
      </c>
      <c r="T87" s="37">
        <v>1</v>
      </c>
      <c r="U87" s="37">
        <v>1.2000000104308128E-2</v>
      </c>
      <c r="V87" s="37" t="s">
        <v>570</v>
      </c>
      <c r="W87" s="45" t="s">
        <v>1276</v>
      </c>
      <c r="X87" s="91">
        <v>5.000000074505806E-2</v>
      </c>
      <c r="Y87" s="91">
        <f t="shared" si="2"/>
        <v>6</v>
      </c>
    </row>
    <row r="88" spans="1:25" x14ac:dyDescent="0.25">
      <c r="A88" s="37" t="s">
        <v>729</v>
      </c>
      <c r="B88" s="38">
        <v>42171</v>
      </c>
      <c r="C88" s="37" t="s">
        <v>730</v>
      </c>
      <c r="D88" s="37" t="s">
        <v>731</v>
      </c>
      <c r="E88" s="37" t="s">
        <v>732</v>
      </c>
      <c r="F88" s="37" t="s">
        <v>733</v>
      </c>
      <c r="G88" s="37">
        <v>0.25</v>
      </c>
      <c r="H88" s="37">
        <v>1.5</v>
      </c>
      <c r="I88" s="37">
        <v>0</v>
      </c>
      <c r="J88" s="37">
        <v>3.9999999105930328E-2</v>
      </c>
      <c r="K88" s="37">
        <v>0.5</v>
      </c>
      <c r="L88" s="1" t="s">
        <v>1500</v>
      </c>
      <c r="M88" s="37" t="s">
        <v>734</v>
      </c>
      <c r="N88" s="37" t="s">
        <v>735</v>
      </c>
      <c r="O88" s="37" t="s">
        <v>1627</v>
      </c>
      <c r="P88" s="37" t="s">
        <v>736</v>
      </c>
      <c r="Q88" s="37" t="s">
        <v>737</v>
      </c>
      <c r="R88" s="37">
        <v>1</v>
      </c>
      <c r="S88" s="37">
        <v>1</v>
      </c>
      <c r="T88" s="37">
        <v>1</v>
      </c>
      <c r="U88" s="37">
        <v>1.2199999764561653E-2</v>
      </c>
      <c r="V88" s="37" t="s">
        <v>279</v>
      </c>
      <c r="W88" s="45" t="s">
        <v>1254</v>
      </c>
      <c r="X88" s="91">
        <v>5.4999999701976776E-2</v>
      </c>
      <c r="Y88" s="91">
        <f t="shared" si="2"/>
        <v>6</v>
      </c>
    </row>
    <row r="89" spans="1:25" x14ac:dyDescent="0.25">
      <c r="A89" s="37" t="s">
        <v>738</v>
      </c>
      <c r="B89" s="38">
        <v>42171</v>
      </c>
      <c r="C89" s="37" t="s">
        <v>739</v>
      </c>
      <c r="D89" s="37" t="s">
        <v>740</v>
      </c>
      <c r="E89" s="37" t="s">
        <v>1289</v>
      </c>
      <c r="F89" s="37" t="s">
        <v>91</v>
      </c>
      <c r="G89" s="37">
        <v>0.25</v>
      </c>
      <c r="H89" s="37">
        <v>1.5</v>
      </c>
      <c r="I89" s="37">
        <v>0</v>
      </c>
      <c r="J89" s="37">
        <v>3.5000000149011612E-2</v>
      </c>
      <c r="K89" s="37">
        <v>0.5</v>
      </c>
      <c r="L89" s="1" t="s">
        <v>1501</v>
      </c>
      <c r="M89" s="37" t="s">
        <v>741</v>
      </c>
      <c r="N89" s="37" t="s">
        <v>742</v>
      </c>
      <c r="O89" s="37" t="s">
        <v>1628</v>
      </c>
      <c r="P89" s="37" t="s">
        <v>743</v>
      </c>
      <c r="Q89" s="37" t="s">
        <v>744</v>
      </c>
      <c r="R89" s="37">
        <v>1</v>
      </c>
      <c r="S89" s="37">
        <v>1</v>
      </c>
      <c r="T89" s="37">
        <v>1</v>
      </c>
      <c r="U89" s="37">
        <v>1.2199999764561653E-2</v>
      </c>
      <c r="V89" s="37" t="s">
        <v>1269</v>
      </c>
      <c r="W89" s="45" t="s">
        <v>1258</v>
      </c>
      <c r="X89" s="91">
        <v>5.000000074505806E-2</v>
      </c>
      <c r="Y89" s="91">
        <f t="shared" si="2"/>
        <v>6</v>
      </c>
    </row>
    <row r="90" spans="1:25" x14ac:dyDescent="0.25">
      <c r="A90" s="37" t="s">
        <v>745</v>
      </c>
      <c r="B90" s="38">
        <v>42172</v>
      </c>
      <c r="C90" s="37" t="s">
        <v>746</v>
      </c>
      <c r="D90" s="37" t="s">
        <v>747</v>
      </c>
      <c r="E90" s="37" t="s">
        <v>1289</v>
      </c>
      <c r="F90" s="37" t="s">
        <v>91</v>
      </c>
      <c r="G90" s="37">
        <v>0.25</v>
      </c>
      <c r="H90" s="37">
        <v>1.5</v>
      </c>
      <c r="I90" s="37">
        <v>0</v>
      </c>
      <c r="J90" s="37">
        <v>3.9999999105930328E-2</v>
      </c>
      <c r="K90" s="37">
        <v>0.5</v>
      </c>
      <c r="L90" s="1" t="s">
        <v>1502</v>
      </c>
      <c r="M90" s="37" t="s">
        <v>748</v>
      </c>
      <c r="N90" s="37" t="s">
        <v>703</v>
      </c>
      <c r="O90" s="37" t="s">
        <v>1629</v>
      </c>
      <c r="P90" s="37" t="s">
        <v>749</v>
      </c>
      <c r="Q90" s="37" t="s">
        <v>750</v>
      </c>
      <c r="R90" s="37">
        <v>1</v>
      </c>
      <c r="S90" s="37">
        <v>1</v>
      </c>
      <c r="T90" s="37">
        <v>1</v>
      </c>
      <c r="U90" s="37">
        <v>1.2199999764561653E-2</v>
      </c>
      <c r="V90" s="37" t="s">
        <v>1269</v>
      </c>
      <c r="W90" s="45" t="s">
        <v>1258</v>
      </c>
      <c r="X90" s="91">
        <v>5.4999999701976776E-2</v>
      </c>
      <c r="Y90" s="91">
        <f t="shared" si="2"/>
        <v>6</v>
      </c>
    </row>
    <row r="91" spans="1:25" x14ac:dyDescent="0.25">
      <c r="A91" s="37" t="s">
        <v>751</v>
      </c>
      <c r="B91" s="38">
        <v>42174</v>
      </c>
      <c r="C91" s="37" t="s">
        <v>752</v>
      </c>
      <c r="D91" s="37" t="s">
        <v>753</v>
      </c>
      <c r="E91" s="37" t="s">
        <v>1289</v>
      </c>
      <c r="F91" s="37" t="s">
        <v>91</v>
      </c>
      <c r="G91" s="37">
        <v>0.25</v>
      </c>
      <c r="H91" s="37">
        <v>1.5</v>
      </c>
      <c r="I91" s="37">
        <v>0</v>
      </c>
      <c r="J91" s="37">
        <v>3.9999999105930328E-2</v>
      </c>
      <c r="K91" s="37">
        <v>0.5</v>
      </c>
      <c r="L91" s="1" t="s">
        <v>1503</v>
      </c>
      <c r="M91" s="37" t="s">
        <v>754</v>
      </c>
      <c r="N91" s="37" t="s">
        <v>755</v>
      </c>
      <c r="O91" s="37" t="s">
        <v>1630</v>
      </c>
      <c r="P91" s="37" t="s">
        <v>756</v>
      </c>
      <c r="Q91" s="37" t="s">
        <v>757</v>
      </c>
      <c r="R91" s="37">
        <v>1</v>
      </c>
      <c r="S91" s="37">
        <v>1</v>
      </c>
      <c r="T91" s="37">
        <v>1</v>
      </c>
      <c r="U91" s="37">
        <v>1.2199999764561653E-2</v>
      </c>
      <c r="V91" s="37" t="s">
        <v>1269</v>
      </c>
      <c r="W91" s="45" t="s">
        <v>1258</v>
      </c>
      <c r="X91" s="91">
        <v>5.4999999701976776E-2</v>
      </c>
      <c r="Y91" s="91">
        <f t="shared" si="2"/>
        <v>6</v>
      </c>
    </row>
    <row r="92" spans="1:25" x14ac:dyDescent="0.25">
      <c r="A92" s="37" t="s">
        <v>758</v>
      </c>
      <c r="B92" s="38">
        <v>42174</v>
      </c>
      <c r="C92" s="37" t="s">
        <v>759</v>
      </c>
      <c r="D92" s="37" t="s">
        <v>760</v>
      </c>
      <c r="E92" s="37" t="s">
        <v>1271</v>
      </c>
      <c r="F92" s="37" t="s">
        <v>618</v>
      </c>
      <c r="G92" s="37">
        <v>0.25</v>
      </c>
      <c r="H92" s="37">
        <v>1.5</v>
      </c>
      <c r="I92" s="37">
        <v>0</v>
      </c>
      <c r="J92" s="37">
        <v>3.9999999105930328E-2</v>
      </c>
      <c r="K92" s="37">
        <v>0.5</v>
      </c>
      <c r="L92" s="1" t="s">
        <v>1504</v>
      </c>
      <c r="M92" s="37" t="s">
        <v>761</v>
      </c>
      <c r="N92" s="37" t="s">
        <v>762</v>
      </c>
      <c r="O92" s="37" t="s">
        <v>1631</v>
      </c>
      <c r="P92" s="37" t="s">
        <v>763</v>
      </c>
      <c r="Q92" s="37" t="s">
        <v>764</v>
      </c>
      <c r="R92" s="37">
        <v>1</v>
      </c>
      <c r="S92" s="37">
        <v>1</v>
      </c>
      <c r="T92" s="37">
        <v>1</v>
      </c>
      <c r="U92" s="37">
        <v>1.2199999764561653E-2</v>
      </c>
      <c r="V92" s="37" t="s">
        <v>33</v>
      </c>
      <c r="W92" s="45" t="s">
        <v>1258</v>
      </c>
      <c r="X92" s="91">
        <v>5.4999999701976776E-2</v>
      </c>
      <c r="Y92" s="91">
        <f t="shared" si="2"/>
        <v>6</v>
      </c>
    </row>
    <row r="93" spans="1:25" x14ac:dyDescent="0.25">
      <c r="A93" s="37" t="s">
        <v>801</v>
      </c>
      <c r="B93" s="38">
        <v>42178</v>
      </c>
      <c r="C93" s="37" t="s">
        <v>802</v>
      </c>
      <c r="D93" s="37" t="s">
        <v>803</v>
      </c>
      <c r="E93" s="37" t="s">
        <v>1135</v>
      </c>
      <c r="F93" s="37" t="s">
        <v>164</v>
      </c>
      <c r="G93" s="37">
        <v>0.25</v>
      </c>
      <c r="H93" s="37">
        <v>1.5</v>
      </c>
      <c r="I93" s="37">
        <v>0</v>
      </c>
      <c r="J93" s="37">
        <v>3.9999999105930328E-2</v>
      </c>
      <c r="K93" s="37">
        <v>0.5</v>
      </c>
      <c r="L93" s="1" t="s">
        <v>1505</v>
      </c>
      <c r="M93" s="37" t="s">
        <v>804</v>
      </c>
      <c r="N93" s="37" t="s">
        <v>765</v>
      </c>
      <c r="O93" s="37" t="s">
        <v>1632</v>
      </c>
      <c r="P93" s="37" t="s">
        <v>805</v>
      </c>
      <c r="Q93" s="37" t="s">
        <v>806</v>
      </c>
      <c r="R93" s="37">
        <v>1</v>
      </c>
      <c r="S93" s="37">
        <v>1</v>
      </c>
      <c r="T93" s="37">
        <v>1</v>
      </c>
      <c r="U93" s="37">
        <v>1.2000000104308128E-2</v>
      </c>
      <c r="V93" s="37" t="s">
        <v>1140</v>
      </c>
      <c r="W93" s="45" t="s">
        <v>1276</v>
      </c>
      <c r="X93" s="91">
        <v>5.4999999701976776E-2</v>
      </c>
      <c r="Y93" s="91">
        <f t="shared" si="2"/>
        <v>6</v>
      </c>
    </row>
    <row r="94" spans="1:25" x14ac:dyDescent="0.25">
      <c r="A94" s="37" t="s">
        <v>807</v>
      </c>
      <c r="B94" s="38">
        <v>42179</v>
      </c>
      <c r="C94" s="37" t="s">
        <v>808</v>
      </c>
      <c r="D94" s="37" t="s">
        <v>809</v>
      </c>
      <c r="E94" s="37" t="s">
        <v>495</v>
      </c>
      <c r="F94" s="37" t="s">
        <v>496</v>
      </c>
      <c r="G94" s="37">
        <v>0.25</v>
      </c>
      <c r="H94" s="37">
        <v>1.5</v>
      </c>
      <c r="I94" s="37">
        <v>0</v>
      </c>
      <c r="J94" s="37">
        <v>2.9999999329447746E-2</v>
      </c>
      <c r="K94" s="37">
        <v>0.5</v>
      </c>
      <c r="L94" s="1" t="s">
        <v>1506</v>
      </c>
      <c r="M94" s="37" t="s">
        <v>810</v>
      </c>
      <c r="N94" s="37" t="s">
        <v>811</v>
      </c>
      <c r="O94" s="37" t="s">
        <v>1633</v>
      </c>
      <c r="P94" s="37" t="s">
        <v>812</v>
      </c>
      <c r="Q94" s="37" t="s">
        <v>813</v>
      </c>
      <c r="R94" s="37">
        <v>1</v>
      </c>
      <c r="S94" s="37">
        <v>1</v>
      </c>
      <c r="T94" s="37">
        <v>1</v>
      </c>
      <c r="U94" s="37">
        <v>1.2199999764561653E-2</v>
      </c>
      <c r="V94" s="37" t="s">
        <v>1105</v>
      </c>
      <c r="W94" s="45" t="s">
        <v>1276</v>
      </c>
      <c r="X94" s="91">
        <v>4.4999998062849045E-2</v>
      </c>
      <c r="Y94" s="91">
        <f t="shared" si="2"/>
        <v>6</v>
      </c>
    </row>
    <row r="95" spans="1:25" x14ac:dyDescent="0.25">
      <c r="A95" s="37" t="s">
        <v>814</v>
      </c>
      <c r="B95" s="38">
        <v>42179</v>
      </c>
      <c r="C95" s="37" t="s">
        <v>815</v>
      </c>
      <c r="D95" s="37" t="s">
        <v>816</v>
      </c>
      <c r="E95" s="37" t="s">
        <v>1277</v>
      </c>
      <c r="F95" s="37" t="s">
        <v>523</v>
      </c>
      <c r="G95" s="37">
        <v>0.25</v>
      </c>
      <c r="H95" s="37">
        <v>1.5</v>
      </c>
      <c r="I95" s="37">
        <v>0</v>
      </c>
      <c r="J95" s="37">
        <v>2.9999999329447746E-2</v>
      </c>
      <c r="K95" s="37">
        <v>0.5</v>
      </c>
      <c r="L95" s="1" t="s">
        <v>1507</v>
      </c>
      <c r="M95" s="37" t="s">
        <v>817</v>
      </c>
      <c r="N95" s="37" t="s">
        <v>818</v>
      </c>
      <c r="O95" s="37" t="s">
        <v>1634</v>
      </c>
      <c r="P95" s="37" t="s">
        <v>819</v>
      </c>
      <c r="Q95" s="37" t="s">
        <v>820</v>
      </c>
      <c r="R95" s="37">
        <v>1</v>
      </c>
      <c r="S95" s="37">
        <v>1</v>
      </c>
      <c r="T95" s="37">
        <v>1</v>
      </c>
      <c r="U95" s="37">
        <v>1.2199999764561653E-2</v>
      </c>
      <c r="V95" s="37" t="s">
        <v>1278</v>
      </c>
      <c r="W95" s="45" t="s">
        <v>1276</v>
      </c>
      <c r="X95" s="91">
        <v>4.4999998062849045E-2</v>
      </c>
      <c r="Y95" s="91">
        <f t="shared" si="2"/>
        <v>6</v>
      </c>
    </row>
    <row r="96" spans="1:25" x14ac:dyDescent="0.25">
      <c r="A96" s="37" t="s">
        <v>821</v>
      </c>
      <c r="B96" s="38">
        <v>42179</v>
      </c>
      <c r="C96" s="37" t="s">
        <v>822</v>
      </c>
      <c r="D96" s="37" t="s">
        <v>823</v>
      </c>
      <c r="E96" s="37" t="s">
        <v>824</v>
      </c>
      <c r="F96" s="37" t="s">
        <v>825</v>
      </c>
      <c r="G96" s="37">
        <v>0.25</v>
      </c>
      <c r="H96" s="37">
        <v>1.5</v>
      </c>
      <c r="I96" s="37">
        <v>0</v>
      </c>
      <c r="J96" s="37">
        <v>3.5000000149011612E-2</v>
      </c>
      <c r="K96" s="37">
        <v>0.5</v>
      </c>
      <c r="L96" s="1" t="s">
        <v>1508</v>
      </c>
      <c r="M96" s="37" t="s">
        <v>826</v>
      </c>
      <c r="N96" s="37" t="s">
        <v>827</v>
      </c>
      <c r="O96" s="37" t="s">
        <v>1635</v>
      </c>
      <c r="P96" s="37" t="s">
        <v>828</v>
      </c>
      <c r="Q96" s="37" t="s">
        <v>829</v>
      </c>
      <c r="R96" s="37">
        <v>1</v>
      </c>
      <c r="S96" s="37">
        <v>1</v>
      </c>
      <c r="T96" s="37">
        <v>1</v>
      </c>
      <c r="U96" s="37">
        <v>1.2199999764561653E-2</v>
      </c>
      <c r="V96" s="37" t="s">
        <v>1269</v>
      </c>
      <c r="W96" s="45" t="s">
        <v>1258</v>
      </c>
      <c r="X96" s="91">
        <v>5.000000074505806E-2</v>
      </c>
      <c r="Y96" s="91">
        <f t="shared" si="2"/>
        <v>6</v>
      </c>
    </row>
    <row r="97" spans="1:25" x14ac:dyDescent="0.25">
      <c r="A97" s="37" t="s">
        <v>830</v>
      </c>
      <c r="B97" s="38">
        <v>42180</v>
      </c>
      <c r="C97" s="37" t="s">
        <v>831</v>
      </c>
      <c r="D97" s="37" t="s">
        <v>570</v>
      </c>
      <c r="E97" s="37" t="s">
        <v>569</v>
      </c>
      <c r="F97" s="37" t="s">
        <v>570</v>
      </c>
      <c r="G97" s="37">
        <v>0.25</v>
      </c>
      <c r="H97" s="37">
        <v>1.5</v>
      </c>
      <c r="I97" s="37">
        <v>0</v>
      </c>
      <c r="J97" s="37">
        <v>2.9999999329447746E-2</v>
      </c>
      <c r="K97" s="37">
        <v>0.5</v>
      </c>
      <c r="L97" s="1" t="s">
        <v>1509</v>
      </c>
      <c r="M97" s="37" t="s">
        <v>832</v>
      </c>
      <c r="N97" s="37" t="s">
        <v>572</v>
      </c>
      <c r="O97" s="37" t="s">
        <v>1636</v>
      </c>
      <c r="P97" s="37" t="s">
        <v>833</v>
      </c>
      <c r="Q97" s="37" t="s">
        <v>574</v>
      </c>
      <c r="R97" s="37">
        <v>1</v>
      </c>
      <c r="S97" s="37">
        <v>1</v>
      </c>
      <c r="T97" s="37">
        <v>1</v>
      </c>
      <c r="U97" s="37">
        <v>1.2199999764561653E-2</v>
      </c>
      <c r="V97" s="37" t="s">
        <v>570</v>
      </c>
      <c r="W97" s="45" t="s">
        <v>1276</v>
      </c>
      <c r="X97" s="91">
        <v>4.4999998062849045E-2</v>
      </c>
      <c r="Y97" s="91">
        <f t="shared" ref="Y97:Y126" si="3">IF(ROUND(K97,2)=0.5,IF(ROUND(G97,2)=0.25,IF(ROUND(H97,2)=1.5,6,IF(ROUND(H97,2)=2,7,"-")),"-"),"-")</f>
        <v>6</v>
      </c>
    </row>
    <row r="98" spans="1:25" x14ac:dyDescent="0.25">
      <c r="A98" s="37" t="s">
        <v>834</v>
      </c>
      <c r="B98" s="38">
        <v>42184</v>
      </c>
      <c r="C98" s="37" t="s">
        <v>876</v>
      </c>
      <c r="D98" s="37" t="s">
        <v>835</v>
      </c>
      <c r="E98" s="37" t="s">
        <v>1309</v>
      </c>
      <c r="F98" s="37" t="s">
        <v>836</v>
      </c>
      <c r="G98" s="37">
        <v>0.25</v>
      </c>
      <c r="H98" s="37">
        <v>1.5</v>
      </c>
      <c r="I98" s="37">
        <v>0</v>
      </c>
      <c r="J98" s="37">
        <v>2.9999999329447746E-2</v>
      </c>
      <c r="K98" s="37">
        <v>0.5</v>
      </c>
      <c r="L98" s="1" t="s">
        <v>1510</v>
      </c>
      <c r="M98" s="37" t="s">
        <v>837</v>
      </c>
      <c r="N98" s="37" t="s">
        <v>838</v>
      </c>
      <c r="O98" s="37" t="s">
        <v>1637</v>
      </c>
      <c r="P98" s="37" t="s">
        <v>839</v>
      </c>
      <c r="Q98" s="37" t="s">
        <v>840</v>
      </c>
      <c r="R98" s="37">
        <v>1</v>
      </c>
      <c r="S98" s="37">
        <v>1</v>
      </c>
      <c r="T98" s="37">
        <v>1</v>
      </c>
      <c r="U98" s="37">
        <v>1.2199999764561653E-2</v>
      </c>
      <c r="V98" s="37" t="s">
        <v>836</v>
      </c>
      <c r="W98" s="45" t="s">
        <v>1276</v>
      </c>
      <c r="X98" s="91">
        <v>4.4999998062849045E-2</v>
      </c>
      <c r="Y98" s="91">
        <f t="shared" si="3"/>
        <v>6</v>
      </c>
    </row>
    <row r="99" spans="1:25" x14ac:dyDescent="0.25">
      <c r="A99" s="37" t="s">
        <v>841</v>
      </c>
      <c r="B99" s="38">
        <v>42186</v>
      </c>
      <c r="C99" s="37" t="s">
        <v>842</v>
      </c>
      <c r="D99" s="37" t="s">
        <v>1229</v>
      </c>
      <c r="E99" s="37" t="s">
        <v>843</v>
      </c>
      <c r="F99" s="37" t="s">
        <v>844</v>
      </c>
      <c r="G99" s="37">
        <v>0.25</v>
      </c>
      <c r="H99" s="37">
        <v>1.5</v>
      </c>
      <c r="I99" s="37">
        <v>0</v>
      </c>
      <c r="J99" s="37">
        <v>3.9999999105930328E-2</v>
      </c>
      <c r="K99" s="37">
        <v>0.5</v>
      </c>
      <c r="L99" s="1" t="s">
        <v>1511</v>
      </c>
      <c r="M99" s="37" t="s">
        <v>845</v>
      </c>
      <c r="N99" s="37" t="s">
        <v>846</v>
      </c>
      <c r="O99" s="37" t="s">
        <v>1638</v>
      </c>
      <c r="P99" s="37" t="s">
        <v>847</v>
      </c>
      <c r="Q99" s="37" t="s">
        <v>848</v>
      </c>
      <c r="R99" s="37">
        <v>1</v>
      </c>
      <c r="S99" s="37">
        <v>1</v>
      </c>
      <c r="T99" s="37">
        <v>1</v>
      </c>
      <c r="U99" s="37">
        <v>1.2199999764561653E-2</v>
      </c>
      <c r="V99" s="37" t="s">
        <v>1170</v>
      </c>
      <c r="W99" s="45" t="s">
        <v>1258</v>
      </c>
      <c r="X99" s="91">
        <v>5.4999999701976776E-2</v>
      </c>
      <c r="Y99" s="91">
        <f t="shared" si="3"/>
        <v>6</v>
      </c>
    </row>
    <row r="100" spans="1:25" x14ac:dyDescent="0.25">
      <c r="A100" s="37" t="s">
        <v>877</v>
      </c>
      <c r="B100" s="38">
        <v>42187</v>
      </c>
      <c r="C100" s="37" t="s">
        <v>878</v>
      </c>
      <c r="D100" s="37" t="s">
        <v>879</v>
      </c>
      <c r="E100" s="37" t="s">
        <v>880</v>
      </c>
      <c r="F100" s="37" t="s">
        <v>875</v>
      </c>
      <c r="G100" s="37">
        <v>0.25</v>
      </c>
      <c r="H100" s="37">
        <v>1.5</v>
      </c>
      <c r="I100" s="37">
        <v>0</v>
      </c>
      <c r="J100" s="37">
        <v>5.000000074505806E-2</v>
      </c>
      <c r="K100" s="37">
        <v>0.5</v>
      </c>
      <c r="L100" s="1" t="s">
        <v>1512</v>
      </c>
      <c r="M100" s="37" t="s">
        <v>881</v>
      </c>
      <c r="N100" s="37" t="s">
        <v>874</v>
      </c>
      <c r="O100" s="37" t="s">
        <v>1639</v>
      </c>
      <c r="P100" s="37" t="s">
        <v>882</v>
      </c>
      <c r="Q100" s="37" t="s">
        <v>883</v>
      </c>
      <c r="R100" s="37">
        <v>1</v>
      </c>
      <c r="S100" s="37">
        <v>1</v>
      </c>
      <c r="T100" s="37">
        <v>1</v>
      </c>
      <c r="U100" s="37">
        <v>1.119999960064888E-2</v>
      </c>
      <c r="V100" s="37" t="s">
        <v>1295</v>
      </c>
      <c r="W100" s="45" t="s">
        <v>1258</v>
      </c>
      <c r="X100" s="91">
        <v>6.4999997615814209E-2</v>
      </c>
      <c r="Y100" s="91">
        <f t="shared" si="3"/>
        <v>6</v>
      </c>
    </row>
    <row r="101" spans="1:25" x14ac:dyDescent="0.25">
      <c r="A101" s="3" t="s">
        <v>884</v>
      </c>
      <c r="B101" s="2">
        <v>42192</v>
      </c>
      <c r="C101" s="3" t="s">
        <v>885</v>
      </c>
      <c r="D101" s="3" t="s">
        <v>886</v>
      </c>
      <c r="E101" s="3" t="s">
        <v>880</v>
      </c>
      <c r="F101" s="3" t="s">
        <v>875</v>
      </c>
      <c r="G101" s="3">
        <v>0.25</v>
      </c>
      <c r="H101" s="3">
        <v>1.5</v>
      </c>
      <c r="I101" s="3">
        <v>0</v>
      </c>
      <c r="J101" s="3">
        <v>3.9999999105930328E-2</v>
      </c>
      <c r="K101" s="3">
        <v>0.5</v>
      </c>
      <c r="L101" s="1" t="s">
        <v>1513</v>
      </c>
      <c r="M101" s="3" t="s">
        <v>887</v>
      </c>
      <c r="N101" s="3" t="s">
        <v>888</v>
      </c>
      <c r="O101" s="3" t="s">
        <v>1640</v>
      </c>
      <c r="P101" s="3" t="s">
        <v>889</v>
      </c>
      <c r="Q101" s="3" t="s">
        <v>890</v>
      </c>
      <c r="R101" s="3">
        <v>1</v>
      </c>
      <c r="S101" s="3">
        <v>1</v>
      </c>
      <c r="T101" s="3">
        <v>1</v>
      </c>
      <c r="U101" s="3">
        <v>1.2199999764561653E-2</v>
      </c>
      <c r="V101" s="3" t="s">
        <v>1295</v>
      </c>
      <c r="W101" s="45" t="s">
        <v>1258</v>
      </c>
      <c r="X101" s="91">
        <v>5.4999999701976776E-2</v>
      </c>
      <c r="Y101" s="91">
        <f t="shared" si="3"/>
        <v>6</v>
      </c>
    </row>
    <row r="102" spans="1:25" x14ac:dyDescent="0.25">
      <c r="A102" s="3" t="s">
        <v>902</v>
      </c>
      <c r="B102" s="2">
        <v>42192</v>
      </c>
      <c r="C102" s="3" t="s">
        <v>903</v>
      </c>
      <c r="D102" s="3" t="s">
        <v>904</v>
      </c>
      <c r="E102" s="3" t="s">
        <v>1234</v>
      </c>
      <c r="F102" s="3" t="s">
        <v>904</v>
      </c>
      <c r="G102" s="3">
        <v>0.25</v>
      </c>
      <c r="H102" s="3">
        <v>1.5</v>
      </c>
      <c r="I102" s="3">
        <v>0</v>
      </c>
      <c r="J102" s="3">
        <v>3.9999999105930328E-2</v>
      </c>
      <c r="K102" s="3">
        <v>0.5</v>
      </c>
      <c r="L102" s="1" t="s">
        <v>1514</v>
      </c>
      <c r="M102" s="3" t="s">
        <v>905</v>
      </c>
      <c r="N102" s="3" t="s">
        <v>906</v>
      </c>
      <c r="O102" s="3" t="s">
        <v>1641</v>
      </c>
      <c r="P102" s="3" t="s">
        <v>907</v>
      </c>
      <c r="Q102" s="3" t="s">
        <v>908</v>
      </c>
      <c r="R102" s="3">
        <v>1</v>
      </c>
      <c r="S102" s="3">
        <v>1</v>
      </c>
      <c r="T102" s="3">
        <v>1</v>
      </c>
      <c r="U102" s="3">
        <v>1.2199999764561653E-2</v>
      </c>
      <c r="V102" s="3" t="s">
        <v>1310</v>
      </c>
      <c r="W102" s="45" t="s">
        <v>1276</v>
      </c>
      <c r="X102" s="91">
        <v>5.4999999701976776E-2</v>
      </c>
      <c r="Y102" s="91">
        <f t="shared" si="3"/>
        <v>6</v>
      </c>
    </row>
    <row r="103" spans="1:25" x14ac:dyDescent="0.25">
      <c r="A103" s="3" t="s">
        <v>909</v>
      </c>
      <c r="B103" s="2">
        <v>42193</v>
      </c>
      <c r="C103" s="3" t="s">
        <v>910</v>
      </c>
      <c r="D103" s="3" t="s">
        <v>911</v>
      </c>
      <c r="E103" s="3" t="s">
        <v>1311</v>
      </c>
      <c r="F103" s="3" t="s">
        <v>895</v>
      </c>
      <c r="G103" s="3">
        <v>0.25</v>
      </c>
      <c r="H103" s="3">
        <v>1.5</v>
      </c>
      <c r="I103" s="3">
        <v>0</v>
      </c>
      <c r="J103" s="3">
        <v>2.9999999329447746E-2</v>
      </c>
      <c r="K103" s="3">
        <v>0.5</v>
      </c>
      <c r="L103" s="1" t="s">
        <v>1515</v>
      </c>
      <c r="M103" s="3" t="s">
        <v>912</v>
      </c>
      <c r="N103" s="3" t="s">
        <v>894</v>
      </c>
      <c r="O103" s="3" t="s">
        <v>1642</v>
      </c>
      <c r="P103" s="3" t="s">
        <v>913</v>
      </c>
      <c r="Q103" s="3" t="s">
        <v>914</v>
      </c>
      <c r="R103" s="3">
        <v>1</v>
      </c>
      <c r="S103" s="3">
        <v>1</v>
      </c>
      <c r="T103" s="3">
        <v>1</v>
      </c>
      <c r="U103" s="3">
        <v>1.2199999764561653E-2</v>
      </c>
      <c r="V103" s="3" t="s">
        <v>1312</v>
      </c>
      <c r="W103" s="45" t="s">
        <v>1276</v>
      </c>
      <c r="X103" s="91">
        <v>4.4999998062849045E-2</v>
      </c>
      <c r="Y103" s="91">
        <f t="shared" si="3"/>
        <v>6</v>
      </c>
    </row>
    <row r="104" spans="1:25" x14ac:dyDescent="0.25">
      <c r="A104" s="3" t="s">
        <v>915</v>
      </c>
      <c r="B104" s="2">
        <v>42193</v>
      </c>
      <c r="C104" s="3" t="s">
        <v>916</v>
      </c>
      <c r="D104" s="3" t="s">
        <v>892</v>
      </c>
      <c r="E104" s="3" t="s">
        <v>917</v>
      </c>
      <c r="F104" s="3" t="s">
        <v>892</v>
      </c>
      <c r="G104" s="3">
        <v>0.25</v>
      </c>
      <c r="H104" s="3">
        <v>1.5</v>
      </c>
      <c r="I104" s="3">
        <v>0</v>
      </c>
      <c r="J104" s="3">
        <v>2.9999999329447746E-2</v>
      </c>
      <c r="K104" s="3">
        <v>0.5</v>
      </c>
      <c r="L104" s="1" t="s">
        <v>1516</v>
      </c>
      <c r="M104" s="3" t="s">
        <v>918</v>
      </c>
      <c r="N104" s="3" t="s">
        <v>891</v>
      </c>
      <c r="O104" s="3" t="s">
        <v>1643</v>
      </c>
      <c r="P104" s="3" t="s">
        <v>919</v>
      </c>
      <c r="Q104" s="3" t="s">
        <v>920</v>
      </c>
      <c r="R104" s="3">
        <v>1</v>
      </c>
      <c r="S104" s="3">
        <v>0</v>
      </c>
      <c r="T104" s="3">
        <v>0</v>
      </c>
      <c r="U104" s="3">
        <v>1.2199999764561653E-2</v>
      </c>
      <c r="V104" s="3" t="s">
        <v>1266</v>
      </c>
      <c r="W104" s="45" t="s">
        <v>1258</v>
      </c>
      <c r="X104" s="91">
        <v>4.4999998062849045E-2</v>
      </c>
      <c r="Y104" s="91">
        <f t="shared" si="3"/>
        <v>6</v>
      </c>
    </row>
    <row r="105" spans="1:25" x14ac:dyDescent="0.25">
      <c r="A105" s="3" t="s">
        <v>921</v>
      </c>
      <c r="B105" s="2">
        <v>42194</v>
      </c>
      <c r="C105" s="3" t="s">
        <v>922</v>
      </c>
      <c r="D105" s="3" t="s">
        <v>923</v>
      </c>
      <c r="E105" s="3" t="s">
        <v>1234</v>
      </c>
      <c r="F105" s="3" t="s">
        <v>904</v>
      </c>
      <c r="G105" s="3">
        <v>0.25</v>
      </c>
      <c r="H105" s="3">
        <v>1.5</v>
      </c>
      <c r="I105" s="3">
        <v>0</v>
      </c>
      <c r="J105" s="3">
        <v>3.9999999105930328E-2</v>
      </c>
      <c r="K105" s="3">
        <v>0.5</v>
      </c>
      <c r="L105" s="1" t="s">
        <v>1517</v>
      </c>
      <c r="M105" s="3" t="s">
        <v>924</v>
      </c>
      <c r="N105" s="3" t="s">
        <v>925</v>
      </c>
      <c r="O105" s="3" t="s">
        <v>1644</v>
      </c>
      <c r="P105" s="3" t="s">
        <v>926</v>
      </c>
      <c r="Q105" s="3" t="s">
        <v>927</v>
      </c>
      <c r="R105" s="3">
        <v>1</v>
      </c>
      <c r="S105" s="3">
        <v>1</v>
      </c>
      <c r="T105" s="3">
        <v>1</v>
      </c>
      <c r="U105" s="3">
        <v>1.2199999764561653E-2</v>
      </c>
      <c r="V105" s="3" t="s">
        <v>1310</v>
      </c>
      <c r="W105" s="45" t="s">
        <v>1276</v>
      </c>
      <c r="X105" s="91">
        <v>5.4999999701976776E-2</v>
      </c>
      <c r="Y105" s="91">
        <f t="shared" si="3"/>
        <v>6</v>
      </c>
    </row>
    <row r="106" spans="1:25" x14ac:dyDescent="0.25">
      <c r="A106" s="3" t="s">
        <v>928</v>
      </c>
      <c r="B106" s="2">
        <v>42195</v>
      </c>
      <c r="C106" s="3" t="s">
        <v>929</v>
      </c>
      <c r="D106" s="3" t="s">
        <v>930</v>
      </c>
      <c r="E106" s="3" t="s">
        <v>1313</v>
      </c>
      <c r="F106" s="3" t="s">
        <v>931</v>
      </c>
      <c r="G106" s="3">
        <v>0.25</v>
      </c>
      <c r="H106" s="3">
        <v>1.5</v>
      </c>
      <c r="I106" s="3">
        <v>0</v>
      </c>
      <c r="J106" s="3">
        <v>2.9999999329447746E-2</v>
      </c>
      <c r="K106" s="3">
        <v>0.5</v>
      </c>
      <c r="L106" s="1" t="s">
        <v>1518</v>
      </c>
      <c r="M106" s="3" t="s">
        <v>932</v>
      </c>
      <c r="N106" s="3" t="s">
        <v>933</v>
      </c>
      <c r="O106" s="3" t="s">
        <v>1645</v>
      </c>
      <c r="P106" s="3" t="s">
        <v>934</v>
      </c>
      <c r="Q106" s="3" t="s">
        <v>935</v>
      </c>
      <c r="R106" s="3">
        <v>1</v>
      </c>
      <c r="S106" s="3">
        <v>1</v>
      </c>
      <c r="T106" s="3">
        <v>1</v>
      </c>
      <c r="U106" s="3">
        <v>1.2000000104308128E-2</v>
      </c>
      <c r="V106" s="3" t="s">
        <v>931</v>
      </c>
      <c r="W106" s="45" t="s">
        <v>1276</v>
      </c>
      <c r="X106" s="91">
        <v>4.4999998062849045E-2</v>
      </c>
      <c r="Y106" s="91">
        <f t="shared" si="3"/>
        <v>6</v>
      </c>
    </row>
    <row r="107" spans="1:25" x14ac:dyDescent="0.25">
      <c r="A107" s="45" t="s">
        <v>949</v>
      </c>
      <c r="B107" s="46">
        <v>42198</v>
      </c>
      <c r="C107" s="45" t="s">
        <v>950</v>
      </c>
      <c r="D107" s="45" t="s">
        <v>951</v>
      </c>
      <c r="E107" s="45" t="s">
        <v>952</v>
      </c>
      <c r="F107" s="45" t="s">
        <v>816</v>
      </c>
      <c r="G107" s="45">
        <v>0.25</v>
      </c>
      <c r="H107" s="45">
        <v>1.5</v>
      </c>
      <c r="I107" s="45">
        <v>0</v>
      </c>
      <c r="J107" s="45">
        <v>3.9999999105930328E-2</v>
      </c>
      <c r="K107" s="45">
        <v>0.5</v>
      </c>
      <c r="L107" s="1" t="s">
        <v>1519</v>
      </c>
      <c r="M107" s="45" t="s">
        <v>953</v>
      </c>
      <c r="N107" s="45" t="s">
        <v>954</v>
      </c>
      <c r="O107" s="45" t="s">
        <v>1646</v>
      </c>
      <c r="P107" s="45" t="s">
        <v>955</v>
      </c>
      <c r="Q107" s="45" t="s">
        <v>956</v>
      </c>
      <c r="R107" s="45">
        <v>1</v>
      </c>
      <c r="S107" s="45">
        <v>1</v>
      </c>
      <c r="T107" s="45">
        <v>1</v>
      </c>
      <c r="U107" s="45">
        <v>1.2199999764561653E-2</v>
      </c>
      <c r="V107" s="45" t="s">
        <v>1278</v>
      </c>
      <c r="W107" s="45" t="s">
        <v>1276</v>
      </c>
      <c r="X107" s="91">
        <v>5.4999999701976776E-2</v>
      </c>
      <c r="Y107" s="91">
        <f t="shared" si="3"/>
        <v>6</v>
      </c>
    </row>
    <row r="108" spans="1:25" x14ac:dyDescent="0.25">
      <c r="A108" s="45" t="s">
        <v>957</v>
      </c>
      <c r="B108" s="46">
        <v>42198</v>
      </c>
      <c r="C108" s="45" t="s">
        <v>958</v>
      </c>
      <c r="D108" s="45" t="s">
        <v>959</v>
      </c>
      <c r="E108" s="45" t="s">
        <v>486</v>
      </c>
      <c r="F108" s="45" t="s">
        <v>487</v>
      </c>
      <c r="G108" s="45">
        <v>0.25</v>
      </c>
      <c r="H108" s="45">
        <v>1.5</v>
      </c>
      <c r="I108" s="45">
        <v>0</v>
      </c>
      <c r="J108" s="45">
        <v>3.9999999105930328E-2</v>
      </c>
      <c r="K108" s="45">
        <v>0.5</v>
      </c>
      <c r="L108" s="1" t="s">
        <v>1520</v>
      </c>
      <c r="M108" s="45" t="s">
        <v>960</v>
      </c>
      <c r="N108" s="45" t="s">
        <v>961</v>
      </c>
      <c r="O108" s="45" t="s">
        <v>1647</v>
      </c>
      <c r="P108" s="45" t="s">
        <v>962</v>
      </c>
      <c r="Q108" s="45" t="s">
        <v>963</v>
      </c>
      <c r="R108" s="45">
        <v>1</v>
      </c>
      <c r="S108" s="45">
        <v>1</v>
      </c>
      <c r="T108" s="45">
        <v>1</v>
      </c>
      <c r="U108" s="45">
        <v>1.2199999764561653E-2</v>
      </c>
      <c r="V108" s="45" t="s">
        <v>62</v>
      </c>
      <c r="W108" s="45" t="s">
        <v>1258</v>
      </c>
      <c r="X108" s="91">
        <v>5.4999999701976776E-2</v>
      </c>
      <c r="Y108" s="91">
        <f t="shared" si="3"/>
        <v>6</v>
      </c>
    </row>
    <row r="109" spans="1:25" x14ac:dyDescent="0.25">
      <c r="A109" s="45" t="s">
        <v>964</v>
      </c>
      <c r="B109" s="46">
        <v>42198</v>
      </c>
      <c r="C109" s="45" t="s">
        <v>965</v>
      </c>
      <c r="D109" s="45" t="s">
        <v>966</v>
      </c>
      <c r="E109" s="45" t="s">
        <v>967</v>
      </c>
      <c r="F109" s="45" t="s">
        <v>966</v>
      </c>
      <c r="G109" s="45">
        <v>0.25</v>
      </c>
      <c r="H109" s="45">
        <v>1.5</v>
      </c>
      <c r="I109" s="45">
        <v>0</v>
      </c>
      <c r="J109" s="45">
        <v>2.9999999329447746E-2</v>
      </c>
      <c r="K109" s="45">
        <v>0.5</v>
      </c>
      <c r="L109" s="1" t="s">
        <v>1521</v>
      </c>
      <c r="M109" s="45" t="s">
        <v>968</v>
      </c>
      <c r="N109" s="45" t="s">
        <v>969</v>
      </c>
      <c r="O109" s="45" t="s">
        <v>1648</v>
      </c>
      <c r="P109" s="45" t="s">
        <v>970</v>
      </c>
      <c r="Q109" s="45" t="s">
        <v>971</v>
      </c>
      <c r="R109" s="45">
        <v>1</v>
      </c>
      <c r="S109" s="45">
        <v>1</v>
      </c>
      <c r="T109" s="45">
        <v>1</v>
      </c>
      <c r="U109" s="45">
        <v>1.2199999764561653E-2</v>
      </c>
      <c r="V109" s="45" t="s">
        <v>966</v>
      </c>
      <c r="W109" s="45" t="s">
        <v>1276</v>
      </c>
      <c r="X109" s="91">
        <v>4.4999998062849045E-2</v>
      </c>
      <c r="Y109" s="91">
        <f t="shared" si="3"/>
        <v>6</v>
      </c>
    </row>
    <row r="110" spans="1:25" x14ac:dyDescent="0.25">
      <c r="A110" s="45" t="s">
        <v>972</v>
      </c>
      <c r="B110" s="46">
        <v>42198</v>
      </c>
      <c r="C110" s="45" t="s">
        <v>973</v>
      </c>
      <c r="D110" s="45" t="s">
        <v>974</v>
      </c>
      <c r="E110" s="45" t="s">
        <v>975</v>
      </c>
      <c r="F110" s="45" t="s">
        <v>976</v>
      </c>
      <c r="G110" s="45">
        <v>0.25</v>
      </c>
      <c r="H110" s="45">
        <v>1.5</v>
      </c>
      <c r="I110" s="45">
        <v>0</v>
      </c>
      <c r="J110" s="45">
        <v>2.9999999329447746E-2</v>
      </c>
      <c r="K110" s="45">
        <v>0.5</v>
      </c>
      <c r="L110" s="1" t="s">
        <v>1522</v>
      </c>
      <c r="M110" s="45" t="s">
        <v>977</v>
      </c>
      <c r="N110" s="45" t="s">
        <v>978</v>
      </c>
      <c r="O110" s="45" t="s">
        <v>1649</v>
      </c>
      <c r="P110" s="45" t="s">
        <v>979</v>
      </c>
      <c r="Q110" s="45" t="s">
        <v>980</v>
      </c>
      <c r="R110" s="45">
        <v>1</v>
      </c>
      <c r="S110" s="45">
        <v>1</v>
      </c>
      <c r="T110" s="45">
        <v>1</v>
      </c>
      <c r="U110" s="45">
        <v>1.2199999764561653E-2</v>
      </c>
      <c r="V110" s="45" t="s">
        <v>974</v>
      </c>
      <c r="W110" s="45" t="s">
        <v>1276</v>
      </c>
      <c r="X110" s="91">
        <v>4.4999998062849045E-2</v>
      </c>
      <c r="Y110" s="91">
        <f t="shared" si="3"/>
        <v>6</v>
      </c>
    </row>
    <row r="111" spans="1:25" x14ac:dyDescent="0.25">
      <c r="A111" s="45" t="s">
        <v>981</v>
      </c>
      <c r="B111" s="46">
        <v>42200</v>
      </c>
      <c r="C111" s="45" t="s">
        <v>982</v>
      </c>
      <c r="D111" s="45" t="s">
        <v>983</v>
      </c>
      <c r="E111" s="45" t="s">
        <v>486</v>
      </c>
      <c r="F111" s="45" t="s">
        <v>487</v>
      </c>
      <c r="G111" s="45">
        <v>0.25</v>
      </c>
      <c r="H111" s="45">
        <v>1.5</v>
      </c>
      <c r="I111" s="45">
        <v>0</v>
      </c>
      <c r="J111" s="45">
        <v>2.9999999329447746E-2</v>
      </c>
      <c r="K111" s="45">
        <v>0.5</v>
      </c>
      <c r="L111" s="1" t="s">
        <v>1523</v>
      </c>
      <c r="M111" s="45" t="s">
        <v>984</v>
      </c>
      <c r="N111" s="45" t="s">
        <v>489</v>
      </c>
      <c r="O111" s="45" t="s">
        <v>1650</v>
      </c>
      <c r="P111" s="45" t="s">
        <v>985</v>
      </c>
      <c r="Q111" s="45" t="s">
        <v>491</v>
      </c>
      <c r="R111" s="45">
        <v>1</v>
      </c>
      <c r="S111" s="45">
        <v>1</v>
      </c>
      <c r="T111" s="45">
        <v>1</v>
      </c>
      <c r="U111" s="45">
        <v>1.2199999764561653E-2</v>
      </c>
      <c r="V111" s="45" t="s">
        <v>62</v>
      </c>
      <c r="W111" s="45" t="s">
        <v>1258</v>
      </c>
      <c r="X111" s="91">
        <v>4.4999998062849045E-2</v>
      </c>
      <c r="Y111" s="91">
        <f t="shared" si="3"/>
        <v>6</v>
      </c>
    </row>
    <row r="112" spans="1:25" x14ac:dyDescent="0.25">
      <c r="A112" s="45" t="s">
        <v>986</v>
      </c>
      <c r="B112" s="46">
        <v>42200</v>
      </c>
      <c r="C112" s="45" t="s">
        <v>987</v>
      </c>
      <c r="D112" s="45" t="s">
        <v>30</v>
      </c>
      <c r="E112" s="45" t="s">
        <v>1271</v>
      </c>
      <c r="F112" s="45" t="s">
        <v>618</v>
      </c>
      <c r="G112" s="45">
        <v>0.25</v>
      </c>
      <c r="H112" s="45">
        <v>1.5</v>
      </c>
      <c r="I112" s="45">
        <v>0</v>
      </c>
      <c r="J112" s="45">
        <v>2.9999999329447746E-2</v>
      </c>
      <c r="K112" s="45">
        <v>0.5</v>
      </c>
      <c r="L112" s="1" t="s">
        <v>1524</v>
      </c>
      <c r="M112" s="45" t="s">
        <v>988</v>
      </c>
      <c r="N112" s="45" t="s">
        <v>459</v>
      </c>
      <c r="O112" s="45" t="s">
        <v>1651</v>
      </c>
      <c r="P112" s="45" t="s">
        <v>989</v>
      </c>
      <c r="Q112" s="45" t="s">
        <v>460</v>
      </c>
      <c r="R112" s="45">
        <v>1</v>
      </c>
      <c r="S112" s="45">
        <v>1</v>
      </c>
      <c r="T112" s="45">
        <v>1</v>
      </c>
      <c r="U112" s="45">
        <v>1.2199999764561653E-2</v>
      </c>
      <c r="V112" s="45" t="s">
        <v>33</v>
      </c>
      <c r="W112" s="45" t="s">
        <v>1258</v>
      </c>
      <c r="X112" s="91">
        <v>4.4999998062849045E-2</v>
      </c>
      <c r="Y112" s="91">
        <f t="shared" si="3"/>
        <v>6</v>
      </c>
    </row>
    <row r="113" spans="1:25" x14ac:dyDescent="0.25">
      <c r="A113" s="45" t="s">
        <v>990</v>
      </c>
      <c r="B113" s="46">
        <v>42200</v>
      </c>
      <c r="C113" s="45" t="s">
        <v>991</v>
      </c>
      <c r="D113" s="45" t="s">
        <v>992</v>
      </c>
      <c r="E113" s="45" t="s">
        <v>993</v>
      </c>
      <c r="F113" s="45" t="s">
        <v>994</v>
      </c>
      <c r="G113" s="45">
        <v>0.25</v>
      </c>
      <c r="H113" s="45">
        <v>1.5</v>
      </c>
      <c r="I113" s="45">
        <v>0</v>
      </c>
      <c r="J113" s="45">
        <v>3.9999999105930328E-2</v>
      </c>
      <c r="K113" s="45">
        <v>0.5</v>
      </c>
      <c r="L113" s="1" t="s">
        <v>1525</v>
      </c>
      <c r="M113" s="45" t="s">
        <v>995</v>
      </c>
      <c r="N113" s="45" t="s">
        <v>1230</v>
      </c>
      <c r="O113" s="45" t="s">
        <v>1652</v>
      </c>
      <c r="P113" s="45" t="s">
        <v>996</v>
      </c>
      <c r="Q113" s="45" t="s">
        <v>1231</v>
      </c>
      <c r="R113" s="45">
        <v>1</v>
      </c>
      <c r="S113" s="45">
        <v>1</v>
      </c>
      <c r="T113" s="45">
        <v>1</v>
      </c>
      <c r="U113" s="45">
        <v>1.2199999764561653E-2</v>
      </c>
      <c r="V113" s="45" t="s">
        <v>279</v>
      </c>
      <c r="W113" s="45" t="s">
        <v>1254</v>
      </c>
      <c r="X113" s="91">
        <v>5.4999999701976776E-2</v>
      </c>
      <c r="Y113" s="91">
        <f t="shared" si="3"/>
        <v>6</v>
      </c>
    </row>
    <row r="114" spans="1:25" x14ac:dyDescent="0.25">
      <c r="A114" s="79" t="s">
        <v>1119</v>
      </c>
      <c r="B114" s="80">
        <v>42207</v>
      </c>
      <c r="C114" s="79" t="s">
        <v>1120</v>
      </c>
      <c r="D114" s="79" t="s">
        <v>1121</v>
      </c>
      <c r="E114" s="79" t="s">
        <v>1271</v>
      </c>
      <c r="F114" s="79" t="s">
        <v>618</v>
      </c>
      <c r="G114" s="79">
        <v>0.25</v>
      </c>
      <c r="H114" s="79">
        <v>1.5</v>
      </c>
      <c r="I114" s="79">
        <v>0</v>
      </c>
      <c r="J114" s="79">
        <v>3.9999999105930328E-2</v>
      </c>
      <c r="K114" s="79">
        <v>0.5</v>
      </c>
      <c r="L114" s="1" t="s">
        <v>1526</v>
      </c>
      <c r="M114" s="79" t="s">
        <v>1122</v>
      </c>
      <c r="N114" s="79" t="s">
        <v>1232</v>
      </c>
      <c r="O114" s="79" t="s">
        <v>1653</v>
      </c>
      <c r="P114" s="79" t="s">
        <v>1123</v>
      </c>
      <c r="Q114" s="79" t="s">
        <v>1233</v>
      </c>
      <c r="R114" s="79">
        <v>1</v>
      </c>
      <c r="S114" s="79">
        <v>1</v>
      </c>
      <c r="T114" s="79">
        <v>1</v>
      </c>
      <c r="U114" s="79">
        <v>1.2199999764561653E-2</v>
      </c>
      <c r="V114" s="79" t="s">
        <v>33</v>
      </c>
      <c r="W114" s="79" t="s">
        <v>1258</v>
      </c>
      <c r="X114" s="91">
        <v>5.4999999701976776E-2</v>
      </c>
      <c r="Y114" s="91">
        <f t="shared" si="3"/>
        <v>6</v>
      </c>
    </row>
    <row r="115" spans="1:25" x14ac:dyDescent="0.25">
      <c r="A115" s="79" t="s">
        <v>1098</v>
      </c>
      <c r="B115" s="80">
        <v>42212</v>
      </c>
      <c r="C115" s="79" t="s">
        <v>1099</v>
      </c>
      <c r="D115" s="79" t="s">
        <v>1100</v>
      </c>
      <c r="E115" s="79" t="s">
        <v>495</v>
      </c>
      <c r="F115" s="79" t="s">
        <v>496</v>
      </c>
      <c r="G115" s="79">
        <v>0.25</v>
      </c>
      <c r="H115" s="79">
        <v>1.5</v>
      </c>
      <c r="I115" s="79">
        <v>0</v>
      </c>
      <c r="J115" s="79">
        <v>3.9999999105930328E-2</v>
      </c>
      <c r="K115" s="79">
        <v>0.5</v>
      </c>
      <c r="L115" s="1" t="s">
        <v>1527</v>
      </c>
      <c r="M115" s="79" t="s">
        <v>1101</v>
      </c>
      <c r="N115" s="79" t="s">
        <v>1102</v>
      </c>
      <c r="O115" s="79" t="s">
        <v>1654</v>
      </c>
      <c r="P115" s="79" t="s">
        <v>1103</v>
      </c>
      <c r="Q115" s="79" t="s">
        <v>1104</v>
      </c>
      <c r="R115" s="79">
        <v>1</v>
      </c>
      <c r="S115" s="79">
        <v>1</v>
      </c>
      <c r="T115" s="79">
        <v>1</v>
      </c>
      <c r="U115" s="79">
        <v>1.2000000104308128E-2</v>
      </c>
      <c r="V115" s="79" t="s">
        <v>1105</v>
      </c>
      <c r="W115" s="79" t="s">
        <v>1276</v>
      </c>
      <c r="X115" s="91">
        <v>5.4999999701976776E-2</v>
      </c>
      <c r="Y115" s="91">
        <f t="shared" si="3"/>
        <v>6</v>
      </c>
    </row>
    <row r="116" spans="1:25" x14ac:dyDescent="0.25">
      <c r="A116" s="79" t="s">
        <v>1106</v>
      </c>
      <c r="B116" s="80">
        <v>42216</v>
      </c>
      <c r="C116" s="79" t="s">
        <v>1107</v>
      </c>
      <c r="D116" s="79" t="s">
        <v>666</v>
      </c>
      <c r="E116" s="79" t="s">
        <v>1303</v>
      </c>
      <c r="F116" s="79" t="s">
        <v>617</v>
      </c>
      <c r="G116" s="79">
        <v>0.25</v>
      </c>
      <c r="H116" s="79">
        <v>1.5</v>
      </c>
      <c r="I116" s="79">
        <v>0</v>
      </c>
      <c r="J116" s="79">
        <v>3.9999999105930328E-2</v>
      </c>
      <c r="K116" s="79">
        <v>0.5</v>
      </c>
      <c r="L116" s="1" t="s">
        <v>1528</v>
      </c>
      <c r="M116" s="79" t="s">
        <v>1108</v>
      </c>
      <c r="N116" s="79" t="s">
        <v>616</v>
      </c>
      <c r="O116" s="79" t="s">
        <v>1655</v>
      </c>
      <c r="P116" s="79" t="s">
        <v>1109</v>
      </c>
      <c r="Q116" s="79" t="s">
        <v>669</v>
      </c>
      <c r="R116" s="79">
        <v>1</v>
      </c>
      <c r="S116" s="79">
        <v>1</v>
      </c>
      <c r="T116" s="79">
        <v>1</v>
      </c>
      <c r="U116" s="79">
        <v>1.2199999764561653E-2</v>
      </c>
      <c r="V116" s="79" t="s">
        <v>1266</v>
      </c>
      <c r="W116" s="79" t="s">
        <v>1258</v>
      </c>
      <c r="X116" s="91">
        <v>5.4999999701976776E-2</v>
      </c>
      <c r="Y116" s="91">
        <f t="shared" si="3"/>
        <v>6</v>
      </c>
    </row>
    <row r="117" spans="1:25" x14ac:dyDescent="0.25">
      <c r="A117" s="79" t="s">
        <v>1124</v>
      </c>
      <c r="B117" s="80">
        <v>42219</v>
      </c>
      <c r="C117" s="79" t="s">
        <v>1125</v>
      </c>
      <c r="D117" s="79" t="s">
        <v>1126</v>
      </c>
      <c r="E117" s="79" t="s">
        <v>1127</v>
      </c>
      <c r="F117" s="79" t="s">
        <v>172</v>
      </c>
      <c r="G117" s="79">
        <v>0.25</v>
      </c>
      <c r="H117" s="79">
        <v>1.5</v>
      </c>
      <c r="I117" s="79">
        <v>0</v>
      </c>
      <c r="J117" s="79">
        <v>3.9999999105930328E-2</v>
      </c>
      <c r="K117" s="79">
        <v>0.5</v>
      </c>
      <c r="L117" s="1" t="s">
        <v>1529</v>
      </c>
      <c r="M117" s="79" t="s">
        <v>1128</v>
      </c>
      <c r="N117" s="79" t="s">
        <v>1129</v>
      </c>
      <c r="O117" s="79" t="s">
        <v>1656</v>
      </c>
      <c r="P117" s="79" t="s">
        <v>1130</v>
      </c>
      <c r="Q117" s="79" t="s">
        <v>1131</v>
      </c>
      <c r="R117" s="79">
        <v>1</v>
      </c>
      <c r="S117" s="79">
        <v>1</v>
      </c>
      <c r="T117" s="79">
        <v>1</v>
      </c>
      <c r="U117" s="79">
        <v>1.2000000104308128E-2</v>
      </c>
      <c r="V117" s="79" t="s">
        <v>171</v>
      </c>
      <c r="W117" s="79" t="s">
        <v>1276</v>
      </c>
      <c r="X117" s="91">
        <v>5.4999999701976776E-2</v>
      </c>
      <c r="Y117" s="91">
        <f t="shared" si="3"/>
        <v>6</v>
      </c>
    </row>
    <row r="118" spans="1:25" x14ac:dyDescent="0.25">
      <c r="A118" s="79" t="s">
        <v>1132</v>
      </c>
      <c r="B118" s="80">
        <v>42221</v>
      </c>
      <c r="C118" s="79" t="s">
        <v>1133</v>
      </c>
      <c r="D118" s="79" t="s">
        <v>1134</v>
      </c>
      <c r="E118" s="79" t="s">
        <v>1135</v>
      </c>
      <c r="F118" s="79" t="s">
        <v>164</v>
      </c>
      <c r="G118" s="79">
        <v>0.25</v>
      </c>
      <c r="H118" s="79">
        <v>1.5</v>
      </c>
      <c r="I118" s="79">
        <v>0</v>
      </c>
      <c r="J118" s="79">
        <v>3.9999999105930328E-2</v>
      </c>
      <c r="K118" s="79">
        <v>0.5</v>
      </c>
      <c r="L118" s="1" t="s">
        <v>1530</v>
      </c>
      <c r="M118" s="79" t="s">
        <v>1136</v>
      </c>
      <c r="N118" s="79" t="s">
        <v>1137</v>
      </c>
      <c r="O118" s="79" t="s">
        <v>1657</v>
      </c>
      <c r="P118" s="79" t="s">
        <v>1138</v>
      </c>
      <c r="Q118" s="79" t="s">
        <v>1139</v>
      </c>
      <c r="R118" s="79">
        <v>1</v>
      </c>
      <c r="S118" s="79">
        <v>1</v>
      </c>
      <c r="T118" s="79">
        <v>1</v>
      </c>
      <c r="U118" s="79">
        <v>1.2000000104308128E-2</v>
      </c>
      <c r="V118" s="79" t="s">
        <v>1140</v>
      </c>
      <c r="W118" s="79" t="s">
        <v>1276</v>
      </c>
      <c r="X118" s="91">
        <v>5.4999999701976776E-2</v>
      </c>
      <c r="Y118" s="91">
        <f t="shared" si="3"/>
        <v>6</v>
      </c>
    </row>
    <row r="119" spans="1:25" x14ac:dyDescent="0.25">
      <c r="A119" s="79" t="s">
        <v>1141</v>
      </c>
      <c r="B119" s="80">
        <v>42223</v>
      </c>
      <c r="C119" s="79" t="s">
        <v>1142</v>
      </c>
      <c r="D119" s="79" t="s">
        <v>163</v>
      </c>
      <c r="E119" s="79" t="s">
        <v>1135</v>
      </c>
      <c r="F119" s="79" t="s">
        <v>164</v>
      </c>
      <c r="G119" s="79">
        <v>0.25</v>
      </c>
      <c r="H119" s="79">
        <v>1.5</v>
      </c>
      <c r="I119" s="79">
        <v>0</v>
      </c>
      <c r="J119" s="79">
        <v>3.5000000149011612E-2</v>
      </c>
      <c r="K119" s="79">
        <v>0.5</v>
      </c>
      <c r="L119" s="1" t="s">
        <v>1531</v>
      </c>
      <c r="M119" s="79" t="s">
        <v>1143</v>
      </c>
      <c r="N119" s="79" t="s">
        <v>166</v>
      </c>
      <c r="O119" s="79" t="s">
        <v>1658</v>
      </c>
      <c r="P119" s="79" t="s">
        <v>1144</v>
      </c>
      <c r="Q119" s="79" t="s">
        <v>168</v>
      </c>
      <c r="R119" s="79">
        <v>1</v>
      </c>
      <c r="S119" s="79">
        <v>1</v>
      </c>
      <c r="T119" s="79">
        <v>1</v>
      </c>
      <c r="U119" s="79">
        <v>1.2000000104308128E-2</v>
      </c>
      <c r="V119" s="79" t="s">
        <v>1140</v>
      </c>
      <c r="W119" s="79" t="s">
        <v>1276</v>
      </c>
      <c r="X119" s="91">
        <v>5.000000074505806E-2</v>
      </c>
      <c r="Y119" s="91">
        <f t="shared" si="3"/>
        <v>6</v>
      </c>
    </row>
    <row r="120" spans="1:25" x14ac:dyDescent="0.25">
      <c r="A120" s="79" t="s">
        <v>1145</v>
      </c>
      <c r="B120" s="80">
        <v>42226</v>
      </c>
      <c r="C120" s="79" t="s">
        <v>1146</v>
      </c>
      <c r="D120" s="79" t="s">
        <v>1147</v>
      </c>
      <c r="E120" s="79" t="s">
        <v>1234</v>
      </c>
      <c r="F120" s="79" t="s">
        <v>904</v>
      </c>
      <c r="G120" s="79">
        <v>0.25</v>
      </c>
      <c r="H120" s="79">
        <v>1.5</v>
      </c>
      <c r="I120" s="79">
        <v>0</v>
      </c>
      <c r="J120" s="79">
        <v>4.5000001788139343E-2</v>
      </c>
      <c r="K120" s="79">
        <v>0.5</v>
      </c>
      <c r="L120" s="1" t="s">
        <v>1532</v>
      </c>
      <c r="M120" s="79" t="s">
        <v>1148</v>
      </c>
      <c r="N120" s="79" t="s">
        <v>1149</v>
      </c>
      <c r="O120" s="79" t="s">
        <v>1659</v>
      </c>
      <c r="P120" s="79" t="s">
        <v>1150</v>
      </c>
      <c r="Q120" s="79" t="s">
        <v>1151</v>
      </c>
      <c r="R120" s="79">
        <v>1</v>
      </c>
      <c r="S120" s="79">
        <v>1</v>
      </c>
      <c r="T120" s="79">
        <v>1</v>
      </c>
      <c r="U120" s="79">
        <v>1.2199999764561653E-2</v>
      </c>
      <c r="V120" s="79" t="s">
        <v>1310</v>
      </c>
      <c r="W120" s="79" t="s">
        <v>1276</v>
      </c>
      <c r="X120" s="91">
        <v>6.0000002384185791E-2</v>
      </c>
      <c r="Y120" s="91">
        <f t="shared" si="3"/>
        <v>6</v>
      </c>
    </row>
    <row r="121" spans="1:25" x14ac:dyDescent="0.25">
      <c r="A121" s="82" t="s">
        <v>1152</v>
      </c>
      <c r="B121" s="83">
        <v>42227</v>
      </c>
      <c r="C121" s="82" t="s">
        <v>1153</v>
      </c>
      <c r="D121" s="82" t="s">
        <v>1154</v>
      </c>
      <c r="E121" s="82" t="s">
        <v>1155</v>
      </c>
      <c r="F121" s="82" t="s">
        <v>1156</v>
      </c>
      <c r="G121" s="82">
        <v>0.25</v>
      </c>
      <c r="H121" s="82">
        <v>1.5</v>
      </c>
      <c r="I121" s="82">
        <v>0</v>
      </c>
      <c r="J121" s="82">
        <v>2.9999999329447746E-2</v>
      </c>
      <c r="K121" s="82">
        <v>0.5</v>
      </c>
      <c r="L121" s="1" t="s">
        <v>1533</v>
      </c>
      <c r="M121" s="82" t="s">
        <v>1157</v>
      </c>
      <c r="N121" s="82" t="s">
        <v>1158</v>
      </c>
      <c r="O121" s="82" t="s">
        <v>1660</v>
      </c>
      <c r="P121" s="82" t="s">
        <v>1159</v>
      </c>
      <c r="Q121" s="82" t="s">
        <v>1160</v>
      </c>
      <c r="R121" s="82">
        <v>1</v>
      </c>
      <c r="S121" s="82">
        <v>1</v>
      </c>
      <c r="T121" s="82">
        <v>1</v>
      </c>
      <c r="U121" s="82">
        <v>1.2000000104308128E-2</v>
      </c>
      <c r="V121" s="82" t="s">
        <v>33</v>
      </c>
      <c r="W121" s="82" t="s">
        <v>1258</v>
      </c>
      <c r="X121" s="91">
        <v>4.4999998062849045E-2</v>
      </c>
      <c r="Y121" s="91">
        <f t="shared" si="3"/>
        <v>6</v>
      </c>
    </row>
    <row r="122" spans="1:25" x14ac:dyDescent="0.25">
      <c r="A122" s="84" t="s">
        <v>1161</v>
      </c>
      <c r="B122" s="85">
        <v>42240</v>
      </c>
      <c r="C122" s="84" t="s">
        <v>1162</v>
      </c>
      <c r="D122" s="84" t="s">
        <v>129</v>
      </c>
      <c r="E122" s="84" t="s">
        <v>1097</v>
      </c>
      <c r="F122" s="84" t="s">
        <v>130</v>
      </c>
      <c r="G122" s="84">
        <v>0.25</v>
      </c>
      <c r="H122" s="84">
        <v>1.5</v>
      </c>
      <c r="I122" s="84">
        <v>0</v>
      </c>
      <c r="J122" s="84">
        <v>2.9999999329447746E-2</v>
      </c>
      <c r="K122" s="84">
        <v>0.5</v>
      </c>
      <c r="L122" s="1" t="s">
        <v>1534</v>
      </c>
      <c r="M122" s="84" t="s">
        <v>1163</v>
      </c>
      <c r="N122" s="84" t="s">
        <v>132</v>
      </c>
      <c r="O122" s="84" t="s">
        <v>1661</v>
      </c>
      <c r="P122" s="84" t="s">
        <v>1164</v>
      </c>
      <c r="Q122" s="84" t="s">
        <v>134</v>
      </c>
      <c r="R122" s="84">
        <v>1</v>
      </c>
      <c r="S122" s="84">
        <v>1</v>
      </c>
      <c r="T122" s="84">
        <v>1</v>
      </c>
      <c r="U122" s="84">
        <v>1.2199999764561653E-2</v>
      </c>
      <c r="V122" s="84" t="s">
        <v>130</v>
      </c>
      <c r="W122" s="84" t="s">
        <v>1276</v>
      </c>
      <c r="X122" s="91">
        <v>4.4999998062849045E-2</v>
      </c>
      <c r="Y122" s="91">
        <f t="shared" si="3"/>
        <v>6</v>
      </c>
    </row>
    <row r="123" spans="1:25" x14ac:dyDescent="0.25">
      <c r="A123" s="84" t="s">
        <v>1165</v>
      </c>
      <c r="B123" s="85">
        <v>42240</v>
      </c>
      <c r="C123" s="84" t="s">
        <v>1166</v>
      </c>
      <c r="D123" s="84" t="s">
        <v>1167</v>
      </c>
      <c r="E123" s="84" t="s">
        <v>843</v>
      </c>
      <c r="F123" s="84" t="s">
        <v>844</v>
      </c>
      <c r="G123" s="84">
        <v>0.25</v>
      </c>
      <c r="H123" s="84">
        <v>1.5</v>
      </c>
      <c r="I123" s="84">
        <v>0</v>
      </c>
      <c r="J123" s="84">
        <v>2.9999999329447746E-2</v>
      </c>
      <c r="K123" s="84">
        <v>0.5</v>
      </c>
      <c r="L123" s="1" t="s">
        <v>1535</v>
      </c>
      <c r="M123" s="84" t="s">
        <v>1168</v>
      </c>
      <c r="N123" s="84" t="s">
        <v>846</v>
      </c>
      <c r="O123" s="84" t="s">
        <v>1662</v>
      </c>
      <c r="P123" s="84" t="s">
        <v>1169</v>
      </c>
      <c r="Q123" s="84" t="s">
        <v>848</v>
      </c>
      <c r="R123" s="84">
        <v>1</v>
      </c>
      <c r="S123" s="84">
        <v>1</v>
      </c>
      <c r="T123" s="84">
        <v>1</v>
      </c>
      <c r="U123" s="84">
        <v>1.2199999764561653E-2</v>
      </c>
      <c r="V123" s="84" t="s">
        <v>1170</v>
      </c>
      <c r="W123" s="84" t="s">
        <v>1258</v>
      </c>
      <c r="X123" s="91">
        <v>4.4999998062849045E-2</v>
      </c>
      <c r="Y123" s="91">
        <f t="shared" si="3"/>
        <v>6</v>
      </c>
    </row>
    <row r="124" spans="1:25" x14ac:dyDescent="0.25">
      <c r="A124" s="84" t="s">
        <v>1171</v>
      </c>
      <c r="B124" s="85">
        <v>42240</v>
      </c>
      <c r="C124" s="84" t="s">
        <v>1172</v>
      </c>
      <c r="D124" s="84" t="s">
        <v>1173</v>
      </c>
      <c r="E124" s="84" t="s">
        <v>1174</v>
      </c>
      <c r="F124" s="84" t="s">
        <v>1173</v>
      </c>
      <c r="G124" s="84">
        <v>0.25</v>
      </c>
      <c r="H124" s="84">
        <v>1.5</v>
      </c>
      <c r="I124" s="84">
        <v>0</v>
      </c>
      <c r="J124" s="84">
        <v>2.9999999329447746E-2</v>
      </c>
      <c r="K124" s="84">
        <v>0.5</v>
      </c>
      <c r="L124" s="1" t="s">
        <v>1536</v>
      </c>
      <c r="M124" s="84" t="s">
        <v>1175</v>
      </c>
      <c r="N124" s="84" t="s">
        <v>1176</v>
      </c>
      <c r="O124" s="84" t="s">
        <v>1663</v>
      </c>
      <c r="P124" s="84" t="s">
        <v>1177</v>
      </c>
      <c r="Q124" s="84" t="s">
        <v>1178</v>
      </c>
      <c r="R124" s="84">
        <v>1</v>
      </c>
      <c r="S124" s="84">
        <v>1</v>
      </c>
      <c r="T124" s="84">
        <v>1</v>
      </c>
      <c r="U124" s="84">
        <v>1.2199999764561653E-2</v>
      </c>
      <c r="V124" s="84" t="s">
        <v>130</v>
      </c>
      <c r="W124" s="84" t="s">
        <v>1276</v>
      </c>
      <c r="X124" s="91">
        <v>4.4999998062849045E-2</v>
      </c>
      <c r="Y124" s="91">
        <f t="shared" si="3"/>
        <v>6</v>
      </c>
    </row>
    <row r="125" spans="1:25" x14ac:dyDescent="0.25">
      <c r="A125" s="84" t="s">
        <v>1179</v>
      </c>
      <c r="B125" s="85">
        <v>42240</v>
      </c>
      <c r="C125" s="84" t="s">
        <v>1180</v>
      </c>
      <c r="D125" s="84" t="s">
        <v>1181</v>
      </c>
      <c r="E125" s="84" t="s">
        <v>75</v>
      </c>
      <c r="F125" s="84" t="s">
        <v>76</v>
      </c>
      <c r="G125" s="84">
        <v>0.25</v>
      </c>
      <c r="H125" s="84">
        <v>1.5</v>
      </c>
      <c r="I125" s="84">
        <v>0</v>
      </c>
      <c r="J125" s="84">
        <v>3.5000000149011612E-2</v>
      </c>
      <c r="K125" s="84">
        <v>0.5</v>
      </c>
      <c r="L125" s="1" t="s">
        <v>1537</v>
      </c>
      <c r="M125" s="84" t="s">
        <v>1182</v>
      </c>
      <c r="N125" s="84" t="s">
        <v>1183</v>
      </c>
      <c r="O125" s="84" t="s">
        <v>1664</v>
      </c>
      <c r="P125" s="84" t="s">
        <v>1184</v>
      </c>
      <c r="Q125" s="84" t="s">
        <v>1185</v>
      </c>
      <c r="R125" s="84">
        <v>1</v>
      </c>
      <c r="S125" s="84">
        <v>1</v>
      </c>
      <c r="T125" s="84">
        <v>1</v>
      </c>
      <c r="U125" s="84">
        <v>1.2199999764561653E-2</v>
      </c>
      <c r="V125" s="84" t="s">
        <v>226</v>
      </c>
      <c r="W125" s="84" t="s">
        <v>1254</v>
      </c>
      <c r="X125" s="91">
        <v>5.000000074505806E-2</v>
      </c>
      <c r="Y125" s="91">
        <f t="shared" si="3"/>
        <v>6</v>
      </c>
    </row>
    <row r="126" spans="1:25" x14ac:dyDescent="0.25">
      <c r="A126" s="84" t="s">
        <v>1186</v>
      </c>
      <c r="B126" s="85">
        <v>42240</v>
      </c>
      <c r="C126" s="84" t="s">
        <v>1187</v>
      </c>
      <c r="D126" s="84" t="s">
        <v>540</v>
      </c>
      <c r="E126" s="84" t="s">
        <v>1271</v>
      </c>
      <c r="F126" s="84" t="s">
        <v>618</v>
      </c>
      <c r="G126" s="84">
        <v>0.25</v>
      </c>
      <c r="H126" s="84">
        <v>1.5</v>
      </c>
      <c r="I126" s="84">
        <v>0</v>
      </c>
      <c r="J126" s="84">
        <v>3.5000000149011612E-2</v>
      </c>
      <c r="K126" s="84">
        <v>0.5</v>
      </c>
      <c r="L126" s="1" t="s">
        <v>1538</v>
      </c>
      <c r="M126" s="84" t="s">
        <v>1188</v>
      </c>
      <c r="N126" s="84" t="s">
        <v>542</v>
      </c>
      <c r="O126" s="84" t="s">
        <v>1665</v>
      </c>
      <c r="P126" s="84" t="s">
        <v>1189</v>
      </c>
      <c r="Q126" s="84" t="s">
        <v>544</v>
      </c>
      <c r="R126" s="84">
        <v>1</v>
      </c>
      <c r="S126" s="84">
        <v>1</v>
      </c>
      <c r="T126" s="84">
        <v>1</v>
      </c>
      <c r="U126" s="84">
        <v>1.2199999764561653E-2</v>
      </c>
      <c r="V126" s="84" t="s">
        <v>33</v>
      </c>
      <c r="W126" s="84" t="s">
        <v>1258</v>
      </c>
      <c r="X126" s="91">
        <v>5.000000074505806E-2</v>
      </c>
      <c r="Y126" s="91">
        <f t="shared" si="3"/>
        <v>6</v>
      </c>
    </row>
    <row r="127" spans="1:25" x14ac:dyDescent="0.25">
      <c r="A127" s="109" t="s">
        <v>1339</v>
      </c>
      <c r="B127" s="2">
        <v>41738</v>
      </c>
      <c r="C127" s="3" t="s">
        <v>1322</v>
      </c>
      <c r="D127" s="3" t="s">
        <v>1323</v>
      </c>
      <c r="E127" s="3" t="s">
        <v>1324</v>
      </c>
      <c r="F127" s="3" t="s">
        <v>1325</v>
      </c>
      <c r="G127" s="3">
        <v>0.2</v>
      </c>
      <c r="H127" s="3">
        <v>1.5</v>
      </c>
      <c r="I127" s="3">
        <v>0</v>
      </c>
      <c r="J127" s="3">
        <v>3.5000000000000003E-2</v>
      </c>
      <c r="K127" s="3">
        <v>0.5</v>
      </c>
      <c r="L127" s="1" t="s">
        <v>1539</v>
      </c>
      <c r="M127" s="3" t="s">
        <v>1326</v>
      </c>
      <c r="N127" s="3" t="s">
        <v>1327</v>
      </c>
      <c r="O127" s="110" t="s">
        <v>1666</v>
      </c>
      <c r="P127" s="3" t="s">
        <v>1328</v>
      </c>
      <c r="Q127" s="3" t="s">
        <v>1329</v>
      </c>
      <c r="R127" s="3">
        <v>1</v>
      </c>
      <c r="S127" s="3">
        <v>1</v>
      </c>
      <c r="T127" s="3">
        <v>1</v>
      </c>
      <c r="U127" s="3">
        <v>1.2200000000000001E-2</v>
      </c>
      <c r="V127" s="3" t="s">
        <v>1274</v>
      </c>
      <c r="W127" s="45" t="s">
        <v>1254</v>
      </c>
      <c r="X127" s="3">
        <v>0.05</v>
      </c>
      <c r="Y127" s="91" t="s">
        <v>1338</v>
      </c>
    </row>
    <row r="128" spans="1:25" x14ac:dyDescent="0.25">
      <c r="A128" s="109" t="s">
        <v>1340</v>
      </c>
      <c r="B128" s="2">
        <v>40473</v>
      </c>
      <c r="C128" s="3" t="s">
        <v>1330</v>
      </c>
      <c r="D128" s="3" t="s">
        <v>1331</v>
      </c>
      <c r="E128" s="3" t="s">
        <v>1332</v>
      </c>
      <c r="F128" s="3" t="s">
        <v>1333</v>
      </c>
      <c r="G128" s="3">
        <v>0.1</v>
      </c>
      <c r="H128" s="3">
        <v>2</v>
      </c>
      <c r="I128" s="3">
        <v>0</v>
      </c>
      <c r="J128" s="3">
        <v>0.03</v>
      </c>
      <c r="K128" s="3">
        <v>0.5</v>
      </c>
      <c r="L128" s="1" t="s">
        <v>1540</v>
      </c>
      <c r="M128" s="3" t="s">
        <v>1334</v>
      </c>
      <c r="N128" s="3" t="s">
        <v>1335</v>
      </c>
      <c r="O128" s="110" t="s">
        <v>1667</v>
      </c>
      <c r="P128" s="3" t="s">
        <v>1336</v>
      </c>
      <c r="Q128" s="3" t="s">
        <v>1337</v>
      </c>
      <c r="R128" s="3">
        <v>1</v>
      </c>
      <c r="S128" s="3">
        <v>1</v>
      </c>
      <c r="T128" s="3">
        <v>1</v>
      </c>
      <c r="U128" s="3">
        <v>1.2200000000000001E-2</v>
      </c>
      <c r="V128" s="3" t="s">
        <v>236</v>
      </c>
      <c r="W128" s="3" t="s">
        <v>1254</v>
      </c>
      <c r="X128" s="3">
        <v>4.4999999999999998E-2</v>
      </c>
      <c r="Y128" s="91" t="s">
        <v>1338</v>
      </c>
    </row>
  </sheetData>
  <sheetProtection selectLockedCells="1" selectUnlockedCells="1"/>
  <phoneticPr fontId="2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1700"/>
  <sheetViews>
    <sheetView topLeftCell="A1682" workbookViewId="0">
      <selection activeCell="C50" sqref="C50:F50"/>
    </sheetView>
  </sheetViews>
  <sheetFormatPr defaultRowHeight="14.4" x14ac:dyDescent="0.25"/>
  <cols>
    <col min="1" max="1" width="9" customWidth="1"/>
    <col min="2" max="2" width="11.6640625" bestFit="1" customWidth="1"/>
    <col min="3" max="3" width="14.77734375" customWidth="1"/>
    <col min="4" max="4" width="13" customWidth="1"/>
    <col min="5" max="5" width="16.88671875" customWidth="1"/>
    <col min="6" max="6" width="12.88671875" customWidth="1"/>
    <col min="7" max="7" width="15.21875" customWidth="1"/>
    <col min="8" max="8" width="18.33203125" customWidth="1"/>
    <col min="9" max="9" width="16.6640625" customWidth="1"/>
    <col min="10" max="10" width="12.88671875" customWidth="1"/>
    <col min="11" max="11" width="9.77734375" customWidth="1"/>
    <col min="12" max="12" width="16.6640625" customWidth="1"/>
    <col min="14" max="14" width="13.21875" customWidth="1"/>
    <col min="15" max="15" width="11.6640625" customWidth="1"/>
    <col min="16" max="16" width="12.109375" customWidth="1"/>
    <col min="17" max="17" width="11.33203125" customWidth="1"/>
    <col min="18" max="18" width="15" customWidth="1"/>
    <col min="19" max="19" width="13.88671875" customWidth="1"/>
    <col min="20" max="20" width="15.33203125" customWidth="1"/>
    <col min="21" max="21" width="15.88671875" customWidth="1"/>
    <col min="22" max="22" width="20.77734375" customWidth="1"/>
    <col min="23" max="23" width="19.44140625" customWidth="1"/>
    <col min="24" max="24" width="13.88671875" customWidth="1"/>
    <col min="25" max="25" width="13.44140625" customWidth="1"/>
  </cols>
  <sheetData>
    <row r="1" spans="2:25" x14ac:dyDescent="0.25">
      <c r="B1" s="145"/>
      <c r="C1" s="145"/>
      <c r="D1" s="145"/>
      <c r="E1" s="145"/>
      <c r="F1" s="145"/>
      <c r="G1" s="145"/>
      <c r="H1" s="145"/>
      <c r="I1" s="145"/>
      <c r="J1" s="145"/>
      <c r="K1" s="145"/>
      <c r="L1" s="145" t="s">
        <v>261</v>
      </c>
      <c r="M1" s="145"/>
      <c r="N1" s="145"/>
      <c r="O1" s="145"/>
      <c r="P1" s="145"/>
      <c r="Q1" s="145"/>
      <c r="R1" s="145"/>
      <c r="S1" s="145"/>
      <c r="T1" s="145"/>
      <c r="U1" s="145" t="s">
        <v>1706</v>
      </c>
      <c r="V1" s="145" t="s">
        <v>1681</v>
      </c>
      <c r="W1" s="145"/>
      <c r="X1" s="145"/>
      <c r="Y1" s="145"/>
    </row>
    <row r="2" spans="2:25" ht="14.25" customHeight="1" x14ac:dyDescent="0.25">
      <c r="B2" s="145" t="s">
        <v>1399</v>
      </c>
      <c r="C2" s="145" t="s">
        <v>1400</v>
      </c>
      <c r="D2" s="156" t="s">
        <v>1249</v>
      </c>
      <c r="E2" s="156" t="s">
        <v>1250</v>
      </c>
      <c r="F2" s="156" t="s">
        <v>1251</v>
      </c>
      <c r="G2" s="145" t="s">
        <v>1401</v>
      </c>
      <c r="H2" s="145" t="s">
        <v>1402</v>
      </c>
      <c r="I2" s="145" t="s">
        <v>1403</v>
      </c>
      <c r="J2" s="145" t="s">
        <v>1406</v>
      </c>
      <c r="K2" s="145" t="s">
        <v>1404</v>
      </c>
      <c r="L2" s="145" t="s">
        <v>1405</v>
      </c>
      <c r="M2" s="145" t="s">
        <v>1408</v>
      </c>
      <c r="N2" s="145" t="s">
        <v>1696</v>
      </c>
      <c r="O2" s="156" t="s">
        <v>1697</v>
      </c>
      <c r="P2" s="156" t="s">
        <v>1698</v>
      </c>
      <c r="Q2" s="156" t="s">
        <v>1699</v>
      </c>
      <c r="R2" s="145" t="s">
        <v>1700</v>
      </c>
      <c r="S2" s="156" t="s">
        <v>1701</v>
      </c>
      <c r="T2" s="156" t="s">
        <v>1702</v>
      </c>
      <c r="U2" s="156" t="s">
        <v>1703</v>
      </c>
      <c r="V2" s="145" t="s">
        <v>1707</v>
      </c>
      <c r="W2" s="145" t="s">
        <v>1704</v>
      </c>
      <c r="X2" s="145" t="s">
        <v>1705</v>
      </c>
      <c r="Y2" s="145" t="s">
        <v>1684</v>
      </c>
    </row>
    <row r="3" spans="2:25" ht="14.25" customHeight="1" x14ac:dyDescent="0.25">
      <c r="B3" s="150">
        <v>40350</v>
      </c>
      <c r="C3" s="147">
        <v>5.1673232160538957E-2</v>
      </c>
      <c r="D3" s="149">
        <v>5.1673232160538957E-2</v>
      </c>
      <c r="E3" s="147"/>
      <c r="F3" s="147"/>
      <c r="G3" s="148">
        <v>2.27513845</v>
      </c>
      <c r="H3" s="148">
        <v>0.1284016</v>
      </c>
      <c r="I3" s="148">
        <v>0.12246198</v>
      </c>
      <c r="J3" s="147">
        <v>-4.9650670961905847E-4</v>
      </c>
      <c r="K3" s="145"/>
      <c r="L3" s="148">
        <v>2780.663</v>
      </c>
      <c r="M3" s="148">
        <v>1.016</v>
      </c>
      <c r="N3" s="145"/>
      <c r="O3" s="145"/>
      <c r="P3" s="145"/>
      <c r="Q3" s="145"/>
      <c r="R3" s="145"/>
      <c r="S3" s="145"/>
      <c r="T3" s="145"/>
      <c r="U3" s="145"/>
      <c r="V3" s="145"/>
      <c r="W3" s="157"/>
      <c r="X3" s="158"/>
      <c r="Y3" s="145"/>
    </row>
    <row r="4" spans="2:25" ht="14.25" customHeight="1" x14ac:dyDescent="0.25">
      <c r="B4" s="150">
        <v>40358</v>
      </c>
      <c r="C4" s="147">
        <v>5.1521099925802276E-2</v>
      </c>
      <c r="D4" s="149">
        <v>5.1521099925802276E-2</v>
      </c>
      <c r="E4" s="147"/>
      <c r="F4" s="147"/>
      <c r="G4" s="148">
        <v>2.2866032199999999</v>
      </c>
      <c r="H4" s="148">
        <v>6.7996829999999994E-2</v>
      </c>
      <c r="I4" s="148">
        <v>7.4442720000000004E-2</v>
      </c>
      <c r="J4" s="147">
        <v>1.703941757108211E-2</v>
      </c>
      <c r="K4" s="145"/>
      <c r="L4" s="148">
        <v>2592.0189999999998</v>
      </c>
      <c r="M4" s="148">
        <v>1.0189999999999999</v>
      </c>
      <c r="N4" s="145"/>
      <c r="O4" s="145"/>
      <c r="P4" s="145"/>
      <c r="Q4" s="145"/>
      <c r="R4" s="145"/>
      <c r="S4" s="145"/>
      <c r="T4" s="145"/>
      <c r="U4" s="145"/>
      <c r="V4" s="145"/>
      <c r="W4" s="157"/>
      <c r="X4" s="158"/>
      <c r="Y4" s="145"/>
    </row>
    <row r="5" spans="2:25" ht="14.25" customHeight="1" x14ac:dyDescent="0.25">
      <c r="B5" s="150">
        <v>40361</v>
      </c>
      <c r="C5" s="147">
        <v>5.1420178205616826E-2</v>
      </c>
      <c r="D5" s="149">
        <v>5.1420178205616826E-2</v>
      </c>
      <c r="E5" s="147"/>
      <c r="F5" s="147"/>
      <c r="G5" s="148">
        <v>2.3194135999999999</v>
      </c>
      <c r="H5" s="148">
        <v>1.408038E-2</v>
      </c>
      <c r="I5" s="148">
        <v>3.7038170000000002E-2</v>
      </c>
      <c r="J5" s="147">
        <v>2.3522972864274027E-2</v>
      </c>
      <c r="K5" s="145"/>
      <c r="L5" s="148">
        <v>2534.105</v>
      </c>
      <c r="M5" s="148">
        <v>1.0209999999999999</v>
      </c>
      <c r="N5" s="145"/>
      <c r="O5" s="145"/>
      <c r="P5" s="145"/>
      <c r="Q5" s="145"/>
      <c r="R5" s="145"/>
      <c r="S5" s="145"/>
      <c r="T5" s="145"/>
      <c r="U5" s="145"/>
      <c r="V5" s="145"/>
      <c r="W5" s="157"/>
      <c r="X5" s="158"/>
      <c r="Y5" s="145"/>
    </row>
    <row r="6" spans="2:25" ht="14.25" customHeight="1" x14ac:dyDescent="0.25">
      <c r="B6" s="150">
        <v>40364</v>
      </c>
      <c r="C6" s="147">
        <v>5.1470591704411525E-2</v>
      </c>
      <c r="D6" s="149">
        <v>5.1470591704411525E-2</v>
      </c>
      <c r="E6" s="147"/>
      <c r="F6" s="147"/>
      <c r="G6" s="148">
        <v>2.3222235599999999</v>
      </c>
      <c r="H6" s="148">
        <v>1.5916679999999999E-2</v>
      </c>
      <c r="I6" s="148">
        <v>0.12160182</v>
      </c>
      <c r="J6" s="147">
        <v>2.750277655119795E-3</v>
      </c>
      <c r="K6" s="145"/>
      <c r="L6" s="148">
        <v>2512.6509999999998</v>
      </c>
      <c r="M6" s="148">
        <v>1.02</v>
      </c>
      <c r="N6" s="145"/>
      <c r="O6" s="145"/>
      <c r="P6" s="145"/>
      <c r="Q6" s="145"/>
      <c r="R6" s="145"/>
      <c r="S6" s="145"/>
      <c r="T6" s="145"/>
      <c r="U6" s="145"/>
      <c r="V6" s="145"/>
      <c r="W6" s="157"/>
      <c r="X6" s="158"/>
      <c r="Y6" s="145"/>
    </row>
    <row r="7" spans="2:25" ht="14.25" customHeight="1" x14ac:dyDescent="0.25">
      <c r="B7" s="150">
        <v>40365</v>
      </c>
      <c r="C7" s="147">
        <v>5.1470596053227964E-2</v>
      </c>
      <c r="D7" s="149">
        <v>5.1470596053227964E-2</v>
      </c>
      <c r="E7" s="147"/>
      <c r="F7" s="147"/>
      <c r="G7" s="148">
        <v>2.3225022700000002</v>
      </c>
      <c r="H7" s="148">
        <v>8.853709999999999E-3</v>
      </c>
      <c r="I7" s="148">
        <v>6.6864469999999995E-2</v>
      </c>
      <c r="J7" s="147">
        <v>-4.8439505775631393E-3</v>
      </c>
      <c r="K7" s="145"/>
      <c r="L7" s="148">
        <v>2562.902</v>
      </c>
      <c r="M7" s="148">
        <v>1.02</v>
      </c>
      <c r="N7" s="145"/>
      <c r="O7" s="145"/>
      <c r="P7" s="145"/>
      <c r="Q7" s="145"/>
      <c r="R7" s="145"/>
      <c r="S7" s="145"/>
      <c r="T7" s="145"/>
      <c r="U7" s="145"/>
      <c r="V7" s="145"/>
      <c r="W7" s="157"/>
      <c r="X7" s="158"/>
      <c r="Y7" s="145"/>
    </row>
    <row r="8" spans="2:25" ht="14.25" customHeight="1" x14ac:dyDescent="0.25">
      <c r="B8" s="150">
        <v>40366</v>
      </c>
      <c r="C8" s="147">
        <v>5.1369867684948625E-2</v>
      </c>
      <c r="D8" s="149">
        <v>5.1369867684948625E-2</v>
      </c>
      <c r="E8" s="147"/>
      <c r="F8" s="147"/>
      <c r="G8" s="148">
        <v>2.3242675099999999</v>
      </c>
      <c r="H8" s="148">
        <v>1.2676430000000001E-2</v>
      </c>
      <c r="I8" s="148">
        <v>7.8277390000000002E-2</v>
      </c>
      <c r="J8" s="147">
        <v>-1.1170208148666507E-2</v>
      </c>
      <c r="K8" s="145"/>
      <c r="L8" s="148">
        <v>2580.4769999999999</v>
      </c>
      <c r="M8" s="148">
        <v>1.022</v>
      </c>
      <c r="N8" s="145"/>
      <c r="O8" s="145"/>
      <c r="P8" s="145"/>
      <c r="Q8" s="145"/>
      <c r="R8" s="145"/>
      <c r="S8" s="145"/>
      <c r="T8" s="145"/>
      <c r="U8" s="145"/>
      <c r="V8" s="145"/>
      <c r="W8" s="157"/>
      <c r="X8" s="158"/>
      <c r="Y8" s="145"/>
    </row>
    <row r="9" spans="2:25" ht="14.25" customHeight="1" x14ac:dyDescent="0.25">
      <c r="B9" s="150">
        <v>40367</v>
      </c>
      <c r="C9" s="147">
        <v>5.1020405899862661E-2</v>
      </c>
      <c r="D9" s="149">
        <v>5.1020405899862661E-2</v>
      </c>
      <c r="E9" s="147"/>
      <c r="F9" s="147"/>
      <c r="G9" s="148">
        <v>2.3342742099999998</v>
      </c>
      <c r="H9" s="148">
        <v>3.3325319999999999E-2</v>
      </c>
      <c r="I9" s="148">
        <v>8.4267519999999999E-2</v>
      </c>
      <c r="J9" s="147">
        <v>-2.6652216272913831E-3</v>
      </c>
      <c r="K9" s="145"/>
      <c r="L9" s="148">
        <v>2575.9209999999998</v>
      </c>
      <c r="M9" s="148">
        <v>1.0289999999999999</v>
      </c>
      <c r="N9" s="145"/>
      <c r="O9" s="145"/>
      <c r="P9" s="145"/>
      <c r="Q9" s="145"/>
      <c r="R9" s="145"/>
      <c r="S9" s="145"/>
      <c r="T9" s="145"/>
      <c r="U9" s="145"/>
      <c r="V9" s="145"/>
      <c r="W9" s="157"/>
      <c r="X9" s="158"/>
      <c r="Y9" s="145"/>
    </row>
    <row r="10" spans="2:25" ht="14.25" customHeight="1" x14ac:dyDescent="0.25">
      <c r="B10" s="150">
        <v>40368</v>
      </c>
      <c r="C10" s="147">
        <v>5.0921432470277493E-2</v>
      </c>
      <c r="D10" s="149">
        <v>5.0921432470277493E-2</v>
      </c>
      <c r="E10" s="147"/>
      <c r="F10" s="147"/>
      <c r="G10" s="148">
        <v>2.3345741200000001</v>
      </c>
      <c r="H10" s="148">
        <v>2.099842E-2</v>
      </c>
      <c r="I10" s="148">
        <v>7.4625300000000006E-2</v>
      </c>
      <c r="J10" s="147">
        <v>-4.6439766114960545E-3</v>
      </c>
      <c r="K10" s="145"/>
      <c r="L10" s="148">
        <v>2647.1039999999998</v>
      </c>
      <c r="M10" s="148">
        <v>1.0309999999999999</v>
      </c>
      <c r="N10" s="145"/>
      <c r="O10" s="145"/>
      <c r="P10" s="145"/>
      <c r="Q10" s="145"/>
      <c r="R10" s="145"/>
      <c r="S10" s="145"/>
      <c r="T10" s="145"/>
      <c r="U10" s="145"/>
      <c r="V10" s="145"/>
      <c r="W10" s="157"/>
      <c r="X10" s="158"/>
      <c r="Y10" s="145"/>
    </row>
    <row r="11" spans="2:25" ht="14.25" customHeight="1" x14ac:dyDescent="0.25">
      <c r="B11" s="150">
        <v>40371</v>
      </c>
      <c r="C11" s="147">
        <v>5.0921435169401931E-2</v>
      </c>
      <c r="D11" s="149">
        <v>5.0921435169401931E-2</v>
      </c>
      <c r="E11" s="147"/>
      <c r="F11" s="147"/>
      <c r="G11" s="148">
        <v>2.33591141</v>
      </c>
      <c r="H11" s="148">
        <v>2.053659E-2</v>
      </c>
      <c r="I11" s="148">
        <v>0.11459988</v>
      </c>
      <c r="J11" s="147">
        <v>5.1020381978966649E-3</v>
      </c>
      <c r="K11" s="145"/>
      <c r="L11" s="148">
        <v>2676.2179999999998</v>
      </c>
      <c r="M11" s="148">
        <v>1.0309999999999999</v>
      </c>
      <c r="N11" s="145"/>
      <c r="O11" s="145"/>
      <c r="P11" s="145"/>
      <c r="Q11" s="145"/>
      <c r="R11" s="145"/>
      <c r="S11" s="145"/>
      <c r="T11" s="145"/>
      <c r="U11" s="145"/>
      <c r="V11" s="145"/>
      <c r="W11" s="157"/>
      <c r="X11" s="158"/>
      <c r="Y11" s="145"/>
    </row>
    <row r="12" spans="2:25" ht="14.25" customHeight="1" x14ac:dyDescent="0.25">
      <c r="B12" s="150">
        <v>40372</v>
      </c>
      <c r="C12" s="147">
        <v>5.1020403297522901E-2</v>
      </c>
      <c r="D12" s="149">
        <v>5.1020403297522901E-2</v>
      </c>
      <c r="E12" s="147"/>
      <c r="F12" s="147"/>
      <c r="G12" s="148">
        <v>2.3359213800000003</v>
      </c>
      <c r="H12" s="148">
        <v>5.41947E-3</v>
      </c>
      <c r="I12" s="148">
        <v>8.4021040000000005E-2</v>
      </c>
      <c r="J12" s="147">
        <v>7.7559945504896838E-3</v>
      </c>
      <c r="K12" s="145"/>
      <c r="L12" s="148">
        <v>2634.5929999999998</v>
      </c>
      <c r="M12" s="148">
        <v>1.0289999999999999</v>
      </c>
      <c r="N12" s="145"/>
      <c r="O12" s="145"/>
      <c r="P12" s="145"/>
      <c r="Q12" s="145"/>
      <c r="R12" s="145"/>
      <c r="S12" s="145"/>
      <c r="T12" s="145"/>
      <c r="U12" s="145"/>
      <c r="V12" s="145"/>
      <c r="W12" s="157"/>
      <c r="X12" s="158"/>
      <c r="Y12" s="145"/>
    </row>
    <row r="13" spans="2:25" ht="14.25" customHeight="1" x14ac:dyDescent="0.25">
      <c r="B13" s="150">
        <v>40373</v>
      </c>
      <c r="C13" s="147">
        <v>5.1020406518524339E-2</v>
      </c>
      <c r="D13" s="149">
        <v>5.1020406518524339E-2</v>
      </c>
      <c r="E13" s="147"/>
      <c r="F13" s="147"/>
      <c r="G13" s="148">
        <v>2.3362186300000003</v>
      </c>
      <c r="H13" s="148">
        <v>1.0495520000000001E-2</v>
      </c>
      <c r="I13" s="148">
        <v>0.10224471</v>
      </c>
      <c r="J13" s="147">
        <v>1.6494870246345612E-2</v>
      </c>
      <c r="K13" s="145"/>
      <c r="L13" s="148">
        <v>2653.6089999999999</v>
      </c>
      <c r="M13" s="148">
        <v>1.0289999999999999</v>
      </c>
      <c r="N13" s="145"/>
      <c r="O13" s="145"/>
      <c r="P13" s="145"/>
      <c r="Q13" s="145"/>
      <c r="R13" s="145"/>
      <c r="S13" s="145"/>
      <c r="T13" s="145"/>
      <c r="U13" s="145"/>
      <c r="V13" s="145"/>
      <c r="W13" s="157"/>
      <c r="X13" s="158"/>
      <c r="Y13" s="145"/>
    </row>
    <row r="14" spans="2:25" ht="14.25" customHeight="1" x14ac:dyDescent="0.25">
      <c r="B14" s="150">
        <v>40374</v>
      </c>
      <c r="C14" s="147">
        <v>5.10700402591285E-2</v>
      </c>
      <c r="D14" s="149">
        <v>5.10700402591285E-2</v>
      </c>
      <c r="E14" s="147"/>
      <c r="F14" s="147"/>
      <c r="G14" s="148">
        <v>2.3369019899999999</v>
      </c>
      <c r="H14" s="148">
        <v>4.5693000000000001E-3</v>
      </c>
      <c r="I14" s="148">
        <v>0.11536067</v>
      </c>
      <c r="J14" s="147">
        <v>2.1943568228857877E-2</v>
      </c>
      <c r="K14" s="145"/>
      <c r="L14" s="148">
        <v>2608.5189999999998</v>
      </c>
      <c r="M14" s="148">
        <v>1.028</v>
      </c>
      <c r="N14" s="145"/>
      <c r="O14" s="145"/>
      <c r="P14" s="145"/>
      <c r="Q14" s="145"/>
      <c r="R14" s="145"/>
      <c r="S14" s="145"/>
      <c r="T14" s="145"/>
      <c r="U14" s="145"/>
      <c r="V14" s="145"/>
      <c r="W14" s="157"/>
      <c r="X14" s="158"/>
      <c r="Y14" s="145"/>
    </row>
    <row r="15" spans="2:25" ht="14.25" customHeight="1" x14ac:dyDescent="0.25">
      <c r="B15" s="150">
        <v>40375</v>
      </c>
      <c r="C15" s="147">
        <v>5.1020407549508227E-2</v>
      </c>
      <c r="D15" s="149">
        <v>5.1020407549508227E-2</v>
      </c>
      <c r="E15" s="147"/>
      <c r="F15" s="147"/>
      <c r="G15" s="148">
        <v>2.3412226600000001</v>
      </c>
      <c r="H15" s="148">
        <v>1.0238769999999999E-2</v>
      </c>
      <c r="I15" s="148">
        <v>9.9453710000000001E-2</v>
      </c>
      <c r="J15" s="147">
        <v>2.2302864991230957E-2</v>
      </c>
      <c r="K15" s="145"/>
      <c r="L15" s="148">
        <v>2616.1280000000002</v>
      </c>
      <c r="M15" s="148">
        <v>1.0289999999999999</v>
      </c>
      <c r="N15" s="145"/>
      <c r="O15" s="145"/>
      <c r="P15" s="145"/>
      <c r="Q15" s="145"/>
      <c r="R15" s="145"/>
      <c r="S15" s="145"/>
      <c r="T15" s="145"/>
      <c r="U15" s="145"/>
      <c r="V15" s="145"/>
      <c r="W15" s="157"/>
      <c r="X15" s="158"/>
      <c r="Y15" s="145"/>
    </row>
    <row r="16" spans="2:25" ht="14.25" customHeight="1" x14ac:dyDescent="0.25">
      <c r="B16" s="150">
        <v>40378</v>
      </c>
      <c r="C16" s="147">
        <v>5.1169591987674012E-2</v>
      </c>
      <c r="D16" s="149">
        <v>5.1169591987674012E-2</v>
      </c>
      <c r="E16" s="147"/>
      <c r="F16" s="147"/>
      <c r="G16" s="148">
        <v>2.3473971900000001</v>
      </c>
      <c r="H16" s="148">
        <v>1.3407650000000002E-2</v>
      </c>
      <c r="I16" s="148">
        <v>0.18706421000000001</v>
      </c>
      <c r="J16" s="147">
        <v>1.2133479352471263E-2</v>
      </c>
      <c r="K16" s="145"/>
      <c r="L16" s="148">
        <v>2682.4720000000002</v>
      </c>
      <c r="M16" s="148">
        <v>1.026</v>
      </c>
      <c r="N16" s="145"/>
      <c r="O16" s="145"/>
      <c r="P16" s="145"/>
      <c r="Q16" s="145"/>
      <c r="R16" s="145"/>
      <c r="S16" s="145"/>
      <c r="T16" s="145"/>
      <c r="U16" s="145"/>
      <c r="V16" s="145"/>
      <c r="W16" s="157"/>
      <c r="X16" s="158"/>
      <c r="Y16" s="145"/>
    </row>
    <row r="17" spans="2:25" ht="14.25" customHeight="1" x14ac:dyDescent="0.25">
      <c r="B17" s="150">
        <v>40381</v>
      </c>
      <c r="C17" s="147">
        <v>5.1369868010336293E-2</v>
      </c>
      <c r="D17" s="149">
        <v>5.1369868010336293E-2</v>
      </c>
      <c r="E17" s="147"/>
      <c r="F17" s="147"/>
      <c r="G17" s="148">
        <v>2.52658132</v>
      </c>
      <c r="H17" s="148">
        <v>0.24597085000000002</v>
      </c>
      <c r="I17" s="148">
        <v>0.42032512</v>
      </c>
      <c r="J17" s="147">
        <v>4.8732757020292661E-3</v>
      </c>
      <c r="K17" s="145"/>
      <c r="L17" s="148">
        <v>2781.2860000000001</v>
      </c>
      <c r="M17" s="148">
        <v>1.022</v>
      </c>
      <c r="N17" s="145"/>
      <c r="O17" s="145"/>
      <c r="P17" s="145"/>
      <c r="Q17" s="145"/>
      <c r="R17" s="145"/>
      <c r="S17" s="145"/>
      <c r="T17" s="145"/>
      <c r="U17" s="145"/>
      <c r="V17" s="145"/>
      <c r="W17" s="157"/>
      <c r="X17" s="158"/>
      <c r="Y17" s="145"/>
    </row>
    <row r="18" spans="2:25" ht="14.25" customHeight="1" x14ac:dyDescent="0.25">
      <c r="B18" s="150">
        <v>40382</v>
      </c>
      <c r="C18" s="147">
        <v>5.1369866624617302E-2</v>
      </c>
      <c r="D18" s="149">
        <v>5.1369866624617302E-2</v>
      </c>
      <c r="E18" s="147"/>
      <c r="F18" s="147"/>
      <c r="G18" s="148">
        <v>2.53108852</v>
      </c>
      <c r="H18" s="148">
        <v>0.13827877</v>
      </c>
      <c r="I18" s="148">
        <v>0.38554479999999997</v>
      </c>
      <c r="J18" s="147">
        <v>1.3592123855211413E-2</v>
      </c>
      <c r="K18" s="145"/>
      <c r="L18" s="148">
        <v>2793.076</v>
      </c>
      <c r="M18" s="148">
        <v>1.022</v>
      </c>
      <c r="N18" s="145"/>
      <c r="O18" s="145"/>
      <c r="P18" s="145"/>
      <c r="Q18" s="145"/>
      <c r="R18" s="145"/>
      <c r="S18" s="145"/>
      <c r="T18" s="145"/>
      <c r="U18" s="145"/>
      <c r="V18" s="145"/>
      <c r="W18" s="157"/>
      <c r="X18" s="158"/>
      <c r="Y18" s="145"/>
    </row>
    <row r="19" spans="2:25" ht="14.25" customHeight="1" x14ac:dyDescent="0.25">
      <c r="B19" s="150">
        <v>40385</v>
      </c>
      <c r="C19" s="147">
        <v>5.1521099939623262E-2</v>
      </c>
      <c r="D19" s="149">
        <v>5.1521099939623262E-2</v>
      </c>
      <c r="E19" s="147"/>
      <c r="F19" s="147"/>
      <c r="G19" s="148">
        <v>2.5548581399999999</v>
      </c>
      <c r="H19" s="148">
        <v>5.9955859999999993E-2</v>
      </c>
      <c r="I19" s="148">
        <v>0.40352850000000001</v>
      </c>
      <c r="J19" s="147">
        <v>2.5024057210380233E-2</v>
      </c>
      <c r="K19" s="145"/>
      <c r="L19" s="148">
        <v>2811.0549999999998</v>
      </c>
      <c r="M19" s="148">
        <v>1.0189999999999999</v>
      </c>
      <c r="N19" s="145"/>
      <c r="O19" s="145"/>
      <c r="P19" s="145"/>
      <c r="Q19" s="145"/>
      <c r="R19" s="145"/>
      <c r="S19" s="145"/>
      <c r="T19" s="145"/>
      <c r="U19" s="145"/>
      <c r="V19" s="145"/>
      <c r="W19" s="157"/>
      <c r="X19" s="158"/>
      <c r="Y19" s="145"/>
    </row>
    <row r="20" spans="2:25" ht="14.25" customHeight="1" x14ac:dyDescent="0.25">
      <c r="B20" s="150">
        <v>40386</v>
      </c>
      <c r="C20" s="147">
        <v>5.1521101467651195E-2</v>
      </c>
      <c r="D20" s="149">
        <v>5.1521101467651195E-2</v>
      </c>
      <c r="E20" s="147"/>
      <c r="F20" s="147"/>
      <c r="G20" s="148">
        <v>2.5558193</v>
      </c>
      <c r="H20" s="148">
        <v>3.4664100000000003E-2</v>
      </c>
      <c r="I20" s="148">
        <v>0.34448548000000001</v>
      </c>
      <c r="J20" s="147">
        <v>3.7644864196378976E-2</v>
      </c>
      <c r="K20" s="145"/>
      <c r="L20" s="148">
        <v>2795.7240000000002</v>
      </c>
      <c r="M20" s="148">
        <v>1.0189999999999999</v>
      </c>
      <c r="N20" s="145"/>
      <c r="O20" s="145"/>
      <c r="P20" s="145"/>
      <c r="Q20" s="145"/>
      <c r="R20" s="145"/>
      <c r="S20" s="145"/>
      <c r="T20" s="145"/>
      <c r="U20" s="145"/>
      <c r="V20" s="145"/>
      <c r="W20" s="157"/>
      <c r="X20" s="158"/>
      <c r="Y20" s="145"/>
    </row>
    <row r="21" spans="2:25" ht="14.25" customHeight="1" x14ac:dyDescent="0.25">
      <c r="B21" s="150">
        <v>40387</v>
      </c>
      <c r="C21" s="147">
        <v>5.1571709496349115E-2</v>
      </c>
      <c r="D21" s="149">
        <v>5.1571709496349115E-2</v>
      </c>
      <c r="E21" s="147"/>
      <c r="F21" s="147"/>
      <c r="G21" s="148">
        <v>2.6313654799999999</v>
      </c>
      <c r="H21" s="148">
        <v>8.9408609999999999E-2</v>
      </c>
      <c r="I21" s="148">
        <v>0.62887551000000008</v>
      </c>
      <c r="J21" s="147">
        <v>5.8962223547892996E-2</v>
      </c>
      <c r="K21" s="145"/>
      <c r="L21" s="148">
        <v>2863.7240000000002</v>
      </c>
      <c r="M21" s="148">
        <v>1.018</v>
      </c>
      <c r="N21" s="145"/>
      <c r="O21" s="145"/>
      <c r="P21" s="145"/>
      <c r="Q21" s="145"/>
      <c r="R21" s="145"/>
      <c r="S21" s="145"/>
      <c r="T21" s="145"/>
      <c r="U21" s="145"/>
      <c r="V21" s="145"/>
      <c r="W21" s="157"/>
      <c r="X21" s="158"/>
      <c r="Y21" s="145"/>
    </row>
    <row r="22" spans="2:25" ht="14.25" customHeight="1" x14ac:dyDescent="0.25">
      <c r="B22" s="150">
        <v>40388</v>
      </c>
      <c r="C22" s="147">
        <v>5.1470593340331099E-2</v>
      </c>
      <c r="D22" s="149">
        <v>5.1470593340331099E-2</v>
      </c>
      <c r="E22" s="147"/>
      <c r="F22" s="147"/>
      <c r="G22" s="148">
        <v>2.6466075499999997</v>
      </c>
      <c r="H22" s="148">
        <v>0.11236749</v>
      </c>
      <c r="I22" s="148">
        <v>0.76361347999999996</v>
      </c>
      <c r="J22" s="147">
        <v>7.1428538978842937E-2</v>
      </c>
      <c r="K22" s="145"/>
      <c r="L22" s="148">
        <v>2877.9760000000001</v>
      </c>
      <c r="M22" s="148">
        <v>1.02</v>
      </c>
      <c r="N22" s="145"/>
      <c r="O22" s="145"/>
      <c r="P22" s="145"/>
      <c r="Q22" s="145"/>
      <c r="R22" s="145"/>
      <c r="S22" s="145"/>
      <c r="T22" s="145"/>
      <c r="U22" s="145"/>
      <c r="V22" s="145"/>
      <c r="W22" s="157"/>
      <c r="X22" s="158"/>
      <c r="Y22" s="145"/>
    </row>
    <row r="23" spans="2:25" ht="14.25" customHeight="1" x14ac:dyDescent="0.25">
      <c r="B23" s="150">
        <v>40389</v>
      </c>
      <c r="C23" s="147">
        <v>5.1521100234508233E-2</v>
      </c>
      <c r="D23" s="149">
        <v>5.1521100234508233E-2</v>
      </c>
      <c r="E23" s="147"/>
      <c r="F23" s="147"/>
      <c r="G23" s="148">
        <v>2.7268307199999997</v>
      </c>
      <c r="H23" s="148">
        <v>0.13976949</v>
      </c>
      <c r="I23" s="148">
        <v>0.66191001999999999</v>
      </c>
      <c r="J23" s="147">
        <v>4.8493385006724954E-2</v>
      </c>
      <c r="K23" s="145"/>
      <c r="L23" s="148">
        <v>2868.846</v>
      </c>
      <c r="M23" s="148">
        <v>1.0189999999999999</v>
      </c>
      <c r="N23" s="145"/>
      <c r="O23" s="145"/>
      <c r="P23" s="145"/>
      <c r="Q23" s="145"/>
      <c r="R23" s="145"/>
      <c r="S23" s="145"/>
      <c r="T23" s="145"/>
      <c r="U23" s="145"/>
      <c r="V23" s="145"/>
      <c r="W23" s="157"/>
      <c r="X23" s="158"/>
      <c r="Y23" s="145"/>
    </row>
    <row r="24" spans="2:25" ht="14.25" customHeight="1" x14ac:dyDescent="0.25">
      <c r="B24" s="150">
        <v>40392</v>
      </c>
      <c r="C24" s="147">
        <v>5.1775149277848299E-2</v>
      </c>
      <c r="D24" s="149">
        <v>5.1775149277848299E-2</v>
      </c>
      <c r="E24" s="147"/>
      <c r="F24" s="147"/>
      <c r="G24" s="148">
        <v>3.0497716100000001</v>
      </c>
      <c r="H24" s="148">
        <v>0.32942715</v>
      </c>
      <c r="I24" s="148">
        <v>0.94139167000000001</v>
      </c>
      <c r="J24" s="147">
        <v>2.2201657701037651E-2</v>
      </c>
      <c r="K24" s="145"/>
      <c r="L24" s="148">
        <v>2917.2750000000001</v>
      </c>
      <c r="M24" s="148">
        <v>1.014</v>
      </c>
      <c r="N24" s="145"/>
      <c r="O24" s="145"/>
      <c r="P24" s="145"/>
      <c r="Q24" s="145"/>
      <c r="R24" s="145"/>
      <c r="S24" s="145"/>
      <c r="T24" s="145"/>
      <c r="U24" s="145"/>
      <c r="V24" s="145"/>
      <c r="W24" s="157"/>
      <c r="X24" s="158"/>
      <c r="Y24" s="145"/>
    </row>
    <row r="25" spans="2:25" ht="14.25" customHeight="1" x14ac:dyDescent="0.25">
      <c r="B25" s="150">
        <v>40393</v>
      </c>
      <c r="C25" s="147">
        <v>5.2031716096196057E-2</v>
      </c>
      <c r="D25" s="149">
        <v>5.2031716096196057E-2</v>
      </c>
      <c r="E25" s="147"/>
      <c r="F25" s="147"/>
      <c r="G25" s="148">
        <v>4.1520935300000001</v>
      </c>
      <c r="H25" s="148">
        <v>0.49816211000000005</v>
      </c>
      <c r="I25" s="148">
        <v>1.06560202</v>
      </c>
      <c r="J25" s="147">
        <v>1.456761261538601E-2</v>
      </c>
      <c r="K25" s="145"/>
      <c r="L25" s="148">
        <v>2865.971</v>
      </c>
      <c r="M25" s="148">
        <v>1.0089999999999999</v>
      </c>
      <c r="N25" s="145"/>
      <c r="O25" s="145"/>
      <c r="P25" s="145"/>
      <c r="Q25" s="145"/>
      <c r="R25" s="145"/>
      <c r="S25" s="145"/>
      <c r="T25" s="145"/>
      <c r="U25" s="145"/>
      <c r="V25" s="145"/>
      <c r="W25" s="157"/>
      <c r="X25" s="158"/>
      <c r="Y25" s="145"/>
    </row>
    <row r="26" spans="2:25" ht="14.25" customHeight="1" x14ac:dyDescent="0.25">
      <c r="B26" s="150">
        <v>40394</v>
      </c>
      <c r="C26" s="147">
        <v>5.2290841486508977E-2</v>
      </c>
      <c r="D26" s="149">
        <v>5.2290841486508977E-2</v>
      </c>
      <c r="E26" s="147"/>
      <c r="F26" s="147"/>
      <c r="G26" s="148">
        <v>4.7722299700000006</v>
      </c>
      <c r="H26" s="148">
        <v>0.44550681999999997</v>
      </c>
      <c r="I26" s="148">
        <v>1.0859893599999999</v>
      </c>
      <c r="J26" s="147">
        <v>1.1225462695368204E-2</v>
      </c>
      <c r="K26" s="145"/>
      <c r="L26" s="148">
        <v>2876.4340000000002</v>
      </c>
      <c r="M26" s="148">
        <v>1.004</v>
      </c>
      <c r="N26" s="145"/>
      <c r="O26" s="145"/>
      <c r="P26" s="145"/>
      <c r="Q26" s="145"/>
      <c r="R26" s="145"/>
      <c r="S26" s="145"/>
      <c r="T26" s="145"/>
      <c r="U26" s="145"/>
      <c r="V26" s="145"/>
      <c r="W26" s="157"/>
      <c r="X26" s="158"/>
      <c r="Y26" s="145"/>
    </row>
    <row r="27" spans="2:25" ht="14.25" customHeight="1" x14ac:dyDescent="0.25">
      <c r="B27" s="150">
        <v>40395</v>
      </c>
      <c r="C27" s="147">
        <v>5.1877471536179588E-2</v>
      </c>
      <c r="D27" s="149">
        <v>5.1877471536179588E-2</v>
      </c>
      <c r="E27" s="147"/>
      <c r="F27" s="147"/>
      <c r="G27" s="148">
        <v>5.4973312700000001</v>
      </c>
      <c r="H27" s="148">
        <v>0.62355258000000002</v>
      </c>
      <c r="I27" s="148">
        <v>0.83695416999999994</v>
      </c>
      <c r="J27" s="147">
        <v>7.5328349080192071E-3</v>
      </c>
      <c r="K27" s="145"/>
      <c r="L27" s="148">
        <v>2850.8290000000002</v>
      </c>
      <c r="M27" s="148">
        <v>1.012</v>
      </c>
      <c r="N27" s="145"/>
      <c r="O27" s="145"/>
      <c r="P27" s="145"/>
      <c r="Q27" s="145"/>
      <c r="R27" s="145"/>
      <c r="S27" s="145"/>
      <c r="T27" s="145"/>
      <c r="U27" s="145"/>
      <c r="V27" s="145"/>
      <c r="W27" s="157"/>
      <c r="X27" s="158"/>
      <c r="Y27" s="145"/>
    </row>
    <row r="28" spans="2:25" ht="14.25" customHeight="1" x14ac:dyDescent="0.25">
      <c r="B28" s="150">
        <v>40396</v>
      </c>
      <c r="C28" s="147">
        <v>5.1928785825131343E-2</v>
      </c>
      <c r="D28" s="149">
        <v>5.1928785825131343E-2</v>
      </c>
      <c r="E28" s="147"/>
      <c r="F28" s="147"/>
      <c r="G28" s="148">
        <v>5.5724635199999994</v>
      </c>
      <c r="H28" s="148">
        <v>0.38028651000000002</v>
      </c>
      <c r="I28" s="148">
        <v>1.1646268</v>
      </c>
      <c r="J28" s="147">
        <v>1.1111021015233808E-2</v>
      </c>
      <c r="K28" s="145"/>
      <c r="L28" s="148">
        <v>2897.6590000000001</v>
      </c>
      <c r="M28" s="148">
        <v>1.0109999999999999</v>
      </c>
      <c r="N28" s="145"/>
      <c r="O28" s="145"/>
      <c r="P28" s="145"/>
      <c r="Q28" s="145"/>
      <c r="R28" s="145"/>
      <c r="S28" s="145"/>
      <c r="T28" s="145"/>
      <c r="U28" s="145"/>
      <c r="V28" s="145"/>
      <c r="W28" s="157"/>
      <c r="X28" s="158"/>
      <c r="Y28" s="145"/>
    </row>
    <row r="29" spans="2:25" ht="14.25" customHeight="1" x14ac:dyDescent="0.25">
      <c r="B29" s="150">
        <v>40399</v>
      </c>
      <c r="C29" s="147">
        <v>5.2083336018177488E-2</v>
      </c>
      <c r="D29" s="149">
        <v>5.2083336018177488E-2</v>
      </c>
      <c r="E29" s="147"/>
      <c r="F29" s="147"/>
      <c r="G29" s="148">
        <v>5.6984608000000003</v>
      </c>
      <c r="H29" s="148">
        <v>0.28414109999999998</v>
      </c>
      <c r="I29" s="148">
        <v>1.84853131</v>
      </c>
      <c r="J29" s="147">
        <v>9.6507073008370529E-3</v>
      </c>
      <c r="K29" s="145"/>
      <c r="L29" s="148">
        <v>2918.241</v>
      </c>
      <c r="M29" s="148">
        <v>1.008</v>
      </c>
      <c r="N29" s="145"/>
      <c r="O29" s="145"/>
      <c r="P29" s="145"/>
      <c r="Q29" s="145"/>
      <c r="R29" s="145"/>
      <c r="S29" s="145"/>
      <c r="T29" s="145"/>
      <c r="U29" s="145"/>
      <c r="V29" s="145"/>
      <c r="W29" s="157"/>
      <c r="X29" s="158"/>
      <c r="Y29" s="145"/>
    </row>
    <row r="30" spans="2:25" ht="14.25" customHeight="1" x14ac:dyDescent="0.25">
      <c r="B30" s="150">
        <v>40400</v>
      </c>
      <c r="C30" s="147">
        <v>5.2135058536299135E-2</v>
      </c>
      <c r="D30" s="149">
        <v>5.2135058536299135E-2</v>
      </c>
      <c r="E30" s="147"/>
      <c r="F30" s="147"/>
      <c r="G30" s="148">
        <v>5.9073067500000001</v>
      </c>
      <c r="H30" s="148">
        <v>0.24874888000000001</v>
      </c>
      <c r="I30" s="148">
        <v>1.24298383</v>
      </c>
      <c r="J30" s="147">
        <v>1.3731121468036704E-2</v>
      </c>
      <c r="K30" s="145"/>
      <c r="L30" s="148">
        <v>2832.6379999999999</v>
      </c>
      <c r="M30" s="148">
        <v>1.0069999999999999</v>
      </c>
      <c r="N30" s="145"/>
      <c r="O30" s="145"/>
      <c r="P30" s="145"/>
      <c r="Q30" s="145"/>
      <c r="R30" s="145"/>
      <c r="S30" s="145"/>
      <c r="T30" s="145"/>
      <c r="U30" s="145"/>
      <c r="V30" s="145"/>
      <c r="W30" s="157"/>
      <c r="X30" s="158"/>
      <c r="Y30" s="145"/>
    </row>
    <row r="31" spans="2:25" ht="14.25" customHeight="1" x14ac:dyDescent="0.25">
      <c r="B31" s="150">
        <v>40401</v>
      </c>
      <c r="C31" s="147">
        <v>5.2083338092698751E-2</v>
      </c>
      <c r="D31" s="149">
        <v>5.2083338092698751E-2</v>
      </c>
      <c r="E31" s="147"/>
      <c r="F31" s="147"/>
      <c r="G31" s="148">
        <v>5.97779711</v>
      </c>
      <c r="H31" s="148">
        <v>0.14742154000000002</v>
      </c>
      <c r="I31" s="148">
        <v>0.74987408</v>
      </c>
      <c r="J31" s="147">
        <v>8.9200742041959536E-3</v>
      </c>
      <c r="K31" s="145"/>
      <c r="L31" s="148">
        <v>2850.2109999999998</v>
      </c>
      <c r="M31" s="148">
        <v>1.008</v>
      </c>
      <c r="N31" s="145"/>
      <c r="O31" s="145"/>
      <c r="P31" s="145"/>
      <c r="Q31" s="145"/>
      <c r="R31" s="145"/>
      <c r="S31" s="145"/>
      <c r="T31" s="145"/>
      <c r="U31" s="145"/>
      <c r="V31" s="145"/>
      <c r="W31" s="157"/>
      <c r="X31" s="158"/>
      <c r="Y31" s="145"/>
    </row>
    <row r="32" spans="2:25" ht="14.25" customHeight="1" x14ac:dyDescent="0.25">
      <c r="B32" s="150">
        <v>40402</v>
      </c>
      <c r="C32" s="147">
        <v>5.1877473190770469E-2</v>
      </c>
      <c r="D32" s="149">
        <v>5.1877473190770469E-2</v>
      </c>
      <c r="E32" s="147"/>
      <c r="F32" s="147"/>
      <c r="G32" s="148">
        <v>6.3732226000000001</v>
      </c>
      <c r="H32" s="148">
        <v>0.39411857</v>
      </c>
      <c r="I32" s="148">
        <v>1.0961618799999999</v>
      </c>
      <c r="J32" s="147">
        <v>8.5550544871228103E-3</v>
      </c>
      <c r="K32" s="145"/>
      <c r="L32" s="148">
        <v>2816.386</v>
      </c>
      <c r="M32" s="148">
        <v>1.012</v>
      </c>
      <c r="N32" s="145"/>
      <c r="O32" s="145"/>
      <c r="P32" s="145"/>
      <c r="Q32" s="145"/>
      <c r="R32" s="145"/>
      <c r="S32" s="145"/>
      <c r="T32" s="145"/>
      <c r="U32" s="145"/>
      <c r="V32" s="145"/>
      <c r="W32" s="157"/>
      <c r="X32" s="158"/>
      <c r="Y32" s="145"/>
    </row>
    <row r="33" spans="2:25" ht="14.25" customHeight="1" x14ac:dyDescent="0.25">
      <c r="B33" s="150">
        <v>40403</v>
      </c>
      <c r="C33" s="147">
        <v>5.1928782153881456E-2</v>
      </c>
      <c r="D33" s="149">
        <v>5.1928782153881456E-2</v>
      </c>
      <c r="E33" s="147"/>
      <c r="F33" s="147"/>
      <c r="G33" s="148">
        <v>6.5383680899999996</v>
      </c>
      <c r="H33" s="148">
        <v>0.22091831000000001</v>
      </c>
      <c r="I33" s="148">
        <v>1.05221217</v>
      </c>
      <c r="J33" s="147">
        <v>5.6021214767375824E-3</v>
      </c>
      <c r="K33" s="145"/>
      <c r="L33" s="148">
        <v>2855.547</v>
      </c>
      <c r="M33" s="148">
        <v>1.0109999999999999</v>
      </c>
      <c r="N33" s="145"/>
      <c r="O33" s="145"/>
      <c r="P33" s="145"/>
      <c r="Q33" s="145"/>
      <c r="R33" s="145"/>
      <c r="S33" s="145"/>
      <c r="T33" s="145"/>
      <c r="U33" s="145"/>
      <c r="V33" s="145"/>
      <c r="W33" s="157"/>
      <c r="X33" s="158"/>
      <c r="Y33" s="145"/>
    </row>
    <row r="34" spans="2:25" ht="14.25" customHeight="1" x14ac:dyDescent="0.25">
      <c r="B34" s="150">
        <v>40406</v>
      </c>
      <c r="C34" s="147">
        <v>5.1877472631527637E-2</v>
      </c>
      <c r="D34" s="149">
        <v>5.1877472631527637E-2</v>
      </c>
      <c r="E34" s="147"/>
      <c r="F34" s="147"/>
      <c r="G34" s="148">
        <v>6.9115225000000002</v>
      </c>
      <c r="H34" s="148">
        <v>0.50734235999999999</v>
      </c>
      <c r="I34" s="148">
        <v>1.6720540000000002</v>
      </c>
      <c r="J34" s="147">
        <v>5.9306621348850777E-3</v>
      </c>
      <c r="K34" s="145"/>
      <c r="L34" s="148">
        <v>2922.0830000000001</v>
      </c>
      <c r="M34" s="148">
        <v>1.012</v>
      </c>
      <c r="N34" s="145"/>
      <c r="O34" s="145"/>
      <c r="P34" s="145"/>
      <c r="Q34" s="145"/>
      <c r="R34" s="145"/>
      <c r="S34" s="145"/>
      <c r="T34" s="145"/>
      <c r="U34" s="145"/>
      <c r="V34" s="145"/>
      <c r="W34" s="157"/>
      <c r="X34" s="158"/>
      <c r="Y34" s="145"/>
    </row>
    <row r="35" spans="2:25" ht="14.25" customHeight="1" x14ac:dyDescent="0.25">
      <c r="B35" s="150">
        <v>40407</v>
      </c>
      <c r="C35" s="147">
        <v>5.1928786567207764E-2</v>
      </c>
      <c r="D35" s="149">
        <v>5.1928786567207764E-2</v>
      </c>
      <c r="E35" s="147"/>
      <c r="F35" s="147"/>
      <c r="G35" s="148">
        <v>7.0690395399999995</v>
      </c>
      <c r="H35" s="148">
        <v>0.37866592999999998</v>
      </c>
      <c r="I35" s="148">
        <v>1.4807665000000001</v>
      </c>
      <c r="J35" s="147">
        <v>4.9729347928734414E-3</v>
      </c>
      <c r="K35" s="145"/>
      <c r="L35" s="148">
        <v>2942.2910000000002</v>
      </c>
      <c r="M35" s="148">
        <v>1.0109999999999999</v>
      </c>
      <c r="N35" s="145"/>
      <c r="O35" s="145"/>
      <c r="P35" s="145"/>
      <c r="Q35" s="145"/>
      <c r="R35" s="145"/>
      <c r="S35" s="145"/>
      <c r="T35" s="145"/>
      <c r="U35" s="145"/>
      <c r="V35" s="145"/>
      <c r="W35" s="157"/>
      <c r="X35" s="158"/>
      <c r="Y35" s="145"/>
    </row>
    <row r="36" spans="2:25" ht="14.25" customHeight="1" x14ac:dyDescent="0.25">
      <c r="B36" s="150">
        <v>40408</v>
      </c>
      <c r="C36" s="147">
        <v>5.1826262453946351E-2</v>
      </c>
      <c r="D36" s="149">
        <v>5.1826262453946351E-2</v>
      </c>
      <c r="E36" s="147"/>
      <c r="F36" s="147"/>
      <c r="G36" s="148">
        <v>6.9675655499999998</v>
      </c>
      <c r="H36" s="148">
        <v>0.24059816999999997</v>
      </c>
      <c r="I36" s="148">
        <v>1.17231021</v>
      </c>
      <c r="J36" s="147">
        <v>3.1645298570412718E-3</v>
      </c>
      <c r="K36" s="145"/>
      <c r="L36" s="148">
        <v>2937.3620000000001</v>
      </c>
      <c r="M36" s="148">
        <v>1.0129999999999999</v>
      </c>
      <c r="N36" s="145"/>
      <c r="O36" s="145"/>
      <c r="P36" s="145"/>
      <c r="Q36" s="145"/>
      <c r="R36" s="145"/>
      <c r="S36" s="145"/>
      <c r="T36" s="145"/>
      <c r="U36" s="145"/>
      <c r="V36" s="145"/>
      <c r="W36" s="157"/>
      <c r="X36" s="158"/>
      <c r="Y36" s="145"/>
    </row>
    <row r="37" spans="2:25" ht="14.25" customHeight="1" x14ac:dyDescent="0.25">
      <c r="B37" s="150">
        <v>40409</v>
      </c>
      <c r="C37" s="147">
        <v>5.1877471878029838E-2</v>
      </c>
      <c r="D37" s="149">
        <v>5.1877471878029838E-2</v>
      </c>
      <c r="E37" s="147"/>
      <c r="F37" s="147"/>
      <c r="G37" s="148">
        <v>7.0596000700000001</v>
      </c>
      <c r="H37" s="148">
        <v>0.12159975999999999</v>
      </c>
      <c r="I37" s="148">
        <v>1.3690773899999999</v>
      </c>
      <c r="J37" s="147">
        <v>4.0503741462574539E-3</v>
      </c>
      <c r="K37" s="145"/>
      <c r="L37" s="148">
        <v>2955.395</v>
      </c>
      <c r="M37" s="148">
        <v>1.012</v>
      </c>
      <c r="N37" s="145"/>
      <c r="O37" s="145"/>
      <c r="P37" s="145"/>
      <c r="Q37" s="145"/>
      <c r="R37" s="145"/>
      <c r="S37" s="145"/>
      <c r="T37" s="145"/>
      <c r="U37" s="145"/>
      <c r="V37" s="145"/>
      <c r="W37" s="157"/>
      <c r="X37" s="158"/>
      <c r="Y37" s="145"/>
    </row>
    <row r="38" spans="2:25" ht="14.25" customHeight="1" x14ac:dyDescent="0.25">
      <c r="B38" s="150">
        <v>40410</v>
      </c>
      <c r="C38" s="147">
        <v>5.172414054259817E-2</v>
      </c>
      <c r="D38" s="149">
        <v>5.172414054259817E-2</v>
      </c>
      <c r="E38" s="147"/>
      <c r="F38" s="147"/>
      <c r="G38" s="148">
        <v>7.3348553100000009</v>
      </c>
      <c r="H38" s="148">
        <v>0.14360344999999999</v>
      </c>
      <c r="I38" s="148">
        <v>1.4678651900000002</v>
      </c>
      <c r="J38" s="147">
        <v>6.8932771893899071E-3</v>
      </c>
      <c r="K38" s="145"/>
      <c r="L38" s="148">
        <v>2898.3330000000001</v>
      </c>
      <c r="M38" s="148">
        <v>1.0149999999999999</v>
      </c>
      <c r="N38" s="145"/>
      <c r="O38" s="145"/>
      <c r="P38" s="145"/>
      <c r="Q38" s="145"/>
      <c r="R38" s="145"/>
      <c r="S38" s="145"/>
      <c r="T38" s="145"/>
      <c r="U38" s="145"/>
      <c r="V38" s="145"/>
      <c r="W38" s="157"/>
      <c r="X38" s="158"/>
      <c r="Y38" s="145"/>
    </row>
    <row r="39" spans="2:25" ht="14.25" customHeight="1" x14ac:dyDescent="0.25">
      <c r="B39" s="150">
        <v>40413</v>
      </c>
      <c r="C39" s="147">
        <v>5.1622424121646165E-2</v>
      </c>
      <c r="D39" s="149">
        <v>5.1622424121646165E-2</v>
      </c>
      <c r="E39" s="147"/>
      <c r="F39" s="147"/>
      <c r="G39" s="148">
        <v>7.3605476299999992</v>
      </c>
      <c r="H39" s="148">
        <v>0.10760951000000001</v>
      </c>
      <c r="I39" s="148">
        <v>0.75875504999999999</v>
      </c>
      <c r="J39" s="147">
        <v>4.1321516021003762E-3</v>
      </c>
      <c r="K39" s="145"/>
      <c r="L39" s="148">
        <v>2896.192</v>
      </c>
      <c r="M39" s="148">
        <v>1.0169999999999999</v>
      </c>
      <c r="N39" s="145"/>
      <c r="O39" s="145"/>
      <c r="P39" s="145"/>
      <c r="Q39" s="145"/>
      <c r="R39" s="145"/>
      <c r="S39" s="145"/>
      <c r="T39" s="145"/>
      <c r="U39" s="145"/>
      <c r="V39" s="145"/>
      <c r="W39" s="157"/>
      <c r="X39" s="158"/>
      <c r="Y39" s="145"/>
    </row>
    <row r="40" spans="2:25" ht="14.25" customHeight="1" x14ac:dyDescent="0.25">
      <c r="B40" s="150">
        <v>40414</v>
      </c>
      <c r="C40" s="147">
        <v>5.1470593358486583E-2</v>
      </c>
      <c r="D40" s="149">
        <v>5.1470593358486583E-2</v>
      </c>
      <c r="E40" s="147"/>
      <c r="F40" s="147"/>
      <c r="G40" s="148">
        <v>7.3932100900000002</v>
      </c>
      <c r="H40" s="148">
        <v>0.27263065000000003</v>
      </c>
      <c r="I40" s="148">
        <v>1.25332226</v>
      </c>
      <c r="J40" s="147">
        <v>4.5412778986822014E-3</v>
      </c>
      <c r="K40" s="145"/>
      <c r="L40" s="148">
        <v>2911.8270000000002</v>
      </c>
      <c r="M40" s="148">
        <v>1.02</v>
      </c>
      <c r="N40" s="145"/>
      <c r="O40" s="145"/>
      <c r="P40" s="145"/>
      <c r="Q40" s="145"/>
      <c r="R40" s="145"/>
      <c r="S40" s="145"/>
      <c r="T40" s="145"/>
      <c r="U40" s="145"/>
      <c r="V40" s="145"/>
      <c r="W40" s="157"/>
      <c r="X40" s="158"/>
      <c r="Y40" s="145"/>
    </row>
    <row r="41" spans="2:25" ht="14.25" customHeight="1" x14ac:dyDescent="0.25">
      <c r="B41" s="150">
        <v>40415</v>
      </c>
      <c r="C41" s="147">
        <v>5.1673228030732141E-2</v>
      </c>
      <c r="D41" s="149">
        <v>5.1673228030732141E-2</v>
      </c>
      <c r="E41" s="147"/>
      <c r="F41" s="147"/>
      <c r="G41" s="148">
        <v>7.6718219999999997</v>
      </c>
      <c r="H41" s="148">
        <v>0.15845922000000001</v>
      </c>
      <c r="I41" s="148">
        <v>1.11280073</v>
      </c>
      <c r="J41" s="147">
        <v>6.4995289737062702E-3</v>
      </c>
      <c r="K41" s="145"/>
      <c r="L41" s="148">
        <v>2843.0230000000001</v>
      </c>
      <c r="M41" s="148">
        <v>1.016</v>
      </c>
      <c r="N41" s="145"/>
      <c r="O41" s="145"/>
      <c r="P41" s="145"/>
      <c r="Q41" s="145"/>
      <c r="R41" s="145"/>
      <c r="S41" s="145"/>
      <c r="T41" s="145"/>
      <c r="U41" s="145"/>
      <c r="V41" s="145"/>
      <c r="W41" s="157"/>
      <c r="X41" s="158"/>
      <c r="Y41" s="145"/>
    </row>
    <row r="42" spans="2:25" ht="14.25" customHeight="1" x14ac:dyDescent="0.25">
      <c r="B42" s="150">
        <v>40416</v>
      </c>
      <c r="C42" s="147">
        <v>5.1826259700985207E-2</v>
      </c>
      <c r="D42" s="149">
        <v>5.1826259700985207E-2</v>
      </c>
      <c r="E42" s="147"/>
      <c r="F42" s="147"/>
      <c r="G42" s="148">
        <v>7.7417948699999997</v>
      </c>
      <c r="H42" s="148">
        <v>0.10443651999999999</v>
      </c>
      <c r="I42" s="148">
        <v>0.9547258099999999</v>
      </c>
      <c r="J42" s="147">
        <v>2.7726886611537599E-3</v>
      </c>
      <c r="K42" s="145"/>
      <c r="L42" s="148">
        <v>2850.0929999999998</v>
      </c>
      <c r="M42" s="148">
        <v>1.0129999999999999</v>
      </c>
      <c r="N42" s="145"/>
      <c r="O42" s="145"/>
      <c r="P42" s="145"/>
      <c r="Q42" s="145"/>
      <c r="R42" s="145"/>
      <c r="S42" s="145"/>
      <c r="T42" s="145"/>
      <c r="U42" s="145"/>
      <c r="V42" s="145"/>
      <c r="W42" s="157"/>
      <c r="X42" s="158"/>
      <c r="Y42" s="145"/>
    </row>
    <row r="43" spans="2:25" ht="14.25" customHeight="1" x14ac:dyDescent="0.25">
      <c r="B43" s="150">
        <v>40417</v>
      </c>
      <c r="C43" s="147">
        <v>5.1826263553171631E-2</v>
      </c>
      <c r="D43" s="149">
        <v>5.1826263553171631E-2</v>
      </c>
      <c r="E43" s="147"/>
      <c r="F43" s="147"/>
      <c r="G43" s="148">
        <v>7.7656066699999995</v>
      </c>
      <c r="H43" s="148">
        <v>4.8959780000000001E-2</v>
      </c>
      <c r="I43" s="148">
        <v>0.91041209999999995</v>
      </c>
      <c r="J43" s="147">
        <v>5.0691368708870145E-3</v>
      </c>
      <c r="K43" s="145"/>
      <c r="L43" s="148">
        <v>2858.5659999999998</v>
      </c>
      <c r="M43" s="148">
        <v>1.0129999999999999</v>
      </c>
      <c r="N43" s="145"/>
      <c r="O43" s="145"/>
      <c r="P43" s="145"/>
      <c r="Q43" s="145"/>
      <c r="R43" s="145"/>
      <c r="S43" s="145"/>
      <c r="T43" s="145"/>
      <c r="U43" s="145"/>
      <c r="V43" s="145"/>
      <c r="W43" s="157"/>
      <c r="X43" s="158"/>
      <c r="Y43" s="145"/>
    </row>
    <row r="44" spans="2:25" ht="14.25" customHeight="1" x14ac:dyDescent="0.25">
      <c r="B44" s="150">
        <v>40420</v>
      </c>
      <c r="C44" s="147">
        <v>5.1826259521247947E-2</v>
      </c>
      <c r="D44" s="149">
        <v>5.1826259521247947E-2</v>
      </c>
      <c r="E44" s="147"/>
      <c r="F44" s="147"/>
      <c r="G44" s="148">
        <v>7.6431682499999996</v>
      </c>
      <c r="H44" s="148">
        <v>0.11489375</v>
      </c>
      <c r="I44" s="148">
        <v>1.43654174</v>
      </c>
      <c r="J44" s="147">
        <v>2.702712860407745E-3</v>
      </c>
      <c r="K44" s="145"/>
      <c r="L44" s="148">
        <v>2915.01</v>
      </c>
      <c r="M44" s="148">
        <v>1.0129999999999999</v>
      </c>
      <c r="N44" s="145"/>
      <c r="O44" s="145"/>
      <c r="P44" s="145"/>
      <c r="Q44" s="145"/>
      <c r="R44" s="145"/>
      <c r="S44" s="145"/>
      <c r="T44" s="145"/>
      <c r="U44" s="145"/>
      <c r="V44" s="145"/>
      <c r="W44" s="157"/>
      <c r="X44" s="158"/>
      <c r="Y44" s="145"/>
    </row>
    <row r="45" spans="2:25" ht="14.25" customHeight="1" x14ac:dyDescent="0.25">
      <c r="B45" s="150">
        <v>40421</v>
      </c>
      <c r="C45" s="147">
        <v>5.2031715460166848E-2</v>
      </c>
      <c r="D45" s="149">
        <v>5.2031715460166848E-2</v>
      </c>
      <c r="E45" s="147"/>
      <c r="F45" s="147"/>
      <c r="G45" s="148">
        <v>7.7294644499999992</v>
      </c>
      <c r="H45" s="148">
        <v>6.9606569999999993E-2</v>
      </c>
      <c r="I45" s="148">
        <v>0.87351566999999997</v>
      </c>
      <c r="J45" s="147">
        <v>-4.4883487818658399E-3</v>
      </c>
      <c r="K45" s="145"/>
      <c r="L45" s="148">
        <v>2903.1880000000001</v>
      </c>
      <c r="M45" s="148">
        <v>1.0089999999999999</v>
      </c>
      <c r="N45" s="145"/>
      <c r="O45" s="145"/>
      <c r="P45" s="145"/>
      <c r="Q45" s="145"/>
      <c r="R45" s="145"/>
      <c r="S45" s="145"/>
      <c r="T45" s="145"/>
      <c r="U45" s="145"/>
      <c r="V45" s="145"/>
      <c r="W45" s="157"/>
      <c r="X45" s="158"/>
      <c r="Y45" s="145"/>
    </row>
    <row r="46" spans="2:25" ht="14.25" customHeight="1" x14ac:dyDescent="0.25">
      <c r="B46" s="150">
        <v>40422</v>
      </c>
      <c r="C46" s="147">
        <v>5.1980202108052091E-2</v>
      </c>
      <c r="D46" s="149">
        <v>5.1980202108052091E-2</v>
      </c>
      <c r="E46" s="147"/>
      <c r="F46" s="147"/>
      <c r="G46" s="148">
        <v>7.7583258499999994</v>
      </c>
      <c r="H46" s="148">
        <v>6.3796539999999999E-2</v>
      </c>
      <c r="I46" s="148">
        <v>1.28166519</v>
      </c>
      <c r="J46" s="147">
        <v>-8.1300141669437137E-3</v>
      </c>
      <c r="K46" s="145"/>
      <c r="L46" s="148">
        <v>2884.0419999999999</v>
      </c>
      <c r="M46" s="148">
        <v>1.01</v>
      </c>
      <c r="N46" s="145"/>
      <c r="O46" s="145"/>
      <c r="P46" s="145"/>
      <c r="Q46" s="145"/>
      <c r="R46" s="145"/>
      <c r="S46" s="145"/>
      <c r="T46" s="145"/>
      <c r="U46" s="145"/>
      <c r="V46" s="145"/>
      <c r="W46" s="157"/>
      <c r="X46" s="158"/>
      <c r="Y46" s="145"/>
    </row>
    <row r="47" spans="2:25" ht="14.25" customHeight="1" x14ac:dyDescent="0.25">
      <c r="B47" s="150">
        <v>40423</v>
      </c>
      <c r="C47" s="147">
        <v>5.1928784963610856E-2</v>
      </c>
      <c r="D47" s="149">
        <v>5.1928784963610856E-2</v>
      </c>
      <c r="E47" s="147"/>
      <c r="F47" s="147"/>
      <c r="G47" s="148">
        <v>7.7903288100000001</v>
      </c>
      <c r="H47" s="148">
        <v>6.2799779999999999E-2</v>
      </c>
      <c r="I47" s="148">
        <v>1.3549227500000001</v>
      </c>
      <c r="J47" s="147">
        <v>-6.702363689236805E-3</v>
      </c>
      <c r="K47" s="145"/>
      <c r="L47" s="148">
        <v>2921.393</v>
      </c>
      <c r="M47" s="148">
        <v>1.0109999999999999</v>
      </c>
      <c r="N47" s="145"/>
      <c r="O47" s="145"/>
      <c r="P47" s="145"/>
      <c r="Q47" s="145"/>
      <c r="R47" s="145"/>
      <c r="S47" s="145"/>
      <c r="T47" s="145"/>
      <c r="U47" s="145"/>
      <c r="V47" s="145"/>
      <c r="W47" s="157"/>
      <c r="X47" s="158"/>
      <c r="Y47" s="145"/>
    </row>
    <row r="48" spans="2:25" ht="14.25" customHeight="1" x14ac:dyDescent="0.25">
      <c r="B48" s="150">
        <v>40424</v>
      </c>
      <c r="C48" s="147">
        <v>5.1877470344742459E-2</v>
      </c>
      <c r="D48" s="149">
        <v>5.1877470344742459E-2</v>
      </c>
      <c r="E48" s="147"/>
      <c r="F48" s="147"/>
      <c r="G48" s="148">
        <v>7.7980063800000003</v>
      </c>
      <c r="H48" s="148">
        <v>5.7161969999999999E-2</v>
      </c>
      <c r="I48" s="148">
        <v>0.97800255000000003</v>
      </c>
      <c r="J48" s="147">
        <v>-9.8127121928766933E-3</v>
      </c>
      <c r="K48" s="145"/>
      <c r="L48" s="148">
        <v>2920.2049999999999</v>
      </c>
      <c r="M48" s="148">
        <v>1.012</v>
      </c>
      <c r="N48" s="145"/>
      <c r="O48" s="145"/>
      <c r="P48" s="145"/>
      <c r="Q48" s="145"/>
      <c r="R48" s="145"/>
      <c r="S48" s="145"/>
      <c r="T48" s="145"/>
      <c r="U48" s="145"/>
      <c r="V48" s="145"/>
      <c r="W48" s="157"/>
      <c r="X48" s="158"/>
      <c r="Y48" s="145"/>
    </row>
    <row r="49" spans="2:25" ht="14.25" customHeight="1" x14ac:dyDescent="0.25">
      <c r="B49" s="150">
        <v>40427</v>
      </c>
      <c r="C49" s="147">
        <v>5.1724141974749845E-2</v>
      </c>
      <c r="D49" s="149">
        <v>5.1724141974749845E-2</v>
      </c>
      <c r="E49" s="147"/>
      <c r="F49" s="147"/>
      <c r="G49" s="148">
        <v>7.7953287200000005</v>
      </c>
      <c r="H49" s="148">
        <v>0.17696558000000001</v>
      </c>
      <c r="I49" s="148">
        <v>1.4281792200000001</v>
      </c>
      <c r="J49" s="147">
        <v>-7.0484881338553577E-3</v>
      </c>
      <c r="K49" s="145"/>
      <c r="L49" s="148">
        <v>2975.09</v>
      </c>
      <c r="M49" s="148">
        <v>1.0149999999999999</v>
      </c>
      <c r="N49" s="145"/>
      <c r="O49" s="145"/>
      <c r="P49" s="145"/>
      <c r="Q49" s="145"/>
      <c r="R49" s="145"/>
      <c r="S49" s="145"/>
      <c r="T49" s="145"/>
      <c r="U49" s="145"/>
      <c r="V49" s="145"/>
      <c r="W49" s="157"/>
      <c r="X49" s="158"/>
      <c r="Y49" s="145"/>
    </row>
    <row r="50" spans="2:25" ht="14.25" customHeight="1" x14ac:dyDescent="0.25">
      <c r="B50" s="150">
        <v>40428</v>
      </c>
      <c r="C50" s="147">
        <v>5.1775146956641267E-2</v>
      </c>
      <c r="D50" s="149">
        <v>5.1775146956641267E-2</v>
      </c>
      <c r="E50" s="147"/>
      <c r="F50" s="147"/>
      <c r="G50" s="148">
        <v>7.7137250499999999</v>
      </c>
      <c r="H50" s="148">
        <v>8.9017349999999995E-2</v>
      </c>
      <c r="I50" s="148">
        <v>0.87796612000000007</v>
      </c>
      <c r="J50" s="147">
        <v>-1.1821329672154475E-2</v>
      </c>
      <c r="K50" s="145"/>
      <c r="L50" s="148">
        <v>2983.1080000000002</v>
      </c>
      <c r="M50" s="148">
        <v>1.014</v>
      </c>
      <c r="N50" s="145"/>
      <c r="O50" s="145"/>
      <c r="P50" s="145"/>
      <c r="Q50" s="145"/>
      <c r="R50" s="145"/>
      <c r="S50" s="145"/>
      <c r="T50" s="145"/>
      <c r="U50" s="145"/>
      <c r="V50" s="145"/>
      <c r="W50" s="157"/>
      <c r="X50" s="158"/>
      <c r="Y50" s="145"/>
    </row>
    <row r="51" spans="2:25" ht="14.25" customHeight="1" x14ac:dyDescent="0.25">
      <c r="B51" s="150">
        <v>40429</v>
      </c>
      <c r="C51" s="147">
        <v>5.1775147434598962E-2</v>
      </c>
      <c r="D51" s="149">
        <v>5.1775147434598962E-2</v>
      </c>
      <c r="E51" s="147"/>
      <c r="F51" s="147"/>
      <c r="G51" s="148">
        <v>7.6392584099999992</v>
      </c>
      <c r="H51" s="148">
        <v>8.5103719999999994E-2</v>
      </c>
      <c r="I51" s="148">
        <v>0.57368189000000003</v>
      </c>
      <c r="J51" s="147">
        <v>-1.6115069176508588E-2</v>
      </c>
      <c r="K51" s="145"/>
      <c r="L51" s="148">
        <v>2980.9670000000001</v>
      </c>
      <c r="M51" s="148">
        <v>1.014</v>
      </c>
      <c r="N51" s="145"/>
      <c r="O51" s="145"/>
      <c r="P51" s="145"/>
      <c r="Q51" s="145"/>
      <c r="R51" s="145"/>
      <c r="S51" s="145"/>
      <c r="T51" s="145"/>
      <c r="U51" s="145"/>
      <c r="V51" s="145"/>
      <c r="W51" s="157"/>
      <c r="X51" s="158"/>
      <c r="Y51" s="145"/>
    </row>
    <row r="52" spans="2:25" ht="14.25" customHeight="1" x14ac:dyDescent="0.25">
      <c r="B52" s="150">
        <v>40430</v>
      </c>
      <c r="C52" s="147">
        <v>5.1724140116076234E-2</v>
      </c>
      <c r="D52" s="149">
        <v>5.1724140116076234E-2</v>
      </c>
      <c r="E52" s="147"/>
      <c r="F52" s="147"/>
      <c r="G52" s="148">
        <v>7.6366606799999994</v>
      </c>
      <c r="H52" s="148">
        <v>8.12219E-2</v>
      </c>
      <c r="I52" s="148">
        <v>0.98013543999999997</v>
      </c>
      <c r="J52" s="147">
        <v>-1.1545420272784728E-2</v>
      </c>
      <c r="K52" s="145"/>
      <c r="L52" s="148">
        <v>2926.46</v>
      </c>
      <c r="M52" s="148">
        <v>1.0149999999999999</v>
      </c>
      <c r="N52" s="145"/>
      <c r="O52" s="145"/>
      <c r="P52" s="145"/>
      <c r="Q52" s="145"/>
      <c r="R52" s="145"/>
      <c r="S52" s="145"/>
      <c r="T52" s="145"/>
      <c r="U52" s="145"/>
      <c r="V52" s="145"/>
      <c r="W52" s="157"/>
      <c r="X52" s="158"/>
      <c r="Y52" s="145"/>
    </row>
    <row r="53" spans="2:25" ht="14.25" customHeight="1" x14ac:dyDescent="0.25">
      <c r="B53" s="150">
        <v>40431</v>
      </c>
      <c r="C53" s="147">
        <v>5.1673229571995855E-2</v>
      </c>
      <c r="D53" s="149">
        <v>5.1673229571995855E-2</v>
      </c>
      <c r="E53" s="147"/>
      <c r="F53" s="147"/>
      <c r="G53" s="148">
        <v>7.5605985000000002</v>
      </c>
      <c r="H53" s="148">
        <v>0.12611232</v>
      </c>
      <c r="I53" s="148">
        <v>0.84365118000000006</v>
      </c>
      <c r="J53" s="147">
        <v>-1.721096004389153E-2</v>
      </c>
      <c r="K53" s="145"/>
      <c r="L53" s="148">
        <v>2932.5540000000001</v>
      </c>
      <c r="M53" s="148">
        <v>1.016</v>
      </c>
      <c r="N53" s="145"/>
      <c r="O53" s="145"/>
      <c r="P53" s="145"/>
      <c r="Q53" s="145"/>
      <c r="R53" s="145"/>
      <c r="S53" s="145"/>
      <c r="T53" s="145"/>
      <c r="U53" s="145"/>
      <c r="V53" s="145"/>
      <c r="W53" s="157"/>
      <c r="X53" s="158"/>
      <c r="Y53" s="145"/>
    </row>
    <row r="54" spans="2:25" ht="14.25" customHeight="1" x14ac:dyDescent="0.25">
      <c r="B54" s="150">
        <v>40434</v>
      </c>
      <c r="C54" s="147">
        <v>5.1521102670745028E-2</v>
      </c>
      <c r="D54" s="149">
        <v>5.1521102670745028E-2</v>
      </c>
      <c r="E54" s="147"/>
      <c r="F54" s="147"/>
      <c r="G54" s="148">
        <v>7.4875857999999988</v>
      </c>
      <c r="H54" s="148">
        <v>0.28678619999999999</v>
      </c>
      <c r="I54" s="148">
        <v>0.88126013999999997</v>
      </c>
      <c r="J54" s="147">
        <v>-2.1267295293255606E-2</v>
      </c>
      <c r="K54" s="145"/>
      <c r="L54" s="148">
        <v>2962.319</v>
      </c>
      <c r="M54" s="148">
        <v>1.0189999999999999</v>
      </c>
      <c r="N54" s="145"/>
      <c r="O54" s="145"/>
      <c r="P54" s="145"/>
      <c r="Q54" s="145"/>
      <c r="R54" s="145"/>
      <c r="S54" s="145"/>
      <c r="T54" s="145"/>
      <c r="U54" s="145"/>
      <c r="V54" s="145"/>
      <c r="W54" s="157"/>
      <c r="X54" s="158"/>
      <c r="Y54" s="145"/>
    </row>
    <row r="55" spans="2:25" ht="14.25" customHeight="1" x14ac:dyDescent="0.25">
      <c r="B55" s="150">
        <v>40435</v>
      </c>
      <c r="C55" s="147">
        <v>5.1571710620430797E-2</v>
      </c>
      <c r="D55" s="149">
        <v>5.1571710620430797E-2</v>
      </c>
      <c r="E55" s="147"/>
      <c r="F55" s="147"/>
      <c r="G55" s="148">
        <v>7.4084891199999996</v>
      </c>
      <c r="H55" s="148">
        <v>0.10968222000000001</v>
      </c>
      <c r="I55" s="148">
        <v>0.78395429000000005</v>
      </c>
      <c r="J55" s="147">
        <v>-1.6073048097170587E-2</v>
      </c>
      <c r="K55" s="145"/>
      <c r="L55" s="148">
        <v>2965.009</v>
      </c>
      <c r="M55" s="148">
        <v>1.018</v>
      </c>
      <c r="N55" s="145"/>
      <c r="O55" s="145"/>
      <c r="P55" s="145"/>
      <c r="Q55" s="145"/>
      <c r="R55" s="145"/>
      <c r="S55" s="145"/>
      <c r="T55" s="145"/>
      <c r="U55" s="145"/>
      <c r="V55" s="145"/>
      <c r="W55" s="157"/>
      <c r="X55" s="158"/>
      <c r="Y55" s="145"/>
    </row>
    <row r="56" spans="2:25" ht="14.25" customHeight="1" x14ac:dyDescent="0.25">
      <c r="B56" s="150">
        <v>40436</v>
      </c>
      <c r="C56" s="147">
        <v>5.1521101044224867E-2</v>
      </c>
      <c r="D56" s="149">
        <v>5.1521101044224867E-2</v>
      </c>
      <c r="E56" s="147"/>
      <c r="F56" s="147"/>
      <c r="G56" s="148">
        <v>7.1825679399999993</v>
      </c>
      <c r="H56" s="148">
        <v>8.2406420000000008E-2</v>
      </c>
      <c r="I56" s="148">
        <v>0.54767717000000005</v>
      </c>
      <c r="J56" s="147">
        <v>-1.107168196311642E-2</v>
      </c>
      <c r="K56" s="145"/>
      <c r="L56" s="148">
        <v>2913.194</v>
      </c>
      <c r="M56" s="148">
        <v>1.0189999999999999</v>
      </c>
      <c r="N56" s="145"/>
      <c r="O56" s="145"/>
      <c r="P56" s="145"/>
      <c r="Q56" s="145"/>
      <c r="R56" s="145"/>
      <c r="S56" s="145"/>
      <c r="T56" s="145"/>
      <c r="U56" s="145"/>
      <c r="V56" s="145"/>
      <c r="W56" s="157"/>
      <c r="X56" s="158"/>
      <c r="Y56" s="145"/>
    </row>
    <row r="57" spans="2:25" ht="14.25" customHeight="1" x14ac:dyDescent="0.25">
      <c r="B57" s="150">
        <v>40437</v>
      </c>
      <c r="C57" s="147">
        <v>5.1521098598072995E-2</v>
      </c>
      <c r="D57" s="149">
        <v>5.1521098598072995E-2</v>
      </c>
      <c r="E57" s="147"/>
      <c r="F57" s="147"/>
      <c r="G57" s="148">
        <v>7.1087410099999992</v>
      </c>
      <c r="H57" s="148">
        <v>7.7676220000000004E-2</v>
      </c>
      <c r="I57" s="148">
        <v>1.1045706</v>
      </c>
      <c r="J57" s="147">
        <v>-9.4936488092706595E-3</v>
      </c>
      <c r="K57" s="145"/>
      <c r="L57" s="148">
        <v>2857.7890000000002</v>
      </c>
      <c r="M57" s="148">
        <v>1.0189999999999999</v>
      </c>
      <c r="N57" s="145"/>
      <c r="O57" s="145"/>
      <c r="P57" s="145"/>
      <c r="Q57" s="145"/>
      <c r="R57" s="145"/>
      <c r="S57" s="145"/>
      <c r="T57" s="145"/>
      <c r="U57" s="145"/>
      <c r="V57" s="145"/>
      <c r="W57" s="157"/>
      <c r="X57" s="158"/>
      <c r="Y57" s="145"/>
    </row>
    <row r="58" spans="2:25" ht="14.25" customHeight="1" x14ac:dyDescent="0.25">
      <c r="B58" s="150">
        <v>40438</v>
      </c>
      <c r="C58" s="147">
        <v>5.1420177968222153E-2</v>
      </c>
      <c r="D58" s="149">
        <v>5.1420177968222153E-2</v>
      </c>
      <c r="E58" s="147"/>
      <c r="F58" s="147"/>
      <c r="G58" s="148">
        <v>7.0786624700000003</v>
      </c>
      <c r="H58" s="148">
        <v>7.6483219999999991E-2</v>
      </c>
      <c r="I58" s="148">
        <v>0.52515357000000007</v>
      </c>
      <c r="J58" s="147">
        <v>-9.4595552223238361E-3</v>
      </c>
      <c r="K58" s="145"/>
      <c r="L58" s="148">
        <v>2861.3690000000001</v>
      </c>
      <c r="M58" s="148">
        <v>1.0209999999999999</v>
      </c>
      <c r="N58" s="145"/>
      <c r="O58" s="145"/>
      <c r="P58" s="145"/>
      <c r="Q58" s="145"/>
      <c r="R58" s="145"/>
      <c r="S58" s="145"/>
      <c r="T58" s="145"/>
      <c r="U58" s="145"/>
      <c r="V58" s="145"/>
      <c r="W58" s="157"/>
      <c r="X58" s="158"/>
      <c r="Y58" s="145"/>
    </row>
    <row r="59" spans="2:25" ht="14.25" customHeight="1" x14ac:dyDescent="0.25">
      <c r="B59" s="150">
        <v>40441</v>
      </c>
      <c r="C59" s="147">
        <v>5.1319654192841409E-2</v>
      </c>
      <c r="D59" s="149">
        <v>5.1319654192841409E-2</v>
      </c>
      <c r="E59" s="147"/>
      <c r="F59" s="147"/>
      <c r="G59" s="148">
        <v>7.0372301500000001</v>
      </c>
      <c r="H59" s="148">
        <v>3.1218249999999999E-2</v>
      </c>
      <c r="I59" s="148">
        <v>0.43532589999999999</v>
      </c>
      <c r="J59" s="147">
        <v>-4.9954058701321925E-3</v>
      </c>
      <c r="K59" s="145"/>
      <c r="L59" s="148">
        <v>2849.828</v>
      </c>
      <c r="M59" s="148">
        <v>1.0229999999999999</v>
      </c>
      <c r="N59" s="145"/>
      <c r="O59" s="145"/>
      <c r="P59" s="145"/>
      <c r="Q59" s="145"/>
      <c r="R59" s="145"/>
      <c r="S59" s="145"/>
      <c r="T59" s="145"/>
      <c r="U59" s="145"/>
      <c r="V59" s="145"/>
      <c r="W59" s="157"/>
      <c r="X59" s="158"/>
      <c r="Y59" s="145"/>
    </row>
    <row r="60" spans="2:25" ht="14.25" customHeight="1" x14ac:dyDescent="0.25">
      <c r="B60" s="150">
        <v>40442</v>
      </c>
      <c r="C60" s="147">
        <v>5.1470591333573304E-2</v>
      </c>
      <c r="D60" s="149">
        <v>5.1470591333573304E-2</v>
      </c>
      <c r="E60" s="147"/>
      <c r="F60" s="147"/>
      <c r="G60" s="148">
        <v>7.0358968700000002</v>
      </c>
      <c r="H60" s="148">
        <v>7.9901639999999996E-2</v>
      </c>
      <c r="I60" s="148">
        <v>0.33089396000000004</v>
      </c>
      <c r="J60" s="147">
        <v>-6.340563502790557E-3</v>
      </c>
      <c r="K60" s="145"/>
      <c r="L60" s="148">
        <v>2857.4760000000001</v>
      </c>
      <c r="M60" s="148">
        <v>1.02</v>
      </c>
      <c r="N60" s="145"/>
      <c r="O60" s="145"/>
      <c r="P60" s="145"/>
      <c r="Q60" s="145"/>
      <c r="R60" s="145"/>
      <c r="S60" s="145"/>
      <c r="T60" s="145"/>
      <c r="U60" s="145"/>
      <c r="V60" s="145"/>
      <c r="W60" s="157"/>
      <c r="X60" s="158"/>
      <c r="Y60" s="145"/>
    </row>
    <row r="61" spans="2:25" ht="14.25" customHeight="1" x14ac:dyDescent="0.25">
      <c r="B61" s="150">
        <v>40448</v>
      </c>
      <c r="C61" s="147">
        <v>5.1269528968720599E-2</v>
      </c>
      <c r="D61" s="149">
        <v>5.1269528968720599E-2</v>
      </c>
      <c r="E61" s="147"/>
      <c r="F61" s="147"/>
      <c r="G61" s="148">
        <v>7.0097555500000004</v>
      </c>
      <c r="H61" s="148">
        <v>9.2481320000000006E-2</v>
      </c>
      <c r="I61" s="148">
        <v>0.47229580999999998</v>
      </c>
      <c r="J61" s="147">
        <v>-1.2433469040625995E-2</v>
      </c>
      <c r="K61" s="145"/>
      <c r="L61" s="148">
        <v>2905.029</v>
      </c>
      <c r="M61" s="148">
        <v>1.024</v>
      </c>
      <c r="N61" s="145"/>
      <c r="O61" s="145"/>
      <c r="P61" s="145"/>
      <c r="Q61" s="145"/>
      <c r="R61" s="145"/>
      <c r="S61" s="145"/>
      <c r="T61" s="145"/>
      <c r="U61" s="145"/>
      <c r="V61" s="145"/>
      <c r="W61" s="157"/>
      <c r="X61" s="158"/>
      <c r="Y61" s="145"/>
    </row>
    <row r="62" spans="2:25" ht="14.25" customHeight="1" x14ac:dyDescent="0.25">
      <c r="B62" s="150">
        <v>40449</v>
      </c>
      <c r="C62" s="147">
        <v>5.1169591348546518E-2</v>
      </c>
      <c r="D62" s="149">
        <v>5.1169591348546518E-2</v>
      </c>
      <c r="E62" s="147"/>
      <c r="F62" s="147"/>
      <c r="G62" s="148">
        <v>6.98646732</v>
      </c>
      <c r="H62" s="148">
        <v>0.10521431000000001</v>
      </c>
      <c r="I62" s="148">
        <v>0.41597412000000006</v>
      </c>
      <c r="J62" s="147">
        <v>-9.8566407012881073E-3</v>
      </c>
      <c r="K62" s="145"/>
      <c r="L62" s="148">
        <v>2880.9070000000002</v>
      </c>
      <c r="M62" s="148">
        <v>1.026</v>
      </c>
      <c r="N62" s="145"/>
      <c r="O62" s="145"/>
      <c r="P62" s="145"/>
      <c r="Q62" s="145"/>
      <c r="R62" s="145"/>
      <c r="S62" s="145"/>
      <c r="T62" s="145"/>
      <c r="U62" s="145"/>
      <c r="V62" s="145"/>
      <c r="W62" s="157"/>
      <c r="X62" s="158"/>
      <c r="Y62" s="145"/>
    </row>
    <row r="63" spans="2:25" ht="14.25" customHeight="1" x14ac:dyDescent="0.25">
      <c r="B63" s="150">
        <v>40450</v>
      </c>
      <c r="C63" s="147">
        <v>5.116959090548083E-2</v>
      </c>
      <c r="D63" s="149">
        <v>5.116959090548083E-2</v>
      </c>
      <c r="E63" s="147"/>
      <c r="F63" s="147"/>
      <c r="G63" s="148">
        <v>6.9173831900000007</v>
      </c>
      <c r="H63" s="148">
        <v>5.3104859999999997E-2</v>
      </c>
      <c r="I63" s="148">
        <v>0.31319895999999997</v>
      </c>
      <c r="J63" s="147">
        <v>-5.4101942264499136E-3</v>
      </c>
      <c r="K63" s="145"/>
      <c r="L63" s="148">
        <v>2874.8119999999999</v>
      </c>
      <c r="M63" s="148">
        <v>1.026</v>
      </c>
      <c r="N63" s="145"/>
      <c r="O63" s="145"/>
      <c r="P63" s="145"/>
      <c r="Q63" s="145"/>
      <c r="R63" s="145"/>
      <c r="S63" s="145"/>
      <c r="T63" s="145"/>
      <c r="U63" s="145"/>
      <c r="V63" s="145"/>
      <c r="W63" s="157"/>
      <c r="X63" s="158"/>
      <c r="Y63" s="145"/>
    </row>
    <row r="64" spans="2:25" ht="14.25" customHeight="1" x14ac:dyDescent="0.25">
      <c r="B64" s="150">
        <v>40451</v>
      </c>
      <c r="C64" s="147">
        <v>5.0970879053248236E-2</v>
      </c>
      <c r="D64" s="149">
        <v>5.0970879053248236E-2</v>
      </c>
      <c r="E64" s="147"/>
      <c r="F64" s="147"/>
      <c r="G64" s="148">
        <v>6.8207585399999999</v>
      </c>
      <c r="H64" s="148">
        <v>7.2235489999999999E-2</v>
      </c>
      <c r="I64" s="148">
        <v>0.55829348000000001</v>
      </c>
      <c r="J64" s="147">
        <v>-9.2921256970819269E-3</v>
      </c>
      <c r="K64" s="145"/>
      <c r="L64" s="148">
        <v>2935.5740000000001</v>
      </c>
      <c r="M64" s="148">
        <v>1.03</v>
      </c>
      <c r="N64" s="145"/>
      <c r="O64" s="145"/>
      <c r="P64" s="145"/>
      <c r="Q64" s="145"/>
      <c r="R64" s="145"/>
      <c r="S64" s="145"/>
      <c r="T64" s="145"/>
      <c r="U64" s="145"/>
      <c r="V64" s="145"/>
      <c r="W64" s="157"/>
      <c r="X64" s="158"/>
      <c r="Y64" s="145"/>
    </row>
    <row r="65" spans="2:25" ht="14.25" customHeight="1" x14ac:dyDescent="0.25">
      <c r="B65" s="150">
        <v>40459</v>
      </c>
      <c r="C65" s="147">
        <v>5.1269532931934939E-2</v>
      </c>
      <c r="D65" s="149">
        <v>5.1269532931934939E-2</v>
      </c>
      <c r="E65" s="147"/>
      <c r="F65" s="147"/>
      <c r="G65" s="148">
        <v>6.7787207299999999</v>
      </c>
      <c r="H65" s="148">
        <v>0.12470247999999999</v>
      </c>
      <c r="I65" s="148">
        <v>1.2332193199999999</v>
      </c>
      <c r="J65" s="147">
        <v>-3.4187438907824449E-3</v>
      </c>
      <c r="K65" s="145"/>
      <c r="L65" s="148">
        <v>3044.2330000000002</v>
      </c>
      <c r="M65" s="148">
        <v>1.024</v>
      </c>
      <c r="N65" s="145"/>
      <c r="O65" s="145"/>
      <c r="P65" s="145"/>
      <c r="Q65" s="145"/>
      <c r="R65" s="145"/>
      <c r="S65" s="145"/>
      <c r="T65" s="145"/>
      <c r="U65" s="145"/>
      <c r="V65" s="145"/>
      <c r="W65" s="157"/>
      <c r="X65" s="158"/>
      <c r="Y65" s="145"/>
    </row>
    <row r="66" spans="2:25" ht="14.25" customHeight="1" x14ac:dyDescent="0.25">
      <c r="B66" s="150">
        <v>40462</v>
      </c>
      <c r="C66" s="147">
        <v>5.1673231937297885E-2</v>
      </c>
      <c r="D66" s="149">
        <v>5.1673231937297885E-2</v>
      </c>
      <c r="E66" s="147"/>
      <c r="F66" s="147"/>
      <c r="G66" s="148">
        <v>6.7574380200000004</v>
      </c>
      <c r="H66" s="148">
        <v>0.14936952000000001</v>
      </c>
      <c r="I66" s="148">
        <v>2.4116631600000002</v>
      </c>
      <c r="J66" s="147">
        <v>7.1189408247952475E-3</v>
      </c>
      <c r="K66" s="145"/>
      <c r="L66" s="148">
        <v>3132.895</v>
      </c>
      <c r="M66" s="148">
        <v>1.016</v>
      </c>
      <c r="N66" s="145"/>
      <c r="O66" s="145"/>
      <c r="P66" s="145"/>
      <c r="Q66" s="145"/>
      <c r="R66" s="145"/>
      <c r="S66" s="145"/>
      <c r="T66" s="145"/>
      <c r="U66" s="145"/>
      <c r="V66" s="145"/>
      <c r="W66" s="157"/>
      <c r="X66" s="158"/>
      <c r="Y66" s="145"/>
    </row>
    <row r="67" spans="2:25" ht="14.25" customHeight="1" x14ac:dyDescent="0.25">
      <c r="B67" s="150">
        <v>40463</v>
      </c>
      <c r="C67" s="147">
        <v>5.1826262188111413E-2</v>
      </c>
      <c r="D67" s="149">
        <v>5.1826262188111413E-2</v>
      </c>
      <c r="E67" s="147"/>
      <c r="F67" s="147"/>
      <c r="G67" s="148">
        <v>6.8013726400000003</v>
      </c>
      <c r="H67" s="148">
        <v>0.12270696</v>
      </c>
      <c r="I67" s="148">
        <v>1.9491689699999999</v>
      </c>
      <c r="J67" s="147">
        <v>2.6097775433869073E-2</v>
      </c>
      <c r="K67" s="145"/>
      <c r="L67" s="148">
        <v>3172.7260000000001</v>
      </c>
      <c r="M67" s="148">
        <v>1.0129999999999999</v>
      </c>
      <c r="N67" s="145"/>
      <c r="O67" s="145"/>
      <c r="P67" s="145"/>
      <c r="Q67" s="145"/>
      <c r="R67" s="145"/>
      <c r="S67" s="145"/>
      <c r="T67" s="145"/>
      <c r="U67" s="145"/>
      <c r="V67" s="145"/>
      <c r="W67" s="157"/>
      <c r="X67" s="158"/>
      <c r="Y67" s="145"/>
    </row>
    <row r="68" spans="2:25" ht="14.25" customHeight="1" x14ac:dyDescent="0.25">
      <c r="B68" s="150">
        <v>40464</v>
      </c>
      <c r="C68" s="147">
        <v>5.1980201126856439E-2</v>
      </c>
      <c r="D68" s="149">
        <v>5.1980201126856439E-2</v>
      </c>
      <c r="E68" s="147"/>
      <c r="F68" s="147"/>
      <c r="G68" s="148">
        <v>6.82807209</v>
      </c>
      <c r="H68" s="148">
        <v>0.57110479999999997</v>
      </c>
      <c r="I68" s="148">
        <v>1.6202094999999999</v>
      </c>
      <c r="J68" s="147">
        <v>3.7142754203157879E-2</v>
      </c>
      <c r="K68" s="145"/>
      <c r="L68" s="148">
        <v>3217.5770000000002</v>
      </c>
      <c r="M68" s="148">
        <v>1.01</v>
      </c>
      <c r="N68" s="145"/>
      <c r="O68" s="145"/>
      <c r="P68" s="145"/>
      <c r="Q68" s="145"/>
      <c r="R68" s="145"/>
      <c r="S68" s="145"/>
      <c r="T68" s="145"/>
      <c r="U68" s="145"/>
      <c r="V68" s="145"/>
      <c r="W68" s="157"/>
      <c r="X68" s="158"/>
      <c r="Y68" s="145"/>
    </row>
    <row r="69" spans="2:25" ht="14.25" customHeight="1" x14ac:dyDescent="0.25">
      <c r="B69" s="150">
        <v>40465</v>
      </c>
      <c r="C69" s="147">
        <v>5.2135061034958186E-2</v>
      </c>
      <c r="D69" s="149">
        <v>5.2135061034958186E-2</v>
      </c>
      <c r="E69" s="147"/>
      <c r="F69" s="147"/>
      <c r="G69" s="148">
        <v>6.9068395399999991</v>
      </c>
      <c r="H69" s="148">
        <v>0.41011324999999998</v>
      </c>
      <c r="I69" s="148">
        <v>2.8221413599999998</v>
      </c>
      <c r="J69" s="147">
        <v>4.3010712656618703E-2</v>
      </c>
      <c r="K69" s="145"/>
      <c r="L69" s="148">
        <v>3224.14</v>
      </c>
      <c r="M69" s="148">
        <v>1.0069999999999999</v>
      </c>
      <c r="N69" s="145"/>
      <c r="O69" s="145"/>
      <c r="P69" s="145"/>
      <c r="Q69" s="145"/>
      <c r="R69" s="145"/>
      <c r="S69" s="145"/>
      <c r="T69" s="145"/>
      <c r="U69" s="145"/>
      <c r="V69" s="145"/>
      <c r="W69" s="157"/>
      <c r="X69" s="158"/>
      <c r="Y69" s="145"/>
    </row>
    <row r="70" spans="2:25" ht="14.25" customHeight="1" x14ac:dyDescent="0.25">
      <c r="B70" s="150">
        <v>40466</v>
      </c>
      <c r="C70" s="147">
        <v>5.2186881374139876E-2</v>
      </c>
      <c r="D70" s="149">
        <v>5.2186881374139876E-2</v>
      </c>
      <c r="E70" s="147"/>
      <c r="F70" s="147"/>
      <c r="G70" s="148">
        <v>7.4073043099999998</v>
      </c>
      <c r="H70" s="148">
        <v>0.27608579999999999</v>
      </c>
      <c r="I70" s="148">
        <v>2.4375992499999999</v>
      </c>
      <c r="J70" s="147">
        <v>4.552841467716412E-2</v>
      </c>
      <c r="K70" s="145"/>
      <c r="L70" s="148">
        <v>3327.683</v>
      </c>
      <c r="M70" s="148">
        <v>1.006</v>
      </c>
      <c r="N70" s="145"/>
      <c r="O70" s="145"/>
      <c r="P70" s="145"/>
      <c r="Q70" s="145"/>
      <c r="R70" s="145"/>
      <c r="S70" s="145"/>
      <c r="T70" s="145"/>
      <c r="U70" s="145"/>
      <c r="V70" s="145"/>
      <c r="W70" s="157"/>
      <c r="X70" s="158"/>
      <c r="Y70" s="145"/>
    </row>
    <row r="71" spans="2:25" ht="14.25" customHeight="1" x14ac:dyDescent="0.25">
      <c r="B71" s="150">
        <v>40469</v>
      </c>
      <c r="C71" s="147">
        <v>5.2135058498969218E-2</v>
      </c>
      <c r="D71" s="149">
        <v>5.2135058498969218E-2</v>
      </c>
      <c r="E71" s="147"/>
      <c r="F71" s="147"/>
      <c r="G71" s="148">
        <v>7.8141250799999993</v>
      </c>
      <c r="H71" s="148">
        <v>0.36356441</v>
      </c>
      <c r="I71" s="148">
        <v>2.2261095799999997</v>
      </c>
      <c r="J71" s="147">
        <v>2.218568358813227E-2</v>
      </c>
      <c r="K71" s="145"/>
      <c r="L71" s="148">
        <v>3306.16</v>
      </c>
      <c r="M71" s="148">
        <v>1.0069999999999999</v>
      </c>
      <c r="N71" s="145"/>
      <c r="O71" s="145"/>
      <c r="P71" s="145"/>
      <c r="Q71" s="145"/>
      <c r="R71" s="145"/>
      <c r="S71" s="145"/>
      <c r="T71" s="145"/>
      <c r="U71" s="145"/>
      <c r="V71" s="145"/>
      <c r="W71" s="157"/>
      <c r="X71" s="158"/>
      <c r="Y71" s="145"/>
    </row>
    <row r="72" spans="2:25" ht="14.25" customHeight="1" x14ac:dyDescent="0.25">
      <c r="B72" s="150">
        <v>40470</v>
      </c>
      <c r="C72" s="147">
        <v>5.2238807420691695E-2</v>
      </c>
      <c r="D72" s="149">
        <v>5.2238807420691695E-2</v>
      </c>
      <c r="E72" s="147"/>
      <c r="F72" s="147"/>
      <c r="G72" s="148">
        <v>8.3819325100000004</v>
      </c>
      <c r="H72" s="148">
        <v>0.35622894999999999</v>
      </c>
      <c r="I72" s="148">
        <v>2.1768008000000001</v>
      </c>
      <c r="J72" s="147">
        <v>1.6038417681116891E-2</v>
      </c>
      <c r="K72" s="145"/>
      <c r="L72" s="148">
        <v>3375.674</v>
      </c>
      <c r="M72" s="148">
        <v>1.0049999999999999</v>
      </c>
      <c r="N72" s="145"/>
      <c r="O72" s="145"/>
      <c r="P72" s="145"/>
      <c r="Q72" s="145"/>
      <c r="R72" s="145"/>
      <c r="S72" s="145"/>
      <c r="T72" s="145"/>
      <c r="U72" s="145"/>
      <c r="V72" s="145"/>
      <c r="W72" s="157"/>
      <c r="X72" s="158"/>
      <c r="Y72" s="145"/>
    </row>
    <row r="73" spans="2:25" ht="14.25" customHeight="1" x14ac:dyDescent="0.25">
      <c r="B73" s="150">
        <v>40471</v>
      </c>
      <c r="C73" s="147">
        <v>5.47808797512137E-2</v>
      </c>
      <c r="D73" s="149">
        <v>5.47808797512137E-2</v>
      </c>
      <c r="E73" s="147"/>
      <c r="F73" s="147"/>
      <c r="G73" s="148">
        <v>8.7432038799999994</v>
      </c>
      <c r="H73" s="148">
        <v>0.34771359000000002</v>
      </c>
      <c r="I73" s="148">
        <v>2.94695142</v>
      </c>
      <c r="J73" s="147">
        <v>2.2204637512303158E-2</v>
      </c>
      <c r="K73" s="145"/>
      <c r="L73" s="148">
        <v>3396.8789999999999</v>
      </c>
      <c r="M73" s="148">
        <v>1.004</v>
      </c>
      <c r="N73" s="145"/>
      <c r="O73" s="145"/>
      <c r="P73" s="145"/>
      <c r="Q73" s="145"/>
      <c r="R73" s="145"/>
      <c r="S73" s="145"/>
      <c r="T73" s="145"/>
      <c r="U73" s="145"/>
      <c r="V73" s="145"/>
      <c r="W73" s="157"/>
      <c r="X73" s="158"/>
      <c r="Y73" s="145"/>
    </row>
    <row r="74" spans="2:25" ht="14.25" customHeight="1" x14ac:dyDescent="0.25">
      <c r="B74" s="150">
        <v>40472</v>
      </c>
      <c r="C74" s="147">
        <v>5.4999997879395066E-2</v>
      </c>
      <c r="D74" s="149">
        <v>5.4999997879395066E-2</v>
      </c>
      <c r="E74" s="147"/>
      <c r="F74" s="147"/>
      <c r="G74" s="148">
        <v>8.9626548200000009</v>
      </c>
      <c r="H74" s="148">
        <v>0.16726948999999999</v>
      </c>
      <c r="I74" s="148">
        <v>1.81904193</v>
      </c>
      <c r="J74" s="147">
        <v>1.8167495565696544E-2</v>
      </c>
      <c r="K74" s="145"/>
      <c r="L74" s="148">
        <v>3374.6849999999999</v>
      </c>
      <c r="M74" s="148">
        <v>1</v>
      </c>
      <c r="N74" s="145"/>
      <c r="O74" s="145"/>
      <c r="P74" s="145"/>
      <c r="Q74" s="145"/>
      <c r="R74" s="145"/>
      <c r="S74" s="145"/>
      <c r="T74" s="145"/>
      <c r="U74" s="145"/>
      <c r="V74" s="145"/>
      <c r="W74" s="157"/>
      <c r="X74" s="158"/>
      <c r="Y74" s="145"/>
    </row>
    <row r="75" spans="2:25" ht="14.25" customHeight="1" x14ac:dyDescent="0.25">
      <c r="B75" s="150">
        <v>40473</v>
      </c>
      <c r="C75" s="147">
        <v>5.5110217015471231E-2</v>
      </c>
      <c r="D75" s="149">
        <v>5.5110217015471231E-2</v>
      </c>
      <c r="E75" s="147"/>
      <c r="F75" s="147"/>
      <c r="G75" s="148">
        <v>9.252800220000001</v>
      </c>
      <c r="H75" s="148">
        <v>0.24324841000000003</v>
      </c>
      <c r="I75" s="148">
        <v>1.23364874</v>
      </c>
      <c r="J75" s="147">
        <v>1.4890193832535946E-2</v>
      </c>
      <c r="K75" s="145"/>
      <c r="L75" s="148">
        <v>3378.6550000000002</v>
      </c>
      <c r="M75" s="148">
        <v>0.998</v>
      </c>
      <c r="N75" s="145"/>
      <c r="O75" s="145"/>
      <c r="P75" s="145"/>
      <c r="Q75" s="145"/>
      <c r="R75" s="145"/>
      <c r="S75" s="145"/>
      <c r="T75" s="145"/>
      <c r="U75" s="145"/>
      <c r="V75" s="145"/>
      <c r="W75" s="157"/>
      <c r="X75" s="158"/>
      <c r="Y75" s="145"/>
    </row>
    <row r="76" spans="2:25" ht="14.25" customHeight="1" x14ac:dyDescent="0.25">
      <c r="B76" s="150">
        <v>40476</v>
      </c>
      <c r="C76" s="147">
        <v>5.5276381480172269E-2</v>
      </c>
      <c r="D76" s="149">
        <v>5.5276381480172269E-2</v>
      </c>
      <c r="E76" s="147"/>
      <c r="F76" s="147"/>
      <c r="G76" s="148">
        <v>9.3334110100000007</v>
      </c>
      <c r="H76" s="148">
        <v>0.40171304000000002</v>
      </c>
      <c r="I76" s="148">
        <v>2.0604068799999999</v>
      </c>
      <c r="J76" s="147">
        <v>4.1761515930297061E-2</v>
      </c>
      <c r="K76" s="145"/>
      <c r="L76" s="148">
        <v>3481.0810000000001</v>
      </c>
      <c r="M76" s="148">
        <v>0.995</v>
      </c>
      <c r="N76" s="145"/>
      <c r="O76" s="145"/>
      <c r="P76" s="145"/>
      <c r="Q76" s="145"/>
      <c r="R76" s="145"/>
      <c r="S76" s="145"/>
      <c r="T76" s="145"/>
      <c r="U76" s="145"/>
      <c r="V76" s="145"/>
      <c r="W76" s="157"/>
      <c r="X76" s="158"/>
      <c r="Y76" s="145"/>
    </row>
    <row r="77" spans="2:25" ht="14.25" customHeight="1" x14ac:dyDescent="0.25">
      <c r="B77" s="150">
        <v>40477</v>
      </c>
      <c r="C77" s="147">
        <v>5.5220881898986517E-2</v>
      </c>
      <c r="D77" s="149">
        <v>5.5220881898986517E-2</v>
      </c>
      <c r="E77" s="147"/>
      <c r="F77" s="147"/>
      <c r="G77" s="148">
        <v>9.4923772199999998</v>
      </c>
      <c r="H77" s="148">
        <v>0.28686220000000001</v>
      </c>
      <c r="I77" s="148">
        <v>2.58781711</v>
      </c>
      <c r="J77" s="147">
        <v>4.9772024755709715E-2</v>
      </c>
      <c r="K77" s="145"/>
      <c r="L77" s="148">
        <v>3466.0839999999998</v>
      </c>
      <c r="M77" s="148">
        <v>0.996</v>
      </c>
      <c r="N77" s="145"/>
      <c r="O77" s="145"/>
      <c r="P77" s="145"/>
      <c r="Q77" s="145"/>
      <c r="R77" s="145"/>
      <c r="S77" s="145"/>
      <c r="T77" s="145"/>
      <c r="U77" s="145"/>
      <c r="V77" s="145"/>
      <c r="W77" s="157"/>
      <c r="X77" s="158"/>
      <c r="Y77" s="145"/>
    </row>
    <row r="78" spans="2:25" ht="14.25" customHeight="1" x14ac:dyDescent="0.25">
      <c r="B78" s="150">
        <v>40478</v>
      </c>
      <c r="C78" s="147">
        <v>5.4999998986805909E-2</v>
      </c>
      <c r="D78" s="149">
        <v>5.4999998986805909E-2</v>
      </c>
      <c r="E78" s="147"/>
      <c r="F78" s="147"/>
      <c r="G78" s="148">
        <v>9.8728615099999999</v>
      </c>
      <c r="H78" s="148">
        <v>0.68222079000000002</v>
      </c>
      <c r="I78" s="148">
        <v>2.5921174599999999</v>
      </c>
      <c r="J78" s="147">
        <v>4.0603282103031095E-2</v>
      </c>
      <c r="K78" s="145"/>
      <c r="L78" s="148">
        <v>3403.8719999999998</v>
      </c>
      <c r="M78" s="148">
        <v>1</v>
      </c>
      <c r="N78" s="145"/>
      <c r="O78" s="145"/>
      <c r="P78" s="145"/>
      <c r="Q78" s="145"/>
      <c r="R78" s="145"/>
      <c r="S78" s="145"/>
      <c r="T78" s="145"/>
      <c r="U78" s="145"/>
      <c r="V78" s="145"/>
      <c r="W78" s="157"/>
      <c r="X78" s="158"/>
      <c r="Y78" s="145"/>
    </row>
    <row r="79" spans="2:25" ht="14.25" customHeight="1" x14ac:dyDescent="0.25">
      <c r="B79" s="150">
        <v>40479</v>
      </c>
      <c r="C79" s="147">
        <v>5.4945050728377624E-2</v>
      </c>
      <c r="D79" s="149">
        <v>5.4945050728377624E-2</v>
      </c>
      <c r="E79" s="147"/>
      <c r="F79" s="147"/>
      <c r="G79" s="148">
        <v>10.676796210000001</v>
      </c>
      <c r="H79" s="148">
        <v>0.61653985</v>
      </c>
      <c r="I79" s="148">
        <v>2.4133641899999998</v>
      </c>
      <c r="J79" s="147">
        <v>2.3625134554320814E-2</v>
      </c>
      <c r="K79" s="145"/>
      <c r="L79" s="148">
        <v>3397.692</v>
      </c>
      <c r="M79" s="148">
        <v>1.0009999999999999</v>
      </c>
      <c r="N79" s="145"/>
      <c r="O79" s="145"/>
      <c r="P79" s="145"/>
      <c r="Q79" s="145"/>
      <c r="R79" s="145"/>
      <c r="S79" s="145"/>
      <c r="T79" s="145"/>
      <c r="U79" s="145"/>
      <c r="V79" s="145"/>
      <c r="W79" s="157"/>
      <c r="X79" s="158"/>
      <c r="Y79" s="145"/>
    </row>
    <row r="80" spans="2:25" ht="14.25" customHeight="1" x14ac:dyDescent="0.25">
      <c r="B80" s="150">
        <v>40480</v>
      </c>
      <c r="C80" s="147">
        <v>5.5055055139285561E-2</v>
      </c>
      <c r="D80" s="149">
        <v>5.5055055139285561E-2</v>
      </c>
      <c r="E80" s="147"/>
      <c r="F80" s="147"/>
      <c r="G80" s="148">
        <v>11.201662639999999</v>
      </c>
      <c r="H80" s="148">
        <v>0.56799708999999998</v>
      </c>
      <c r="I80" s="148">
        <v>2.4253800299999999</v>
      </c>
      <c r="J80" s="147">
        <v>2.5541781965742857E-2</v>
      </c>
      <c r="K80" s="145"/>
      <c r="L80" s="148">
        <v>3379.9830000000002</v>
      </c>
      <c r="M80" s="148">
        <v>0.999</v>
      </c>
      <c r="N80" s="145"/>
      <c r="O80" s="145"/>
      <c r="P80" s="145"/>
      <c r="Q80" s="145"/>
      <c r="R80" s="145"/>
      <c r="S80" s="145"/>
      <c r="T80" s="145"/>
      <c r="U80" s="145"/>
      <c r="V80" s="145"/>
      <c r="W80" s="157"/>
      <c r="X80" s="158"/>
      <c r="Y80" s="145"/>
    </row>
    <row r="81" spans="2:25" ht="14.25" customHeight="1" x14ac:dyDescent="0.25">
      <c r="B81" s="150">
        <v>40485</v>
      </c>
      <c r="C81" s="147">
        <v>5.5220886030403829E-2</v>
      </c>
      <c r="D81" s="149">
        <v>5.5220886030403829E-2</v>
      </c>
      <c r="E81" s="147"/>
      <c r="F81" s="147"/>
      <c r="G81" s="148">
        <v>13.171649330000001</v>
      </c>
      <c r="H81" s="148">
        <v>0.65501152000000007</v>
      </c>
      <c r="I81" s="148">
        <v>2.4507799599999998</v>
      </c>
      <c r="J81" s="147">
        <v>8.8802576070521801E-3</v>
      </c>
      <c r="K81" s="145"/>
      <c r="L81" s="148">
        <v>3420.3409999999999</v>
      </c>
      <c r="M81" s="148">
        <v>0.996</v>
      </c>
      <c r="N81" s="145"/>
      <c r="O81" s="145"/>
      <c r="P81" s="145"/>
      <c r="Q81" s="145"/>
      <c r="R81" s="145"/>
      <c r="S81" s="145"/>
      <c r="T81" s="145"/>
      <c r="U81" s="145"/>
      <c r="V81" s="145"/>
      <c r="W81" s="157"/>
      <c r="X81" s="158"/>
      <c r="Y81" s="145"/>
    </row>
    <row r="82" spans="2:25" ht="14.25" customHeight="1" x14ac:dyDescent="0.25">
      <c r="B82" s="150">
        <v>40486</v>
      </c>
      <c r="C82" s="147">
        <v>5.5387716237746659E-2</v>
      </c>
      <c r="D82" s="149">
        <v>5.5387716237746659E-2</v>
      </c>
      <c r="E82" s="147"/>
      <c r="F82" s="147"/>
      <c r="G82" s="148">
        <v>14.696194</v>
      </c>
      <c r="H82" s="148">
        <v>0.79207908999999999</v>
      </c>
      <c r="I82" s="148">
        <v>2.7573241199999998</v>
      </c>
      <c r="J82" s="147">
        <v>1.2519001671187366E-2</v>
      </c>
      <c r="K82" s="145"/>
      <c r="L82" s="148">
        <v>3480.5050000000001</v>
      </c>
      <c r="M82" s="148">
        <v>0.99299999999999999</v>
      </c>
      <c r="N82" s="145"/>
      <c r="O82" s="145"/>
      <c r="P82" s="145"/>
      <c r="Q82" s="145"/>
      <c r="R82" s="145"/>
      <c r="S82" s="145"/>
      <c r="T82" s="145"/>
      <c r="U82" s="145"/>
      <c r="V82" s="145"/>
      <c r="W82" s="157"/>
      <c r="X82" s="158"/>
      <c r="Y82" s="145"/>
    </row>
    <row r="83" spans="2:25" ht="14.25" customHeight="1" x14ac:dyDescent="0.25">
      <c r="B83" s="150">
        <v>40487</v>
      </c>
      <c r="C83" s="147">
        <v>5.5499492535525372E-2</v>
      </c>
      <c r="D83" s="149">
        <v>5.5499492535525372E-2</v>
      </c>
      <c r="E83" s="147"/>
      <c r="F83" s="147"/>
      <c r="G83" s="148">
        <v>15.52148553</v>
      </c>
      <c r="H83" s="148">
        <v>0.70496661999999999</v>
      </c>
      <c r="I83" s="148">
        <v>2.7751599800000002</v>
      </c>
      <c r="J83" s="147">
        <v>6.3909292777979193E-3</v>
      </c>
      <c r="K83" s="145"/>
      <c r="L83" s="148">
        <v>3520.7979999999998</v>
      </c>
      <c r="M83" s="148">
        <v>0.99099999999999999</v>
      </c>
      <c r="N83" s="145"/>
      <c r="O83" s="145"/>
      <c r="P83" s="145"/>
      <c r="Q83" s="145"/>
      <c r="R83" s="145"/>
      <c r="S83" s="145"/>
      <c r="T83" s="145"/>
      <c r="U83" s="145"/>
      <c r="V83" s="145"/>
      <c r="W83" s="157"/>
      <c r="X83" s="158"/>
      <c r="Y83" s="145"/>
    </row>
    <row r="84" spans="2:25" ht="14.25" customHeight="1" x14ac:dyDescent="0.25">
      <c r="B84" s="150">
        <v>40492</v>
      </c>
      <c r="C84" s="147">
        <v>5.5110221576517827E-2</v>
      </c>
      <c r="D84" s="149">
        <v>5.5110221576517827E-2</v>
      </c>
      <c r="E84" s="147"/>
      <c r="F84" s="147"/>
      <c r="G84" s="148">
        <v>16.339619989999999</v>
      </c>
      <c r="H84" s="148">
        <v>0.33296983000000002</v>
      </c>
      <c r="I84" s="148">
        <v>2.3669752399999999</v>
      </c>
      <c r="J84" s="147">
        <v>-1.3826668545773505E-2</v>
      </c>
      <c r="K84" s="145"/>
      <c r="L84" s="148">
        <v>3499.1109999999999</v>
      </c>
      <c r="M84" s="148">
        <v>0.998</v>
      </c>
      <c r="N84" s="145"/>
      <c r="O84" s="145"/>
      <c r="P84" s="145"/>
      <c r="Q84" s="145"/>
      <c r="R84" s="145"/>
      <c r="S84" s="145"/>
      <c r="T84" s="145"/>
      <c r="U84" s="145"/>
      <c r="V84" s="145"/>
      <c r="W84" s="157"/>
      <c r="X84" s="158"/>
      <c r="Y84" s="145"/>
    </row>
    <row r="85" spans="2:25" ht="14.25" customHeight="1" x14ac:dyDescent="0.25">
      <c r="B85" s="150">
        <v>40493</v>
      </c>
      <c r="C85" s="147">
        <v>5.5165498303354751E-2</v>
      </c>
      <c r="D85" s="149">
        <v>5.5165498303354751E-2</v>
      </c>
      <c r="E85" s="147"/>
      <c r="F85" s="147"/>
      <c r="G85" s="148">
        <v>16.51540005</v>
      </c>
      <c r="H85" s="148">
        <v>0.13098671000000001</v>
      </c>
      <c r="I85" s="148">
        <v>2.9832469499999998</v>
      </c>
      <c r="J85" s="147">
        <v>-7.4906346356846953E-3</v>
      </c>
      <c r="K85" s="145"/>
      <c r="L85" s="148">
        <v>3509.9749999999999</v>
      </c>
      <c r="M85" s="148">
        <v>0.997</v>
      </c>
      <c r="N85" s="145"/>
      <c r="O85" s="145"/>
      <c r="P85" s="145"/>
      <c r="Q85" s="145"/>
      <c r="R85" s="145"/>
      <c r="S85" s="145"/>
      <c r="T85" s="145"/>
      <c r="U85" s="145"/>
      <c r="V85" s="145"/>
      <c r="W85" s="157"/>
      <c r="X85" s="158"/>
      <c r="Y85" s="145"/>
    </row>
    <row r="86" spans="2:25" ht="14.25" customHeight="1" x14ac:dyDescent="0.25">
      <c r="B86" s="150">
        <v>40494</v>
      </c>
      <c r="C86" s="147">
        <v>5.5276380830702632E-2</v>
      </c>
      <c r="D86" s="149">
        <v>5.5276380830702632E-2</v>
      </c>
      <c r="E86" s="147"/>
      <c r="F86" s="147"/>
      <c r="G86" s="148">
        <v>16.389897550000001</v>
      </c>
      <c r="H86" s="148">
        <v>0.20351250000000001</v>
      </c>
      <c r="I86" s="148">
        <v>4.2705113299999997</v>
      </c>
      <c r="J86" s="147">
        <v>4.4212341167898274E-3</v>
      </c>
      <c r="K86" s="145"/>
      <c r="L86" s="148">
        <v>3291.8330000000001</v>
      </c>
      <c r="M86" s="148">
        <v>0.995</v>
      </c>
      <c r="N86" s="145"/>
      <c r="O86" s="145"/>
      <c r="P86" s="145"/>
      <c r="Q86" s="145"/>
      <c r="R86" s="145"/>
      <c r="S86" s="145"/>
      <c r="T86" s="145"/>
      <c r="U86" s="145"/>
      <c r="V86" s="145"/>
      <c r="W86" s="157"/>
      <c r="X86" s="158"/>
      <c r="Y86" s="145"/>
    </row>
    <row r="87" spans="2:25" ht="14.25" customHeight="1" x14ac:dyDescent="0.25">
      <c r="B87" s="150">
        <v>40499</v>
      </c>
      <c r="C87" s="147">
        <v>5.5220882749731082E-2</v>
      </c>
      <c r="D87" s="149">
        <v>5.5220882749731082E-2</v>
      </c>
      <c r="E87" s="147"/>
      <c r="F87" s="147"/>
      <c r="G87" s="148">
        <v>16.367626170000001</v>
      </c>
      <c r="H87" s="148">
        <v>0.23031704</v>
      </c>
      <c r="I87" s="148">
        <v>1.99079279</v>
      </c>
      <c r="J87" s="147">
        <v>5.1457883962847438E-3</v>
      </c>
      <c r="K87" s="145"/>
      <c r="L87" s="148">
        <v>3103.9059999999999</v>
      </c>
      <c r="M87" s="148">
        <v>0.996</v>
      </c>
      <c r="N87" s="145"/>
      <c r="O87" s="145"/>
      <c r="P87" s="145"/>
      <c r="Q87" s="145"/>
      <c r="R87" s="145"/>
      <c r="S87" s="145"/>
      <c r="T87" s="145"/>
      <c r="U87" s="145"/>
      <c r="V87" s="145"/>
      <c r="W87" s="157"/>
      <c r="X87" s="158"/>
      <c r="Y87" s="145"/>
    </row>
    <row r="88" spans="2:25" ht="14.25" customHeight="1" x14ac:dyDescent="0.25">
      <c r="B88" s="150">
        <v>40500</v>
      </c>
      <c r="C88" s="147">
        <v>5.5331989078321452E-2</v>
      </c>
      <c r="D88" s="149">
        <v>5.5331989078321452E-2</v>
      </c>
      <c r="E88" s="147"/>
      <c r="F88" s="147"/>
      <c r="G88" s="148">
        <v>16.271366089999997</v>
      </c>
      <c r="H88" s="148">
        <v>0.17398043999999999</v>
      </c>
      <c r="I88" s="148">
        <v>1.97134568</v>
      </c>
      <c r="J88" s="147">
        <v>1.6835927663678347E-3</v>
      </c>
      <c r="K88" s="145"/>
      <c r="L88" s="148">
        <v>3147.962</v>
      </c>
      <c r="M88" s="148">
        <v>0.99399999999999999</v>
      </c>
      <c r="N88" s="145"/>
      <c r="O88" s="145"/>
      <c r="P88" s="145"/>
      <c r="Q88" s="145"/>
      <c r="R88" s="145"/>
      <c r="S88" s="145"/>
      <c r="T88" s="145"/>
      <c r="U88" s="145"/>
      <c r="V88" s="145"/>
      <c r="W88" s="157"/>
      <c r="X88" s="158"/>
      <c r="Y88" s="145"/>
    </row>
    <row r="89" spans="2:25" ht="14.25" customHeight="1" x14ac:dyDescent="0.25">
      <c r="B89" s="150">
        <v>40501</v>
      </c>
      <c r="C89" s="147">
        <v>5.5499490623926645E-2</v>
      </c>
      <c r="D89" s="149">
        <v>5.5499490623926645E-2</v>
      </c>
      <c r="E89" s="147"/>
      <c r="F89" s="147"/>
      <c r="G89" s="148">
        <v>16.311609799999999</v>
      </c>
      <c r="H89" s="148">
        <v>0.12419179999999999</v>
      </c>
      <c r="I89" s="148">
        <v>2.1951361299999999</v>
      </c>
      <c r="J89" s="147">
        <v>8.2838534943279331E-4</v>
      </c>
      <c r="K89" s="145"/>
      <c r="L89" s="148">
        <v>3178.846</v>
      </c>
      <c r="M89" s="148">
        <v>0.99099999999999999</v>
      </c>
      <c r="N89" s="145"/>
      <c r="O89" s="145"/>
      <c r="P89" s="145"/>
      <c r="Q89" s="145"/>
      <c r="R89" s="145"/>
      <c r="S89" s="145"/>
      <c r="T89" s="145"/>
      <c r="U89" s="145"/>
      <c r="V89" s="145"/>
      <c r="W89" s="157"/>
      <c r="X89" s="158"/>
      <c r="Y89" s="145"/>
    </row>
    <row r="90" spans="2:25" ht="14.25" customHeight="1" x14ac:dyDescent="0.25">
      <c r="B90" s="150">
        <v>40506</v>
      </c>
      <c r="C90" s="147">
        <v>5.5611724069412068E-2</v>
      </c>
      <c r="D90" s="149">
        <v>5.5611724069412068E-2</v>
      </c>
      <c r="E90" s="147"/>
      <c r="F90" s="147"/>
      <c r="G90" s="148">
        <v>16.32719208</v>
      </c>
      <c r="H90" s="148">
        <v>6.3540060000000009E-2</v>
      </c>
      <c r="I90" s="148">
        <v>2.7508624800000003</v>
      </c>
      <c r="J90" s="147">
        <v>-6.5199733012090899E-3</v>
      </c>
      <c r="K90" s="145"/>
      <c r="L90" s="148">
        <v>3177.0430000000001</v>
      </c>
      <c r="M90" s="148">
        <v>0.98899999999999999</v>
      </c>
      <c r="N90" s="145"/>
      <c r="O90" s="145"/>
      <c r="P90" s="145"/>
      <c r="Q90" s="145"/>
      <c r="R90" s="145"/>
      <c r="S90" s="145"/>
      <c r="T90" s="145"/>
      <c r="U90" s="145"/>
      <c r="V90" s="145"/>
      <c r="W90" s="157"/>
      <c r="X90" s="158"/>
      <c r="Y90" s="145"/>
    </row>
    <row r="91" spans="2:25" ht="14.25" customHeight="1" x14ac:dyDescent="0.25">
      <c r="B91" s="150">
        <v>40507</v>
      </c>
      <c r="C91" s="147">
        <v>5.5443551332969895E-2</v>
      </c>
      <c r="D91" s="149">
        <v>5.5443551332969895E-2</v>
      </c>
      <c r="E91" s="147"/>
      <c r="F91" s="147"/>
      <c r="G91" s="148">
        <v>16.348389869999998</v>
      </c>
      <c r="H91" s="148">
        <v>0.16387800999999999</v>
      </c>
      <c r="I91" s="148">
        <v>2.1689932999999999</v>
      </c>
      <c r="J91" s="147">
        <v>-8.8495617963740957E-3</v>
      </c>
      <c r="K91" s="145"/>
      <c r="L91" s="148">
        <v>3223.4839999999999</v>
      </c>
      <c r="M91" s="148">
        <v>0.99199999999999999</v>
      </c>
      <c r="N91" s="145"/>
      <c r="O91" s="145"/>
      <c r="P91" s="145"/>
      <c r="Q91" s="145"/>
      <c r="R91" s="145"/>
      <c r="S91" s="145"/>
      <c r="T91" s="145"/>
      <c r="U91" s="145"/>
      <c r="V91" s="145"/>
      <c r="W91" s="157"/>
      <c r="X91" s="158"/>
      <c r="Y91" s="145"/>
    </row>
    <row r="92" spans="2:25" ht="14.25" customHeight="1" x14ac:dyDescent="0.25">
      <c r="B92" s="150">
        <v>40508</v>
      </c>
      <c r="C92" s="147">
        <v>5.5387714527566669E-2</v>
      </c>
      <c r="D92" s="149">
        <v>5.5387714527566669E-2</v>
      </c>
      <c r="E92" s="147"/>
      <c r="F92" s="147"/>
      <c r="G92" s="148">
        <v>16.338880379999999</v>
      </c>
      <c r="H92" s="148">
        <v>0.17841795999999999</v>
      </c>
      <c r="I92" s="148">
        <v>1.5455294400000001</v>
      </c>
      <c r="J92" s="147">
        <v>-9.7324244530219463E-3</v>
      </c>
      <c r="K92" s="145"/>
      <c r="L92" s="148">
        <v>3194.8530000000001</v>
      </c>
      <c r="M92" s="148">
        <v>0.99299999999999999</v>
      </c>
      <c r="N92" s="145"/>
      <c r="O92" s="145"/>
      <c r="P92" s="145"/>
      <c r="Q92" s="145"/>
      <c r="R92" s="145"/>
      <c r="S92" s="145"/>
      <c r="T92" s="145"/>
      <c r="U92" s="145"/>
      <c r="V92" s="145"/>
      <c r="W92" s="157"/>
      <c r="X92" s="158"/>
      <c r="Y92" s="145"/>
    </row>
    <row r="93" spans="2:25" ht="14.25" customHeight="1" x14ac:dyDescent="0.25">
      <c r="B93" s="150">
        <v>40513</v>
      </c>
      <c r="C93" s="147">
        <v>5.5331989027942716E-2</v>
      </c>
      <c r="D93" s="149">
        <v>5.5331989027942716E-2</v>
      </c>
      <c r="E93" s="147"/>
      <c r="F93" s="147"/>
      <c r="G93" s="148">
        <v>16.065192280000002</v>
      </c>
      <c r="H93" s="148">
        <v>0.10015177</v>
      </c>
      <c r="I93" s="148">
        <v>1.4468579100000001</v>
      </c>
      <c r="J93" s="147">
        <v>-7.4626209168164558E-3</v>
      </c>
      <c r="K93" s="145"/>
      <c r="L93" s="148">
        <v>3136.0239999999999</v>
      </c>
      <c r="M93" s="148">
        <v>0.99399999999999999</v>
      </c>
      <c r="N93" s="145"/>
      <c r="O93" s="145"/>
      <c r="P93" s="145"/>
      <c r="Q93" s="145"/>
      <c r="R93" s="145"/>
      <c r="S93" s="145"/>
      <c r="T93" s="145"/>
      <c r="U93" s="145"/>
      <c r="V93" s="145"/>
      <c r="W93" s="157"/>
      <c r="X93" s="158"/>
      <c r="Y93" s="145"/>
    </row>
    <row r="94" spans="2:25" ht="14.25" customHeight="1" x14ac:dyDescent="0.25">
      <c r="B94" s="150">
        <v>40514</v>
      </c>
      <c r="C94" s="147">
        <v>5.5443545761160097E-2</v>
      </c>
      <c r="D94" s="149">
        <v>5.5443545761160097E-2</v>
      </c>
      <c r="E94" s="147"/>
      <c r="F94" s="147"/>
      <c r="G94" s="148">
        <v>16.094487409999999</v>
      </c>
      <c r="H94" s="148">
        <v>5.7305150000000006E-2</v>
      </c>
      <c r="I94" s="148">
        <v>1.8363052800000002</v>
      </c>
      <c r="J94" s="147">
        <v>-5.3586364473062458E-3</v>
      </c>
      <c r="K94" s="145"/>
      <c r="L94" s="148">
        <v>3155.0590000000002</v>
      </c>
      <c r="M94" s="148">
        <v>0.99199999999999999</v>
      </c>
      <c r="N94" s="145"/>
      <c r="O94" s="145"/>
      <c r="P94" s="145"/>
      <c r="Q94" s="145"/>
      <c r="R94" s="145"/>
      <c r="S94" s="145"/>
      <c r="T94" s="145"/>
      <c r="U94" s="145"/>
      <c r="V94" s="145"/>
      <c r="W94" s="157"/>
      <c r="X94" s="158"/>
      <c r="Y94" s="145"/>
    </row>
    <row r="95" spans="2:25" ht="14.25" customHeight="1" x14ac:dyDescent="0.25">
      <c r="B95" s="150">
        <v>40515</v>
      </c>
      <c r="C95" s="147">
        <v>5.5555552776587372E-2</v>
      </c>
      <c r="D95" s="149">
        <v>5.5555552776587372E-2</v>
      </c>
      <c r="E95" s="147"/>
      <c r="F95" s="147"/>
      <c r="G95" s="148">
        <v>15.855705090000001</v>
      </c>
      <c r="H95" s="148">
        <v>3.2856990000000003E-2</v>
      </c>
      <c r="I95" s="148">
        <v>1.1259695599999999</v>
      </c>
      <c r="J95" s="147">
        <v>-3.7158725648961744E-3</v>
      </c>
      <c r="K95" s="145"/>
      <c r="L95" s="148">
        <v>3158.1559999999999</v>
      </c>
      <c r="M95" s="148">
        <v>0.99</v>
      </c>
      <c r="N95" s="145"/>
      <c r="O95" s="145"/>
      <c r="P95" s="145"/>
      <c r="Q95" s="145"/>
      <c r="R95" s="145"/>
      <c r="S95" s="145"/>
      <c r="T95" s="145"/>
      <c r="U95" s="145"/>
      <c r="V95" s="145"/>
      <c r="W95" s="157"/>
      <c r="X95" s="158"/>
      <c r="Y95" s="145"/>
    </row>
    <row r="96" spans="2:25" ht="14.25" customHeight="1" x14ac:dyDescent="0.25">
      <c r="B96" s="150">
        <v>40520</v>
      </c>
      <c r="C96" s="147">
        <v>5.600814559337098E-2</v>
      </c>
      <c r="D96" s="149">
        <v>5.600814559337098E-2</v>
      </c>
      <c r="E96" s="147"/>
      <c r="F96" s="147"/>
      <c r="G96" s="148">
        <v>15.804326079999999</v>
      </c>
      <c r="H96" s="148">
        <v>0.34297824999999998</v>
      </c>
      <c r="I96" s="148">
        <v>1.91287634</v>
      </c>
      <c r="J96" s="147">
        <v>-8.2308056520295021E-4</v>
      </c>
      <c r="K96" s="145"/>
      <c r="L96" s="148">
        <v>3171.8820000000001</v>
      </c>
      <c r="M96" s="148">
        <v>0.98199999999999998</v>
      </c>
      <c r="N96" s="145"/>
      <c r="O96" s="145"/>
      <c r="P96" s="145"/>
      <c r="Q96" s="145"/>
      <c r="R96" s="145"/>
      <c r="S96" s="145"/>
      <c r="T96" s="145"/>
      <c r="U96" s="145"/>
      <c r="V96" s="145"/>
      <c r="W96" s="157"/>
      <c r="X96" s="158"/>
      <c r="Y96" s="145"/>
    </row>
    <row r="97" spans="2:25" ht="14.25" customHeight="1" x14ac:dyDescent="0.25">
      <c r="B97" s="150">
        <v>40521</v>
      </c>
      <c r="C97" s="147">
        <v>5.6008144399409515E-2</v>
      </c>
      <c r="D97" s="149">
        <v>5.6008144399409515E-2</v>
      </c>
      <c r="E97" s="147"/>
      <c r="F97" s="147"/>
      <c r="G97" s="148">
        <v>15.8325502</v>
      </c>
      <c r="H97" s="148">
        <v>0.11892267999999999</v>
      </c>
      <c r="I97" s="148">
        <v>1.4380456899999998</v>
      </c>
      <c r="J97" s="147">
        <v>8.3827969847301309E-4</v>
      </c>
      <c r="K97" s="145"/>
      <c r="L97" s="148">
        <v>3123.366</v>
      </c>
      <c r="M97" s="148">
        <v>0.98199999999999998</v>
      </c>
      <c r="N97" s="145"/>
      <c r="O97" s="145"/>
      <c r="P97" s="145"/>
      <c r="Q97" s="145"/>
      <c r="R97" s="145"/>
      <c r="S97" s="145"/>
      <c r="T97" s="145"/>
      <c r="U97" s="145"/>
      <c r="V97" s="145"/>
      <c r="W97" s="157"/>
      <c r="X97" s="158"/>
      <c r="Y97" s="145"/>
    </row>
    <row r="98" spans="2:25" ht="14.25" customHeight="1" x14ac:dyDescent="0.25">
      <c r="B98" s="150">
        <v>40522</v>
      </c>
      <c r="C98" s="147">
        <v>5.6352461632854942E-2</v>
      </c>
      <c r="D98" s="149">
        <v>5.6352461632854942E-2</v>
      </c>
      <c r="E98" s="147"/>
      <c r="F98" s="147"/>
      <c r="G98" s="148">
        <v>15.91828892</v>
      </c>
      <c r="H98" s="148">
        <v>5.5618280000000006E-2</v>
      </c>
      <c r="I98" s="148">
        <v>1.20991344</v>
      </c>
      <c r="J98" s="147">
        <v>2.0745993763270003E-3</v>
      </c>
      <c r="K98" s="145"/>
      <c r="L98" s="148">
        <v>3161.9769999999999</v>
      </c>
      <c r="M98" s="148">
        <v>0.97599999999999998</v>
      </c>
      <c r="N98" s="145"/>
      <c r="O98" s="145"/>
      <c r="P98" s="145"/>
      <c r="Q98" s="145"/>
      <c r="R98" s="145"/>
      <c r="S98" s="145"/>
      <c r="T98" s="145"/>
      <c r="U98" s="145"/>
      <c r="V98" s="145"/>
      <c r="W98" s="157"/>
      <c r="X98" s="158"/>
      <c r="Y98" s="145"/>
    </row>
    <row r="99" spans="2:25" ht="14.25" customHeight="1" x14ac:dyDescent="0.25">
      <c r="B99" s="150">
        <v>40527</v>
      </c>
      <c r="C99" s="147">
        <v>5.6701033463855736E-2</v>
      </c>
      <c r="D99" s="149">
        <v>5.6701033463855736E-2</v>
      </c>
      <c r="E99" s="147"/>
      <c r="F99" s="147"/>
      <c r="G99" s="148">
        <v>15.95694364</v>
      </c>
      <c r="H99" s="148">
        <v>0.27584239999999999</v>
      </c>
      <c r="I99" s="148">
        <v>1.4410060100000002</v>
      </c>
      <c r="J99" s="147">
        <v>-6.4257383090543241E-3</v>
      </c>
      <c r="K99" s="145"/>
      <c r="L99" s="148">
        <v>3247.6439999999998</v>
      </c>
      <c r="M99" s="148">
        <v>0.97</v>
      </c>
      <c r="N99" s="145"/>
      <c r="O99" s="145"/>
      <c r="P99" s="145"/>
      <c r="Q99" s="145"/>
      <c r="R99" s="145"/>
      <c r="S99" s="145"/>
      <c r="T99" s="145"/>
      <c r="U99" s="145"/>
      <c r="V99" s="145"/>
      <c r="W99" s="157"/>
      <c r="X99" s="158"/>
      <c r="Y99" s="145"/>
    </row>
    <row r="100" spans="2:25" ht="14.25" customHeight="1" x14ac:dyDescent="0.25">
      <c r="B100" s="150">
        <v>40528</v>
      </c>
      <c r="C100" s="147">
        <v>5.6642636069116049E-2</v>
      </c>
      <c r="D100" s="149">
        <v>5.6642636069116049E-2</v>
      </c>
      <c r="E100" s="147"/>
      <c r="F100" s="147"/>
      <c r="G100" s="148">
        <v>16.006897179999999</v>
      </c>
      <c r="H100" s="148">
        <v>6.7791920000000006E-2</v>
      </c>
      <c r="I100" s="148">
        <v>1.02951627</v>
      </c>
      <c r="J100" s="147">
        <v>-5.6360363340300099E-3</v>
      </c>
      <c r="K100" s="145"/>
      <c r="L100" s="148">
        <v>3230.665</v>
      </c>
      <c r="M100" s="148">
        <v>0.97099999999999997</v>
      </c>
      <c r="N100" s="145"/>
      <c r="O100" s="145"/>
      <c r="P100" s="145"/>
      <c r="Q100" s="145"/>
      <c r="R100" s="145"/>
      <c r="S100" s="145"/>
      <c r="T100" s="145"/>
      <c r="U100" s="145"/>
      <c r="V100" s="145"/>
      <c r="W100" s="157"/>
      <c r="X100" s="158"/>
      <c r="Y100" s="145"/>
    </row>
    <row r="101" spans="2:25" ht="14.25" customHeight="1" x14ac:dyDescent="0.25">
      <c r="B101" s="150">
        <v>40529</v>
      </c>
      <c r="C101" s="147">
        <v>5.6818180708135858E-2</v>
      </c>
      <c r="D101" s="149">
        <v>5.6818180708135858E-2</v>
      </c>
      <c r="E101" s="147"/>
      <c r="F101" s="147"/>
      <c r="G101" s="148">
        <v>15.995447500000001</v>
      </c>
      <c r="H101" s="148">
        <v>0.16373345</v>
      </c>
      <c r="I101" s="148">
        <v>0.9981575800000001</v>
      </c>
      <c r="J101" s="147">
        <v>-1.2087225204038524E-3</v>
      </c>
      <c r="K101" s="145"/>
      <c r="L101" s="148">
        <v>3225.6610000000001</v>
      </c>
      <c r="M101" s="148">
        <v>0.96799999999999997</v>
      </c>
      <c r="N101" s="145"/>
      <c r="O101" s="145"/>
      <c r="P101" s="145"/>
      <c r="Q101" s="145"/>
      <c r="R101" s="145"/>
      <c r="S101" s="145"/>
      <c r="T101" s="145"/>
      <c r="U101" s="145"/>
      <c r="V101" s="145"/>
      <c r="W101" s="157"/>
      <c r="X101" s="158"/>
      <c r="Y101" s="145"/>
    </row>
    <row r="102" spans="2:25" ht="14.25" customHeight="1" x14ac:dyDescent="0.25">
      <c r="B102" s="150">
        <v>40534</v>
      </c>
      <c r="C102" s="147">
        <v>5.7053946998623824E-2</v>
      </c>
      <c r="D102" s="149">
        <v>5.7053946998623824E-2</v>
      </c>
      <c r="E102" s="147"/>
      <c r="F102" s="147"/>
      <c r="G102" s="148">
        <v>15.920282279999999</v>
      </c>
      <c r="H102" s="148">
        <v>1.226798E-2</v>
      </c>
      <c r="I102" s="148">
        <v>1.43998559</v>
      </c>
      <c r="J102" s="147">
        <v>-3.2310488017537214E-3</v>
      </c>
      <c r="K102" s="145"/>
      <c r="L102" s="148">
        <v>3215.453</v>
      </c>
      <c r="M102" s="148">
        <v>0.96399999999999997</v>
      </c>
      <c r="N102" s="145"/>
      <c r="O102" s="145"/>
      <c r="P102" s="145"/>
      <c r="Q102" s="145"/>
      <c r="R102" s="145"/>
      <c r="S102" s="145"/>
      <c r="T102" s="145"/>
      <c r="U102" s="145"/>
      <c r="V102" s="145"/>
      <c r="W102" s="157"/>
      <c r="X102" s="158"/>
      <c r="Y102" s="145"/>
    </row>
    <row r="103" spans="2:25" ht="14.25" customHeight="1" x14ac:dyDescent="0.25">
      <c r="B103" s="150">
        <v>40535</v>
      </c>
      <c r="C103" s="147">
        <v>5.735140986948345E-2</v>
      </c>
      <c r="D103" s="149">
        <v>5.735140986948345E-2</v>
      </c>
      <c r="E103" s="147"/>
      <c r="F103" s="147"/>
      <c r="G103" s="148">
        <v>15.920615179999999</v>
      </c>
      <c r="H103" s="148">
        <v>0.11701969</v>
      </c>
      <c r="I103" s="148">
        <v>1.3720976</v>
      </c>
      <c r="J103" s="147">
        <v>-3.2706859124717177E-3</v>
      </c>
      <c r="K103" s="145"/>
      <c r="L103" s="148">
        <v>3188.607</v>
      </c>
      <c r="M103" s="148">
        <v>0.95899999999999996</v>
      </c>
      <c r="N103" s="145"/>
      <c r="O103" s="145"/>
      <c r="P103" s="145"/>
      <c r="Q103" s="145"/>
      <c r="R103" s="145"/>
      <c r="S103" s="145"/>
      <c r="T103" s="145"/>
      <c r="U103" s="145"/>
      <c r="V103" s="145"/>
      <c r="W103" s="157"/>
      <c r="X103" s="158"/>
      <c r="Y103" s="145"/>
    </row>
    <row r="104" spans="2:25" ht="14.25" customHeight="1" x14ac:dyDescent="0.25">
      <c r="B104" s="150">
        <v>40536</v>
      </c>
      <c r="C104" s="147">
        <v>5.8697974883464427E-2</v>
      </c>
      <c r="D104" s="149">
        <v>5.8697974883464427E-2</v>
      </c>
      <c r="E104" s="147"/>
      <c r="F104" s="147"/>
      <c r="G104" s="148">
        <v>15.945596429999998</v>
      </c>
      <c r="H104" s="148">
        <v>0.27414790999999999</v>
      </c>
      <c r="I104" s="148">
        <v>1.1569921700000001</v>
      </c>
      <c r="J104" s="147">
        <v>-7.4257259622951119E-3</v>
      </c>
      <c r="K104" s="145"/>
      <c r="L104" s="148">
        <v>3162.9549999999999</v>
      </c>
      <c r="M104" s="148">
        <v>0.93700000000000006</v>
      </c>
      <c r="N104" s="145"/>
      <c r="O104" s="145"/>
      <c r="P104" s="145"/>
      <c r="Q104" s="145"/>
      <c r="R104" s="145"/>
      <c r="S104" s="145"/>
      <c r="T104" s="145"/>
      <c r="U104" s="145"/>
      <c r="V104" s="145"/>
      <c r="W104" s="157"/>
      <c r="X104" s="158"/>
      <c r="Y104" s="145"/>
    </row>
    <row r="105" spans="2:25" ht="14.25" customHeight="1" x14ac:dyDescent="0.25">
      <c r="B105" s="150">
        <v>40541</v>
      </c>
      <c r="C105" s="147">
        <v>6.3535914124661669E-2</v>
      </c>
      <c r="D105" s="149">
        <v>6.3535914124661669E-2</v>
      </c>
      <c r="E105" s="147"/>
      <c r="F105" s="147"/>
      <c r="G105" s="148">
        <v>15.491401439999999</v>
      </c>
      <c r="H105" s="148">
        <v>0.52954635999999999</v>
      </c>
      <c r="I105" s="148">
        <v>0.78850591000000003</v>
      </c>
      <c r="J105" s="147">
        <v>-7.2649125512438155E-3</v>
      </c>
      <c r="K105" s="145"/>
      <c r="L105" s="148">
        <v>3061.83</v>
      </c>
      <c r="M105" s="148">
        <v>0.90500000000000003</v>
      </c>
      <c r="N105" s="145"/>
      <c r="O105" s="145"/>
      <c r="P105" s="145"/>
      <c r="Q105" s="145"/>
      <c r="R105" s="145"/>
      <c r="S105" s="145"/>
      <c r="T105" s="145"/>
      <c r="U105" s="145"/>
      <c r="V105" s="145"/>
      <c r="W105" s="157"/>
      <c r="X105" s="158"/>
      <c r="Y105" s="145"/>
    </row>
    <row r="106" spans="2:25" ht="14.25" customHeight="1" x14ac:dyDescent="0.25">
      <c r="B106" s="150">
        <v>40542</v>
      </c>
      <c r="C106" s="147">
        <v>6.1761544192421108E-2</v>
      </c>
      <c r="D106" s="149">
        <v>6.1761544192421108E-2</v>
      </c>
      <c r="E106" s="147"/>
      <c r="F106" s="147"/>
      <c r="G106" s="148">
        <v>15.361434220000001</v>
      </c>
      <c r="H106" s="148">
        <v>0.59326935000000003</v>
      </c>
      <c r="I106" s="148">
        <v>1.41098579</v>
      </c>
      <c r="J106" s="147">
        <v>-7.2340369729792546E-3</v>
      </c>
      <c r="K106" s="145"/>
      <c r="L106" s="148">
        <v>3064.098</v>
      </c>
      <c r="M106" s="148">
        <v>0.93100000000000005</v>
      </c>
      <c r="N106" s="145"/>
      <c r="O106" s="145"/>
      <c r="P106" s="145"/>
      <c r="Q106" s="145"/>
      <c r="R106" s="145"/>
      <c r="S106" s="145"/>
      <c r="T106" s="145"/>
      <c r="U106" s="145"/>
      <c r="V106" s="145"/>
      <c r="W106" s="157"/>
      <c r="X106" s="158"/>
      <c r="Y106" s="145"/>
    </row>
    <row r="107" spans="2:25" ht="14.25" customHeight="1" x14ac:dyDescent="0.25">
      <c r="B107" s="150">
        <v>40543</v>
      </c>
      <c r="C107" s="147">
        <v>6.1366062532408672E-2</v>
      </c>
      <c r="D107" s="149">
        <v>6.1366062532408672E-2</v>
      </c>
      <c r="E107" s="147"/>
      <c r="F107" s="147"/>
      <c r="G107" s="148">
        <v>15.362321720000001</v>
      </c>
      <c r="H107" s="148">
        <v>0.35711893</v>
      </c>
      <c r="I107" s="148">
        <v>1.44421266</v>
      </c>
      <c r="J107" s="147">
        <v>-5.3942203876353586E-3</v>
      </c>
      <c r="K107" s="145"/>
      <c r="L107" s="148">
        <v>3128.261</v>
      </c>
      <c r="M107" s="148">
        <v>0.93700000000000006</v>
      </c>
      <c r="N107" s="145"/>
      <c r="O107" s="145"/>
      <c r="P107" s="145"/>
      <c r="Q107" s="145"/>
      <c r="R107" s="145"/>
      <c r="S107" s="145"/>
      <c r="T107" s="145"/>
      <c r="U107" s="145"/>
      <c r="V107" s="145"/>
      <c r="W107" s="157"/>
      <c r="X107" s="158"/>
      <c r="Y107" s="145"/>
    </row>
    <row r="108" spans="2:25" ht="14.25" customHeight="1" x14ac:dyDescent="0.25">
      <c r="B108" s="150">
        <v>40549</v>
      </c>
      <c r="C108" s="147">
        <v>6.1235351588171429E-2</v>
      </c>
      <c r="D108" s="149">
        <v>6.1235351588171429E-2</v>
      </c>
      <c r="E108" s="147"/>
      <c r="F108" s="147"/>
      <c r="G108" s="148">
        <v>15.24486085</v>
      </c>
      <c r="H108" s="148">
        <v>0.40931514000000002</v>
      </c>
      <c r="I108" s="148">
        <v>0.92766132000000001</v>
      </c>
      <c r="J108" s="147">
        <v>-5.0082803549745094E-3</v>
      </c>
      <c r="K108" s="145"/>
      <c r="L108" s="148">
        <v>3159.643</v>
      </c>
      <c r="M108" s="148">
        <v>0.93899999999999995</v>
      </c>
      <c r="N108" s="145"/>
      <c r="O108" s="145"/>
      <c r="P108" s="145"/>
      <c r="Q108" s="145"/>
      <c r="R108" s="145"/>
      <c r="S108" s="145"/>
      <c r="T108" s="145"/>
      <c r="U108" s="145"/>
      <c r="V108" s="145"/>
      <c r="W108" s="157"/>
      <c r="X108" s="158"/>
      <c r="Y108" s="145"/>
    </row>
    <row r="109" spans="2:25" ht="14.25" customHeight="1" x14ac:dyDescent="0.25">
      <c r="B109" s="150">
        <v>40550</v>
      </c>
      <c r="C109" s="147">
        <v>6.1235351588171429E-2</v>
      </c>
      <c r="D109" s="149">
        <v>6.1235351588171429E-2</v>
      </c>
      <c r="E109" s="147"/>
      <c r="F109" s="147"/>
      <c r="G109" s="148">
        <v>15.24486085</v>
      </c>
      <c r="H109" s="148">
        <v>0.30471943000000001</v>
      </c>
      <c r="I109" s="148">
        <v>1.8138134800000001</v>
      </c>
      <c r="J109" s="147">
        <v>1.6765594623613254E-3</v>
      </c>
      <c r="K109" s="145"/>
      <c r="L109" s="148">
        <v>3166.6239999999998</v>
      </c>
      <c r="M109" s="148">
        <v>0.93899999999999995</v>
      </c>
      <c r="N109" s="145"/>
      <c r="O109" s="145"/>
      <c r="P109" s="145"/>
      <c r="Q109" s="145"/>
      <c r="R109" s="145"/>
      <c r="S109" s="145"/>
      <c r="T109" s="145"/>
      <c r="U109" s="145"/>
      <c r="V109" s="145"/>
      <c r="W109" s="157"/>
      <c r="X109" s="158"/>
      <c r="Y109" s="145"/>
    </row>
    <row r="110" spans="2:25" ht="14.25" customHeight="1" x14ac:dyDescent="0.25">
      <c r="B110" s="150">
        <v>40555</v>
      </c>
      <c r="C110" s="147">
        <v>6.0846559748457832E-2</v>
      </c>
      <c r="D110" s="149">
        <v>6.0846559748457832E-2</v>
      </c>
      <c r="E110" s="147"/>
      <c r="F110" s="147"/>
      <c r="G110" s="148">
        <v>15.423122510000001</v>
      </c>
      <c r="H110" s="148">
        <v>8.3933609999999992E-2</v>
      </c>
      <c r="I110" s="148">
        <v>0.80388378000000005</v>
      </c>
      <c r="J110" s="147">
        <v>5.9624906259447118E-3</v>
      </c>
      <c r="K110" s="145"/>
      <c r="L110" s="148">
        <v>3142.337</v>
      </c>
      <c r="M110" s="148">
        <v>0.94499999999999995</v>
      </c>
      <c r="N110" s="145"/>
      <c r="O110" s="145"/>
      <c r="P110" s="145"/>
      <c r="Q110" s="145"/>
      <c r="R110" s="145"/>
      <c r="S110" s="145"/>
      <c r="T110" s="145"/>
      <c r="U110" s="145"/>
      <c r="V110" s="145"/>
      <c r="W110" s="157"/>
      <c r="X110" s="158"/>
      <c r="Y110" s="145"/>
    </row>
    <row r="111" spans="2:25" ht="14.25" customHeight="1" x14ac:dyDescent="0.25">
      <c r="B111" s="150">
        <v>40556</v>
      </c>
      <c r="C111" s="147">
        <v>6.1366059264998989E-2</v>
      </c>
      <c r="D111" s="149">
        <v>6.1366059264998989E-2</v>
      </c>
      <c r="E111" s="147"/>
      <c r="F111" s="147"/>
      <c r="G111" s="148">
        <v>15.423122510000001</v>
      </c>
      <c r="H111" s="148">
        <v>0.12163986</v>
      </c>
      <c r="I111" s="148">
        <v>0.75516879000000003</v>
      </c>
      <c r="J111" s="147">
        <v>2.9839276251227924E-3</v>
      </c>
      <c r="K111" s="145"/>
      <c r="L111" s="148">
        <v>3141.2840000000001</v>
      </c>
      <c r="M111" s="148">
        <v>0.93700000000000006</v>
      </c>
      <c r="N111" s="145"/>
      <c r="O111" s="145"/>
      <c r="P111" s="145"/>
      <c r="Q111" s="145"/>
      <c r="R111" s="145"/>
      <c r="S111" s="145"/>
      <c r="T111" s="145"/>
      <c r="U111" s="145"/>
      <c r="V111" s="145"/>
      <c r="W111" s="157"/>
      <c r="X111" s="158"/>
      <c r="Y111" s="145"/>
    </row>
    <row r="112" spans="2:25" ht="14.25" customHeight="1" x14ac:dyDescent="0.25">
      <c r="B112" s="150">
        <v>40557</v>
      </c>
      <c r="C112" s="147">
        <v>6.1629149255125498E-2</v>
      </c>
      <c r="D112" s="149">
        <v>6.1629149255125498E-2</v>
      </c>
      <c r="E112" s="147"/>
      <c r="F112" s="147"/>
      <c r="G112" s="148">
        <v>15.73632478</v>
      </c>
      <c r="H112" s="148">
        <v>8.0069509999999997E-2</v>
      </c>
      <c r="I112" s="148">
        <v>1.3127138999999999</v>
      </c>
      <c r="J112" s="147">
        <v>-2.5928020358739578E-3</v>
      </c>
      <c r="K112" s="145"/>
      <c r="L112" s="148">
        <v>3091.8620000000001</v>
      </c>
      <c r="M112" s="148">
        <v>0.93300000000000005</v>
      </c>
      <c r="N112" s="145"/>
      <c r="O112" s="145"/>
      <c r="P112" s="145"/>
      <c r="Q112" s="145"/>
      <c r="R112" s="145"/>
      <c r="S112" s="145"/>
      <c r="T112" s="145"/>
      <c r="U112" s="145"/>
      <c r="V112" s="145"/>
      <c r="W112" s="157"/>
      <c r="X112" s="158"/>
      <c r="Y112" s="145"/>
    </row>
    <row r="113" spans="2:25" ht="14.25" customHeight="1" x14ac:dyDescent="0.25">
      <c r="B113" s="150">
        <v>40562</v>
      </c>
      <c r="C113" s="147">
        <v>6.2704467628577037E-2</v>
      </c>
      <c r="D113" s="149">
        <v>6.2704467628577037E-2</v>
      </c>
      <c r="E113" s="147"/>
      <c r="F113" s="147"/>
      <c r="G113" s="148">
        <v>15.870101560000002</v>
      </c>
      <c r="H113" s="148">
        <v>0.11087601999999999</v>
      </c>
      <c r="I113" s="148">
        <v>1.5171053099999998</v>
      </c>
      <c r="J113" s="147">
        <v>-9.2347861842483527E-3</v>
      </c>
      <c r="K113" s="145"/>
      <c r="L113" s="148">
        <v>3044.8510000000001</v>
      </c>
      <c r="M113" s="148">
        <v>0.91700000000000004</v>
      </c>
      <c r="N113" s="145"/>
      <c r="O113" s="145"/>
      <c r="P113" s="145"/>
      <c r="Q113" s="145"/>
      <c r="R113" s="145"/>
      <c r="S113" s="145"/>
      <c r="T113" s="145"/>
      <c r="U113" s="145"/>
      <c r="V113" s="145"/>
      <c r="W113" s="157"/>
      <c r="X113" s="158"/>
      <c r="Y113" s="145"/>
    </row>
    <row r="114" spans="2:25" ht="14.25" customHeight="1" x14ac:dyDescent="0.25">
      <c r="B114" s="150">
        <v>40563</v>
      </c>
      <c r="C114" s="147">
        <v>6.2704464921557096E-2</v>
      </c>
      <c r="D114" s="149">
        <v>6.2704464921557096E-2</v>
      </c>
      <c r="E114" s="147"/>
      <c r="F114" s="147"/>
      <c r="G114" s="148">
        <v>15.87568087</v>
      </c>
      <c r="H114" s="148">
        <v>6.1400320000000001E-2</v>
      </c>
      <c r="I114" s="148">
        <v>1.2502387100000001</v>
      </c>
      <c r="J114" s="147">
        <v>-1.3685227132181851E-3</v>
      </c>
      <c r="K114" s="145"/>
      <c r="L114" s="148">
        <v>2944.7130000000002</v>
      </c>
      <c r="M114" s="148">
        <v>0.91700000000000004</v>
      </c>
      <c r="N114" s="145"/>
      <c r="O114" s="145"/>
      <c r="P114" s="145"/>
      <c r="Q114" s="145"/>
      <c r="R114" s="145"/>
      <c r="S114" s="145"/>
      <c r="T114" s="145"/>
      <c r="U114" s="145"/>
      <c r="V114" s="145"/>
      <c r="W114" s="157"/>
      <c r="X114" s="158"/>
      <c r="Y114" s="145"/>
    </row>
    <row r="115" spans="2:25" ht="14.25" customHeight="1" x14ac:dyDescent="0.25">
      <c r="B115" s="150">
        <v>40564</v>
      </c>
      <c r="C115" s="147">
        <v>6.3048238670663059E-2</v>
      </c>
      <c r="D115" s="149">
        <v>6.3048238670663059E-2</v>
      </c>
      <c r="E115" s="147"/>
      <c r="F115" s="147"/>
      <c r="G115" s="148">
        <v>15.872845959999999</v>
      </c>
      <c r="H115" s="148">
        <v>8.2323469999999996E-2</v>
      </c>
      <c r="I115" s="148">
        <v>1.1531458699999999</v>
      </c>
      <c r="J115" s="147">
        <v>-4.9864649255650876E-3</v>
      </c>
      <c r="K115" s="145"/>
      <c r="L115" s="148">
        <v>2983.4560000000001</v>
      </c>
      <c r="M115" s="148">
        <v>0.91200000000000003</v>
      </c>
      <c r="N115" s="145"/>
      <c r="O115" s="145"/>
      <c r="P115" s="145"/>
      <c r="Q115" s="145"/>
      <c r="R115" s="145"/>
      <c r="S115" s="145"/>
      <c r="T115" s="145"/>
      <c r="U115" s="145"/>
      <c r="V115" s="145"/>
      <c r="W115" s="157"/>
      <c r="X115" s="158"/>
      <c r="Y115" s="145"/>
    </row>
    <row r="116" spans="2:25" ht="14.25" customHeight="1" x14ac:dyDescent="0.25">
      <c r="B116" s="150">
        <v>40569</v>
      </c>
      <c r="C116" s="147">
        <v>6.2296857473622277E-2</v>
      </c>
      <c r="D116" s="149">
        <v>6.2296857473622277E-2</v>
      </c>
      <c r="E116" s="147"/>
      <c r="F116" s="147"/>
      <c r="G116" s="148">
        <v>15.775159630000001</v>
      </c>
      <c r="H116" s="148">
        <v>0.22314344</v>
      </c>
      <c r="I116" s="148">
        <v>0.71209382999999993</v>
      </c>
      <c r="J116" s="147">
        <v>9.1159339419218013E-4</v>
      </c>
      <c r="K116" s="145"/>
      <c r="L116" s="148">
        <v>2978.431</v>
      </c>
      <c r="M116" s="148">
        <v>0.92300000000000004</v>
      </c>
      <c r="N116" s="145"/>
      <c r="O116" s="145"/>
      <c r="P116" s="145"/>
      <c r="Q116" s="145"/>
      <c r="R116" s="145"/>
      <c r="S116" s="145"/>
      <c r="T116" s="145"/>
      <c r="U116" s="145"/>
      <c r="V116" s="145"/>
      <c r="W116" s="157"/>
      <c r="X116" s="158"/>
      <c r="Y116" s="145"/>
    </row>
    <row r="117" spans="2:25" ht="14.25" customHeight="1" x14ac:dyDescent="0.25">
      <c r="B117" s="150">
        <v>40570</v>
      </c>
      <c r="C117" s="147">
        <v>6.1563168558874712E-2</v>
      </c>
      <c r="D117" s="149">
        <v>6.1563168558874712E-2</v>
      </c>
      <c r="E117" s="147"/>
      <c r="F117" s="147"/>
      <c r="G117" s="148">
        <v>15.78756808</v>
      </c>
      <c r="H117" s="148">
        <v>0.50593107999999998</v>
      </c>
      <c r="I117" s="148">
        <v>1.4466678099999999</v>
      </c>
      <c r="J117" s="147">
        <v>2.6880503377668371E-3</v>
      </c>
      <c r="K117" s="145"/>
      <c r="L117" s="148">
        <v>3026.4659999999999</v>
      </c>
      <c r="M117" s="148">
        <v>0.93400000000000005</v>
      </c>
      <c r="N117" s="145"/>
      <c r="O117" s="145"/>
      <c r="P117" s="145"/>
      <c r="Q117" s="145"/>
      <c r="R117" s="145"/>
      <c r="S117" s="145"/>
      <c r="T117" s="145"/>
      <c r="U117" s="145"/>
      <c r="V117" s="145"/>
      <c r="W117" s="157"/>
      <c r="X117" s="158"/>
      <c r="Y117" s="145"/>
    </row>
    <row r="118" spans="2:25" ht="14.25" customHeight="1" x14ac:dyDescent="0.25">
      <c r="B118" s="150">
        <v>40571</v>
      </c>
      <c r="C118" s="147">
        <v>6.0718054256267501E-2</v>
      </c>
      <c r="D118" s="149">
        <v>6.0718054256267501E-2</v>
      </c>
      <c r="E118" s="147"/>
      <c r="F118" s="147"/>
      <c r="G118" s="148">
        <v>15.79552003</v>
      </c>
      <c r="H118" s="148">
        <v>0.35134796000000001</v>
      </c>
      <c r="I118" s="148">
        <v>0.75846064999999996</v>
      </c>
      <c r="J118" s="147">
        <v>4.4405459065802877E-4</v>
      </c>
      <c r="K118" s="145"/>
      <c r="L118" s="148">
        <v>3036.7350000000001</v>
      </c>
      <c r="M118" s="148">
        <v>0.94699999999999995</v>
      </c>
      <c r="N118" s="145"/>
      <c r="O118" s="145"/>
      <c r="P118" s="145"/>
      <c r="Q118" s="145"/>
      <c r="R118" s="145"/>
      <c r="S118" s="145"/>
      <c r="T118" s="145"/>
      <c r="U118" s="145"/>
      <c r="V118" s="145"/>
      <c r="W118" s="157"/>
      <c r="X118" s="158"/>
      <c r="Y118" s="145"/>
    </row>
    <row r="119" spans="2:25" ht="14.25" customHeight="1" x14ac:dyDescent="0.25">
      <c r="B119" s="150">
        <v>40585</v>
      </c>
      <c r="C119" s="147">
        <v>6.2893076826939801E-2</v>
      </c>
      <c r="D119" s="149">
        <v>6.2893076826939801E-2</v>
      </c>
      <c r="E119" s="147"/>
      <c r="F119" s="147"/>
      <c r="G119" s="148">
        <v>15.944333369999999</v>
      </c>
      <c r="H119" s="148">
        <v>2.9954890000000001E-2</v>
      </c>
      <c r="I119" s="148">
        <v>2.1249502700000003</v>
      </c>
      <c r="J119" s="147">
        <v>-5.1546690942759609E-3</v>
      </c>
      <c r="K119" s="145"/>
      <c r="L119" s="148">
        <v>3120.9560000000001</v>
      </c>
      <c r="M119" s="148">
        <v>0.95399999999999996</v>
      </c>
      <c r="N119" s="145"/>
      <c r="O119" s="145"/>
      <c r="P119" s="145"/>
      <c r="Q119" s="145"/>
      <c r="R119" s="145"/>
      <c r="S119" s="145"/>
      <c r="T119" s="145"/>
      <c r="U119" s="145"/>
      <c r="V119" s="145"/>
      <c r="W119" s="157"/>
      <c r="X119" s="158"/>
      <c r="Y119" s="145"/>
    </row>
    <row r="120" spans="2:25" ht="14.25" customHeight="1" x14ac:dyDescent="0.25">
      <c r="B120" s="150">
        <v>40590</v>
      </c>
      <c r="C120" s="147">
        <v>6.4308676818953997E-2</v>
      </c>
      <c r="D120" s="149">
        <v>6.4308676818953997E-2</v>
      </c>
      <c r="E120" s="147"/>
      <c r="F120" s="147"/>
      <c r="G120" s="148">
        <v>15.955188039999999</v>
      </c>
      <c r="H120" s="148">
        <v>3.8308179999999997E-2</v>
      </c>
      <c r="I120" s="148">
        <v>1.87584598</v>
      </c>
      <c r="J120" s="147">
        <v>-3.6945936872655469E-3</v>
      </c>
      <c r="K120" s="145"/>
      <c r="L120" s="148">
        <v>3248.527</v>
      </c>
      <c r="M120" s="148">
        <v>0.93300000000000005</v>
      </c>
      <c r="N120" s="145"/>
      <c r="O120" s="145"/>
      <c r="P120" s="145"/>
      <c r="Q120" s="145"/>
      <c r="R120" s="145"/>
      <c r="S120" s="145"/>
      <c r="T120" s="145"/>
      <c r="U120" s="145"/>
      <c r="V120" s="145"/>
      <c r="W120" s="157"/>
      <c r="X120" s="158"/>
      <c r="Y120" s="145"/>
    </row>
    <row r="121" spans="2:25" ht="14.25" customHeight="1" x14ac:dyDescent="0.25">
      <c r="B121" s="150">
        <v>40591</v>
      </c>
      <c r="C121" s="147">
        <v>6.451612836793176E-2</v>
      </c>
      <c r="D121" s="149">
        <v>6.451612836793176E-2</v>
      </c>
      <c r="E121" s="147"/>
      <c r="F121" s="147"/>
      <c r="G121" s="148">
        <v>15.955710759999999</v>
      </c>
      <c r="H121" s="148">
        <v>0.10833464</v>
      </c>
      <c r="I121" s="148">
        <v>2.9695092000000001</v>
      </c>
      <c r="J121" s="147">
        <v>2.05421451477344E-3</v>
      </c>
      <c r="K121" s="145"/>
      <c r="L121" s="148">
        <v>3245.9070000000002</v>
      </c>
      <c r="M121" s="148">
        <v>0.93</v>
      </c>
      <c r="N121" s="145"/>
      <c r="O121" s="145"/>
      <c r="P121" s="145"/>
      <c r="Q121" s="145"/>
      <c r="R121" s="145"/>
      <c r="S121" s="145"/>
      <c r="T121" s="145"/>
      <c r="U121" s="145"/>
      <c r="V121" s="145"/>
      <c r="W121" s="157"/>
      <c r="X121" s="158"/>
      <c r="Y121" s="145"/>
    </row>
    <row r="122" spans="2:25" ht="14.25" customHeight="1" x14ac:dyDescent="0.25">
      <c r="B122" s="150">
        <v>40592</v>
      </c>
      <c r="C122" s="147">
        <v>6.4516127323331562E-2</v>
      </c>
      <c r="D122" s="149">
        <v>6.4516127323331562E-2</v>
      </c>
      <c r="E122" s="147"/>
      <c r="F122" s="147"/>
      <c r="G122" s="148">
        <v>16.068378159999998</v>
      </c>
      <c r="H122" s="148">
        <v>0.14142447</v>
      </c>
      <c r="I122" s="148">
        <v>2.1787030000000001</v>
      </c>
      <c r="J122" s="147">
        <v>1.1656999864337896E-2</v>
      </c>
      <c r="K122" s="145"/>
      <c r="L122" s="148">
        <v>3211.8760000000002</v>
      </c>
      <c r="M122" s="148">
        <v>0.93</v>
      </c>
      <c r="N122" s="145"/>
      <c r="O122" s="145"/>
      <c r="P122" s="145"/>
      <c r="Q122" s="145"/>
      <c r="R122" s="145"/>
      <c r="S122" s="145"/>
      <c r="T122" s="145"/>
      <c r="U122" s="145"/>
      <c r="V122" s="145"/>
      <c r="W122" s="157"/>
      <c r="X122" s="158"/>
      <c r="Y122" s="145"/>
    </row>
    <row r="123" spans="2:25" ht="14.25" customHeight="1" x14ac:dyDescent="0.25">
      <c r="B123" s="150">
        <v>40597</v>
      </c>
      <c r="C123" s="147">
        <v>6.6006601370906651E-2</v>
      </c>
      <c r="D123" s="149">
        <v>6.6006601370906651E-2</v>
      </c>
      <c r="E123" s="147"/>
      <c r="F123" s="147"/>
      <c r="G123" s="148">
        <v>16.220974630000001</v>
      </c>
      <c r="H123" s="148">
        <v>0.16255522</v>
      </c>
      <c r="I123" s="148">
        <v>1.3932950000000002</v>
      </c>
      <c r="J123" s="147">
        <v>2.9239655825294341E-3</v>
      </c>
      <c r="K123" s="145"/>
      <c r="L123" s="148">
        <v>3174.7420000000002</v>
      </c>
      <c r="M123" s="148">
        <v>0.90900000000000003</v>
      </c>
      <c r="N123" s="145"/>
      <c r="O123" s="145"/>
      <c r="P123" s="145"/>
      <c r="Q123" s="145"/>
      <c r="R123" s="145"/>
      <c r="S123" s="145"/>
      <c r="T123" s="145"/>
      <c r="U123" s="145"/>
      <c r="V123" s="145"/>
      <c r="W123" s="157"/>
      <c r="X123" s="158"/>
      <c r="Y123" s="145"/>
    </row>
    <row r="124" spans="2:25" ht="14.25" customHeight="1" x14ac:dyDescent="0.25">
      <c r="B124" s="150">
        <v>40598</v>
      </c>
      <c r="C124" s="147">
        <v>6.5359469622056604E-2</v>
      </c>
      <c r="D124" s="149">
        <v>6.5359469622056604E-2</v>
      </c>
      <c r="E124" s="147"/>
      <c r="F124" s="147"/>
      <c r="G124" s="148">
        <v>16.508119180000001</v>
      </c>
      <c r="H124" s="148">
        <v>0.16153887</v>
      </c>
      <c r="I124" s="148">
        <v>1.3471552200000001</v>
      </c>
      <c r="J124" s="147">
        <v>-2.0764470191619523E-3</v>
      </c>
      <c r="K124" s="145"/>
      <c r="L124" s="148">
        <v>3190.9349999999999</v>
      </c>
      <c r="M124" s="148">
        <v>0.91800000000000004</v>
      </c>
      <c r="N124" s="145"/>
      <c r="O124" s="145"/>
      <c r="P124" s="145"/>
      <c r="Q124" s="145"/>
      <c r="R124" s="145"/>
      <c r="S124" s="145"/>
      <c r="T124" s="145"/>
      <c r="U124" s="145"/>
      <c r="V124" s="145"/>
      <c r="W124" s="157"/>
      <c r="X124" s="158"/>
      <c r="Y124" s="145"/>
    </row>
    <row r="125" spans="2:25" ht="14.25" customHeight="1" x14ac:dyDescent="0.25">
      <c r="B125" s="150">
        <v>40599</v>
      </c>
      <c r="C125" s="147">
        <v>6.5217390104786152E-2</v>
      </c>
      <c r="D125" s="149">
        <v>6.5217390104786152E-2</v>
      </c>
      <c r="E125" s="147"/>
      <c r="F125" s="147"/>
      <c r="G125" s="148">
        <v>16.74637967</v>
      </c>
      <c r="H125" s="148">
        <v>9.7006029999999993E-2</v>
      </c>
      <c r="I125" s="148">
        <v>1.62326254</v>
      </c>
      <c r="J125" s="147">
        <v>-4.138946546426471E-4</v>
      </c>
      <c r="K125" s="145"/>
      <c r="L125" s="148">
        <v>3197.6170000000002</v>
      </c>
      <c r="M125" s="148">
        <v>0.92</v>
      </c>
      <c r="N125" s="145"/>
      <c r="O125" s="145"/>
      <c r="P125" s="145"/>
      <c r="Q125" s="145"/>
      <c r="R125" s="145"/>
      <c r="S125" s="145"/>
      <c r="T125" s="145"/>
      <c r="U125" s="145"/>
      <c r="V125" s="145"/>
      <c r="W125" s="157"/>
      <c r="X125" s="158"/>
      <c r="Y125" s="145"/>
    </row>
    <row r="126" spans="2:25" ht="14.25" customHeight="1" x14ac:dyDescent="0.25">
      <c r="B126" s="150">
        <v>40604</v>
      </c>
      <c r="C126" s="147">
        <v>6.6964282855811449E-2</v>
      </c>
      <c r="D126" s="149">
        <v>6.6964282855811449E-2</v>
      </c>
      <c r="E126" s="147"/>
      <c r="F126" s="147"/>
      <c r="G126" s="148">
        <v>18.780311009999998</v>
      </c>
      <c r="H126" s="148">
        <v>0.38296384999999999</v>
      </c>
      <c r="I126" s="148">
        <v>2.2014396899999999</v>
      </c>
      <c r="J126" s="147">
        <v>-2.8572082221977606E-3</v>
      </c>
      <c r="K126" s="145"/>
      <c r="L126" s="148">
        <v>3243.2979999999998</v>
      </c>
      <c r="M126" s="148">
        <v>0.89600000000000002</v>
      </c>
      <c r="N126" s="145"/>
      <c r="O126" s="145"/>
      <c r="P126" s="145"/>
      <c r="Q126" s="145"/>
      <c r="R126" s="145"/>
      <c r="S126" s="145"/>
      <c r="T126" s="145"/>
      <c r="U126" s="145"/>
      <c r="V126" s="145"/>
      <c r="W126" s="157"/>
      <c r="X126" s="158"/>
      <c r="Y126" s="145"/>
    </row>
    <row r="127" spans="2:25" ht="14.25" customHeight="1" x14ac:dyDescent="0.25">
      <c r="B127" s="150">
        <v>40605</v>
      </c>
      <c r="C127" s="147">
        <v>6.7114095907679375E-2</v>
      </c>
      <c r="D127" s="149">
        <v>6.7114095907679375E-2</v>
      </c>
      <c r="E127" s="147"/>
      <c r="F127" s="147"/>
      <c r="G127" s="148">
        <v>18.785365070000001</v>
      </c>
      <c r="H127" s="148">
        <v>0.18791954</v>
      </c>
      <c r="I127" s="148">
        <v>2.0942661199999999</v>
      </c>
      <c r="J127" s="147">
        <v>-1.2417435947380438E-3</v>
      </c>
      <c r="K127" s="145"/>
      <c r="L127" s="148">
        <v>3221.7179999999998</v>
      </c>
      <c r="M127" s="148">
        <v>0.89400000000000002</v>
      </c>
      <c r="N127" s="145"/>
      <c r="O127" s="145"/>
      <c r="P127" s="145"/>
      <c r="Q127" s="145"/>
      <c r="R127" s="145"/>
      <c r="S127" s="145"/>
      <c r="T127" s="145"/>
      <c r="U127" s="145"/>
      <c r="V127" s="145"/>
      <c r="W127" s="157"/>
      <c r="X127" s="158"/>
      <c r="Y127" s="145"/>
    </row>
    <row r="128" spans="2:25" ht="14.25" customHeight="1" x14ac:dyDescent="0.25">
      <c r="B128" s="150">
        <v>40606</v>
      </c>
      <c r="C128" s="147">
        <v>6.7415733657410562E-2</v>
      </c>
      <c r="D128" s="149">
        <v>6.7415733657410562E-2</v>
      </c>
      <c r="E128" s="147"/>
      <c r="F128" s="147"/>
      <c r="G128" s="148">
        <v>18.786407050000001</v>
      </c>
      <c r="H128" s="148">
        <v>0.16595723000000001</v>
      </c>
      <c r="I128" s="148">
        <v>2.3040097900000003</v>
      </c>
      <c r="J128" s="147">
        <v>8.1694132529451491E-4</v>
      </c>
      <c r="K128" s="145"/>
      <c r="L128" s="148">
        <v>3270.6660000000002</v>
      </c>
      <c r="M128" s="148">
        <v>0.89</v>
      </c>
      <c r="N128" s="145"/>
      <c r="O128" s="145"/>
      <c r="P128" s="145"/>
      <c r="Q128" s="145"/>
      <c r="R128" s="145"/>
      <c r="S128" s="145"/>
      <c r="T128" s="145"/>
      <c r="U128" s="145"/>
      <c r="V128" s="145"/>
      <c r="W128" s="157"/>
      <c r="X128" s="158"/>
      <c r="Y128" s="145"/>
    </row>
    <row r="129" spans="2:25" ht="14.25" customHeight="1" x14ac:dyDescent="0.25">
      <c r="B129" s="150">
        <v>40611</v>
      </c>
      <c r="C129" s="147">
        <v>6.6225167381224762E-2</v>
      </c>
      <c r="D129" s="149">
        <v>6.6225167381224762E-2</v>
      </c>
      <c r="E129" s="147"/>
      <c r="F129" s="147"/>
      <c r="G129" s="148">
        <v>18.836618350000002</v>
      </c>
      <c r="H129" s="148">
        <v>0.29962451000000001</v>
      </c>
      <c r="I129" s="148">
        <v>1.8761683099999997</v>
      </c>
      <c r="J129" s="147">
        <v>-8.0132485607647562E-4</v>
      </c>
      <c r="K129" s="145"/>
      <c r="L129" s="148">
        <v>3338.8580000000002</v>
      </c>
      <c r="M129" s="148">
        <v>0.90600000000000003</v>
      </c>
      <c r="N129" s="145"/>
      <c r="O129" s="145"/>
      <c r="P129" s="145"/>
      <c r="Q129" s="145"/>
      <c r="R129" s="145"/>
      <c r="S129" s="145"/>
      <c r="T129" s="145"/>
      <c r="U129" s="145"/>
      <c r="V129" s="145"/>
      <c r="W129" s="157"/>
      <c r="X129" s="158"/>
      <c r="Y129" s="145"/>
    </row>
    <row r="130" spans="2:25" ht="14.25" customHeight="1" x14ac:dyDescent="0.25">
      <c r="B130" s="150">
        <v>40612</v>
      </c>
      <c r="C130" s="147">
        <v>6.5502181604941298E-2</v>
      </c>
      <c r="D130" s="149">
        <v>6.5502181604941298E-2</v>
      </c>
      <c r="E130" s="147"/>
      <c r="F130" s="147"/>
      <c r="G130" s="148">
        <v>18.83666835</v>
      </c>
      <c r="H130" s="148">
        <v>0.2703623</v>
      </c>
      <c r="I130" s="148">
        <v>2.6356891500000001</v>
      </c>
      <c r="J130" s="147">
        <v>-5.6818130591897503E-3</v>
      </c>
      <c r="K130" s="145"/>
      <c r="L130" s="148">
        <v>3280.259</v>
      </c>
      <c r="M130" s="148">
        <v>0.91600000000000004</v>
      </c>
      <c r="N130" s="145"/>
      <c r="O130" s="145"/>
      <c r="P130" s="145"/>
      <c r="Q130" s="145"/>
      <c r="R130" s="145"/>
      <c r="S130" s="145"/>
      <c r="T130" s="145"/>
      <c r="U130" s="145"/>
      <c r="V130" s="145"/>
      <c r="W130" s="157"/>
      <c r="X130" s="158"/>
      <c r="Y130" s="145"/>
    </row>
    <row r="131" spans="2:25" ht="14.25" customHeight="1" x14ac:dyDescent="0.25">
      <c r="B131" s="150">
        <v>40613</v>
      </c>
      <c r="C131" s="147">
        <v>6.5430752117150048E-2</v>
      </c>
      <c r="D131" s="149">
        <v>6.5430752117150048E-2</v>
      </c>
      <c r="E131" s="147"/>
      <c r="F131" s="147"/>
      <c r="G131" s="148">
        <v>18.836684550000001</v>
      </c>
      <c r="H131" s="148">
        <v>0.19789075</v>
      </c>
      <c r="I131" s="148">
        <v>2.7484026200000002</v>
      </c>
      <c r="J131" s="147">
        <v>-7.3649285038824685E-3</v>
      </c>
      <c r="K131" s="145"/>
      <c r="L131" s="148">
        <v>3247.3760000000002</v>
      </c>
      <c r="M131" s="148">
        <v>0.91700000000000004</v>
      </c>
      <c r="N131" s="145"/>
      <c r="O131" s="145"/>
      <c r="P131" s="145"/>
      <c r="Q131" s="145"/>
      <c r="R131" s="145"/>
      <c r="S131" s="145"/>
      <c r="T131" s="145"/>
      <c r="U131" s="145"/>
      <c r="V131" s="145"/>
      <c r="W131" s="157"/>
      <c r="X131" s="158"/>
      <c r="Y131" s="145"/>
    </row>
    <row r="132" spans="2:25" ht="14.25" customHeight="1" x14ac:dyDescent="0.25">
      <c r="B132" s="150">
        <v>40618</v>
      </c>
      <c r="C132" s="147">
        <v>6.6454273780014742E-2</v>
      </c>
      <c r="D132" s="149">
        <v>6.6445177187944293E-2</v>
      </c>
      <c r="E132" s="147"/>
      <c r="F132" s="147"/>
      <c r="G132" s="148">
        <v>18.835507310000001</v>
      </c>
      <c r="H132" s="148">
        <v>0.12195943999999999</v>
      </c>
      <c r="I132" s="148">
        <v>1.8415207900000001</v>
      </c>
      <c r="J132" s="147">
        <v>-4.8069307505160339E-3</v>
      </c>
      <c r="K132" s="145"/>
      <c r="L132" s="148">
        <v>3248.1950000000002</v>
      </c>
      <c r="M132" s="148">
        <v>0.90303699999999998</v>
      </c>
      <c r="N132" s="145"/>
      <c r="O132" s="145"/>
      <c r="P132" s="145"/>
      <c r="Q132" s="145"/>
      <c r="R132" s="145"/>
      <c r="S132" s="145"/>
      <c r="T132" s="145"/>
      <c r="U132" s="145"/>
      <c r="V132" s="145"/>
      <c r="W132" s="157"/>
      <c r="X132" s="158"/>
      <c r="Y132" s="145"/>
    </row>
    <row r="133" spans="2:25" ht="14.25" customHeight="1" x14ac:dyDescent="0.25">
      <c r="B133" s="150">
        <v>40619</v>
      </c>
      <c r="C133" s="147">
        <v>6.6605033478107187E-2</v>
      </c>
      <c r="D133" s="149">
        <v>6.6592667500383326E-2</v>
      </c>
      <c r="E133" s="147"/>
      <c r="F133" s="147"/>
      <c r="G133" s="148">
        <v>18.84690252</v>
      </c>
      <c r="H133" s="148">
        <v>0.14616375000000001</v>
      </c>
      <c r="I133" s="148">
        <v>1.9902102399999999</v>
      </c>
      <c r="J133" s="147">
        <v>-1.2338435389302666E-3</v>
      </c>
      <c r="K133" s="145"/>
      <c r="L133" s="148">
        <v>3197.1</v>
      </c>
      <c r="M133" s="148">
        <v>0.90099399999999996</v>
      </c>
      <c r="N133" s="145"/>
      <c r="O133" s="145"/>
      <c r="P133" s="145"/>
      <c r="Q133" s="145"/>
      <c r="R133" s="145"/>
      <c r="S133" s="145"/>
      <c r="T133" s="145"/>
      <c r="U133" s="145"/>
      <c r="V133" s="145"/>
      <c r="W133" s="157"/>
      <c r="X133" s="158"/>
      <c r="Y133" s="145"/>
    </row>
    <row r="134" spans="2:25" ht="14.25" customHeight="1" x14ac:dyDescent="0.25">
      <c r="B134" s="150">
        <v>40620</v>
      </c>
      <c r="C134" s="147">
        <v>6.655047421900849E-2</v>
      </c>
      <c r="D134" s="149">
        <v>6.6518841904943296E-2</v>
      </c>
      <c r="E134" s="147"/>
      <c r="F134" s="147"/>
      <c r="G134" s="148">
        <v>19.01809909</v>
      </c>
      <c r="H134" s="148">
        <v>6.9421510000000006E-2</v>
      </c>
      <c r="I134" s="148">
        <v>1.2160362300000001</v>
      </c>
      <c r="J134" s="147">
        <v>8.2253899733267125E-6</v>
      </c>
      <c r="K134" s="145"/>
      <c r="L134" s="148">
        <v>3215.6849999999999</v>
      </c>
      <c r="M134" s="148">
        <v>0.90198599999999995</v>
      </c>
      <c r="N134" s="145"/>
      <c r="O134" s="145"/>
      <c r="P134" s="145"/>
      <c r="Q134" s="145"/>
      <c r="R134" s="145"/>
      <c r="S134" s="145"/>
      <c r="T134" s="145"/>
      <c r="U134" s="145"/>
      <c r="V134" s="145"/>
      <c r="W134" s="157"/>
      <c r="X134" s="158"/>
      <c r="Y134" s="145"/>
    </row>
    <row r="135" spans="2:25" ht="14.25" customHeight="1" x14ac:dyDescent="0.25">
      <c r="B135" s="150">
        <v>40625</v>
      </c>
      <c r="C135" s="147">
        <v>6.599027683164238E-2</v>
      </c>
      <c r="D135" s="149">
        <v>6.5934060696834967E-2</v>
      </c>
      <c r="E135" s="147"/>
      <c r="F135" s="147"/>
      <c r="G135" s="148">
        <v>19.162787989999998</v>
      </c>
      <c r="H135" s="148">
        <v>0.17263668000000001</v>
      </c>
      <c r="I135" s="148">
        <v>2.5034727700000001</v>
      </c>
      <c r="J135" s="147">
        <v>-2.4851739080255534E-3</v>
      </c>
      <c r="K135" s="145"/>
      <c r="L135" s="148">
        <v>3264.9259999999999</v>
      </c>
      <c r="M135" s="148">
        <v>0.90983899999999995</v>
      </c>
      <c r="N135" s="145"/>
      <c r="O135" s="145"/>
      <c r="P135" s="145"/>
      <c r="Q135" s="145"/>
      <c r="R135" s="145"/>
      <c r="S135" s="145"/>
      <c r="T135" s="145"/>
      <c r="U135" s="145"/>
      <c r="V135" s="145"/>
      <c r="W135" s="157"/>
      <c r="X135" s="158"/>
      <c r="Y135" s="145"/>
    </row>
    <row r="136" spans="2:25" ht="14.25" customHeight="1" x14ac:dyDescent="0.25">
      <c r="B136" s="150">
        <v>40626</v>
      </c>
      <c r="C136" s="147">
        <v>6.5710741218546934E-2</v>
      </c>
      <c r="D136" s="149">
        <v>6.5645518101069056E-2</v>
      </c>
      <c r="E136" s="147"/>
      <c r="F136" s="147"/>
      <c r="G136" s="148">
        <v>19.164250989999999</v>
      </c>
      <c r="H136" s="148">
        <v>0.18737859000000001</v>
      </c>
      <c r="I136" s="148">
        <v>1.5370629600000001</v>
      </c>
      <c r="J136" s="147">
        <v>-6.5287635782896505E-3</v>
      </c>
      <c r="K136" s="145"/>
      <c r="L136" s="148">
        <v>3251.3609999999999</v>
      </c>
      <c r="M136" s="148">
        <v>0.91371800000000003</v>
      </c>
      <c r="N136" s="145"/>
      <c r="O136" s="145"/>
      <c r="P136" s="145"/>
      <c r="Q136" s="145"/>
      <c r="R136" s="145"/>
      <c r="S136" s="145"/>
      <c r="T136" s="145"/>
      <c r="U136" s="145"/>
      <c r="V136" s="145"/>
      <c r="W136" s="157"/>
      <c r="X136" s="158"/>
      <c r="Y136" s="145"/>
    </row>
    <row r="137" spans="2:25" ht="14.25" customHeight="1" x14ac:dyDescent="0.25">
      <c r="B137" s="150">
        <v>40627</v>
      </c>
      <c r="C137" s="147">
        <v>6.613490280977978E-2</v>
      </c>
      <c r="D137" s="149">
        <v>6.6079292327679617E-2</v>
      </c>
      <c r="E137" s="147"/>
      <c r="F137" s="147"/>
      <c r="G137" s="148">
        <v>19.190631659999998</v>
      </c>
      <c r="H137" s="148">
        <v>0.27392026999999997</v>
      </c>
      <c r="I137" s="148">
        <v>2.2747580799999998</v>
      </c>
      <c r="J137" s="147">
        <v>-6.4745478322059073E-3</v>
      </c>
      <c r="K137" s="145"/>
      <c r="L137" s="148">
        <v>3294.4839999999999</v>
      </c>
      <c r="M137" s="148">
        <v>0.90785700000000003</v>
      </c>
      <c r="N137" s="145"/>
      <c r="O137" s="145"/>
      <c r="P137" s="145"/>
      <c r="Q137" s="145"/>
      <c r="R137" s="145"/>
      <c r="S137" s="145"/>
      <c r="T137" s="145"/>
      <c r="U137" s="145"/>
      <c r="V137" s="145"/>
      <c r="W137" s="157"/>
      <c r="X137" s="158"/>
      <c r="Y137" s="145"/>
    </row>
    <row r="138" spans="2:25" ht="14.25" customHeight="1" x14ac:dyDescent="0.25">
      <c r="B138" s="150">
        <v>40632</v>
      </c>
      <c r="C138" s="147">
        <v>6.6359402037836454E-2</v>
      </c>
      <c r="D138" s="149">
        <v>6.6298345117415169E-2</v>
      </c>
      <c r="E138" s="147"/>
      <c r="F138" s="147"/>
      <c r="G138" s="148">
        <v>19.087992069999999</v>
      </c>
      <c r="H138" s="148">
        <v>8.5507559999999996E-2</v>
      </c>
      <c r="I138" s="148">
        <v>1.3498481900000001</v>
      </c>
      <c r="J138" s="147">
        <v>-5.7662655775472995E-3</v>
      </c>
      <c r="K138" s="145"/>
      <c r="L138" s="148">
        <v>3256.08</v>
      </c>
      <c r="M138" s="148">
        <v>0.90479399999999999</v>
      </c>
      <c r="N138" s="145"/>
      <c r="O138" s="145"/>
      <c r="P138" s="145"/>
      <c r="Q138" s="145"/>
      <c r="R138" s="145"/>
      <c r="S138" s="145"/>
      <c r="T138" s="145"/>
      <c r="U138" s="145"/>
      <c r="V138" s="145"/>
      <c r="W138" s="157"/>
      <c r="X138" s="158"/>
      <c r="Y138" s="145"/>
    </row>
    <row r="139" spans="2:25" ht="14.25" customHeight="1" x14ac:dyDescent="0.25">
      <c r="B139" s="150">
        <v>40633</v>
      </c>
      <c r="C139" s="147">
        <v>6.6075107078183176E-2</v>
      </c>
      <c r="D139" s="149">
        <v>6.6006600643514005E-2</v>
      </c>
      <c r="E139" s="147"/>
      <c r="F139" s="147"/>
      <c r="G139" s="148">
        <v>19.08384371</v>
      </c>
      <c r="H139" s="148">
        <v>5.5224720000000005E-2</v>
      </c>
      <c r="I139" s="148">
        <v>1.2744221</v>
      </c>
      <c r="J139" s="147">
        <v>-3.3508147984494473E-3</v>
      </c>
      <c r="K139" s="145"/>
      <c r="L139" s="148">
        <v>3223.288</v>
      </c>
      <c r="M139" s="148">
        <v>0.90869200000000006</v>
      </c>
      <c r="N139" s="145"/>
      <c r="O139" s="145"/>
      <c r="P139" s="145"/>
      <c r="Q139" s="145"/>
      <c r="R139" s="145"/>
      <c r="S139" s="145"/>
      <c r="T139" s="145"/>
      <c r="U139" s="145"/>
      <c r="V139" s="145"/>
      <c r="W139" s="157"/>
      <c r="X139" s="158"/>
      <c r="Y139" s="145"/>
    </row>
    <row r="140" spans="2:25" ht="14.25" customHeight="1" x14ac:dyDescent="0.25">
      <c r="B140" s="150">
        <v>40634</v>
      </c>
      <c r="C140" s="147">
        <v>6.6216141150804333E-2</v>
      </c>
      <c r="D140" s="149">
        <v>6.61521490727221E-2</v>
      </c>
      <c r="E140" s="147"/>
      <c r="F140" s="147"/>
      <c r="G140" s="148">
        <v>19.03656011</v>
      </c>
      <c r="H140" s="148">
        <v>3.2293389999999998E-2</v>
      </c>
      <c r="I140" s="148">
        <v>1.0160174499999999</v>
      </c>
      <c r="J140" s="147">
        <v>-4.4883825515228031E-3</v>
      </c>
      <c r="K140" s="145"/>
      <c r="L140" s="148">
        <v>3272.7289999999998</v>
      </c>
      <c r="M140" s="148">
        <v>0.90675399999999995</v>
      </c>
      <c r="N140" s="145"/>
      <c r="O140" s="145"/>
      <c r="P140" s="145"/>
      <c r="Q140" s="145"/>
      <c r="R140" s="145"/>
      <c r="S140" s="145"/>
      <c r="T140" s="145"/>
      <c r="U140" s="145"/>
      <c r="V140" s="145"/>
      <c r="W140" s="157"/>
      <c r="X140" s="158"/>
      <c r="Y140" s="145"/>
    </row>
    <row r="141" spans="2:25" ht="14.25" customHeight="1" x14ac:dyDescent="0.25">
      <c r="B141" s="150">
        <v>40641</v>
      </c>
      <c r="C141" s="147">
        <v>6.7335447786371252E-2</v>
      </c>
      <c r="D141" s="149">
        <v>6.7276641043180249E-2</v>
      </c>
      <c r="E141" s="147"/>
      <c r="F141" s="147"/>
      <c r="G141" s="148">
        <v>18.988917069999999</v>
      </c>
      <c r="H141" s="148">
        <v>0.24445195</v>
      </c>
      <c r="I141" s="148">
        <v>1.55194996</v>
      </c>
      <c r="J141" s="147">
        <v>-9.9798939647635383E-3</v>
      </c>
      <c r="K141" s="145"/>
      <c r="L141" s="148">
        <v>3353.3580000000002</v>
      </c>
      <c r="M141" s="148">
        <v>0.92870900000000001</v>
      </c>
      <c r="N141" s="145"/>
      <c r="O141" s="145"/>
      <c r="P141" s="145"/>
      <c r="Q141" s="145"/>
      <c r="R141" s="145"/>
      <c r="S141" s="145"/>
      <c r="T141" s="145"/>
      <c r="U141" s="145"/>
      <c r="V141" s="145"/>
      <c r="W141" s="157"/>
      <c r="X141" s="158"/>
      <c r="Y141" s="145"/>
    </row>
    <row r="142" spans="2:25" ht="14.25" customHeight="1" x14ac:dyDescent="0.25">
      <c r="B142" s="150">
        <v>40646</v>
      </c>
      <c r="C142" s="147">
        <v>6.8921908263410214E-2</v>
      </c>
      <c r="D142" s="149">
        <v>6.7494605834606258E-2</v>
      </c>
      <c r="E142" s="147">
        <v>7.2192505600950904E-2</v>
      </c>
      <c r="F142" s="147"/>
      <c r="G142" s="148">
        <v>26.380098889999999</v>
      </c>
      <c r="H142" s="148">
        <v>0.45085861000000005</v>
      </c>
      <c r="I142" s="148">
        <v>1.8518688900000002</v>
      </c>
      <c r="J142" s="147">
        <v>-1.1909009758171496E-2</v>
      </c>
      <c r="K142" s="145"/>
      <c r="L142" s="148">
        <v>3372.0309999999999</v>
      </c>
      <c r="M142" s="148">
        <v>0.92847599999999997</v>
      </c>
      <c r="N142" s="145"/>
      <c r="O142" s="145"/>
      <c r="P142" s="145"/>
      <c r="Q142" s="145"/>
      <c r="R142" s="145"/>
      <c r="S142" s="145"/>
      <c r="T142" s="145"/>
      <c r="U142" s="145"/>
      <c r="V142" s="145"/>
      <c r="W142" s="157"/>
      <c r="X142" s="158"/>
      <c r="Y142" s="145"/>
    </row>
    <row r="143" spans="2:25" ht="14.25" customHeight="1" x14ac:dyDescent="0.25">
      <c r="B143" s="150">
        <v>40647</v>
      </c>
      <c r="C143" s="147">
        <v>6.880141681155047E-2</v>
      </c>
      <c r="D143" s="149">
        <v>6.7567568369388806E-2</v>
      </c>
      <c r="E143" s="147">
        <v>7.1580063366044194E-2</v>
      </c>
      <c r="F143" s="147"/>
      <c r="G143" s="148">
        <v>26.040252819999999</v>
      </c>
      <c r="H143" s="148">
        <v>0.42823135000000001</v>
      </c>
      <c r="I143" s="148">
        <v>1.45198223</v>
      </c>
      <c r="J143" s="147">
        <v>-1.0264320319280462E-2</v>
      </c>
      <c r="K143" s="145"/>
      <c r="L143" s="148">
        <v>3353.56</v>
      </c>
      <c r="M143" s="148">
        <v>0.93022199999999999</v>
      </c>
      <c r="N143" s="145"/>
      <c r="O143" s="145"/>
      <c r="P143" s="145"/>
      <c r="Q143" s="145"/>
      <c r="R143" s="145"/>
      <c r="S143" s="145"/>
      <c r="T143" s="145"/>
      <c r="U143" s="145"/>
      <c r="V143" s="145"/>
      <c r="W143" s="157"/>
      <c r="X143" s="158"/>
      <c r="Y143" s="145"/>
    </row>
    <row r="144" spans="2:25" ht="14.25" customHeight="1" x14ac:dyDescent="0.25">
      <c r="B144" s="150">
        <v>40648</v>
      </c>
      <c r="C144" s="147">
        <v>6.8486099885040466E-2</v>
      </c>
      <c r="D144" s="149">
        <v>6.7349142552081423E-2</v>
      </c>
      <c r="E144" s="147">
        <v>7.1052627958582706E-2</v>
      </c>
      <c r="F144" s="147"/>
      <c r="G144" s="148">
        <v>25.715922339999999</v>
      </c>
      <c r="H144" s="148">
        <v>0.40606036000000001</v>
      </c>
      <c r="I144" s="148">
        <v>1.6973901200000001</v>
      </c>
      <c r="J144" s="147">
        <v>-7.1309051198749007E-3</v>
      </c>
      <c r="K144" s="145"/>
      <c r="L144" s="148">
        <v>3358.944</v>
      </c>
      <c r="M144" s="148">
        <v>0.93435500000000005</v>
      </c>
      <c r="N144" s="145"/>
      <c r="O144" s="145"/>
      <c r="P144" s="145"/>
      <c r="Q144" s="145"/>
      <c r="R144" s="145"/>
      <c r="S144" s="145"/>
      <c r="T144" s="145"/>
      <c r="U144" s="145"/>
      <c r="V144" s="145"/>
      <c r="W144" s="157"/>
      <c r="X144" s="158"/>
      <c r="Y144" s="145"/>
    </row>
    <row r="145" spans="2:25" ht="14.25" customHeight="1" x14ac:dyDescent="0.25">
      <c r="B145" s="150">
        <v>40653</v>
      </c>
      <c r="C145" s="147">
        <v>6.8116088783006665E-2</v>
      </c>
      <c r="D145" s="149">
        <v>6.6844916205572272E-2</v>
      </c>
      <c r="E145" s="147">
        <v>7.1202518985230945E-2</v>
      </c>
      <c r="F145" s="147"/>
      <c r="G145" s="148">
        <v>24.76941446</v>
      </c>
      <c r="H145" s="148">
        <v>0.21306632</v>
      </c>
      <c r="I145" s="148">
        <v>1.05025546</v>
      </c>
      <c r="J145" s="147">
        <v>-4.8389202658363347E-3</v>
      </c>
      <c r="K145" s="145"/>
      <c r="L145" s="148">
        <v>3295.7579999999998</v>
      </c>
      <c r="M145" s="148">
        <v>0.93855699999999997</v>
      </c>
      <c r="N145" s="145"/>
      <c r="O145" s="145"/>
      <c r="P145" s="145"/>
      <c r="Q145" s="145"/>
      <c r="R145" s="145"/>
      <c r="S145" s="145"/>
      <c r="T145" s="145"/>
      <c r="U145" s="145"/>
      <c r="V145" s="145"/>
      <c r="W145" s="157"/>
      <c r="X145" s="158"/>
      <c r="Y145" s="145"/>
    </row>
    <row r="146" spans="2:25" ht="14.25" customHeight="1" x14ac:dyDescent="0.25">
      <c r="B146" s="150">
        <v>40654</v>
      </c>
      <c r="C146" s="147">
        <v>6.8286822504460068E-2</v>
      </c>
      <c r="D146" s="149">
        <v>6.7132115645975571E-2</v>
      </c>
      <c r="E146" s="147">
        <v>7.1127499739134986E-2</v>
      </c>
      <c r="F146" s="147"/>
      <c r="G146" s="148">
        <v>24.593170069999999</v>
      </c>
      <c r="H146" s="148">
        <v>0.25196067</v>
      </c>
      <c r="I146" s="148">
        <v>0.87673040999999996</v>
      </c>
      <c r="J146" s="147">
        <v>-7.2508505232400256E-3</v>
      </c>
      <c r="K146" s="145"/>
      <c r="L146" s="148">
        <v>3317.3670000000002</v>
      </c>
      <c r="M146" s="148">
        <v>0.935975</v>
      </c>
      <c r="N146" s="145"/>
      <c r="O146" s="145"/>
      <c r="P146" s="145"/>
      <c r="Q146" s="145"/>
      <c r="R146" s="145"/>
      <c r="S146" s="145"/>
      <c r="T146" s="145"/>
      <c r="U146" s="145"/>
      <c r="V146" s="145"/>
      <c r="W146" s="157"/>
      <c r="X146" s="158"/>
      <c r="Y146" s="145"/>
    </row>
    <row r="147" spans="2:25" ht="14.25" customHeight="1" x14ac:dyDescent="0.25">
      <c r="B147" s="150">
        <v>40655</v>
      </c>
      <c r="C147" s="147">
        <v>6.8323083628010262E-2</v>
      </c>
      <c r="D147" s="149">
        <v>6.7204304958192754E-2</v>
      </c>
      <c r="E147" s="147">
        <v>7.1127494657509255E-2</v>
      </c>
      <c r="F147" s="147"/>
      <c r="G147" s="148">
        <v>24.29685791</v>
      </c>
      <c r="H147" s="148">
        <v>0.17369983999999999</v>
      </c>
      <c r="I147" s="148">
        <v>0.8143665699999999</v>
      </c>
      <c r="J147" s="147">
        <v>-6.0900572762864948E-3</v>
      </c>
      <c r="K147" s="145"/>
      <c r="L147" s="148">
        <v>3299.942</v>
      </c>
      <c r="M147" s="148">
        <v>0.93524499999999999</v>
      </c>
      <c r="N147" s="145"/>
      <c r="O147" s="145"/>
      <c r="P147" s="145"/>
      <c r="Q147" s="145"/>
      <c r="R147" s="145"/>
      <c r="S147" s="145"/>
      <c r="T147" s="145"/>
      <c r="U147" s="145"/>
      <c r="V147" s="145"/>
      <c r="W147" s="157"/>
      <c r="X147" s="158"/>
      <c r="Y147" s="145"/>
    </row>
    <row r="148" spans="2:25" ht="14.25" customHeight="1" x14ac:dyDescent="0.25">
      <c r="B148" s="150">
        <v>40658</v>
      </c>
      <c r="C148" s="147">
        <v>6.8720911928548151E-2</v>
      </c>
      <c r="D148" s="149">
        <v>6.7567562612935783E-2</v>
      </c>
      <c r="E148" s="147">
        <v>7.1656048502598463E-2</v>
      </c>
      <c r="F148" s="147"/>
      <c r="G148" s="148">
        <v>24.134998120000002</v>
      </c>
      <c r="H148" s="148">
        <v>0.18603627</v>
      </c>
      <c r="I148" s="148">
        <v>0.97053111000000003</v>
      </c>
      <c r="J148" s="147">
        <v>-3.5745964336448108E-3</v>
      </c>
      <c r="K148" s="145"/>
      <c r="L148" s="148">
        <v>3249.5740000000001</v>
      </c>
      <c r="M148" s="148">
        <v>0.92967200000000005</v>
      </c>
      <c r="N148" s="145"/>
      <c r="O148" s="145"/>
      <c r="P148" s="145"/>
      <c r="Q148" s="145"/>
      <c r="R148" s="145"/>
      <c r="S148" s="145"/>
      <c r="T148" s="145"/>
      <c r="U148" s="145"/>
      <c r="V148" s="145"/>
      <c r="W148" s="157"/>
      <c r="X148" s="158"/>
      <c r="Y148" s="145"/>
    </row>
    <row r="149" spans="2:25" ht="14.25" customHeight="1" x14ac:dyDescent="0.25">
      <c r="B149" s="150">
        <v>40659</v>
      </c>
      <c r="C149" s="147">
        <v>6.9051051956119242E-2</v>
      </c>
      <c r="D149" s="149">
        <v>6.7787416691449595E-2</v>
      </c>
      <c r="E149" s="147">
        <v>7.2269796798967223E-2</v>
      </c>
      <c r="F149" s="147"/>
      <c r="G149" s="148">
        <v>24.164925929999999</v>
      </c>
      <c r="H149" s="148">
        <v>0.10539887000000001</v>
      </c>
      <c r="I149" s="148">
        <v>0.85703955000000009</v>
      </c>
      <c r="J149" s="147">
        <v>-6.3892786400780895E-3</v>
      </c>
      <c r="K149" s="145"/>
      <c r="L149" s="148">
        <v>3230.96</v>
      </c>
      <c r="M149" s="148">
        <v>0.92526900000000001</v>
      </c>
      <c r="N149" s="145"/>
      <c r="O149" s="145"/>
      <c r="P149" s="145"/>
      <c r="Q149" s="145"/>
      <c r="R149" s="145"/>
      <c r="S149" s="145"/>
      <c r="T149" s="145"/>
      <c r="U149" s="145"/>
      <c r="V149" s="145"/>
      <c r="W149" s="157"/>
      <c r="X149" s="158"/>
      <c r="Y149" s="145"/>
    </row>
    <row r="150" spans="2:25" ht="14.25" customHeight="1" x14ac:dyDescent="0.25">
      <c r="B150" s="150">
        <v>40660</v>
      </c>
      <c r="C150" s="147">
        <v>6.9473869938045649E-2</v>
      </c>
      <c r="D150" s="149">
        <v>6.823143572860535E-2</v>
      </c>
      <c r="E150" s="147">
        <v>7.2658762215797298E-2</v>
      </c>
      <c r="F150" s="147"/>
      <c r="G150" s="148">
        <v>24.141322940000002</v>
      </c>
      <c r="H150" s="148">
        <v>0.14366284000000001</v>
      </c>
      <c r="I150" s="148">
        <v>0.79543295000000003</v>
      </c>
      <c r="J150" s="147">
        <v>-4.330822497807192E-3</v>
      </c>
      <c r="K150" s="145"/>
      <c r="L150" s="148">
        <v>3209.5030000000002</v>
      </c>
      <c r="M150" s="148">
        <v>0.91961499999999996</v>
      </c>
      <c r="N150" s="145"/>
      <c r="O150" s="145"/>
      <c r="P150" s="145"/>
      <c r="Q150" s="145"/>
      <c r="R150" s="145"/>
      <c r="S150" s="145"/>
      <c r="T150" s="145"/>
      <c r="U150" s="145"/>
      <c r="V150" s="145"/>
      <c r="W150" s="157"/>
      <c r="X150" s="158"/>
      <c r="Y150" s="145"/>
    </row>
    <row r="151" spans="2:25" ht="14.25" customHeight="1" x14ac:dyDescent="0.25">
      <c r="B151" s="150">
        <v>40661</v>
      </c>
      <c r="C151" s="147">
        <v>7.0430384159750961E-2</v>
      </c>
      <c r="D151" s="149">
        <v>6.9290468372405739E-2</v>
      </c>
      <c r="E151" s="147">
        <v>7.3369557231525342E-2</v>
      </c>
      <c r="F151" s="147"/>
      <c r="G151" s="148">
        <v>24.145828760000001</v>
      </c>
      <c r="H151" s="148">
        <v>0.19257436</v>
      </c>
      <c r="I151" s="148">
        <v>1.1022063</v>
      </c>
      <c r="J151" s="147">
        <v>1.5975331762523039E-3</v>
      </c>
      <c r="K151" s="145"/>
      <c r="L151" s="148">
        <v>3161.7759999999998</v>
      </c>
      <c r="M151" s="148">
        <v>0.90707400000000005</v>
      </c>
      <c r="N151" s="145"/>
      <c r="O151" s="145"/>
      <c r="P151" s="145"/>
      <c r="Q151" s="145"/>
      <c r="R151" s="145"/>
      <c r="S151" s="145"/>
      <c r="T151" s="145"/>
      <c r="U151" s="145"/>
      <c r="V151" s="145"/>
      <c r="W151" s="157"/>
      <c r="X151" s="158"/>
      <c r="Y151" s="145"/>
    </row>
    <row r="152" spans="2:25" ht="14.25" customHeight="1" x14ac:dyDescent="0.25">
      <c r="B152" s="150">
        <v>40662</v>
      </c>
      <c r="C152" s="147">
        <v>6.9949548068413012E-2</v>
      </c>
      <c r="D152" s="149">
        <v>6.8832598380704879E-2</v>
      </c>
      <c r="E152" s="147">
        <v>7.2815534412260199E-2</v>
      </c>
      <c r="F152" s="147"/>
      <c r="G152" s="148">
        <v>24.20062253</v>
      </c>
      <c r="H152" s="148">
        <v>0.10615695</v>
      </c>
      <c r="I152" s="148">
        <v>0.81774977000000004</v>
      </c>
      <c r="J152" s="147">
        <v>-4.1533335616127211E-3</v>
      </c>
      <c r="K152" s="145"/>
      <c r="L152" s="148">
        <v>3192.723</v>
      </c>
      <c r="M152" s="148">
        <v>0.9133</v>
      </c>
      <c r="N152" s="145"/>
      <c r="O152" s="145"/>
      <c r="P152" s="145"/>
      <c r="Q152" s="145"/>
      <c r="R152" s="145"/>
      <c r="S152" s="145"/>
      <c r="T152" s="145"/>
      <c r="U152" s="145"/>
      <c r="V152" s="145"/>
      <c r="W152" s="157"/>
      <c r="X152" s="158"/>
      <c r="Y152" s="145"/>
    </row>
    <row r="153" spans="2:25" ht="14.25" customHeight="1" x14ac:dyDescent="0.25">
      <c r="B153" s="150">
        <v>40666</v>
      </c>
      <c r="C153" s="147">
        <v>6.9201507687338557E-2</v>
      </c>
      <c r="D153" s="149">
        <v>6.7934776763517835E-2</v>
      </c>
      <c r="E153" s="147">
        <v>7.2424886289899515E-2</v>
      </c>
      <c r="F153" s="147"/>
      <c r="G153" s="148">
        <v>24.209843030000002</v>
      </c>
      <c r="H153" s="148">
        <v>0.11668426999999999</v>
      </c>
      <c r="I153" s="148">
        <v>0.78788753999999994</v>
      </c>
      <c r="J153" s="147">
        <v>-7.9081958347406237E-3</v>
      </c>
      <c r="K153" s="145"/>
      <c r="L153" s="148">
        <v>3211.1320000000001</v>
      </c>
      <c r="M153" s="148">
        <v>0.92322800000000005</v>
      </c>
      <c r="N153" s="145"/>
      <c r="O153" s="145"/>
      <c r="P153" s="145"/>
      <c r="Q153" s="145"/>
      <c r="R153" s="145"/>
      <c r="S153" s="145"/>
      <c r="T153" s="145"/>
      <c r="U153" s="145"/>
      <c r="V153" s="145"/>
      <c r="W153" s="157"/>
      <c r="X153" s="158"/>
      <c r="Y153" s="145"/>
    </row>
    <row r="154" spans="2:25" ht="14.25" customHeight="1" x14ac:dyDescent="0.25">
      <c r="B154" s="150">
        <v>40667</v>
      </c>
      <c r="C154" s="147">
        <v>6.9737828155195344E-2</v>
      </c>
      <c r="D154" s="149">
        <v>6.8530699661823583E-2</v>
      </c>
      <c r="E154" s="147">
        <v>7.2815527920897363E-2</v>
      </c>
      <c r="F154" s="147"/>
      <c r="G154" s="148">
        <v>24.135168189999998</v>
      </c>
      <c r="H154" s="148">
        <v>9.0772800000000001E-2</v>
      </c>
      <c r="I154" s="148">
        <v>1.10405131</v>
      </c>
      <c r="J154" s="147">
        <v>-3.9927514394466684E-3</v>
      </c>
      <c r="K154" s="145"/>
      <c r="L154" s="148">
        <v>3129.0279999999998</v>
      </c>
      <c r="M154" s="148">
        <v>0.91613299999999998</v>
      </c>
      <c r="N154" s="145"/>
      <c r="O154" s="145"/>
      <c r="P154" s="145"/>
      <c r="Q154" s="145"/>
      <c r="R154" s="145"/>
      <c r="S154" s="145"/>
      <c r="T154" s="145"/>
      <c r="U154" s="145"/>
      <c r="V154" s="145"/>
      <c r="W154" s="157"/>
      <c r="X154" s="158"/>
      <c r="Y154" s="145"/>
    </row>
    <row r="155" spans="2:25" ht="14.25" customHeight="1" x14ac:dyDescent="0.25">
      <c r="B155" s="150">
        <v>40668</v>
      </c>
      <c r="C155" s="147">
        <v>6.9867988036731291E-2</v>
      </c>
      <c r="D155" s="149">
        <v>6.8681310743420279E-2</v>
      </c>
      <c r="E155" s="147">
        <v>7.2894162434108442E-2</v>
      </c>
      <c r="F155" s="147"/>
      <c r="G155" s="148">
        <v>24.133047469999998</v>
      </c>
      <c r="H155" s="148">
        <v>0.17130530000000002</v>
      </c>
      <c r="I155" s="148">
        <v>0.50855087999999993</v>
      </c>
      <c r="J155" s="147">
        <v>-6.6107405838673663E-3</v>
      </c>
      <c r="K155" s="145"/>
      <c r="L155" s="148">
        <v>3126.1170000000002</v>
      </c>
      <c r="M155" s="148">
        <v>0.91443200000000002</v>
      </c>
      <c r="N155" s="145"/>
      <c r="O155" s="145"/>
      <c r="P155" s="145"/>
      <c r="Q155" s="145"/>
      <c r="R155" s="145"/>
      <c r="S155" s="145"/>
      <c r="T155" s="145"/>
      <c r="U155" s="145"/>
      <c r="V155" s="145"/>
      <c r="W155" s="157"/>
      <c r="X155" s="158"/>
      <c r="Y155" s="145"/>
    </row>
    <row r="156" spans="2:25" ht="14.25" customHeight="1" x14ac:dyDescent="0.25">
      <c r="B156" s="150">
        <v>40669</v>
      </c>
      <c r="C156" s="147">
        <v>6.9439728388677818E-2</v>
      </c>
      <c r="D156" s="149">
        <v>6.8082783066061095E-2</v>
      </c>
      <c r="E156" s="147">
        <v>7.2894169860458727E-2</v>
      </c>
      <c r="F156" s="147"/>
      <c r="G156" s="148">
        <v>24.082110239999999</v>
      </c>
      <c r="H156" s="148">
        <v>0.14708442999999999</v>
      </c>
      <c r="I156" s="148">
        <v>0.75501735999999997</v>
      </c>
      <c r="J156" s="147">
        <v>-5.9183651369350849E-3</v>
      </c>
      <c r="K156" s="145"/>
      <c r="L156" s="148">
        <v>3121.3960000000002</v>
      </c>
      <c r="M156" s="148">
        <v>0.92014300000000004</v>
      </c>
      <c r="N156" s="145"/>
      <c r="O156" s="145"/>
      <c r="P156" s="145"/>
      <c r="Q156" s="145"/>
      <c r="R156" s="145"/>
      <c r="S156" s="145"/>
      <c r="T156" s="145"/>
      <c r="U156" s="145"/>
      <c r="V156" s="145"/>
      <c r="W156" s="157"/>
      <c r="X156" s="158"/>
      <c r="Y156" s="145"/>
    </row>
    <row r="157" spans="2:25" ht="14.25" customHeight="1" x14ac:dyDescent="0.25">
      <c r="B157" s="150">
        <v>40672</v>
      </c>
      <c r="C157" s="147">
        <v>6.9180192999032358E-2</v>
      </c>
      <c r="D157" s="149">
        <v>6.793478486477085E-2</v>
      </c>
      <c r="E157" s="147">
        <v>7.2347256584780487E-2</v>
      </c>
      <c r="F157" s="147"/>
      <c r="G157" s="148">
        <v>24.072362899999998</v>
      </c>
      <c r="H157" s="148">
        <v>0.24567106</v>
      </c>
      <c r="I157" s="148">
        <v>0.81468309999999999</v>
      </c>
      <c r="J157" s="147">
        <v>-5.9237031995162288E-3</v>
      </c>
      <c r="K157" s="145"/>
      <c r="L157" s="148">
        <v>3129.759</v>
      </c>
      <c r="M157" s="148">
        <v>0.92354599999999998</v>
      </c>
      <c r="N157" s="145"/>
      <c r="O157" s="145"/>
      <c r="P157" s="145"/>
      <c r="Q157" s="145"/>
      <c r="R157" s="145"/>
      <c r="S157" s="145"/>
      <c r="T157" s="145"/>
      <c r="U157" s="145"/>
      <c r="V157" s="145"/>
      <c r="W157" s="157"/>
      <c r="X157" s="158"/>
      <c r="Y157" s="145"/>
    </row>
    <row r="158" spans="2:25" ht="14.25" customHeight="1" x14ac:dyDescent="0.25">
      <c r="B158" s="150">
        <v>40673</v>
      </c>
      <c r="C158" s="147">
        <v>6.8651160661348076E-2</v>
      </c>
      <c r="D158" s="149">
        <v>6.7349142851603191E-2</v>
      </c>
      <c r="E158" s="147">
        <v>7.1961614554605771E-2</v>
      </c>
      <c r="F158" s="147"/>
      <c r="G158" s="148">
        <v>23.984128779999999</v>
      </c>
      <c r="H158" s="148">
        <v>0.12423441</v>
      </c>
      <c r="I158" s="148">
        <v>0.56082520999999996</v>
      </c>
      <c r="J158" s="147">
        <v>-5.4250063273858133E-3</v>
      </c>
      <c r="K158" s="145"/>
      <c r="L158" s="148">
        <v>3153.221</v>
      </c>
      <c r="M158" s="148">
        <v>0.93067</v>
      </c>
      <c r="N158" s="145"/>
      <c r="O158" s="145"/>
      <c r="P158" s="145"/>
      <c r="Q158" s="145"/>
      <c r="R158" s="145"/>
      <c r="S158" s="145"/>
      <c r="T158" s="145"/>
      <c r="U158" s="145"/>
      <c r="V158" s="145"/>
      <c r="W158" s="157"/>
      <c r="X158" s="158"/>
      <c r="Y158" s="145"/>
    </row>
    <row r="159" spans="2:25" ht="14.25" customHeight="1" x14ac:dyDescent="0.25">
      <c r="B159" s="150">
        <v>40674</v>
      </c>
      <c r="C159" s="147">
        <v>6.8751211489760919E-2</v>
      </c>
      <c r="D159" s="149">
        <v>6.7494601927524808E-2</v>
      </c>
      <c r="E159" s="147">
        <v>7.1961609300373042E-2</v>
      </c>
      <c r="F159" s="147"/>
      <c r="G159" s="148">
        <v>23.873974520000001</v>
      </c>
      <c r="H159" s="148">
        <v>0.23960531999999998</v>
      </c>
      <c r="I159" s="148">
        <v>0.73426206000000005</v>
      </c>
      <c r="J159" s="147">
        <v>-4.2434062901090539E-3</v>
      </c>
      <c r="K159" s="145"/>
      <c r="L159" s="148">
        <v>3145.085</v>
      </c>
      <c r="M159" s="148">
        <v>0.92927199999999999</v>
      </c>
      <c r="N159" s="145"/>
      <c r="O159" s="145"/>
      <c r="P159" s="145"/>
      <c r="Q159" s="145"/>
      <c r="R159" s="145"/>
      <c r="S159" s="145"/>
      <c r="T159" s="145"/>
      <c r="U159" s="145"/>
      <c r="V159" s="145"/>
      <c r="W159" s="157"/>
      <c r="X159" s="158"/>
      <c r="Y159" s="145"/>
    </row>
    <row r="160" spans="2:25" ht="14.25" customHeight="1" x14ac:dyDescent="0.25">
      <c r="B160" s="150">
        <v>40675</v>
      </c>
      <c r="C160" s="147">
        <v>6.8845145844186537E-2</v>
      </c>
      <c r="D160" s="149">
        <v>6.7567567044776192E-2</v>
      </c>
      <c r="E160" s="147">
        <v>7.2115383543584752E-2</v>
      </c>
      <c r="F160" s="147"/>
      <c r="G160" s="148">
        <v>23.82456196</v>
      </c>
      <c r="H160" s="148">
        <v>0.15750505000000001</v>
      </c>
      <c r="I160" s="148">
        <v>0.73130209999999995</v>
      </c>
      <c r="J160" s="147">
        <v>1.2109663131291486E-3</v>
      </c>
      <c r="K160" s="145"/>
      <c r="L160" s="148">
        <v>3101.6030000000001</v>
      </c>
      <c r="M160" s="148">
        <v>0.92800700000000003</v>
      </c>
      <c r="N160" s="145"/>
      <c r="O160" s="145"/>
      <c r="P160" s="145"/>
      <c r="Q160" s="145"/>
      <c r="R160" s="145"/>
      <c r="S160" s="145"/>
      <c r="T160" s="145"/>
      <c r="U160" s="145"/>
      <c r="V160" s="145"/>
      <c r="W160" s="157"/>
      <c r="X160" s="158"/>
      <c r="Y160" s="145"/>
    </row>
    <row r="161" spans="2:25" ht="14.25" customHeight="1" x14ac:dyDescent="0.25">
      <c r="B161" s="150">
        <v>40676</v>
      </c>
      <c r="C161" s="147">
        <v>6.9610603871759158E-2</v>
      </c>
      <c r="D161" s="149">
        <v>6.8455642522367036E-2</v>
      </c>
      <c r="E161" s="147">
        <v>7.2580640225163848E-2</v>
      </c>
      <c r="F161" s="147"/>
      <c r="G161" s="148">
        <v>23.887752369999998</v>
      </c>
      <c r="H161" s="148">
        <v>0.17305168000000001</v>
      </c>
      <c r="I161" s="148">
        <v>0.9258772999999999</v>
      </c>
      <c r="J161" s="147">
        <v>5.182234796726244E-3</v>
      </c>
      <c r="K161" s="145"/>
      <c r="L161" s="148">
        <v>3128.0929999999998</v>
      </c>
      <c r="M161" s="148">
        <v>0.91773300000000002</v>
      </c>
      <c r="N161" s="145"/>
      <c r="O161" s="145"/>
      <c r="P161" s="145"/>
      <c r="Q161" s="145"/>
      <c r="R161" s="145"/>
      <c r="S161" s="145"/>
      <c r="T161" s="145"/>
      <c r="U161" s="145"/>
      <c r="V161" s="145"/>
      <c r="W161" s="157"/>
      <c r="X161" s="158"/>
      <c r="Y161" s="145"/>
    </row>
    <row r="162" spans="2:25" ht="14.25" customHeight="1" x14ac:dyDescent="0.25">
      <c r="B162" s="150">
        <v>40679</v>
      </c>
      <c r="C162" s="147">
        <v>6.9822995124188963E-2</v>
      </c>
      <c r="D162" s="149">
        <v>6.8530698827667935E-2</v>
      </c>
      <c r="E162" s="147">
        <v>7.3131093130147942E-2</v>
      </c>
      <c r="F162" s="147"/>
      <c r="G162" s="148">
        <v>23.990554270000001</v>
      </c>
      <c r="H162" s="148">
        <v>0.11761386</v>
      </c>
      <c r="I162" s="148">
        <v>0.60708386999999997</v>
      </c>
      <c r="J162" s="147">
        <v>2.0347381113954531E-3</v>
      </c>
      <c r="K162" s="145"/>
      <c r="L162" s="148">
        <v>3100.4630000000002</v>
      </c>
      <c r="M162" s="148">
        <v>0.91509700000000005</v>
      </c>
      <c r="N162" s="145"/>
      <c r="O162" s="145"/>
      <c r="P162" s="145"/>
      <c r="Q162" s="145"/>
      <c r="R162" s="145"/>
      <c r="S162" s="145"/>
      <c r="T162" s="145"/>
      <c r="U162" s="145"/>
      <c r="V162" s="145"/>
      <c r="W162" s="157"/>
      <c r="X162" s="158"/>
      <c r="Y162" s="145"/>
    </row>
    <row r="163" spans="2:25" ht="14.25" customHeight="1" x14ac:dyDescent="0.25">
      <c r="B163" s="150">
        <v>40680</v>
      </c>
      <c r="C163" s="147">
        <v>6.9800473621510706E-2</v>
      </c>
      <c r="D163" s="149">
        <v>6.8530705502992492E-2</v>
      </c>
      <c r="E163" s="147">
        <v>7.3051947962537278E-2</v>
      </c>
      <c r="F163" s="147"/>
      <c r="G163" s="148">
        <v>23.991869209999997</v>
      </c>
      <c r="H163" s="148">
        <v>0.22116147</v>
      </c>
      <c r="I163" s="148">
        <v>0.97239717000000003</v>
      </c>
      <c r="J163" s="147">
        <v>2.9132810516986373E-3</v>
      </c>
      <c r="K163" s="145"/>
      <c r="L163" s="148">
        <v>3116.0279999999998</v>
      </c>
      <c r="M163" s="148">
        <v>0.915385</v>
      </c>
      <c r="N163" s="145"/>
      <c r="O163" s="145"/>
      <c r="P163" s="145"/>
      <c r="Q163" s="145"/>
      <c r="R163" s="145"/>
      <c r="S163" s="145"/>
      <c r="T163" s="145"/>
      <c r="U163" s="145"/>
      <c r="V163" s="145"/>
      <c r="W163" s="157"/>
      <c r="X163" s="158"/>
      <c r="Y163" s="145"/>
    </row>
    <row r="164" spans="2:25" ht="14.25" customHeight="1" x14ac:dyDescent="0.25">
      <c r="B164" s="150">
        <v>40681</v>
      </c>
      <c r="C164" s="147">
        <v>6.9721194516295187E-2</v>
      </c>
      <c r="D164" s="149">
        <v>6.8455643203474761E-2</v>
      </c>
      <c r="E164" s="147">
        <v>7.297297069449607E-2</v>
      </c>
      <c r="F164" s="147"/>
      <c r="G164" s="148">
        <v>24.11317107</v>
      </c>
      <c r="H164" s="148">
        <v>6.6215689999999994E-2</v>
      </c>
      <c r="I164" s="148">
        <v>0.66086022999999994</v>
      </c>
      <c r="J164" s="147">
        <v>1.2203229129149757E-4</v>
      </c>
      <c r="K164" s="145"/>
      <c r="L164" s="148">
        <v>3139.3789999999999</v>
      </c>
      <c r="M164" s="148">
        <v>0.91641499999999998</v>
      </c>
      <c r="N164" s="145"/>
      <c r="O164" s="145"/>
      <c r="P164" s="145"/>
      <c r="Q164" s="145"/>
      <c r="R164" s="145"/>
      <c r="S164" s="145"/>
      <c r="T164" s="145"/>
      <c r="U164" s="145"/>
      <c r="V164" s="145"/>
      <c r="W164" s="157"/>
      <c r="X164" s="158"/>
      <c r="Y164" s="145"/>
    </row>
    <row r="165" spans="2:25" ht="14.25" customHeight="1" x14ac:dyDescent="0.25">
      <c r="B165" s="150">
        <v>40682</v>
      </c>
      <c r="C165" s="147">
        <v>6.970949830983908E-2</v>
      </c>
      <c r="D165" s="149">
        <v>6.8455643240820513E-2</v>
      </c>
      <c r="E165" s="147">
        <v>7.2894158205947079E-2</v>
      </c>
      <c r="F165" s="147"/>
      <c r="G165" s="148">
        <v>24.18959392</v>
      </c>
      <c r="H165" s="148">
        <v>9.8418190000000003E-2</v>
      </c>
      <c r="I165" s="148">
        <v>0.69314768000000004</v>
      </c>
      <c r="J165" s="147">
        <v>1.9812275829402385E-3</v>
      </c>
      <c r="K165" s="145"/>
      <c r="L165" s="148">
        <v>3120.6390000000001</v>
      </c>
      <c r="M165" s="148">
        <v>0.91672100000000001</v>
      </c>
      <c r="N165" s="145"/>
      <c r="O165" s="145"/>
      <c r="P165" s="145"/>
      <c r="Q165" s="145"/>
      <c r="R165" s="145"/>
      <c r="S165" s="145"/>
      <c r="T165" s="145"/>
      <c r="U165" s="145"/>
      <c r="V165" s="145"/>
      <c r="W165" s="157"/>
      <c r="X165" s="158"/>
      <c r="Y165" s="145"/>
    </row>
    <row r="166" spans="2:25" ht="14.25" customHeight="1" x14ac:dyDescent="0.25">
      <c r="B166" s="150">
        <v>40683</v>
      </c>
      <c r="C166" s="147">
        <v>6.9780925967720869E-2</v>
      </c>
      <c r="D166" s="149">
        <v>6.845564403418225E-2</v>
      </c>
      <c r="E166" s="147">
        <v>7.3131089341499256E-2</v>
      </c>
      <c r="F166" s="147"/>
      <c r="G166" s="148">
        <v>24.293779409999999</v>
      </c>
      <c r="H166" s="148">
        <v>5.4915329999999991E-2</v>
      </c>
      <c r="I166" s="148">
        <v>0.47864115000000002</v>
      </c>
      <c r="J166" s="147">
        <v>1.2759743944215814E-3</v>
      </c>
      <c r="K166" s="145"/>
      <c r="L166" s="148">
        <v>3121.596</v>
      </c>
      <c r="M166" s="148">
        <v>0.91584600000000005</v>
      </c>
      <c r="N166" s="145"/>
      <c r="O166" s="145"/>
      <c r="P166" s="145"/>
      <c r="Q166" s="145"/>
      <c r="R166" s="145"/>
      <c r="S166" s="145"/>
      <c r="T166" s="145"/>
      <c r="U166" s="145"/>
      <c r="V166" s="145"/>
      <c r="W166" s="157"/>
      <c r="X166" s="158"/>
      <c r="Y166" s="145"/>
    </row>
    <row r="167" spans="2:25" ht="14.25" customHeight="1" x14ac:dyDescent="0.25">
      <c r="B167" s="150">
        <v>40686</v>
      </c>
      <c r="C167" s="147">
        <v>7.0213862287003562E-2</v>
      </c>
      <c r="D167" s="149">
        <v>6.8832598884476168E-2</v>
      </c>
      <c r="E167" s="147">
        <v>7.3689956415905075E-2</v>
      </c>
      <c r="F167" s="147"/>
      <c r="G167" s="148">
        <v>24.289652889999999</v>
      </c>
      <c r="H167" s="148">
        <v>0.22561176999999999</v>
      </c>
      <c r="I167" s="148">
        <v>1.1092617</v>
      </c>
      <c r="J167" s="147">
        <v>6.2766135276479552E-3</v>
      </c>
      <c r="K167" s="145"/>
      <c r="L167" s="148">
        <v>3022.98</v>
      </c>
      <c r="M167" s="148">
        <v>0.91028200000000004</v>
      </c>
      <c r="N167" s="145"/>
      <c r="O167" s="145"/>
      <c r="P167" s="145"/>
      <c r="Q167" s="145"/>
      <c r="R167" s="145"/>
      <c r="S167" s="145"/>
      <c r="T167" s="145"/>
      <c r="U167" s="145"/>
      <c r="V167" s="145"/>
      <c r="W167" s="157"/>
      <c r="X167" s="158"/>
      <c r="Y167" s="145"/>
    </row>
    <row r="168" spans="2:25" ht="14.25" customHeight="1" x14ac:dyDescent="0.25">
      <c r="B168" s="150">
        <v>40687</v>
      </c>
      <c r="C168" s="147">
        <v>7.0333201966824965E-2</v>
      </c>
      <c r="D168" s="149">
        <v>6.8984550518676885E-2</v>
      </c>
      <c r="E168" s="147">
        <v>7.368995420891776E-2</v>
      </c>
      <c r="F168" s="147"/>
      <c r="G168" s="148">
        <v>24.466003229999998</v>
      </c>
      <c r="H168" s="148">
        <v>0.14254460999999999</v>
      </c>
      <c r="I168" s="148">
        <v>0.82098526000000005</v>
      </c>
      <c r="J168" s="147">
        <v>8.5946140872011326E-4</v>
      </c>
      <c r="K168" s="145"/>
      <c r="L168" s="148">
        <v>3026.223</v>
      </c>
      <c r="M168" s="148">
        <v>0.90887600000000002</v>
      </c>
      <c r="N168" s="145"/>
      <c r="O168" s="145"/>
      <c r="P168" s="145"/>
      <c r="Q168" s="145"/>
      <c r="R168" s="145"/>
      <c r="S168" s="145"/>
      <c r="T168" s="145"/>
      <c r="U168" s="145"/>
      <c r="V168" s="145"/>
      <c r="W168" s="157"/>
      <c r="X168" s="158"/>
      <c r="Y168" s="145"/>
    </row>
    <row r="169" spans="2:25" ht="14.25" customHeight="1" x14ac:dyDescent="0.25">
      <c r="B169" s="150">
        <v>40688</v>
      </c>
      <c r="C169" s="147">
        <v>6.9905408117411721E-2</v>
      </c>
      <c r="D169" s="149">
        <v>6.8380741731831118E-2</v>
      </c>
      <c r="E169" s="147">
        <v>7.3689952721152571E-2</v>
      </c>
      <c r="F169" s="147"/>
      <c r="G169" s="148">
        <v>24.46826746</v>
      </c>
      <c r="H169" s="148">
        <v>0.34622638</v>
      </c>
      <c r="I169" s="148">
        <v>0.74080212000000001</v>
      </c>
      <c r="J169" s="147">
        <v>2.1173202932241145E-3</v>
      </c>
      <c r="K169" s="145"/>
      <c r="L169" s="148">
        <v>2990.3429999999998</v>
      </c>
      <c r="M169" s="148">
        <v>0.91454800000000003</v>
      </c>
      <c r="N169" s="145"/>
      <c r="O169" s="145"/>
      <c r="P169" s="145"/>
      <c r="Q169" s="145"/>
      <c r="R169" s="145"/>
      <c r="S169" s="145"/>
      <c r="T169" s="145"/>
      <c r="U169" s="145"/>
      <c r="V169" s="145"/>
      <c r="W169" s="157"/>
      <c r="X169" s="158"/>
      <c r="Y169" s="145"/>
    </row>
    <row r="170" spans="2:25" ht="14.25" customHeight="1" x14ac:dyDescent="0.25">
      <c r="B170" s="150">
        <v>40689</v>
      </c>
      <c r="C170" s="147">
        <v>7.0013286704099995E-2</v>
      </c>
      <c r="D170" s="149">
        <v>6.8530700440458253E-2</v>
      </c>
      <c r="E170" s="147">
        <v>7.3689954344984404E-2</v>
      </c>
      <c r="F170" s="147"/>
      <c r="G170" s="148">
        <v>24.69080963</v>
      </c>
      <c r="H170" s="148">
        <v>0.15415045999999999</v>
      </c>
      <c r="I170" s="148">
        <v>0.63362916999999996</v>
      </c>
      <c r="J170" s="147">
        <v>7.1117583113660598E-3</v>
      </c>
      <c r="K170" s="145"/>
      <c r="L170" s="148">
        <v>2978.3809999999999</v>
      </c>
      <c r="M170" s="148">
        <v>0.91312400000000005</v>
      </c>
      <c r="N170" s="145"/>
      <c r="O170" s="145"/>
      <c r="P170" s="145"/>
      <c r="Q170" s="145"/>
      <c r="R170" s="145"/>
      <c r="S170" s="145"/>
      <c r="T170" s="145"/>
      <c r="U170" s="145"/>
      <c r="V170" s="145"/>
      <c r="W170" s="157"/>
      <c r="X170" s="158"/>
      <c r="Y170" s="145"/>
    </row>
    <row r="171" spans="2:25" ht="14.25" customHeight="1" x14ac:dyDescent="0.25">
      <c r="B171" s="150">
        <v>40690</v>
      </c>
      <c r="C171" s="147">
        <v>6.9970879227099089E-2</v>
      </c>
      <c r="D171" s="149">
        <v>6.8530700639487602E-2</v>
      </c>
      <c r="E171" s="147">
        <v>7.3529410207120963E-2</v>
      </c>
      <c r="F171" s="147"/>
      <c r="G171" s="148">
        <v>24.763155989999998</v>
      </c>
      <c r="H171" s="148">
        <v>0.21887130000000002</v>
      </c>
      <c r="I171" s="148">
        <v>0.69605717999999994</v>
      </c>
      <c r="J171" s="147">
        <v>1.0140825300639672E-2</v>
      </c>
      <c r="K171" s="145"/>
      <c r="L171" s="148">
        <v>2963.308</v>
      </c>
      <c r="M171" s="148">
        <v>0.91368799999999994</v>
      </c>
      <c r="N171" s="145"/>
      <c r="O171" s="145"/>
      <c r="P171" s="145"/>
      <c r="Q171" s="145"/>
      <c r="R171" s="145"/>
      <c r="S171" s="145"/>
      <c r="T171" s="145"/>
      <c r="U171" s="145"/>
      <c r="V171" s="145"/>
      <c r="W171" s="157"/>
      <c r="X171" s="158"/>
      <c r="Y171" s="145"/>
    </row>
    <row r="172" spans="2:25" ht="14.25" customHeight="1" x14ac:dyDescent="0.25">
      <c r="B172" s="150">
        <v>40693</v>
      </c>
      <c r="C172" s="147">
        <v>6.9849089735134831E-2</v>
      </c>
      <c r="D172" s="149">
        <v>6.838074434013007E-2</v>
      </c>
      <c r="E172" s="147">
        <v>7.3449391541069581E-2</v>
      </c>
      <c r="F172" s="147"/>
      <c r="G172" s="148">
        <v>24.871908230000003</v>
      </c>
      <c r="H172" s="148">
        <v>0.21548439999999999</v>
      </c>
      <c r="I172" s="148">
        <v>0.64885603000000003</v>
      </c>
      <c r="J172" s="147">
        <v>1.3058814270131445E-2</v>
      </c>
      <c r="K172" s="145"/>
      <c r="L172" s="148">
        <v>2954.5059999999999</v>
      </c>
      <c r="M172" s="148">
        <v>0.91537500000000005</v>
      </c>
      <c r="N172" s="145"/>
      <c r="O172" s="145"/>
      <c r="P172" s="145"/>
      <c r="Q172" s="145"/>
      <c r="R172" s="145"/>
      <c r="S172" s="145"/>
      <c r="T172" s="145"/>
      <c r="U172" s="145"/>
      <c r="V172" s="145"/>
      <c r="W172" s="157"/>
      <c r="X172" s="158"/>
      <c r="Y172" s="145"/>
    </row>
    <row r="173" spans="2:25" ht="14.25" customHeight="1" x14ac:dyDescent="0.25">
      <c r="B173" s="150">
        <v>40694</v>
      </c>
      <c r="C173" s="147">
        <v>6.9789819331254679E-2</v>
      </c>
      <c r="D173" s="149">
        <v>6.8306008308005151E-2</v>
      </c>
      <c r="E173" s="147">
        <v>7.3449392954827317E-2</v>
      </c>
      <c r="F173" s="147"/>
      <c r="G173" s="148">
        <v>24.97943386</v>
      </c>
      <c r="H173" s="148">
        <v>0.22938496</v>
      </c>
      <c r="I173" s="148">
        <v>1.2343021000000001</v>
      </c>
      <c r="J173" s="147">
        <v>1.4807717625118755E-2</v>
      </c>
      <c r="K173" s="145"/>
      <c r="L173" s="148">
        <v>3001.556</v>
      </c>
      <c r="M173" s="148">
        <v>0.916103</v>
      </c>
      <c r="N173" s="145"/>
      <c r="O173" s="145"/>
      <c r="P173" s="145"/>
      <c r="Q173" s="145"/>
      <c r="R173" s="145"/>
      <c r="S173" s="145"/>
      <c r="T173" s="145"/>
      <c r="U173" s="145"/>
      <c r="V173" s="145"/>
      <c r="W173" s="157"/>
      <c r="X173" s="158"/>
      <c r="Y173" s="145"/>
    </row>
    <row r="174" spans="2:25" ht="14.25" customHeight="1" x14ac:dyDescent="0.25">
      <c r="B174" s="150">
        <v>40695</v>
      </c>
      <c r="C174" s="147">
        <v>6.9820521693706922E-2</v>
      </c>
      <c r="D174" s="149">
        <v>6.8306006615331857E-2</v>
      </c>
      <c r="E174" s="147">
        <v>7.3529407008637346E-2</v>
      </c>
      <c r="F174" s="147"/>
      <c r="G174" s="148">
        <v>25.346551949999998</v>
      </c>
      <c r="H174" s="148">
        <v>0.36051326</v>
      </c>
      <c r="I174" s="148">
        <v>1.14934793</v>
      </c>
      <c r="J174" s="147">
        <v>9.2436866277451988E-3</v>
      </c>
      <c r="K174" s="145"/>
      <c r="L174" s="148">
        <v>3004.1729999999998</v>
      </c>
      <c r="M174" s="148">
        <v>0.91580700000000004</v>
      </c>
      <c r="N174" s="145"/>
      <c r="O174" s="145"/>
      <c r="P174" s="145"/>
      <c r="Q174" s="145"/>
      <c r="R174" s="145"/>
      <c r="S174" s="145"/>
      <c r="T174" s="145"/>
      <c r="U174" s="145"/>
      <c r="V174" s="145"/>
      <c r="W174" s="157"/>
      <c r="X174" s="158"/>
      <c r="Y174" s="145"/>
    </row>
    <row r="175" spans="2:25" ht="14.25" customHeight="1" x14ac:dyDescent="0.25">
      <c r="B175" s="150">
        <v>40696</v>
      </c>
      <c r="C175" s="147">
        <v>7.0063485334745143E-2</v>
      </c>
      <c r="D175" s="149">
        <v>6.8530704032820827E-2</v>
      </c>
      <c r="E175" s="147">
        <v>7.3770489548396934E-2</v>
      </c>
      <c r="F175" s="147"/>
      <c r="G175" s="148">
        <v>25.669277789999999</v>
      </c>
      <c r="H175" s="148">
        <v>0.33472423000000001</v>
      </c>
      <c r="I175" s="148">
        <v>1.0336722599999999</v>
      </c>
      <c r="J175" s="147">
        <v>9.2330167798032586E-3</v>
      </c>
      <c r="K175" s="145"/>
      <c r="L175" s="148">
        <v>2955.7049999999999</v>
      </c>
      <c r="M175" s="148">
        <v>0.91284100000000001</v>
      </c>
      <c r="N175" s="145"/>
      <c r="O175" s="145"/>
      <c r="P175" s="145"/>
      <c r="Q175" s="145"/>
      <c r="R175" s="145"/>
      <c r="S175" s="145"/>
      <c r="T175" s="145"/>
      <c r="U175" s="145"/>
      <c r="V175" s="145"/>
      <c r="W175" s="157"/>
      <c r="X175" s="158"/>
      <c r="Y175" s="145"/>
    </row>
    <row r="176" spans="2:25" ht="14.25" customHeight="1" x14ac:dyDescent="0.25">
      <c r="B176" s="150">
        <v>40697</v>
      </c>
      <c r="C176" s="147">
        <v>7.0481884457669577E-2</v>
      </c>
      <c r="D176" s="149">
        <v>6.9213730192619033E-2</v>
      </c>
      <c r="E176" s="147">
        <v>7.3689948152636547E-2</v>
      </c>
      <c r="F176" s="147"/>
      <c r="G176" s="148">
        <v>26.43712816</v>
      </c>
      <c r="H176" s="148">
        <v>0.20775538000000002</v>
      </c>
      <c r="I176" s="148">
        <v>1.08002869</v>
      </c>
      <c r="J176" s="147">
        <v>-3.2625073032876344E-4</v>
      </c>
      <c r="K176" s="145"/>
      <c r="L176" s="148">
        <v>2986.3490000000002</v>
      </c>
      <c r="M176" s="148">
        <v>0.90669999999999995</v>
      </c>
      <c r="N176" s="145"/>
      <c r="O176" s="145"/>
      <c r="P176" s="145"/>
      <c r="Q176" s="145"/>
      <c r="R176" s="145"/>
      <c r="S176" s="145"/>
      <c r="T176" s="145"/>
      <c r="U176" s="145"/>
      <c r="V176" s="145"/>
      <c r="W176" s="157"/>
      <c r="X176" s="158"/>
      <c r="Y176" s="145"/>
    </row>
    <row r="177" spans="2:25" ht="14.25" customHeight="1" x14ac:dyDescent="0.25">
      <c r="B177" s="150">
        <v>40701</v>
      </c>
      <c r="C177" s="147">
        <v>6.9945656602025244E-2</v>
      </c>
      <c r="D177" s="149">
        <v>6.8530700337162548E-2</v>
      </c>
      <c r="E177" s="147">
        <v>7.3609593694701783E-2</v>
      </c>
      <c r="F177" s="147"/>
      <c r="G177" s="148">
        <v>26.965139240000003</v>
      </c>
      <c r="H177" s="148">
        <v>0.20835719</v>
      </c>
      <c r="I177" s="148">
        <v>0.57397396000000001</v>
      </c>
      <c r="J177" s="147">
        <v>-3.7752066680952845E-3</v>
      </c>
      <c r="K177" s="145"/>
      <c r="L177" s="148">
        <v>3004.2620000000002</v>
      </c>
      <c r="M177" s="148">
        <v>0.91335</v>
      </c>
      <c r="N177" s="145"/>
      <c r="O177" s="145"/>
      <c r="P177" s="145"/>
      <c r="Q177" s="145"/>
      <c r="R177" s="145"/>
      <c r="S177" s="145"/>
      <c r="T177" s="145"/>
      <c r="U177" s="145"/>
      <c r="V177" s="145"/>
      <c r="W177" s="157"/>
      <c r="X177" s="158"/>
      <c r="Y177" s="145"/>
    </row>
    <row r="178" spans="2:25" ht="14.25" customHeight="1" x14ac:dyDescent="0.25">
      <c r="B178" s="150">
        <v>40702</v>
      </c>
      <c r="C178" s="147">
        <v>6.9816635605659025E-2</v>
      </c>
      <c r="D178" s="149">
        <v>6.8455644104897587E-2</v>
      </c>
      <c r="E178" s="147">
        <v>7.3369553660025635E-2</v>
      </c>
      <c r="F178" s="147"/>
      <c r="G178" s="148">
        <v>27.062980870000001</v>
      </c>
      <c r="H178" s="148">
        <v>0.35417287000000003</v>
      </c>
      <c r="I178" s="148">
        <v>0.91336098999999993</v>
      </c>
      <c r="J178" s="147">
        <v>-4.9039807492565948E-3</v>
      </c>
      <c r="K178" s="145"/>
      <c r="L178" s="148">
        <v>3008.652</v>
      </c>
      <c r="M178" s="148">
        <v>0.91491400000000001</v>
      </c>
      <c r="N178" s="145"/>
      <c r="O178" s="145"/>
      <c r="P178" s="145"/>
      <c r="Q178" s="145"/>
      <c r="R178" s="145"/>
      <c r="S178" s="145"/>
      <c r="T178" s="145"/>
      <c r="U178" s="145"/>
      <c r="V178" s="145"/>
      <c r="W178" s="157"/>
      <c r="X178" s="158"/>
      <c r="Y178" s="145"/>
    </row>
    <row r="179" spans="2:25" ht="14.25" customHeight="1" x14ac:dyDescent="0.25">
      <c r="B179" s="150">
        <v>40703</v>
      </c>
      <c r="C179" s="147">
        <v>7.0004798127290532E-2</v>
      </c>
      <c r="D179" s="149">
        <v>6.8681314941502938E-2</v>
      </c>
      <c r="E179" s="147">
        <v>7.3307637082072649E-2</v>
      </c>
      <c r="F179" s="147"/>
      <c r="G179" s="148">
        <v>27.491454470000004</v>
      </c>
      <c r="H179" s="148">
        <v>0.30164359000000002</v>
      </c>
      <c r="I179" s="148">
        <v>1.04764302</v>
      </c>
      <c r="J179" s="147">
        <v>2.2731534022936576E-3</v>
      </c>
      <c r="K179" s="145"/>
      <c r="L179" s="148">
        <v>2951.8890000000001</v>
      </c>
      <c r="M179" s="148">
        <v>0.91303000000000001</v>
      </c>
      <c r="N179" s="145"/>
      <c r="O179" s="145"/>
      <c r="P179" s="145"/>
      <c r="Q179" s="145"/>
      <c r="R179" s="145"/>
      <c r="S179" s="145"/>
      <c r="T179" s="145"/>
      <c r="U179" s="145"/>
      <c r="V179" s="145"/>
      <c r="W179" s="157"/>
      <c r="X179" s="158"/>
      <c r="Y179" s="145"/>
    </row>
    <row r="180" spans="2:25" ht="14.25" customHeight="1" x14ac:dyDescent="0.25">
      <c r="B180" s="150">
        <v>40704</v>
      </c>
      <c r="C180" s="147">
        <v>7.0015124196911804E-2</v>
      </c>
      <c r="D180" s="149">
        <v>6.8681314600406204E-2</v>
      </c>
      <c r="E180" s="147">
        <v>7.338682338648235E-2</v>
      </c>
      <c r="F180" s="147"/>
      <c r="G180" s="148">
        <v>27.546000599999999</v>
      </c>
      <c r="H180" s="148">
        <v>0.19023224999999999</v>
      </c>
      <c r="I180" s="148">
        <v>0.70822293999999997</v>
      </c>
      <c r="J180" s="147">
        <v>4.145148130284697E-5</v>
      </c>
      <c r="K180" s="145"/>
      <c r="L180" s="148">
        <v>2961.9319999999998</v>
      </c>
      <c r="M180" s="148">
        <v>0.912744</v>
      </c>
      <c r="N180" s="145"/>
      <c r="O180" s="145"/>
      <c r="P180" s="145"/>
      <c r="Q180" s="145"/>
      <c r="R180" s="145"/>
      <c r="S180" s="145"/>
      <c r="T180" s="145"/>
      <c r="U180" s="145"/>
      <c r="V180" s="145"/>
      <c r="W180" s="157"/>
      <c r="X180" s="158"/>
      <c r="Y180" s="145"/>
    </row>
    <row r="181" spans="2:25" ht="14.25" customHeight="1" x14ac:dyDescent="0.25">
      <c r="B181" s="150">
        <v>40707</v>
      </c>
      <c r="C181" s="147">
        <v>7.0258087759763582E-2</v>
      </c>
      <c r="D181" s="149">
        <v>6.8984544327903005E-2</v>
      </c>
      <c r="E181" s="147">
        <v>7.3472219416134049E-2</v>
      </c>
      <c r="F181" s="147"/>
      <c r="G181" s="148">
        <v>27.578045729999999</v>
      </c>
      <c r="H181" s="148">
        <v>0.11486341999999999</v>
      </c>
      <c r="I181" s="148">
        <v>0.51711452999999996</v>
      </c>
      <c r="J181" s="147">
        <v>2.7943939545025851E-3</v>
      </c>
      <c r="K181" s="145"/>
      <c r="L181" s="148">
        <v>2950.348</v>
      </c>
      <c r="M181" s="148">
        <v>0.90959299999999998</v>
      </c>
      <c r="N181" s="145"/>
      <c r="O181" s="145"/>
      <c r="P181" s="145"/>
      <c r="Q181" s="145"/>
      <c r="R181" s="145"/>
      <c r="S181" s="145"/>
      <c r="T181" s="145"/>
      <c r="U181" s="145"/>
      <c r="V181" s="145"/>
      <c r="W181" s="157"/>
      <c r="X181" s="158"/>
      <c r="Y181" s="145"/>
    </row>
    <row r="182" spans="2:25" ht="14.25" customHeight="1" x14ac:dyDescent="0.25">
      <c r="B182" s="150">
        <v>40708</v>
      </c>
      <c r="C182" s="147">
        <v>7.0358225250867448E-2</v>
      </c>
      <c r="D182" s="149">
        <v>6.9060772859363559E-2</v>
      </c>
      <c r="E182" s="147">
        <v>7.3636065812853077E-2</v>
      </c>
      <c r="F182" s="147"/>
      <c r="G182" s="148">
        <v>27.612396399999998</v>
      </c>
      <c r="H182" s="148">
        <v>0.17686099999999999</v>
      </c>
      <c r="I182" s="148">
        <v>1.0996796500000001</v>
      </c>
      <c r="J182" s="147">
        <v>-2.1870543792961927E-4</v>
      </c>
      <c r="K182" s="145"/>
      <c r="L182" s="148">
        <v>2993.5590000000002</v>
      </c>
      <c r="M182" s="148">
        <v>0.90830699999999998</v>
      </c>
      <c r="N182" s="145"/>
      <c r="O182" s="145"/>
      <c r="P182" s="145"/>
      <c r="Q182" s="145"/>
      <c r="R182" s="145"/>
      <c r="S182" s="145"/>
      <c r="T182" s="145"/>
      <c r="U182" s="145"/>
      <c r="V182" s="145"/>
      <c r="W182" s="157"/>
      <c r="X182" s="158"/>
      <c r="Y182" s="145"/>
    </row>
    <row r="183" spans="2:25" ht="14.25" customHeight="1" x14ac:dyDescent="0.25">
      <c r="B183" s="150">
        <v>40709</v>
      </c>
      <c r="C183" s="147">
        <v>7.0642490993169632E-2</v>
      </c>
      <c r="D183" s="149">
        <v>6.9367368694165765E-2</v>
      </c>
      <c r="E183" s="147">
        <v>7.386947393542688E-2</v>
      </c>
      <c r="F183" s="147"/>
      <c r="G183" s="148">
        <v>27.68378577</v>
      </c>
      <c r="H183" s="148">
        <v>0.13228885000000001</v>
      </c>
      <c r="I183" s="148">
        <v>0.71783567000000004</v>
      </c>
      <c r="J183" s="147">
        <v>7.244252012222665E-4</v>
      </c>
      <c r="K183" s="145"/>
      <c r="L183" s="148">
        <v>2963.1190000000001</v>
      </c>
      <c r="M183" s="148">
        <v>0.90464</v>
      </c>
      <c r="N183" s="145"/>
      <c r="O183" s="145"/>
      <c r="P183" s="145"/>
      <c r="Q183" s="145"/>
      <c r="R183" s="145"/>
      <c r="S183" s="145"/>
      <c r="T183" s="145"/>
      <c r="U183" s="145"/>
      <c r="V183" s="145"/>
      <c r="W183" s="157"/>
      <c r="X183" s="158"/>
      <c r="Y183" s="145"/>
    </row>
    <row r="184" spans="2:25" ht="14.25" customHeight="1" x14ac:dyDescent="0.25">
      <c r="B184" s="150">
        <v>40710</v>
      </c>
      <c r="C184" s="147">
        <v>7.0478358577777733E-2</v>
      </c>
      <c r="D184" s="149">
        <v>6.9137169527036871E-2</v>
      </c>
      <c r="E184" s="147">
        <v>7.3870109349070567E-2</v>
      </c>
      <c r="F184" s="147"/>
      <c r="G184" s="148">
        <v>27.679425290000001</v>
      </c>
      <c r="H184" s="148">
        <v>0.41895062999999999</v>
      </c>
      <c r="I184" s="148">
        <v>0.90760890999999988</v>
      </c>
      <c r="J184" s="147">
        <v>3.3166772616268852E-3</v>
      </c>
      <c r="K184" s="145"/>
      <c r="L184" s="148">
        <v>2917.578</v>
      </c>
      <c r="M184" s="148">
        <v>0.90677300000000005</v>
      </c>
      <c r="N184" s="145"/>
      <c r="O184" s="145"/>
      <c r="P184" s="145"/>
      <c r="Q184" s="145"/>
      <c r="R184" s="145"/>
      <c r="S184" s="145"/>
      <c r="T184" s="145"/>
      <c r="U184" s="145"/>
      <c r="V184" s="145"/>
      <c r="W184" s="157"/>
      <c r="X184" s="158"/>
      <c r="Y184" s="145"/>
    </row>
    <row r="185" spans="2:25" ht="14.25" customHeight="1" x14ac:dyDescent="0.25">
      <c r="B185" s="150">
        <v>40711</v>
      </c>
      <c r="C185" s="147">
        <v>7.0422531767050281E-2</v>
      </c>
      <c r="D185" s="149">
        <v>6.9060773283323801E-2</v>
      </c>
      <c r="E185" s="147">
        <v>7.3870708357923753E-2</v>
      </c>
      <c r="F185" s="147"/>
      <c r="G185" s="148">
        <v>27.764296829999999</v>
      </c>
      <c r="H185" s="148">
        <v>0.32118296000000002</v>
      </c>
      <c r="I185" s="148">
        <v>0.70928837</v>
      </c>
      <c r="J185" s="147">
        <v>5.6449299622783802E-3</v>
      </c>
      <c r="K185" s="145"/>
      <c r="L185" s="148">
        <v>2892.1570000000002</v>
      </c>
      <c r="M185" s="148">
        <v>0.90744599999999997</v>
      </c>
      <c r="N185" s="145"/>
      <c r="O185" s="145"/>
      <c r="P185" s="145"/>
      <c r="Q185" s="145"/>
      <c r="R185" s="145"/>
      <c r="S185" s="145"/>
      <c r="T185" s="145"/>
      <c r="U185" s="145"/>
      <c r="V185" s="145"/>
      <c r="W185" s="157"/>
      <c r="X185" s="158"/>
      <c r="Y185" s="145"/>
    </row>
    <row r="186" spans="2:25" ht="14.25" customHeight="1" x14ac:dyDescent="0.25">
      <c r="B186" s="150">
        <v>40714</v>
      </c>
      <c r="C186" s="147">
        <v>7.0580198374870243E-2</v>
      </c>
      <c r="D186" s="149">
        <v>6.9213731972750339E-2</v>
      </c>
      <c r="E186" s="147">
        <v>7.4037966042361611E-2</v>
      </c>
      <c r="F186" s="147"/>
      <c r="G186" s="148">
        <v>27.777790010000004</v>
      </c>
      <c r="H186" s="148">
        <v>0.37145787999999996</v>
      </c>
      <c r="I186" s="148">
        <v>0.77422133000000004</v>
      </c>
      <c r="J186" s="147">
        <v>8.657091875629231E-3</v>
      </c>
      <c r="K186" s="145"/>
      <c r="L186" s="148">
        <v>2874.8960000000002</v>
      </c>
      <c r="M186" s="148">
        <v>0.90542800000000001</v>
      </c>
      <c r="N186" s="145"/>
      <c r="O186" s="145"/>
      <c r="P186" s="145"/>
      <c r="Q186" s="145"/>
      <c r="R186" s="145"/>
      <c r="S186" s="145"/>
      <c r="T186" s="145"/>
      <c r="U186" s="145"/>
      <c r="V186" s="145"/>
      <c r="W186" s="157"/>
      <c r="X186" s="158"/>
      <c r="Y186" s="145"/>
    </row>
    <row r="187" spans="2:25" ht="14.25" customHeight="1" x14ac:dyDescent="0.25">
      <c r="B187" s="150">
        <v>40715</v>
      </c>
      <c r="C187" s="147">
        <v>7.0789315622806451E-2</v>
      </c>
      <c r="D187" s="149">
        <v>6.9444450205559116E-2</v>
      </c>
      <c r="E187" s="147">
        <v>7.4217575775604505E-2</v>
      </c>
      <c r="F187" s="147"/>
      <c r="G187" s="148">
        <v>28.0205831</v>
      </c>
      <c r="H187" s="148">
        <v>0.22914038999999997</v>
      </c>
      <c r="I187" s="148">
        <v>0.94737458000000008</v>
      </c>
      <c r="J187" s="147">
        <v>4.0715772313361289E-3</v>
      </c>
      <c r="K187" s="145"/>
      <c r="L187" s="148">
        <v>2909.0729999999999</v>
      </c>
      <c r="M187" s="148">
        <v>0.90265099999999998</v>
      </c>
      <c r="N187" s="145"/>
      <c r="O187" s="145"/>
      <c r="P187" s="145"/>
      <c r="Q187" s="145"/>
      <c r="R187" s="145"/>
      <c r="S187" s="145"/>
      <c r="T187" s="145"/>
      <c r="U187" s="145"/>
      <c r="V187" s="145"/>
      <c r="W187" s="157"/>
      <c r="X187" s="158"/>
      <c r="Y187" s="145"/>
    </row>
    <row r="188" spans="2:25" ht="14.25" customHeight="1" x14ac:dyDescent="0.25">
      <c r="B188" s="150">
        <v>40716</v>
      </c>
      <c r="C188" s="147">
        <v>7.1077898913096876E-2</v>
      </c>
      <c r="D188" s="149">
        <v>6.9832408409997701E-2</v>
      </c>
      <c r="E188" s="147">
        <v>7.4292157550137655E-2</v>
      </c>
      <c r="F188" s="147"/>
      <c r="G188" s="148">
        <v>28.257241350000001</v>
      </c>
      <c r="H188" s="148">
        <v>0.21282186</v>
      </c>
      <c r="I188" s="148">
        <v>1.1524277000000001</v>
      </c>
      <c r="J188" s="147">
        <v>3.2346212582379345E-3</v>
      </c>
      <c r="K188" s="145"/>
      <c r="L188" s="148">
        <v>2908.5819999999999</v>
      </c>
      <c r="M188" s="148">
        <v>0.89877099999999999</v>
      </c>
      <c r="N188" s="145"/>
      <c r="O188" s="145"/>
      <c r="P188" s="145"/>
      <c r="Q188" s="145"/>
      <c r="R188" s="145"/>
      <c r="S188" s="145"/>
      <c r="T188" s="145"/>
      <c r="U188" s="145"/>
      <c r="V188" s="145"/>
      <c r="W188" s="157"/>
      <c r="X188" s="158"/>
      <c r="Y188" s="145"/>
    </row>
    <row r="189" spans="2:25" ht="14.25" customHeight="1" x14ac:dyDescent="0.25">
      <c r="B189" s="150">
        <v>40717</v>
      </c>
      <c r="C189" s="147">
        <v>7.1499311067479199E-2</v>
      </c>
      <c r="D189" s="149">
        <v>7.0382884733995038E-2</v>
      </c>
      <c r="E189" s="147">
        <v>7.4450871736675861E-2</v>
      </c>
      <c r="F189" s="147"/>
      <c r="G189" s="148">
        <v>28.754659110000002</v>
      </c>
      <c r="H189" s="148">
        <v>0.30614778999999998</v>
      </c>
      <c r="I189" s="148">
        <v>1.56117094</v>
      </c>
      <c r="J189" s="147">
        <v>3.8171988442034727E-3</v>
      </c>
      <c r="K189" s="145"/>
      <c r="L189" s="148">
        <v>2957.6289999999999</v>
      </c>
      <c r="M189" s="148">
        <v>0.89315299999999997</v>
      </c>
      <c r="N189" s="145"/>
      <c r="O189" s="145"/>
      <c r="P189" s="145"/>
      <c r="Q189" s="145"/>
      <c r="R189" s="145"/>
      <c r="S189" s="145"/>
      <c r="T189" s="145"/>
      <c r="U189" s="145"/>
      <c r="V189" s="145"/>
      <c r="W189" s="157"/>
      <c r="X189" s="158"/>
      <c r="Y189" s="145"/>
    </row>
    <row r="190" spans="2:25" ht="14.25" customHeight="1" x14ac:dyDescent="0.25">
      <c r="B190" s="150">
        <v>40718</v>
      </c>
      <c r="C190" s="147">
        <v>7.1648663222294892E-2</v>
      </c>
      <c r="D190" s="149">
        <v>7.0621468450832461E-2</v>
      </c>
      <c r="E190" s="147">
        <v>7.4379004133207541E-2</v>
      </c>
      <c r="F190" s="147"/>
      <c r="G190" s="148">
        <v>28.910523050000002</v>
      </c>
      <c r="H190" s="148">
        <v>0.56250736000000001</v>
      </c>
      <c r="I190" s="148">
        <v>3.7484090499999998</v>
      </c>
      <c r="J190" s="147">
        <v>6.9565841227337659E-3</v>
      </c>
      <c r="K190" s="145"/>
      <c r="L190" s="148">
        <v>3027.47</v>
      </c>
      <c r="M190" s="148">
        <v>0.89116600000000001</v>
      </c>
      <c r="N190" s="145"/>
      <c r="O190" s="145"/>
      <c r="P190" s="145"/>
      <c r="Q190" s="145"/>
      <c r="R190" s="145"/>
      <c r="S190" s="145"/>
      <c r="T190" s="145"/>
      <c r="U190" s="145"/>
      <c r="V190" s="145"/>
      <c r="W190" s="157"/>
      <c r="X190" s="158"/>
      <c r="Y190" s="145"/>
    </row>
    <row r="191" spans="2:25" ht="14.25" customHeight="1" x14ac:dyDescent="0.25">
      <c r="B191" s="150">
        <v>40721</v>
      </c>
      <c r="C191" s="147">
        <v>7.1716461104367246E-2</v>
      </c>
      <c r="D191" s="149">
        <v>7.0621467608539615E-2</v>
      </c>
      <c r="E191" s="147">
        <v>7.4621129636843322E-2</v>
      </c>
      <c r="F191" s="147"/>
      <c r="G191" s="148">
        <v>29.112443089999999</v>
      </c>
      <c r="H191" s="148">
        <v>0.33855176999999997</v>
      </c>
      <c r="I191" s="148">
        <v>1.7595130399999999</v>
      </c>
      <c r="J191" s="147">
        <v>4.7713594458200156E-3</v>
      </c>
      <c r="K191" s="145"/>
      <c r="L191" s="148">
        <v>3036.491</v>
      </c>
      <c r="M191" s="148">
        <v>0.89036099999999996</v>
      </c>
      <c r="N191" s="145"/>
      <c r="O191" s="145"/>
      <c r="P191" s="145"/>
      <c r="Q191" s="145"/>
      <c r="R191" s="145"/>
      <c r="S191" s="145"/>
      <c r="T191" s="145"/>
      <c r="U191" s="145"/>
      <c r="V191" s="145"/>
      <c r="W191" s="157"/>
      <c r="X191" s="158"/>
      <c r="Y191" s="145"/>
    </row>
    <row r="192" spans="2:25" ht="14.25" customHeight="1" x14ac:dyDescent="0.25">
      <c r="B192" s="150">
        <v>40722</v>
      </c>
      <c r="C192" s="147">
        <v>7.1691780685847153E-2</v>
      </c>
      <c r="D192" s="149">
        <v>7.0621469024743949E-2</v>
      </c>
      <c r="E192" s="147">
        <v>7.4554182435761771E-2</v>
      </c>
      <c r="F192" s="147"/>
      <c r="G192" s="148">
        <v>29.225538789999998</v>
      </c>
      <c r="H192" s="148">
        <v>0.31111783999999998</v>
      </c>
      <c r="I192" s="148">
        <v>1.4513960800000001</v>
      </c>
      <c r="J192" s="147">
        <v>1.6594355277770026E-3</v>
      </c>
      <c r="K192" s="145"/>
      <c r="L192" s="148">
        <v>3041.7339999999999</v>
      </c>
      <c r="M192" s="148">
        <v>0.89058700000000002</v>
      </c>
      <c r="N192" s="145"/>
      <c r="O192" s="145"/>
      <c r="P192" s="145"/>
      <c r="Q192" s="145"/>
      <c r="R192" s="145"/>
      <c r="S192" s="145"/>
      <c r="T192" s="145"/>
      <c r="U192" s="145"/>
      <c r="V192" s="145"/>
      <c r="W192" s="157"/>
      <c r="X192" s="158"/>
      <c r="Y192" s="145"/>
    </row>
    <row r="193" spans="2:25" ht="14.25" customHeight="1" x14ac:dyDescent="0.25">
      <c r="B193" s="150">
        <v>40723</v>
      </c>
      <c r="C193" s="147">
        <v>7.194016038089944E-2</v>
      </c>
      <c r="D193" s="149">
        <v>7.0861677915868199E-2</v>
      </c>
      <c r="E193" s="147">
        <v>7.4877453880181979E-2</v>
      </c>
      <c r="F193" s="147"/>
      <c r="G193" s="148">
        <v>29.57517146</v>
      </c>
      <c r="H193" s="148">
        <v>0.31264414000000001</v>
      </c>
      <c r="I193" s="148">
        <v>2.2799093400000001</v>
      </c>
      <c r="J193" s="147">
        <v>1.8565850280197306E-3</v>
      </c>
      <c r="K193" s="145"/>
      <c r="L193" s="148">
        <v>3000.1689999999999</v>
      </c>
      <c r="M193" s="148">
        <v>0.887293</v>
      </c>
      <c r="N193" s="145"/>
      <c r="O193" s="145"/>
      <c r="P193" s="145"/>
      <c r="Q193" s="145"/>
      <c r="R193" s="145"/>
      <c r="S193" s="145"/>
      <c r="T193" s="145"/>
      <c r="U193" s="145"/>
      <c r="V193" s="145"/>
      <c r="W193" s="157"/>
      <c r="X193" s="158"/>
      <c r="Y193" s="145"/>
    </row>
    <row r="194" spans="2:25" ht="14.25" customHeight="1" x14ac:dyDescent="0.25">
      <c r="B194" s="150">
        <v>40724</v>
      </c>
      <c r="C194" s="147">
        <v>7.1833521918528598E-2</v>
      </c>
      <c r="D194" s="149">
        <v>7.0701360592976104E-2</v>
      </c>
      <c r="E194" s="147">
        <v>7.4951187470724059E-2</v>
      </c>
      <c r="F194" s="147"/>
      <c r="G194" s="148">
        <v>29.925075420000002</v>
      </c>
      <c r="H194" s="148">
        <v>0.37079926999999996</v>
      </c>
      <c r="I194" s="148">
        <v>1.87235795</v>
      </c>
      <c r="J194" s="147">
        <v>-6.8922136202845393E-4</v>
      </c>
      <c r="K194" s="145"/>
      <c r="L194" s="148">
        <v>3044.0889999999999</v>
      </c>
      <c r="M194" s="148">
        <v>0.88845099999999999</v>
      </c>
      <c r="N194" s="145"/>
      <c r="O194" s="145"/>
      <c r="P194" s="145"/>
      <c r="Q194" s="145"/>
      <c r="R194" s="145"/>
      <c r="S194" s="145"/>
      <c r="T194" s="145"/>
      <c r="U194" s="145"/>
      <c r="V194" s="145"/>
      <c r="W194" s="157"/>
      <c r="X194" s="158"/>
      <c r="Y194" s="145"/>
    </row>
    <row r="195" spans="2:25" ht="14.25" customHeight="1" x14ac:dyDescent="0.25">
      <c r="B195" s="150">
        <v>40725</v>
      </c>
      <c r="C195" s="147">
        <v>7.1638620984189411E-2</v>
      </c>
      <c r="D195" s="149">
        <v>7.0621466296333993E-2</v>
      </c>
      <c r="E195" s="147">
        <v>7.4459271460442858E-2</v>
      </c>
      <c r="F195" s="147"/>
      <c r="G195" s="148">
        <v>30.044887360000001</v>
      </c>
      <c r="H195" s="148">
        <v>0.46565780000000007</v>
      </c>
      <c r="I195" s="148">
        <v>1.97395304</v>
      </c>
      <c r="J195" s="147">
        <v>-3.9276559334775439E-3</v>
      </c>
      <c r="K195" s="145"/>
      <c r="L195" s="148">
        <v>3049.7449999999999</v>
      </c>
      <c r="M195" s="148">
        <v>0.89072200000000001</v>
      </c>
      <c r="N195" s="145"/>
      <c r="O195" s="145"/>
      <c r="P195" s="145"/>
      <c r="Q195" s="145"/>
      <c r="R195" s="145"/>
      <c r="S195" s="145"/>
      <c r="T195" s="145"/>
      <c r="U195" s="145"/>
      <c r="V195" s="145"/>
      <c r="W195" s="157"/>
      <c r="X195" s="158"/>
      <c r="Y195" s="145"/>
    </row>
    <row r="196" spans="2:25" ht="14.25" customHeight="1" x14ac:dyDescent="0.25">
      <c r="B196" s="150">
        <v>40728</v>
      </c>
      <c r="C196" s="147">
        <v>7.151840425968603E-2</v>
      </c>
      <c r="D196" s="149">
        <v>7.0541761982812035E-2</v>
      </c>
      <c r="E196" s="147">
        <v>7.4229606153254121E-2</v>
      </c>
      <c r="F196" s="147"/>
      <c r="G196" s="148">
        <v>30.085750579999999</v>
      </c>
      <c r="H196" s="148">
        <v>0.42205324</v>
      </c>
      <c r="I196" s="148">
        <v>2.2252550800000002</v>
      </c>
      <c r="J196" s="147">
        <v>-2.0948380025734674E-3</v>
      </c>
      <c r="K196" s="145"/>
      <c r="L196" s="148">
        <v>3121.98</v>
      </c>
      <c r="M196" s="148">
        <v>0.892177</v>
      </c>
      <c r="N196" s="145"/>
      <c r="O196" s="145"/>
      <c r="P196" s="145"/>
      <c r="Q196" s="145"/>
      <c r="R196" s="145"/>
      <c r="S196" s="145"/>
      <c r="T196" s="145"/>
      <c r="U196" s="145"/>
      <c r="V196" s="145"/>
      <c r="W196" s="157"/>
      <c r="X196" s="158"/>
      <c r="Y196" s="145"/>
    </row>
    <row r="197" spans="2:25" ht="14.25" customHeight="1" x14ac:dyDescent="0.25">
      <c r="B197" s="150">
        <v>40729</v>
      </c>
      <c r="C197" s="147">
        <v>7.175912751306622E-2</v>
      </c>
      <c r="D197" s="149">
        <v>7.0861672605161422E-2</v>
      </c>
      <c r="E197" s="147">
        <v>7.4312753689167912E-2</v>
      </c>
      <c r="F197" s="147"/>
      <c r="G197" s="148">
        <v>29.924513809999997</v>
      </c>
      <c r="H197" s="148">
        <v>0.29305110000000001</v>
      </c>
      <c r="I197" s="148">
        <v>2.22315774</v>
      </c>
      <c r="J197" s="147">
        <v>-1.5271550899434738E-3</v>
      </c>
      <c r="K197" s="145"/>
      <c r="L197" s="148">
        <v>3122.5</v>
      </c>
      <c r="M197" s="148">
        <v>0.88885000000000003</v>
      </c>
      <c r="N197" s="145"/>
      <c r="O197" s="145"/>
      <c r="P197" s="145"/>
      <c r="Q197" s="145"/>
      <c r="R197" s="145"/>
      <c r="S197" s="145"/>
      <c r="T197" s="145"/>
      <c r="U197" s="145"/>
      <c r="V197" s="145"/>
      <c r="W197" s="157"/>
      <c r="X197" s="158"/>
      <c r="Y197" s="145"/>
    </row>
    <row r="198" spans="2:25" ht="14.25" customHeight="1" x14ac:dyDescent="0.25">
      <c r="B198" s="150">
        <v>40730</v>
      </c>
      <c r="C198" s="147">
        <v>7.1983256673133877E-2</v>
      </c>
      <c r="D198" s="149">
        <v>7.0942110666873573E-2</v>
      </c>
      <c r="E198" s="147">
        <v>7.5029375543425578E-2</v>
      </c>
      <c r="F198" s="147"/>
      <c r="G198" s="148">
        <v>29.893362280000002</v>
      </c>
      <c r="H198" s="148">
        <v>0.18747675</v>
      </c>
      <c r="I198" s="148">
        <v>1.9973002400000002</v>
      </c>
      <c r="J198" s="147">
        <v>-1.0272834791738559E-3</v>
      </c>
      <c r="K198" s="145"/>
      <c r="L198" s="148">
        <v>3113.712</v>
      </c>
      <c r="M198" s="148">
        <v>0.88576600000000005</v>
      </c>
      <c r="N198" s="145"/>
      <c r="O198" s="145"/>
      <c r="P198" s="145"/>
      <c r="Q198" s="145"/>
      <c r="R198" s="145"/>
      <c r="S198" s="145"/>
      <c r="T198" s="145"/>
      <c r="U198" s="145"/>
      <c r="V198" s="145"/>
      <c r="W198" s="157"/>
      <c r="X198" s="158"/>
      <c r="Y198" s="145"/>
    </row>
    <row r="199" spans="2:25" ht="14.25" customHeight="1" x14ac:dyDescent="0.25">
      <c r="B199" s="150">
        <v>40731</v>
      </c>
      <c r="C199" s="147">
        <v>7.5048182801052229E-2</v>
      </c>
      <c r="D199" s="149">
        <v>7.4116298784840814E-2</v>
      </c>
      <c r="E199" s="147">
        <v>7.7792688738125892E-2</v>
      </c>
      <c r="F199" s="147"/>
      <c r="G199" s="148">
        <v>29.87881393</v>
      </c>
      <c r="H199" s="148">
        <v>0.25393614999999997</v>
      </c>
      <c r="I199" s="148">
        <v>3.14389743</v>
      </c>
      <c r="J199" s="147">
        <v>-8.6949454339849716E-4</v>
      </c>
      <c r="K199" s="145"/>
      <c r="L199" s="148">
        <v>3101.68</v>
      </c>
      <c r="M199" s="148">
        <v>0.88283299999999998</v>
      </c>
      <c r="N199" s="145"/>
      <c r="O199" s="145"/>
      <c r="P199" s="145"/>
      <c r="Q199" s="145"/>
      <c r="R199" s="145"/>
      <c r="S199" s="145"/>
      <c r="T199" s="145"/>
      <c r="U199" s="145"/>
      <c r="V199" s="145"/>
      <c r="W199" s="157"/>
      <c r="X199" s="158"/>
      <c r="Y199" s="145"/>
    </row>
    <row r="200" spans="2:25" ht="14.25" customHeight="1" x14ac:dyDescent="0.25">
      <c r="B200" s="150">
        <v>40732</v>
      </c>
      <c r="C200" s="147">
        <v>7.4739165412343087E-2</v>
      </c>
      <c r="D200" s="149">
        <v>7.3779785734511313E-2</v>
      </c>
      <c r="E200" s="147">
        <v>7.755268210832264E-2</v>
      </c>
      <c r="F200" s="147"/>
      <c r="G200" s="148">
        <v>30.03876069</v>
      </c>
      <c r="H200" s="148">
        <v>0.14165640000000002</v>
      </c>
      <c r="I200" s="148">
        <v>1.9258424999999999</v>
      </c>
      <c r="J200" s="147">
        <v>-2.6875529468256957E-3</v>
      </c>
      <c r="K200" s="145"/>
      <c r="L200" s="148">
        <v>3109.183</v>
      </c>
      <c r="M200" s="148">
        <v>0.88637999999999995</v>
      </c>
      <c r="N200" s="145"/>
      <c r="O200" s="145"/>
      <c r="P200" s="145"/>
      <c r="Q200" s="145"/>
      <c r="R200" s="145"/>
      <c r="S200" s="145"/>
      <c r="T200" s="145"/>
      <c r="U200" s="145"/>
      <c r="V200" s="145"/>
      <c r="W200" s="157"/>
      <c r="X200" s="158"/>
      <c r="Y200" s="145"/>
    </row>
    <row r="201" spans="2:25" ht="14.25" customHeight="1" x14ac:dyDescent="0.25">
      <c r="B201" s="150">
        <v>40735</v>
      </c>
      <c r="C201" s="147">
        <v>7.4737203943235825E-2</v>
      </c>
      <c r="D201" s="149">
        <v>7.369613721244668E-2</v>
      </c>
      <c r="E201" s="147">
        <v>7.780014689715134E-2</v>
      </c>
      <c r="F201" s="147"/>
      <c r="G201" s="148">
        <v>30.066883990000001</v>
      </c>
      <c r="H201" s="148">
        <v>0.10283503000000001</v>
      </c>
      <c r="I201" s="148">
        <v>2.4986295900000002</v>
      </c>
      <c r="J201" s="147">
        <v>-4.1786057493117821E-3</v>
      </c>
      <c r="K201" s="145"/>
      <c r="L201" s="148">
        <v>3113.2060000000001</v>
      </c>
      <c r="M201" s="148">
        <v>0.88640799999999997</v>
      </c>
      <c r="N201" s="145"/>
      <c r="O201" s="145"/>
      <c r="P201" s="145"/>
      <c r="Q201" s="145"/>
      <c r="R201" s="145"/>
      <c r="S201" s="145"/>
      <c r="T201" s="145"/>
      <c r="U201" s="145"/>
      <c r="V201" s="145"/>
      <c r="W201" s="157"/>
      <c r="X201" s="158"/>
      <c r="Y201" s="145"/>
    </row>
    <row r="202" spans="2:25" ht="14.25" customHeight="1" x14ac:dyDescent="0.25">
      <c r="B202" s="150">
        <v>40736</v>
      </c>
      <c r="C202" s="147">
        <v>7.4699000648207989E-2</v>
      </c>
      <c r="D202" s="149">
        <v>7.3612682280462569E-2</v>
      </c>
      <c r="E202" s="147">
        <v>7.7872937522975805E-2</v>
      </c>
      <c r="F202" s="147"/>
      <c r="G202" s="148">
        <v>30.096406790000003</v>
      </c>
      <c r="H202" s="148">
        <v>0.16544891</v>
      </c>
      <c r="I202" s="148">
        <v>2.3192427199999996</v>
      </c>
      <c r="J202" s="147">
        <v>-4.2209643067450337E-3</v>
      </c>
      <c r="K202" s="145"/>
      <c r="L202" s="148">
        <v>3056.9050000000002</v>
      </c>
      <c r="M202" s="148">
        <v>0.88693699999999998</v>
      </c>
      <c r="N202" s="145"/>
      <c r="O202" s="145"/>
      <c r="P202" s="145"/>
      <c r="Q202" s="145"/>
      <c r="R202" s="145"/>
      <c r="S202" s="145"/>
      <c r="T202" s="145"/>
      <c r="U202" s="145"/>
      <c r="V202" s="145"/>
      <c r="W202" s="157"/>
      <c r="X202" s="158"/>
      <c r="Y202" s="145"/>
    </row>
    <row r="203" spans="2:25" ht="14.25" customHeight="1" x14ac:dyDescent="0.25">
      <c r="B203" s="150">
        <v>40737</v>
      </c>
      <c r="C203" s="147">
        <v>7.4580063746191125E-2</v>
      </c>
      <c r="D203" s="149">
        <v>7.3529409724001932E-2</v>
      </c>
      <c r="E203" s="147">
        <v>7.7703880293329447E-2</v>
      </c>
      <c r="F203" s="147"/>
      <c r="G203" s="148">
        <v>30.519427</v>
      </c>
      <c r="H203" s="148">
        <v>0.12870437999999998</v>
      </c>
      <c r="I203" s="148">
        <v>1.7619099499999999</v>
      </c>
      <c r="J203" s="147">
        <v>-5.3553251423868143E-3</v>
      </c>
      <c r="K203" s="145"/>
      <c r="L203" s="148">
        <v>3106.2469999999998</v>
      </c>
      <c r="M203" s="148">
        <v>0.88809000000000005</v>
      </c>
      <c r="N203" s="145"/>
      <c r="O203" s="145"/>
      <c r="P203" s="145"/>
      <c r="Q203" s="145"/>
      <c r="R203" s="145"/>
      <c r="S203" s="145"/>
      <c r="T203" s="145"/>
      <c r="U203" s="145"/>
      <c r="V203" s="145"/>
      <c r="W203" s="157"/>
      <c r="X203" s="158"/>
      <c r="Y203" s="145"/>
    </row>
    <row r="204" spans="2:25" ht="14.25" customHeight="1" x14ac:dyDescent="0.25">
      <c r="B204" s="150">
        <v>40738</v>
      </c>
      <c r="C204" s="147">
        <v>7.4726639684071172E-2</v>
      </c>
      <c r="D204" s="149">
        <v>7.3779790946667284E-2</v>
      </c>
      <c r="E204" s="147">
        <v>7.7542391470990013E-2</v>
      </c>
      <c r="F204" s="147"/>
      <c r="G204" s="148">
        <v>30.49620921</v>
      </c>
      <c r="H204" s="148">
        <v>0.16937007000000001</v>
      </c>
      <c r="I204" s="148">
        <v>1.6663519100000002</v>
      </c>
      <c r="J204" s="147">
        <v>-4.6192159861185066E-3</v>
      </c>
      <c r="K204" s="145"/>
      <c r="L204" s="148">
        <v>3115.7449999999999</v>
      </c>
      <c r="M204" s="148">
        <v>0.88628499999999999</v>
      </c>
      <c r="N204" s="145"/>
      <c r="O204" s="145"/>
      <c r="P204" s="145"/>
      <c r="Q204" s="145"/>
      <c r="R204" s="145"/>
      <c r="S204" s="145"/>
      <c r="T204" s="145"/>
      <c r="U204" s="145"/>
      <c r="V204" s="145"/>
      <c r="W204" s="157"/>
      <c r="X204" s="158"/>
      <c r="Y204" s="145"/>
    </row>
    <row r="205" spans="2:25" ht="14.25" customHeight="1" x14ac:dyDescent="0.25">
      <c r="B205" s="150">
        <v>40739</v>
      </c>
      <c r="C205" s="147">
        <v>7.4706206702172984E-2</v>
      </c>
      <c r="D205" s="149">
        <v>7.3779796545854454E-2</v>
      </c>
      <c r="E205" s="147">
        <v>7.7464063927943014E-2</v>
      </c>
      <c r="F205" s="147"/>
      <c r="G205" s="148">
        <v>30.49536591</v>
      </c>
      <c r="H205" s="148">
        <v>0.15275839000000002</v>
      </c>
      <c r="I205" s="148">
        <v>1.96722003</v>
      </c>
      <c r="J205" s="147">
        <v>-6.7840841861389577E-3</v>
      </c>
      <c r="K205" s="145"/>
      <c r="L205" s="148">
        <v>3128.8890000000001</v>
      </c>
      <c r="M205" s="148">
        <v>0.88652500000000001</v>
      </c>
      <c r="N205" s="145"/>
      <c r="O205" s="145"/>
      <c r="P205" s="145"/>
      <c r="Q205" s="145"/>
      <c r="R205" s="145"/>
      <c r="S205" s="145"/>
      <c r="T205" s="145"/>
      <c r="U205" s="145"/>
      <c r="V205" s="145"/>
      <c r="W205" s="157"/>
      <c r="X205" s="158"/>
      <c r="Y205" s="145"/>
    </row>
    <row r="206" spans="2:25" ht="14.25" customHeight="1" x14ac:dyDescent="0.25">
      <c r="B206" s="150">
        <v>40742</v>
      </c>
      <c r="C206" s="147">
        <v>7.4206390709008682E-2</v>
      </c>
      <c r="D206" s="149">
        <v>7.3198194269328595E-2</v>
      </c>
      <c r="E206" s="147">
        <v>7.7220684206850437E-2</v>
      </c>
      <c r="F206" s="147"/>
      <c r="G206" s="148">
        <v>30.414060039999999</v>
      </c>
      <c r="H206" s="148">
        <v>0.44974180999999996</v>
      </c>
      <c r="I206" s="148">
        <v>2.3352130099999999</v>
      </c>
      <c r="J206" s="147">
        <v>-1.2571369519874209E-2</v>
      </c>
      <c r="K206" s="145"/>
      <c r="L206" s="148">
        <v>3122.6</v>
      </c>
      <c r="M206" s="148">
        <v>0.89252699999999996</v>
      </c>
      <c r="N206" s="145"/>
      <c r="O206" s="145"/>
      <c r="P206" s="145"/>
      <c r="Q206" s="145"/>
      <c r="R206" s="145"/>
      <c r="S206" s="145"/>
      <c r="T206" s="145"/>
      <c r="U206" s="145"/>
      <c r="V206" s="145"/>
      <c r="W206" s="157"/>
      <c r="X206" s="158"/>
      <c r="Y206" s="145"/>
    </row>
    <row r="207" spans="2:25" ht="14.25" customHeight="1" x14ac:dyDescent="0.25">
      <c r="B207" s="150">
        <v>40743</v>
      </c>
      <c r="C207" s="147">
        <v>7.3845061190187425E-2</v>
      </c>
      <c r="D207" s="149">
        <v>7.2706934349502567E-2</v>
      </c>
      <c r="E207" s="147">
        <v>7.7215705771114376E-2</v>
      </c>
      <c r="F207" s="147"/>
      <c r="G207" s="148">
        <v>30.222153649999999</v>
      </c>
      <c r="H207" s="148">
        <v>0.22586417</v>
      </c>
      <c r="I207" s="148">
        <v>1.18479756</v>
      </c>
      <c r="J207" s="147">
        <v>-8.9793470266740973E-3</v>
      </c>
      <c r="K207" s="145"/>
      <c r="L207" s="148">
        <v>3095.125</v>
      </c>
      <c r="M207" s="148">
        <v>0.89697300000000002</v>
      </c>
      <c r="N207" s="145"/>
      <c r="O207" s="145"/>
      <c r="P207" s="145"/>
      <c r="Q207" s="145"/>
      <c r="R207" s="145"/>
      <c r="S207" s="145"/>
      <c r="T207" s="145"/>
      <c r="U207" s="145"/>
      <c r="V207" s="145"/>
      <c r="W207" s="157"/>
      <c r="X207" s="158"/>
      <c r="Y207" s="145"/>
    </row>
    <row r="208" spans="2:25" ht="14.25" customHeight="1" x14ac:dyDescent="0.25">
      <c r="B208" s="150">
        <v>40744</v>
      </c>
      <c r="C208" s="147">
        <v>7.4014196126072296E-2</v>
      </c>
      <c r="D208" s="149">
        <v>7.2869949694102029E-2</v>
      </c>
      <c r="E208" s="147">
        <v>7.7383817360324264E-2</v>
      </c>
      <c r="F208" s="147"/>
      <c r="G208" s="148">
        <v>29.934163260000002</v>
      </c>
      <c r="H208" s="148">
        <v>0.14675820000000001</v>
      </c>
      <c r="I208" s="148">
        <v>1.3798539699999999</v>
      </c>
      <c r="J208" s="147">
        <v>-7.4961785850653226E-3</v>
      </c>
      <c r="K208" s="145"/>
      <c r="L208" s="148">
        <v>3091.567</v>
      </c>
      <c r="M208" s="148">
        <v>0.89501600000000003</v>
      </c>
      <c r="N208" s="145"/>
      <c r="O208" s="145"/>
      <c r="P208" s="145"/>
      <c r="Q208" s="145"/>
      <c r="R208" s="145"/>
      <c r="S208" s="145"/>
      <c r="T208" s="145"/>
      <c r="U208" s="145"/>
      <c r="V208" s="145"/>
      <c r="W208" s="157"/>
      <c r="X208" s="158"/>
      <c r="Y208" s="145"/>
    </row>
    <row r="209" spans="2:25" ht="14.25" customHeight="1" x14ac:dyDescent="0.25">
      <c r="B209" s="150">
        <v>40745</v>
      </c>
      <c r="C209" s="147">
        <v>7.3474251700779841E-2</v>
      </c>
      <c r="D209" s="149">
        <v>7.2222218638281113E-2</v>
      </c>
      <c r="E209" s="147">
        <v>7.7138304949984873E-2</v>
      </c>
      <c r="F209" s="147"/>
      <c r="G209" s="148">
        <v>29.765295860000002</v>
      </c>
      <c r="H209" s="148">
        <v>0.47254974</v>
      </c>
      <c r="I209" s="148">
        <v>2.4541930600000001</v>
      </c>
      <c r="J209" s="147">
        <v>-8.2017413010667325E-3</v>
      </c>
      <c r="K209" s="145"/>
      <c r="L209" s="148">
        <v>3059.1390000000001</v>
      </c>
      <c r="M209" s="148">
        <v>0.90166800000000003</v>
      </c>
      <c r="N209" s="145"/>
      <c r="O209" s="145"/>
      <c r="P209" s="145"/>
      <c r="Q209" s="145"/>
      <c r="R209" s="145"/>
      <c r="S209" s="145"/>
      <c r="T209" s="145"/>
      <c r="U209" s="145"/>
      <c r="V209" s="145"/>
      <c r="W209" s="157"/>
      <c r="X209" s="158"/>
      <c r="Y209" s="145"/>
    </row>
    <row r="210" spans="2:25" ht="14.25" customHeight="1" x14ac:dyDescent="0.25">
      <c r="B210" s="150">
        <v>40746</v>
      </c>
      <c r="C210" s="147">
        <v>7.3598132393117952E-2</v>
      </c>
      <c r="D210" s="149">
        <v>7.2383067571762272E-2</v>
      </c>
      <c r="E210" s="147">
        <v>7.7138453370821786E-2</v>
      </c>
      <c r="F210" s="147"/>
      <c r="G210" s="148">
        <v>29.58240365</v>
      </c>
      <c r="H210" s="148">
        <v>0.19667792000000001</v>
      </c>
      <c r="I210" s="148">
        <v>1.8609455099999999</v>
      </c>
      <c r="J210" s="147">
        <v>-8.6063238746755359E-3</v>
      </c>
      <c r="K210" s="145"/>
      <c r="L210" s="148">
        <v>3067.9850000000001</v>
      </c>
      <c r="M210" s="148">
        <v>0.90018399999999998</v>
      </c>
      <c r="N210" s="145"/>
      <c r="O210" s="145"/>
      <c r="P210" s="145"/>
      <c r="Q210" s="145"/>
      <c r="R210" s="145"/>
      <c r="S210" s="145"/>
      <c r="T210" s="145"/>
      <c r="U210" s="145"/>
      <c r="V210" s="145"/>
      <c r="W210" s="157"/>
      <c r="X210" s="158"/>
      <c r="Y210" s="145"/>
    </row>
    <row r="211" spans="2:25" ht="14.25" customHeight="1" x14ac:dyDescent="0.25">
      <c r="B211" s="150">
        <v>40749</v>
      </c>
      <c r="C211" s="147">
        <v>7.4940089581428587E-2</v>
      </c>
      <c r="D211" s="149">
        <v>7.3863632911908478E-2</v>
      </c>
      <c r="E211" s="147">
        <v>7.8044190032476438E-2</v>
      </c>
      <c r="F211" s="147"/>
      <c r="G211" s="148">
        <v>29.217804820000001</v>
      </c>
      <c r="H211" s="148">
        <v>0.33993805000000005</v>
      </c>
      <c r="I211" s="148">
        <v>2.0402745200000001</v>
      </c>
      <c r="J211" s="147">
        <v>-6.6519048927608862E-3</v>
      </c>
      <c r="K211" s="145"/>
      <c r="L211" s="148">
        <v>2968.2890000000002</v>
      </c>
      <c r="M211" s="148">
        <v>0.88416300000000003</v>
      </c>
      <c r="N211" s="145"/>
      <c r="O211" s="145"/>
      <c r="P211" s="145"/>
      <c r="Q211" s="145"/>
      <c r="R211" s="145"/>
      <c r="S211" s="145"/>
      <c r="T211" s="145"/>
      <c r="U211" s="145"/>
      <c r="V211" s="145"/>
      <c r="W211" s="157"/>
      <c r="X211" s="158"/>
      <c r="Y211" s="145"/>
    </row>
    <row r="212" spans="2:25" ht="14.25" customHeight="1" x14ac:dyDescent="0.25">
      <c r="B212" s="150">
        <v>40750</v>
      </c>
      <c r="C212" s="147">
        <v>7.3892999010375299E-2</v>
      </c>
      <c r="D212" s="149">
        <v>7.2625695186575773E-2</v>
      </c>
      <c r="E212" s="147">
        <v>7.7568650821121424E-2</v>
      </c>
      <c r="F212" s="147"/>
      <c r="G212" s="148">
        <v>29.240706020000001</v>
      </c>
      <c r="H212" s="148">
        <v>0.19251567</v>
      </c>
      <c r="I212" s="148">
        <v>1.7354723699999999</v>
      </c>
      <c r="J212" s="147">
        <v>-8.7188790297084186E-3</v>
      </c>
      <c r="K212" s="145"/>
      <c r="L212" s="148">
        <v>2977.7660000000001</v>
      </c>
      <c r="M212" s="148">
        <v>0.89666500000000005</v>
      </c>
      <c r="N212" s="145"/>
      <c r="O212" s="145"/>
      <c r="P212" s="145"/>
      <c r="Q212" s="145"/>
      <c r="R212" s="145"/>
      <c r="S212" s="145"/>
      <c r="T212" s="145"/>
      <c r="U212" s="145"/>
      <c r="V212" s="145"/>
      <c r="W212" s="157"/>
      <c r="X212" s="158"/>
      <c r="Y212" s="145"/>
    </row>
    <row r="213" spans="2:25" ht="14.25" customHeight="1" x14ac:dyDescent="0.25">
      <c r="B213" s="150">
        <v>40751</v>
      </c>
      <c r="C213" s="147">
        <v>7.3385358955648072E-2</v>
      </c>
      <c r="D213" s="149">
        <v>7.214205945257525E-2</v>
      </c>
      <c r="E213" s="147">
        <v>7.6971820909921371E-2</v>
      </c>
      <c r="F213" s="147"/>
      <c r="G213" s="148">
        <v>29.120060840000004</v>
      </c>
      <c r="H213" s="148">
        <v>0.48158005999999998</v>
      </c>
      <c r="I213" s="148">
        <v>2.47988914</v>
      </c>
      <c r="J213" s="147">
        <v>-9.3751242580170455E-3</v>
      </c>
      <c r="K213" s="145"/>
      <c r="L213" s="148">
        <v>3000.0520000000001</v>
      </c>
      <c r="M213" s="148">
        <v>0.90290800000000004</v>
      </c>
      <c r="N213" s="145"/>
      <c r="O213" s="145"/>
      <c r="P213" s="145"/>
      <c r="Q213" s="145"/>
      <c r="R213" s="145"/>
      <c r="S213" s="145"/>
      <c r="T213" s="145"/>
      <c r="U213" s="145"/>
      <c r="V213" s="145"/>
      <c r="W213" s="157"/>
      <c r="X213" s="158"/>
      <c r="Y213" s="145"/>
    </row>
    <row r="214" spans="2:25" ht="14.25" customHeight="1" x14ac:dyDescent="0.25">
      <c r="B214" s="150">
        <v>40752</v>
      </c>
      <c r="C214" s="147">
        <v>7.3376344369726343E-2</v>
      </c>
      <c r="D214" s="149">
        <v>7.2062083741686087E-2</v>
      </c>
      <c r="E214" s="147">
        <v>7.713910369233469E-2</v>
      </c>
      <c r="F214" s="147"/>
      <c r="G214" s="148">
        <v>28.903565090000001</v>
      </c>
      <c r="H214" s="148">
        <v>0.38768552000000001</v>
      </c>
      <c r="I214" s="148">
        <v>1.96282343</v>
      </c>
      <c r="J214" s="147">
        <v>-8.7566506506161958E-3</v>
      </c>
      <c r="K214" s="145"/>
      <c r="L214" s="148">
        <v>2981.002</v>
      </c>
      <c r="M214" s="148">
        <v>0.90315199999999995</v>
      </c>
      <c r="N214" s="145"/>
      <c r="O214" s="145"/>
      <c r="P214" s="145"/>
      <c r="Q214" s="145"/>
      <c r="R214" s="145"/>
      <c r="S214" s="145"/>
      <c r="T214" s="145"/>
      <c r="U214" s="145"/>
      <c r="V214" s="145"/>
      <c r="W214" s="157"/>
      <c r="X214" s="158"/>
      <c r="Y214" s="145"/>
    </row>
    <row r="215" spans="2:25" ht="14.25" customHeight="1" x14ac:dyDescent="0.25">
      <c r="B215" s="150">
        <v>40753</v>
      </c>
      <c r="C215" s="147">
        <v>7.3749014466373247E-2</v>
      </c>
      <c r="D215" s="149">
        <v>7.2463767741300047E-2</v>
      </c>
      <c r="E215" s="147">
        <v>7.7389937051744281E-2</v>
      </c>
      <c r="F215" s="147"/>
      <c r="G215" s="148">
        <v>28.555239779999997</v>
      </c>
      <c r="H215" s="148">
        <v>0.24737932999999998</v>
      </c>
      <c r="I215" s="148">
        <v>1.30882236</v>
      </c>
      <c r="J215" s="147">
        <v>-6.8354299354375985E-3</v>
      </c>
      <c r="K215" s="145"/>
      <c r="L215" s="148">
        <v>2972.0790000000002</v>
      </c>
      <c r="M215" s="148">
        <v>0.89871400000000001</v>
      </c>
      <c r="N215" s="145"/>
      <c r="O215" s="145"/>
      <c r="P215" s="145"/>
      <c r="Q215" s="145"/>
      <c r="R215" s="145"/>
      <c r="S215" s="145"/>
      <c r="T215" s="145"/>
      <c r="U215" s="145"/>
      <c r="V215" s="145"/>
      <c r="W215" s="157"/>
      <c r="X215" s="158"/>
      <c r="Y215" s="145"/>
    </row>
    <row r="216" spans="2:25" ht="14.25" customHeight="1" x14ac:dyDescent="0.25">
      <c r="B216" s="150">
        <v>40756</v>
      </c>
      <c r="C216" s="147">
        <v>7.3665151467288581E-2</v>
      </c>
      <c r="D216" s="149">
        <v>7.2383065178028047E-2</v>
      </c>
      <c r="E216" s="147">
        <v>7.72992285888702E-2</v>
      </c>
      <c r="F216" s="147"/>
      <c r="G216" s="148">
        <v>28.325964169999999</v>
      </c>
      <c r="H216" s="148">
        <v>9.358503E-2</v>
      </c>
      <c r="I216" s="148">
        <v>0.97858873000000002</v>
      </c>
      <c r="J216" s="147">
        <v>-6.5552693570359198E-3</v>
      </c>
      <c r="K216" s="145"/>
      <c r="L216" s="148">
        <v>2977.721</v>
      </c>
      <c r="M216" s="148">
        <v>0.89972600000000003</v>
      </c>
      <c r="N216" s="145"/>
      <c r="O216" s="145"/>
      <c r="P216" s="145"/>
      <c r="Q216" s="145"/>
      <c r="R216" s="145"/>
      <c r="S216" s="145"/>
      <c r="T216" s="145"/>
      <c r="U216" s="145"/>
      <c r="V216" s="145"/>
      <c r="W216" s="157"/>
      <c r="X216" s="158"/>
      <c r="Y216" s="145"/>
    </row>
    <row r="217" spans="2:25" ht="14.25" customHeight="1" x14ac:dyDescent="0.25">
      <c r="B217" s="150">
        <v>40757</v>
      </c>
      <c r="C217" s="147">
        <v>7.3772195948959979E-2</v>
      </c>
      <c r="D217" s="149">
        <v>7.2463766500402357E-2</v>
      </c>
      <c r="E217" s="147">
        <v>7.7480565519557204E-2</v>
      </c>
      <c r="F217" s="147"/>
      <c r="G217" s="148">
        <v>28.237154310000001</v>
      </c>
      <c r="H217" s="148">
        <v>7.1567280000000011E-2</v>
      </c>
      <c r="I217" s="148">
        <v>1.53652093</v>
      </c>
      <c r="J217" s="147">
        <v>-5.6741114549984095E-3</v>
      </c>
      <c r="K217" s="145"/>
      <c r="L217" s="148">
        <v>2956.3829999999998</v>
      </c>
      <c r="M217" s="148">
        <v>0.89846499999999996</v>
      </c>
      <c r="N217" s="145"/>
      <c r="O217" s="145"/>
      <c r="P217" s="145"/>
      <c r="Q217" s="145"/>
      <c r="R217" s="145"/>
      <c r="S217" s="145"/>
      <c r="T217" s="145"/>
      <c r="U217" s="145"/>
      <c r="V217" s="145"/>
      <c r="W217" s="157"/>
      <c r="X217" s="158"/>
      <c r="Y217" s="145"/>
    </row>
    <row r="218" spans="2:25" ht="14.25" customHeight="1" x14ac:dyDescent="0.25">
      <c r="B218" s="150">
        <v>40758</v>
      </c>
      <c r="C218" s="147">
        <v>7.4051657955909747E-2</v>
      </c>
      <c r="D218" s="149">
        <v>7.278835036813322E-2</v>
      </c>
      <c r="E218" s="147">
        <v>7.7642189371416218E-2</v>
      </c>
      <c r="F218" s="147"/>
      <c r="G218" s="148">
        <v>28.239801849999999</v>
      </c>
      <c r="H218" s="148">
        <v>8.0616350000000003E-2</v>
      </c>
      <c r="I218" s="148">
        <v>1.0107977399999999</v>
      </c>
      <c r="J218" s="147">
        <v>-5.1557461191126704E-3</v>
      </c>
      <c r="K218" s="145"/>
      <c r="L218" s="148">
        <v>2954.87</v>
      </c>
      <c r="M218" s="148">
        <v>0.89502000000000004</v>
      </c>
      <c r="N218" s="145"/>
      <c r="O218" s="145"/>
      <c r="P218" s="145"/>
      <c r="Q218" s="145"/>
      <c r="R218" s="145"/>
      <c r="S218" s="145"/>
      <c r="T218" s="145"/>
      <c r="U218" s="145"/>
      <c r="V218" s="145"/>
      <c r="W218" s="157"/>
      <c r="X218" s="158"/>
      <c r="Y218" s="145"/>
    </row>
    <row r="219" spans="2:25" ht="14.25" customHeight="1" x14ac:dyDescent="0.25">
      <c r="B219" s="150">
        <v>40759</v>
      </c>
      <c r="C219" s="147">
        <v>7.4187599998267198E-2</v>
      </c>
      <c r="D219" s="149">
        <v>7.295174475659362E-2</v>
      </c>
      <c r="E219" s="147">
        <v>7.7715744523670222E-2</v>
      </c>
      <c r="F219" s="147"/>
      <c r="G219" s="148">
        <v>28.262062579999998</v>
      </c>
      <c r="H219" s="148">
        <v>5.5441489999999996E-2</v>
      </c>
      <c r="I219" s="148">
        <v>1.17424583</v>
      </c>
      <c r="J219" s="147">
        <v>-4.4564803154407088E-3</v>
      </c>
      <c r="K219" s="145"/>
      <c r="L219" s="148">
        <v>2960.3090000000002</v>
      </c>
      <c r="M219" s="148">
        <v>0.89333899999999999</v>
      </c>
      <c r="N219" s="145"/>
      <c r="O219" s="145"/>
      <c r="P219" s="145"/>
      <c r="Q219" s="145"/>
      <c r="R219" s="145"/>
      <c r="S219" s="145"/>
      <c r="T219" s="145"/>
      <c r="U219" s="145"/>
      <c r="V219" s="145"/>
      <c r="W219" s="157"/>
      <c r="X219" s="158"/>
      <c r="Y219" s="145"/>
    </row>
    <row r="220" spans="2:25" ht="14.25" customHeight="1" x14ac:dyDescent="0.25">
      <c r="B220" s="150">
        <v>40760</v>
      </c>
      <c r="C220" s="147">
        <v>7.4741223139346488E-2</v>
      </c>
      <c r="D220" s="149">
        <v>7.3529411451410981E-2</v>
      </c>
      <c r="E220" s="147">
        <v>7.8224663944425024E-2</v>
      </c>
      <c r="F220" s="147"/>
      <c r="G220" s="148">
        <v>28.241403139999999</v>
      </c>
      <c r="H220" s="148">
        <v>0.18989205000000001</v>
      </c>
      <c r="I220" s="148">
        <v>1.9231215899999998</v>
      </c>
      <c r="J220" s="147">
        <v>-3.5050471858272698E-4</v>
      </c>
      <c r="K220" s="145"/>
      <c r="L220" s="148">
        <v>2897.4169999999999</v>
      </c>
      <c r="M220" s="148">
        <v>0.88667600000000002</v>
      </c>
      <c r="N220" s="145"/>
      <c r="O220" s="145"/>
      <c r="P220" s="145"/>
      <c r="Q220" s="145"/>
      <c r="R220" s="145"/>
      <c r="S220" s="145"/>
      <c r="T220" s="145"/>
      <c r="U220" s="145"/>
      <c r="V220" s="145"/>
      <c r="W220" s="157"/>
      <c r="X220" s="158"/>
      <c r="Y220" s="145"/>
    </row>
    <row r="221" spans="2:25" ht="14.25" customHeight="1" x14ac:dyDescent="0.25">
      <c r="B221" s="150">
        <v>40763</v>
      </c>
      <c r="C221" s="147">
        <v>7.5584799625759605E-2</v>
      </c>
      <c r="D221" s="149">
        <v>7.4455896559422405E-2</v>
      </c>
      <c r="E221" s="147">
        <v>7.8839896861472622E-2</v>
      </c>
      <c r="F221" s="147"/>
      <c r="G221" s="148">
        <v>28.346418290000003</v>
      </c>
      <c r="H221" s="148">
        <v>0.41890787000000002</v>
      </c>
      <c r="I221" s="148">
        <v>2.1966286699999999</v>
      </c>
      <c r="J221" s="147">
        <v>1.3295022619738741E-2</v>
      </c>
      <c r="K221" s="145"/>
      <c r="L221" s="148">
        <v>2793.8969999999999</v>
      </c>
      <c r="M221" s="148">
        <v>0.87675400000000003</v>
      </c>
      <c r="N221" s="145"/>
      <c r="O221" s="145"/>
      <c r="P221" s="145"/>
      <c r="Q221" s="145"/>
      <c r="R221" s="145"/>
      <c r="S221" s="145"/>
      <c r="T221" s="145"/>
      <c r="U221" s="145"/>
      <c r="V221" s="145"/>
      <c r="W221" s="157"/>
      <c r="X221" s="158"/>
      <c r="Y221" s="145"/>
    </row>
    <row r="222" spans="2:25" ht="14.25" customHeight="1" x14ac:dyDescent="0.25">
      <c r="B222" s="150">
        <v>40764</v>
      </c>
      <c r="C222" s="147">
        <v>7.6161932646049244E-2</v>
      </c>
      <c r="D222" s="149">
        <v>7.4884795248665093E-2</v>
      </c>
      <c r="E222" s="147">
        <v>7.9824784056217804E-2</v>
      </c>
      <c r="F222" s="147"/>
      <c r="G222" s="148">
        <v>28.552690930000001</v>
      </c>
      <c r="H222" s="148">
        <v>0.29289247000000002</v>
      </c>
      <c r="I222" s="148">
        <v>1.87086693</v>
      </c>
      <c r="J222" s="147">
        <v>1.5519365055703926E-2</v>
      </c>
      <c r="K222" s="145"/>
      <c r="L222" s="148">
        <v>2798.19</v>
      </c>
      <c r="M222" s="148">
        <v>0.87023300000000003</v>
      </c>
      <c r="N222" s="145"/>
      <c r="O222" s="145"/>
      <c r="P222" s="145"/>
      <c r="Q222" s="145"/>
      <c r="R222" s="145"/>
      <c r="S222" s="145"/>
      <c r="T222" s="145"/>
      <c r="U222" s="145"/>
      <c r="V222" s="145"/>
      <c r="W222" s="157"/>
      <c r="X222" s="158"/>
      <c r="Y222" s="145"/>
    </row>
    <row r="223" spans="2:25" ht="14.25" customHeight="1" x14ac:dyDescent="0.25">
      <c r="B223" s="150">
        <v>40765</v>
      </c>
      <c r="C223" s="147">
        <v>7.613860757860931E-2</v>
      </c>
      <c r="D223" s="149">
        <v>7.4971161528618907E-2</v>
      </c>
      <c r="E223" s="147">
        <v>7.9475505709516003E-2</v>
      </c>
      <c r="F223" s="147"/>
      <c r="G223" s="148">
        <v>28.5998023</v>
      </c>
      <c r="H223" s="148">
        <v>0.13742727999999999</v>
      </c>
      <c r="I223" s="148">
        <v>1.8900447800000002</v>
      </c>
      <c r="J223" s="147">
        <v>1.0774228473976952E-2</v>
      </c>
      <c r="K223" s="145"/>
      <c r="L223" s="148">
        <v>2824.12</v>
      </c>
      <c r="M223" s="148">
        <v>0.87052700000000005</v>
      </c>
      <c r="N223" s="145"/>
      <c r="O223" s="145"/>
      <c r="P223" s="145"/>
      <c r="Q223" s="145"/>
      <c r="R223" s="145"/>
      <c r="S223" s="145"/>
      <c r="T223" s="145"/>
      <c r="U223" s="145"/>
      <c r="V223" s="145"/>
      <c r="W223" s="157"/>
      <c r="X223" s="158"/>
      <c r="Y223" s="145"/>
    </row>
    <row r="224" spans="2:25" ht="14.25" customHeight="1" x14ac:dyDescent="0.25">
      <c r="B224" s="150">
        <v>40766</v>
      </c>
      <c r="C224" s="147">
        <v>7.6463617716005253E-2</v>
      </c>
      <c r="D224" s="149">
        <v>7.5493604606346867E-2</v>
      </c>
      <c r="E224" s="147">
        <v>7.9383177412960373E-2</v>
      </c>
      <c r="F224" s="147"/>
      <c r="G224" s="148">
        <v>29.767697820000002</v>
      </c>
      <c r="H224" s="148">
        <v>0.55890969999999995</v>
      </c>
      <c r="I224" s="148">
        <v>2.0141690699999999</v>
      </c>
      <c r="J224" s="147">
        <v>3.0762072797113223E-3</v>
      </c>
      <c r="K224" s="145"/>
      <c r="L224" s="148">
        <v>2866.924</v>
      </c>
      <c r="M224" s="148">
        <v>0.86620200000000003</v>
      </c>
      <c r="N224" s="145"/>
      <c r="O224" s="145"/>
      <c r="P224" s="145"/>
      <c r="Q224" s="145"/>
      <c r="R224" s="145"/>
      <c r="S224" s="145"/>
      <c r="T224" s="145"/>
      <c r="U224" s="145"/>
      <c r="V224" s="145"/>
      <c r="W224" s="157"/>
      <c r="X224" s="158"/>
      <c r="Y224" s="145"/>
    </row>
    <row r="225" spans="2:25" ht="14.25" customHeight="1" x14ac:dyDescent="0.25">
      <c r="B225" s="150">
        <v>40767</v>
      </c>
      <c r="C225" s="147">
        <v>7.5715454826241632E-2</v>
      </c>
      <c r="D225" s="149">
        <v>7.4712638930032382E-2</v>
      </c>
      <c r="E225" s="147">
        <v>7.8765501729873982E-2</v>
      </c>
      <c r="F225" s="147"/>
      <c r="G225" s="148">
        <v>30.377117869999999</v>
      </c>
      <c r="H225" s="148">
        <v>0.48739492000000001</v>
      </c>
      <c r="I225" s="148">
        <v>1.6287270899999999</v>
      </c>
      <c r="J225" s="147">
        <v>1.0575721332304253E-3</v>
      </c>
      <c r="K225" s="145"/>
      <c r="L225" s="148">
        <v>2875.3649999999998</v>
      </c>
      <c r="M225" s="148">
        <v>0.87446500000000005</v>
      </c>
      <c r="N225" s="145"/>
      <c r="O225" s="145"/>
      <c r="P225" s="145"/>
      <c r="Q225" s="145"/>
      <c r="R225" s="145"/>
      <c r="S225" s="145"/>
      <c r="T225" s="145"/>
      <c r="U225" s="145"/>
      <c r="V225" s="145"/>
      <c r="W225" s="157"/>
      <c r="X225" s="158"/>
      <c r="Y225" s="145"/>
    </row>
    <row r="226" spans="2:25" ht="14.25" customHeight="1" x14ac:dyDescent="0.25">
      <c r="B226" s="150">
        <v>40770</v>
      </c>
      <c r="C226" s="147">
        <v>7.5812715646704207E-2</v>
      </c>
      <c r="D226" s="149">
        <v>7.4798614927827176E-2</v>
      </c>
      <c r="E226" s="147">
        <v>7.8938477171519292E-2</v>
      </c>
      <c r="F226" s="147"/>
      <c r="G226" s="148">
        <v>30.512055190000002</v>
      </c>
      <c r="H226" s="148">
        <v>0.15274417000000001</v>
      </c>
      <c r="I226" s="148">
        <v>1.6668075899999999</v>
      </c>
      <c r="J226" s="147">
        <v>-1.4945274979121317E-3</v>
      </c>
      <c r="K226" s="145"/>
      <c r="L226" s="148">
        <v>2917.8829999999998</v>
      </c>
      <c r="M226" s="148">
        <v>0.873228</v>
      </c>
      <c r="N226" s="145"/>
      <c r="O226" s="145"/>
      <c r="P226" s="145"/>
      <c r="Q226" s="145"/>
      <c r="R226" s="145"/>
      <c r="S226" s="145"/>
      <c r="T226" s="145"/>
      <c r="U226" s="145"/>
      <c r="V226" s="145"/>
      <c r="W226" s="157"/>
      <c r="X226" s="158"/>
      <c r="Y226" s="145"/>
    </row>
    <row r="227" spans="2:25" ht="14.25" customHeight="1" x14ac:dyDescent="0.25">
      <c r="B227" s="150">
        <v>40771</v>
      </c>
      <c r="C227" s="147">
        <v>7.608325102867658E-2</v>
      </c>
      <c r="D227" s="149">
        <v>7.5057735810272974E-2</v>
      </c>
      <c r="E227" s="147">
        <v>7.9289377486541746E-2</v>
      </c>
      <c r="F227" s="147"/>
      <c r="G227" s="148">
        <v>30.74436467</v>
      </c>
      <c r="H227" s="148">
        <v>0.11236802999999999</v>
      </c>
      <c r="I227" s="148">
        <v>1.13707633</v>
      </c>
      <c r="J227" s="147">
        <v>-1.8373539391596813E-3</v>
      </c>
      <c r="K227" s="145"/>
      <c r="L227" s="148">
        <v>2897.5810000000001</v>
      </c>
      <c r="M227" s="148">
        <v>0.87001399999999995</v>
      </c>
      <c r="N227" s="145"/>
      <c r="O227" s="145"/>
      <c r="P227" s="145"/>
      <c r="Q227" s="145"/>
      <c r="R227" s="145"/>
      <c r="S227" s="145"/>
      <c r="T227" s="145"/>
      <c r="U227" s="145"/>
      <c r="V227" s="145"/>
      <c r="W227" s="157"/>
      <c r="X227" s="158"/>
      <c r="Y227" s="145"/>
    </row>
    <row r="228" spans="2:25" ht="14.25" customHeight="1" x14ac:dyDescent="0.25">
      <c r="B228" s="150">
        <v>40772</v>
      </c>
      <c r="C228" s="147">
        <v>7.6135220568187306E-2</v>
      </c>
      <c r="D228" s="149">
        <v>7.5144502725195475E-2</v>
      </c>
      <c r="E228" s="147">
        <v>7.9219869806565674E-2</v>
      </c>
      <c r="F228" s="147"/>
      <c r="G228" s="148">
        <v>30.826394150000002</v>
      </c>
      <c r="H228" s="148">
        <v>4.493813E-2</v>
      </c>
      <c r="I228" s="148">
        <v>0.76216991000000001</v>
      </c>
      <c r="J228" s="147">
        <v>-3.8209152626997534E-4</v>
      </c>
      <c r="K228" s="145"/>
      <c r="L228" s="148">
        <v>2886.0129999999999</v>
      </c>
      <c r="M228" s="148">
        <v>0.86943700000000002</v>
      </c>
      <c r="N228" s="145"/>
      <c r="O228" s="145"/>
      <c r="P228" s="145"/>
      <c r="Q228" s="145"/>
      <c r="R228" s="145"/>
      <c r="S228" s="145"/>
      <c r="T228" s="145"/>
      <c r="U228" s="145"/>
      <c r="V228" s="145"/>
      <c r="W228" s="157"/>
      <c r="X228" s="158"/>
      <c r="Y228" s="145"/>
    </row>
    <row r="229" spans="2:25" ht="14.25" customHeight="1" x14ac:dyDescent="0.25">
      <c r="B229" s="150">
        <v>40773</v>
      </c>
      <c r="C229" s="147">
        <v>7.6658552204311156E-2</v>
      </c>
      <c r="D229" s="149">
        <v>7.5669376854682599E-2</v>
      </c>
      <c r="E229" s="147">
        <v>7.9754214597355766E-2</v>
      </c>
      <c r="F229" s="147"/>
      <c r="G229" s="148">
        <v>30.815761969999997</v>
      </c>
      <c r="H229" s="148">
        <v>9.6171389999999995E-2</v>
      </c>
      <c r="I229" s="148">
        <v>0.90069624999999998</v>
      </c>
      <c r="J229" s="147">
        <v>2.3636585749928674E-3</v>
      </c>
      <c r="K229" s="145"/>
      <c r="L229" s="148">
        <v>2834.2539999999999</v>
      </c>
      <c r="M229" s="148">
        <v>0.863506</v>
      </c>
      <c r="N229" s="145"/>
      <c r="O229" s="145"/>
      <c r="P229" s="145"/>
      <c r="Q229" s="145"/>
      <c r="R229" s="145"/>
      <c r="S229" s="145"/>
      <c r="T229" s="145"/>
      <c r="U229" s="145"/>
      <c r="V229" s="145"/>
      <c r="W229" s="157"/>
      <c r="X229" s="158"/>
      <c r="Y229" s="145"/>
    </row>
    <row r="230" spans="2:25" ht="14.25" customHeight="1" x14ac:dyDescent="0.25">
      <c r="B230" s="150">
        <v>40774</v>
      </c>
      <c r="C230" s="147">
        <v>7.6956872534994211E-2</v>
      </c>
      <c r="D230" s="149">
        <v>7.5934574315829118E-2</v>
      </c>
      <c r="E230" s="147">
        <v>8.0110527851258606E-2</v>
      </c>
      <c r="F230" s="147"/>
      <c r="G230" s="148">
        <v>30.942118369999999</v>
      </c>
      <c r="H230" s="148">
        <v>0.18971742999999999</v>
      </c>
      <c r="I230" s="148">
        <v>1.4301728300000001</v>
      </c>
      <c r="J230" s="147">
        <v>4.0169265648969425E-4</v>
      </c>
      <c r="K230" s="145"/>
      <c r="L230" s="148">
        <v>2807.6640000000002</v>
      </c>
      <c r="M230" s="148">
        <v>0.86034200000000005</v>
      </c>
      <c r="N230" s="145"/>
      <c r="O230" s="145"/>
      <c r="P230" s="145"/>
      <c r="Q230" s="145"/>
      <c r="R230" s="145"/>
      <c r="S230" s="145"/>
      <c r="T230" s="145"/>
      <c r="U230" s="145"/>
      <c r="V230" s="145"/>
      <c r="W230" s="157"/>
      <c r="X230" s="158"/>
      <c r="Y230" s="145"/>
    </row>
    <row r="231" spans="2:25" ht="14.25" customHeight="1" x14ac:dyDescent="0.25">
      <c r="B231" s="150">
        <v>40777</v>
      </c>
      <c r="C231" s="147">
        <v>7.7210870121638339E-2</v>
      </c>
      <c r="D231" s="149">
        <v>7.6291076675626901E-2</v>
      </c>
      <c r="E231" s="147">
        <v>8.0130219172817999E-2</v>
      </c>
      <c r="F231" s="147"/>
      <c r="G231" s="148">
        <v>31.462917349999998</v>
      </c>
      <c r="H231" s="148">
        <v>0.13862832999999999</v>
      </c>
      <c r="I231" s="148">
        <v>1.0477197899999999</v>
      </c>
      <c r="J231" s="147">
        <v>2.873265584077681E-3</v>
      </c>
      <c r="K231" s="145"/>
      <c r="L231" s="148">
        <v>2777.7869999999998</v>
      </c>
      <c r="M231" s="148">
        <v>0.85723000000000005</v>
      </c>
      <c r="N231" s="145"/>
      <c r="O231" s="145"/>
      <c r="P231" s="145"/>
      <c r="Q231" s="145"/>
      <c r="R231" s="145"/>
      <c r="S231" s="145"/>
      <c r="T231" s="145"/>
      <c r="U231" s="145"/>
      <c r="V231" s="145"/>
      <c r="W231" s="157"/>
      <c r="X231" s="158"/>
      <c r="Y231" s="145"/>
    </row>
    <row r="232" spans="2:25" ht="14.25" customHeight="1" x14ac:dyDescent="0.25">
      <c r="B232" s="150">
        <v>40778</v>
      </c>
      <c r="C232" s="147">
        <v>7.7451306621876867E-2</v>
      </c>
      <c r="D232" s="149">
        <v>7.6470585525260565E-2</v>
      </c>
      <c r="E232" s="147">
        <v>8.0579422278970303E-2</v>
      </c>
      <c r="F232" s="147"/>
      <c r="G232" s="148">
        <v>31.564425919999998</v>
      </c>
      <c r="H232" s="148">
        <v>0.24102460000000001</v>
      </c>
      <c r="I232" s="148">
        <v>1.55898779</v>
      </c>
      <c r="J232" s="147">
        <v>3.3364635203256324E-3</v>
      </c>
      <c r="K232" s="145"/>
      <c r="L232" s="148">
        <v>2821.0030000000002</v>
      </c>
      <c r="M232" s="148">
        <v>0.85459099999999999</v>
      </c>
      <c r="N232" s="145"/>
      <c r="O232" s="145"/>
      <c r="P232" s="145"/>
      <c r="Q232" s="145"/>
      <c r="R232" s="145"/>
      <c r="S232" s="145"/>
      <c r="T232" s="145"/>
      <c r="U232" s="145"/>
      <c r="V232" s="145"/>
      <c r="W232" s="157"/>
      <c r="X232" s="158"/>
      <c r="Y232" s="145"/>
    </row>
    <row r="233" spans="2:25" ht="14.25" customHeight="1" x14ac:dyDescent="0.25">
      <c r="B233" s="150">
        <v>40779</v>
      </c>
      <c r="C233" s="147">
        <v>7.7364772015046393E-2</v>
      </c>
      <c r="D233" s="149">
        <v>7.6380724488675431E-2</v>
      </c>
      <c r="E233" s="147">
        <v>8.0472694877296538E-2</v>
      </c>
      <c r="F233" s="147"/>
      <c r="G233" s="148">
        <v>31.702855589999999</v>
      </c>
      <c r="H233" s="148">
        <v>0.15276071999999999</v>
      </c>
      <c r="I233" s="148">
        <v>1.2974846900000001</v>
      </c>
      <c r="J233" s="147">
        <v>-1.5572561073544065E-3</v>
      </c>
      <c r="K233" s="145"/>
      <c r="L233" s="148">
        <v>2810.0160000000001</v>
      </c>
      <c r="M233" s="148">
        <v>0.85556399999999999</v>
      </c>
      <c r="N233" s="145"/>
      <c r="O233" s="145"/>
      <c r="P233" s="145"/>
      <c r="Q233" s="145"/>
      <c r="R233" s="145"/>
      <c r="S233" s="145"/>
      <c r="T233" s="145"/>
      <c r="U233" s="145"/>
      <c r="V233" s="145"/>
      <c r="W233" s="157"/>
      <c r="X233" s="158"/>
      <c r="Y233" s="145"/>
    </row>
    <row r="234" spans="2:25" ht="14.25" customHeight="1" x14ac:dyDescent="0.25">
      <c r="B234" s="150">
        <v>40780</v>
      </c>
      <c r="C234" s="147">
        <v>7.7422244035287538E-2</v>
      </c>
      <c r="D234" s="149">
        <v>7.647058017969284E-2</v>
      </c>
      <c r="E234" s="147">
        <v>8.0389961747246649E-2</v>
      </c>
      <c r="F234" s="147"/>
      <c r="G234" s="148">
        <v>31.759382390000003</v>
      </c>
      <c r="H234" s="148">
        <v>0.45638136000000001</v>
      </c>
      <c r="I234" s="148">
        <v>3.69392108</v>
      </c>
      <c r="J234" s="147">
        <v>3.9814448747763943E-3</v>
      </c>
      <c r="K234" s="145"/>
      <c r="L234" s="148">
        <v>2903.837</v>
      </c>
      <c r="M234" s="148">
        <v>0.85489000000000004</v>
      </c>
      <c r="N234" s="145"/>
      <c r="O234" s="145"/>
      <c r="P234" s="145"/>
      <c r="Q234" s="145"/>
      <c r="R234" s="145"/>
      <c r="S234" s="145"/>
      <c r="T234" s="145"/>
      <c r="U234" s="145"/>
      <c r="V234" s="145"/>
      <c r="W234" s="157"/>
      <c r="X234" s="158"/>
      <c r="Y234" s="145"/>
    </row>
    <row r="235" spans="2:25" ht="14.25" customHeight="1" x14ac:dyDescent="0.25">
      <c r="B235" s="150">
        <v>40781</v>
      </c>
      <c r="C235" s="147">
        <v>7.7723097950675238E-2</v>
      </c>
      <c r="D235" s="149">
        <v>7.6832140636583515E-2</v>
      </c>
      <c r="E235" s="147">
        <v>8.0563135257688989E-2</v>
      </c>
      <c r="F235" s="147"/>
      <c r="G235" s="148">
        <v>31.935996659999997</v>
      </c>
      <c r="H235" s="148">
        <v>0.27243805999999998</v>
      </c>
      <c r="I235" s="148">
        <v>2.5997418799999998</v>
      </c>
      <c r="J235" s="147">
        <v>2.1285818969562216E-3</v>
      </c>
      <c r="K235" s="145"/>
      <c r="L235" s="148">
        <v>2901.2159999999999</v>
      </c>
      <c r="M235" s="148">
        <v>0.85148500000000005</v>
      </c>
      <c r="N235" s="145"/>
      <c r="O235" s="145"/>
      <c r="P235" s="145"/>
      <c r="Q235" s="145"/>
      <c r="R235" s="145"/>
      <c r="S235" s="145"/>
      <c r="T235" s="145"/>
      <c r="U235" s="145"/>
      <c r="V235" s="145"/>
      <c r="W235" s="157"/>
      <c r="X235" s="158"/>
      <c r="Y235" s="145"/>
    </row>
    <row r="236" spans="2:25" ht="14.25" customHeight="1" x14ac:dyDescent="0.25">
      <c r="B236" s="150">
        <v>40784</v>
      </c>
      <c r="C236" s="147">
        <v>7.7923353184119651E-2</v>
      </c>
      <c r="D236" s="149">
        <v>7.7014218232010864E-2</v>
      </c>
      <c r="E236" s="147">
        <v>8.0840103899594368E-2</v>
      </c>
      <c r="F236" s="147"/>
      <c r="G236" s="148">
        <v>31.937863140000001</v>
      </c>
      <c r="H236" s="148">
        <v>0.15493340999999999</v>
      </c>
      <c r="I236" s="148">
        <v>2.8757006300000003</v>
      </c>
      <c r="J236" s="147">
        <v>7.6977439582933034E-4</v>
      </c>
      <c r="K236" s="145"/>
      <c r="L236" s="148">
        <v>2852.8090000000002</v>
      </c>
      <c r="M236" s="148">
        <v>0.84930099999999997</v>
      </c>
      <c r="N236" s="145"/>
      <c r="O236" s="145"/>
      <c r="P236" s="145"/>
      <c r="Q236" s="145"/>
      <c r="R236" s="145"/>
      <c r="S236" s="145"/>
      <c r="T236" s="145"/>
      <c r="U236" s="145"/>
      <c r="V236" s="145"/>
      <c r="W236" s="157"/>
      <c r="X236" s="158"/>
      <c r="Y236" s="145"/>
    </row>
    <row r="237" spans="2:25" ht="14.25" customHeight="1" x14ac:dyDescent="0.25">
      <c r="B237" s="150">
        <v>40785</v>
      </c>
      <c r="C237" s="147">
        <v>7.7881707202105216E-2</v>
      </c>
      <c r="D237" s="149">
        <v>7.7014218037300741E-2</v>
      </c>
      <c r="E237" s="147">
        <v>8.0751667222387691E-2</v>
      </c>
      <c r="F237" s="147"/>
      <c r="G237" s="148">
        <v>32.339964789999996</v>
      </c>
      <c r="H237" s="148">
        <v>0.29430793</v>
      </c>
      <c r="I237" s="148">
        <v>2.8898324199999998</v>
      </c>
      <c r="J237" s="147">
        <v>-4.5365618713269738E-3</v>
      </c>
      <c r="K237" s="145"/>
      <c r="L237" s="148">
        <v>2841.74</v>
      </c>
      <c r="M237" s="148">
        <v>0.84956900000000002</v>
      </c>
      <c r="N237" s="145"/>
      <c r="O237" s="145"/>
      <c r="P237" s="145"/>
      <c r="Q237" s="145"/>
      <c r="R237" s="145"/>
      <c r="S237" s="145"/>
      <c r="T237" s="145"/>
      <c r="U237" s="145"/>
      <c r="V237" s="145"/>
      <c r="W237" s="157"/>
      <c r="X237" s="158"/>
      <c r="Y237" s="145"/>
    </row>
    <row r="238" spans="2:25" ht="14.25" customHeight="1" x14ac:dyDescent="0.25">
      <c r="B238" s="150">
        <v>40786</v>
      </c>
      <c r="C238" s="147">
        <v>7.7826270615025422E-2</v>
      </c>
      <c r="D238" s="149">
        <v>7.6923072171611998E-2</v>
      </c>
      <c r="E238" s="147">
        <v>8.0843171020717475E-2</v>
      </c>
      <c r="F238" s="147"/>
      <c r="G238" s="148">
        <v>32.534034630000001</v>
      </c>
      <c r="H238" s="148">
        <v>9.5622550000000001E-2</v>
      </c>
      <c r="I238" s="148">
        <v>1.2950579100000001</v>
      </c>
      <c r="J238" s="147">
        <v>-4.5762901667553181E-3</v>
      </c>
      <c r="K238" s="145"/>
      <c r="L238" s="148">
        <v>2846.7759999999998</v>
      </c>
      <c r="M238" s="148">
        <v>0.85009000000000001</v>
      </c>
      <c r="N238" s="145"/>
      <c r="O238" s="145"/>
      <c r="P238" s="145"/>
      <c r="Q238" s="145"/>
      <c r="R238" s="145"/>
      <c r="S238" s="145"/>
      <c r="T238" s="145"/>
      <c r="U238" s="145"/>
      <c r="V238" s="145"/>
      <c r="W238" s="157"/>
      <c r="X238" s="158"/>
      <c r="Y238" s="145"/>
    </row>
    <row r="239" spans="2:25" ht="14.25" customHeight="1" x14ac:dyDescent="0.25">
      <c r="B239" s="150">
        <v>40787</v>
      </c>
      <c r="C239" s="147">
        <v>7.7798603560555332E-2</v>
      </c>
      <c r="D239" s="149">
        <v>7.6832146595356116E-2</v>
      </c>
      <c r="E239" s="147">
        <v>8.1023518824504925E-2</v>
      </c>
      <c r="F239" s="147"/>
      <c r="G239" s="148">
        <v>32.487360259999996</v>
      </c>
      <c r="H239" s="148">
        <v>0.14942448</v>
      </c>
      <c r="I239" s="148">
        <v>1.3156116599999998</v>
      </c>
      <c r="J239" s="147">
        <v>-4.8994007792939971E-4</v>
      </c>
      <c r="K239" s="145"/>
      <c r="L239" s="148">
        <v>2834.5349999999999</v>
      </c>
      <c r="M239" s="148">
        <v>0.85039699999999996</v>
      </c>
      <c r="N239" s="145"/>
      <c r="O239" s="145"/>
      <c r="P239" s="145"/>
      <c r="Q239" s="145"/>
      <c r="R239" s="145"/>
      <c r="S239" s="145"/>
      <c r="T239" s="145"/>
      <c r="U239" s="145"/>
      <c r="V239" s="145"/>
      <c r="W239" s="157"/>
      <c r="X239" s="158"/>
      <c r="Y239" s="145"/>
    </row>
    <row r="240" spans="2:25" ht="14.25" customHeight="1" x14ac:dyDescent="0.25">
      <c r="B240" s="150">
        <v>40788</v>
      </c>
      <c r="C240" s="147">
        <v>7.8189171976196695E-2</v>
      </c>
      <c r="D240" s="149">
        <v>7.7197153671074645E-2</v>
      </c>
      <c r="E240" s="147">
        <v>8.150025869756676E-2</v>
      </c>
      <c r="F240" s="147"/>
      <c r="G240" s="148">
        <v>32.53433682</v>
      </c>
      <c r="H240" s="148">
        <v>0.15973149</v>
      </c>
      <c r="I240" s="148">
        <v>1.24729055</v>
      </c>
      <c r="J240" s="147">
        <v>8.6931925448526513E-4</v>
      </c>
      <c r="K240" s="145"/>
      <c r="L240" s="148">
        <v>2803.8539999999998</v>
      </c>
      <c r="M240" s="148">
        <v>0.84611000000000003</v>
      </c>
      <c r="N240" s="145"/>
      <c r="O240" s="145"/>
      <c r="P240" s="145"/>
      <c r="Q240" s="145"/>
      <c r="R240" s="145"/>
      <c r="S240" s="145"/>
      <c r="T240" s="145"/>
      <c r="U240" s="145"/>
      <c r="V240" s="145"/>
      <c r="W240" s="157"/>
      <c r="X240" s="158"/>
      <c r="Y240" s="145"/>
    </row>
    <row r="241" spans="2:25" ht="14.25" customHeight="1" x14ac:dyDescent="0.25">
      <c r="B241" s="150">
        <v>40791</v>
      </c>
      <c r="C241" s="147">
        <v>7.9843498502559493E-2</v>
      </c>
      <c r="D241" s="149">
        <v>7.8979339950126529E-2</v>
      </c>
      <c r="E241" s="147">
        <v>8.2714779169102165E-2</v>
      </c>
      <c r="F241" s="147"/>
      <c r="G241" s="148">
        <v>32.571403869999997</v>
      </c>
      <c r="H241" s="148">
        <v>0.32010707000000005</v>
      </c>
      <c r="I241" s="148">
        <v>1.58150269</v>
      </c>
      <c r="J241" s="147">
        <v>1.5302337474282295E-3</v>
      </c>
      <c r="K241" s="145"/>
      <c r="L241" s="148">
        <v>2743.817</v>
      </c>
      <c r="M241" s="148">
        <v>0.82853699999999997</v>
      </c>
      <c r="N241" s="145"/>
      <c r="O241" s="145"/>
      <c r="P241" s="145"/>
      <c r="Q241" s="145"/>
      <c r="R241" s="145"/>
      <c r="S241" s="145"/>
      <c r="T241" s="145"/>
      <c r="U241" s="145"/>
      <c r="V241" s="145"/>
      <c r="W241" s="157"/>
      <c r="X241" s="158"/>
      <c r="Y241" s="145"/>
    </row>
    <row r="242" spans="2:25" ht="14.25" customHeight="1" x14ac:dyDescent="0.25">
      <c r="B242" s="150">
        <v>40792</v>
      </c>
      <c r="C242" s="147">
        <v>8.1990208623401478E-2</v>
      </c>
      <c r="D242" s="149">
        <v>8.1555833989033683E-2</v>
      </c>
      <c r="E242" s="147">
        <v>8.3506717578952741E-2</v>
      </c>
      <c r="F242" s="147"/>
      <c r="G242" s="148">
        <v>32.655218720000001</v>
      </c>
      <c r="H242" s="148">
        <v>0.4322357</v>
      </c>
      <c r="I242" s="148">
        <v>1.2951207500000002</v>
      </c>
      <c r="J242" s="147">
        <v>2.2953427920506344E-3</v>
      </c>
      <c r="K242" s="145"/>
      <c r="L242" s="148">
        <v>2723.3029999999999</v>
      </c>
      <c r="M242" s="148">
        <v>0.80682799999999999</v>
      </c>
      <c r="N242" s="145"/>
      <c r="O242" s="145"/>
      <c r="P242" s="145"/>
      <c r="Q242" s="145"/>
      <c r="R242" s="145"/>
      <c r="S242" s="145"/>
      <c r="T242" s="145"/>
      <c r="U242" s="145"/>
      <c r="V242" s="145"/>
      <c r="W242" s="157"/>
      <c r="X242" s="158"/>
      <c r="Y242" s="145"/>
    </row>
    <row r="243" spans="2:25" ht="14.25" customHeight="1" x14ac:dyDescent="0.25">
      <c r="B243" s="150">
        <v>40793</v>
      </c>
      <c r="C243" s="147">
        <v>8.1607770783926073E-2</v>
      </c>
      <c r="D243" s="149">
        <v>8.1148569424128181E-2</v>
      </c>
      <c r="E243" s="147">
        <v>8.322060274322382E-2</v>
      </c>
      <c r="F243" s="147"/>
      <c r="G243" s="148">
        <v>32.691022830000001</v>
      </c>
      <c r="H243" s="148">
        <v>0.18234725000000002</v>
      </c>
      <c r="I243" s="148">
        <v>1.7002996699999999</v>
      </c>
      <c r="J243" s="147">
        <v>6.9825675690013791E-4</v>
      </c>
      <c r="K243" s="145"/>
      <c r="L243" s="148">
        <v>2779.09</v>
      </c>
      <c r="M243" s="148">
        <v>0.81060500000000002</v>
      </c>
      <c r="N243" s="145"/>
      <c r="O243" s="145"/>
      <c r="P243" s="145"/>
      <c r="Q243" s="145"/>
      <c r="R243" s="145"/>
      <c r="S243" s="145"/>
      <c r="T243" s="145"/>
      <c r="U243" s="145"/>
      <c r="V243" s="145"/>
      <c r="W243" s="157"/>
      <c r="X243" s="158"/>
      <c r="Y243" s="145"/>
    </row>
    <row r="244" spans="2:25" ht="14.25" customHeight="1" x14ac:dyDescent="0.25">
      <c r="B244" s="150">
        <v>40794</v>
      </c>
      <c r="C244" s="147">
        <v>8.2414481742288756E-2</v>
      </c>
      <c r="D244" s="149">
        <v>8.2174457967234729E-2</v>
      </c>
      <c r="E244" s="147">
        <v>8.3319861023647426E-2</v>
      </c>
      <c r="F244" s="147"/>
      <c r="G244" s="148">
        <v>33.024740780000002</v>
      </c>
      <c r="H244" s="148">
        <v>0.36523939</v>
      </c>
      <c r="I244" s="148">
        <v>2.3558228400000001</v>
      </c>
      <c r="J244" s="147">
        <v>3.9433101741699885E-3</v>
      </c>
      <c r="K244" s="145"/>
      <c r="L244" s="148">
        <v>2756.105</v>
      </c>
      <c r="M244" s="148">
        <v>0.80258600000000002</v>
      </c>
      <c r="N244" s="145"/>
      <c r="O244" s="145"/>
      <c r="P244" s="145"/>
      <c r="Q244" s="145"/>
      <c r="R244" s="145"/>
      <c r="S244" s="145"/>
      <c r="T244" s="145"/>
      <c r="U244" s="145"/>
      <c r="V244" s="145"/>
      <c r="W244" s="157"/>
      <c r="X244" s="158"/>
      <c r="Y244" s="145"/>
    </row>
    <row r="245" spans="2:25" ht="14.25" customHeight="1" x14ac:dyDescent="0.25">
      <c r="B245" s="150">
        <v>40795</v>
      </c>
      <c r="C245" s="147">
        <v>8.2189590618733863E-2</v>
      </c>
      <c r="D245" s="149">
        <v>8.1967215133980101E-2</v>
      </c>
      <c r="E245" s="147">
        <v>8.3047969204656943E-2</v>
      </c>
      <c r="F245" s="147"/>
      <c r="G245" s="148">
        <v>33.32951946</v>
      </c>
      <c r="H245" s="148">
        <v>0.20103798000000001</v>
      </c>
      <c r="I245" s="148">
        <v>2.3433076700000002</v>
      </c>
      <c r="J245" s="147">
        <v>6.1296861383564928E-4</v>
      </c>
      <c r="K245" s="145"/>
      <c r="L245" s="148">
        <v>2751.0949999999998</v>
      </c>
      <c r="M245" s="148">
        <v>0.80465500000000001</v>
      </c>
      <c r="N245" s="145"/>
      <c r="O245" s="145"/>
      <c r="P245" s="145"/>
      <c r="Q245" s="145"/>
      <c r="R245" s="145"/>
      <c r="S245" s="145"/>
      <c r="T245" s="145"/>
      <c r="U245" s="145"/>
      <c r="V245" s="145"/>
      <c r="W245" s="157"/>
      <c r="X245" s="158"/>
      <c r="Y245" s="145"/>
    </row>
    <row r="246" spans="2:25" ht="14.25" customHeight="1" x14ac:dyDescent="0.25">
      <c r="B246" s="150">
        <v>40799</v>
      </c>
      <c r="C246" s="147">
        <v>8.2984498442703156E-2</v>
      </c>
      <c r="D246" s="149">
        <v>8.2908162427478588E-2</v>
      </c>
      <c r="E246" s="147">
        <v>8.3355869324540352E-2</v>
      </c>
      <c r="F246" s="147"/>
      <c r="G246" s="148">
        <v>33.409029869999998</v>
      </c>
      <c r="H246" s="148">
        <v>0.1933627</v>
      </c>
      <c r="I246" s="148">
        <v>1.25526161</v>
      </c>
      <c r="J246" s="147">
        <v>2.6944011440534561E-3</v>
      </c>
      <c r="K246" s="145"/>
      <c r="L246" s="148">
        <v>2720.2829999999999</v>
      </c>
      <c r="M246" s="148">
        <v>0.79696999999999996</v>
      </c>
      <c r="N246" s="145"/>
      <c r="O246" s="145"/>
      <c r="P246" s="145"/>
      <c r="Q246" s="145"/>
      <c r="R246" s="145"/>
      <c r="S246" s="145"/>
      <c r="T246" s="145"/>
      <c r="U246" s="145"/>
      <c r="V246" s="145"/>
      <c r="W246" s="157"/>
      <c r="X246" s="158"/>
      <c r="Y246" s="145"/>
    </row>
    <row r="247" spans="2:25" ht="14.25" customHeight="1" x14ac:dyDescent="0.25">
      <c r="B247" s="150">
        <v>40800</v>
      </c>
      <c r="C247" s="147">
        <v>8.4160905818009127E-2</v>
      </c>
      <c r="D247" s="149">
        <v>8.4196889883198803E-2</v>
      </c>
      <c r="E247" s="147">
        <v>8.4170280819807319E-2</v>
      </c>
      <c r="F247" s="147"/>
      <c r="G247" s="148">
        <v>33.7973614</v>
      </c>
      <c r="H247" s="148">
        <v>0.58703424999999998</v>
      </c>
      <c r="I247" s="148">
        <v>2.2959176800000001</v>
      </c>
      <c r="J247" s="147">
        <v>3.3342193125761037E-3</v>
      </c>
      <c r="K247" s="145"/>
      <c r="L247" s="148">
        <v>2733.1080000000002</v>
      </c>
      <c r="M247" s="148">
        <v>0.78585000000000005</v>
      </c>
      <c r="N247" s="145"/>
      <c r="O247" s="145"/>
      <c r="P247" s="145"/>
      <c r="Q247" s="145"/>
      <c r="R247" s="145"/>
      <c r="S247" s="145"/>
      <c r="T247" s="145"/>
      <c r="U247" s="145"/>
      <c r="V247" s="145"/>
      <c r="W247" s="157"/>
      <c r="X247" s="158"/>
      <c r="Y247" s="145"/>
    </row>
    <row r="248" spans="2:25" ht="14.25" customHeight="1" x14ac:dyDescent="0.25">
      <c r="B248" s="150">
        <v>40801</v>
      </c>
      <c r="C248" s="147">
        <v>8.3846322665845574E-2</v>
      </c>
      <c r="D248" s="149">
        <v>8.3870967526554263E-2</v>
      </c>
      <c r="E248" s="147">
        <v>8.3898593196197135E-2</v>
      </c>
      <c r="F248" s="147"/>
      <c r="G248" s="148">
        <v>33.88465557</v>
      </c>
      <c r="H248" s="148">
        <v>0.13408359</v>
      </c>
      <c r="I248" s="148">
        <v>1.4134800999999999</v>
      </c>
      <c r="J248" s="147">
        <v>2.2000366017159885E-3</v>
      </c>
      <c r="K248" s="145"/>
      <c r="L248" s="148">
        <v>2729.0509999999999</v>
      </c>
      <c r="M248" s="148">
        <v>0.78875499999999998</v>
      </c>
      <c r="N248" s="145"/>
      <c r="O248" s="145"/>
      <c r="P248" s="145"/>
      <c r="Q248" s="145"/>
      <c r="R248" s="145"/>
      <c r="S248" s="145"/>
      <c r="T248" s="145"/>
      <c r="U248" s="145"/>
      <c r="V248" s="145"/>
      <c r="W248" s="157"/>
      <c r="X248" s="158"/>
      <c r="Y248" s="145"/>
    </row>
    <row r="249" spans="2:25" ht="14.25" customHeight="1" x14ac:dyDescent="0.25">
      <c r="B249" s="150">
        <v>40802</v>
      </c>
      <c r="C249" s="147">
        <v>8.3738128090112968E-2</v>
      </c>
      <c r="D249" s="149">
        <v>8.3762878920196043E-2</v>
      </c>
      <c r="E249" s="147">
        <v>8.3760730548806242E-2</v>
      </c>
      <c r="F249" s="147"/>
      <c r="G249" s="148">
        <v>34.010214210000001</v>
      </c>
      <c r="H249" s="148">
        <v>0.15136129000000001</v>
      </c>
      <c r="I249" s="148">
        <v>1.38817912</v>
      </c>
      <c r="J249" s="147">
        <v>4.4777994460688147E-4</v>
      </c>
      <c r="K249" s="145"/>
      <c r="L249" s="148">
        <v>2733.9870000000001</v>
      </c>
      <c r="M249" s="148">
        <v>0.78978000000000004</v>
      </c>
      <c r="N249" s="145"/>
      <c r="O249" s="145"/>
      <c r="P249" s="145"/>
      <c r="Q249" s="145"/>
      <c r="R249" s="145"/>
      <c r="S249" s="145"/>
      <c r="T249" s="145"/>
      <c r="U249" s="145"/>
      <c r="V249" s="145"/>
      <c r="W249" s="157"/>
      <c r="X249" s="158"/>
      <c r="Y249" s="145"/>
    </row>
    <row r="250" spans="2:25" ht="14.25" customHeight="1" x14ac:dyDescent="0.25">
      <c r="B250" s="150">
        <v>40805</v>
      </c>
      <c r="C250" s="147">
        <v>8.4852157738440431E-2</v>
      </c>
      <c r="D250" s="149">
        <v>8.4967316799048342E-2</v>
      </c>
      <c r="E250" s="147">
        <v>8.4575325587837286E-2</v>
      </c>
      <c r="F250" s="147"/>
      <c r="G250" s="148">
        <v>34.531213719999997</v>
      </c>
      <c r="H250" s="148">
        <v>0.36093343999999999</v>
      </c>
      <c r="I250" s="148">
        <v>1.5767837900000001</v>
      </c>
      <c r="J250" s="147">
        <v>4.6371720923200858E-3</v>
      </c>
      <c r="K250" s="145"/>
      <c r="L250" s="148">
        <v>2679.27</v>
      </c>
      <c r="M250" s="148">
        <v>0.77932100000000004</v>
      </c>
      <c r="N250" s="145"/>
      <c r="O250" s="145"/>
      <c r="P250" s="145"/>
      <c r="Q250" s="145"/>
      <c r="R250" s="145"/>
      <c r="S250" s="145"/>
      <c r="T250" s="145"/>
      <c r="U250" s="145"/>
      <c r="V250" s="145"/>
      <c r="W250" s="157"/>
      <c r="X250" s="158"/>
      <c r="Y250" s="145"/>
    </row>
    <row r="251" spans="2:25" ht="14.25" customHeight="1" x14ac:dyDescent="0.25">
      <c r="B251" s="150">
        <v>40806</v>
      </c>
      <c r="C251" s="147">
        <v>8.5233119675156566E-2</v>
      </c>
      <c r="D251" s="149">
        <v>8.5301831325512917E-2</v>
      </c>
      <c r="E251" s="147">
        <v>8.5070918379757332E-2</v>
      </c>
      <c r="F251" s="147"/>
      <c r="G251" s="148">
        <v>34.703061570000003</v>
      </c>
      <c r="H251" s="148">
        <v>0.52604761</v>
      </c>
      <c r="I251" s="148">
        <v>1.8950904500000001</v>
      </c>
      <c r="J251" s="147">
        <v>6.6800429191059144E-3</v>
      </c>
      <c r="K251" s="145"/>
      <c r="L251" s="148">
        <v>2689.8449999999998</v>
      </c>
      <c r="M251" s="148">
        <v>0.77580300000000002</v>
      </c>
      <c r="N251" s="145"/>
      <c r="O251" s="145"/>
      <c r="P251" s="145"/>
      <c r="Q251" s="145"/>
      <c r="R251" s="145"/>
      <c r="S251" s="145"/>
      <c r="T251" s="145"/>
      <c r="U251" s="145"/>
      <c r="V251" s="145"/>
      <c r="W251" s="157"/>
      <c r="X251" s="158"/>
      <c r="Y251" s="145"/>
    </row>
    <row r="252" spans="2:25" ht="14.25" customHeight="1" x14ac:dyDescent="0.25">
      <c r="B252" s="150">
        <v>40807</v>
      </c>
      <c r="C252" s="147">
        <v>8.4648519394145111E-2</v>
      </c>
      <c r="D252" s="149">
        <v>8.4635408120580485E-2</v>
      </c>
      <c r="E252" s="147">
        <v>8.476916331214035E-2</v>
      </c>
      <c r="F252" s="147"/>
      <c r="G252" s="148">
        <v>34.805860509999995</v>
      </c>
      <c r="H252" s="148">
        <v>0.24115063</v>
      </c>
      <c r="I252" s="148">
        <v>4.1168794100000001</v>
      </c>
      <c r="J252" s="147">
        <v>6.3099924057906757E-3</v>
      </c>
      <c r="K252" s="145"/>
      <c r="L252" s="148">
        <v>2771.011</v>
      </c>
      <c r="M252" s="148">
        <v>0.78113100000000002</v>
      </c>
      <c r="N252" s="145"/>
      <c r="O252" s="145"/>
      <c r="P252" s="145"/>
      <c r="Q252" s="145"/>
      <c r="R252" s="145"/>
      <c r="S252" s="145"/>
      <c r="T252" s="145"/>
      <c r="U252" s="145"/>
      <c r="V252" s="145"/>
      <c r="W252" s="157"/>
      <c r="X252" s="158"/>
      <c r="Y252" s="145"/>
    </row>
    <row r="253" spans="2:25" ht="14.25" customHeight="1" x14ac:dyDescent="0.25">
      <c r="B253" s="150">
        <v>40808</v>
      </c>
      <c r="C253" s="147">
        <v>8.5929850074537489E-2</v>
      </c>
      <c r="D253" s="149">
        <v>8.597883807745596E-2</v>
      </c>
      <c r="E253" s="147">
        <v>8.5874637102559159E-2</v>
      </c>
      <c r="F253" s="147"/>
      <c r="G253" s="148">
        <v>35.213365209999999</v>
      </c>
      <c r="H253" s="148">
        <v>0.37298805000000002</v>
      </c>
      <c r="I253" s="148">
        <v>3.0679642299999998</v>
      </c>
      <c r="J253" s="147">
        <v>4.5618221387120376E-3</v>
      </c>
      <c r="K253" s="145"/>
      <c r="L253" s="148">
        <v>2685.6880000000001</v>
      </c>
      <c r="M253" s="148">
        <v>0.76942900000000003</v>
      </c>
      <c r="N253" s="145"/>
      <c r="O253" s="145"/>
      <c r="P253" s="145"/>
      <c r="Q253" s="145"/>
      <c r="R253" s="145"/>
      <c r="S253" s="145"/>
      <c r="T253" s="145"/>
      <c r="U253" s="145"/>
      <c r="V253" s="145"/>
      <c r="W253" s="157"/>
      <c r="X253" s="158"/>
      <c r="Y253" s="145"/>
    </row>
    <row r="254" spans="2:25" ht="14.25" customHeight="1" x14ac:dyDescent="0.25">
      <c r="B254" s="150">
        <v>40809</v>
      </c>
      <c r="C254" s="147">
        <v>8.7681131555382402E-2</v>
      </c>
      <c r="D254" s="149">
        <v>8.7956690393514697E-2</v>
      </c>
      <c r="E254" s="147">
        <v>8.6829132561199035E-2</v>
      </c>
      <c r="F254" s="147"/>
      <c r="G254" s="148">
        <v>36.005847940000002</v>
      </c>
      <c r="H254" s="148">
        <v>0.61531879</v>
      </c>
      <c r="I254" s="148">
        <v>2.6443156599999997</v>
      </c>
      <c r="J254" s="147">
        <v>4.5890551638599428E-3</v>
      </c>
      <c r="K254" s="145"/>
      <c r="L254" s="148">
        <v>2669.4780000000001</v>
      </c>
      <c r="M254" s="148">
        <v>0.754166</v>
      </c>
      <c r="N254" s="145"/>
      <c r="O254" s="145"/>
      <c r="P254" s="145"/>
      <c r="Q254" s="145"/>
      <c r="R254" s="145"/>
      <c r="S254" s="145"/>
      <c r="T254" s="145"/>
      <c r="U254" s="145"/>
      <c r="V254" s="145"/>
      <c r="W254" s="157"/>
      <c r="X254" s="158"/>
      <c r="Y254" s="145"/>
    </row>
    <row r="255" spans="2:25" ht="14.25" customHeight="1" x14ac:dyDescent="0.25">
      <c r="B255" s="150">
        <v>40812</v>
      </c>
      <c r="C255" s="147">
        <v>8.8755282336014457E-2</v>
      </c>
      <c r="D255" s="149">
        <v>8.904109497209195E-2</v>
      </c>
      <c r="E255" s="147">
        <v>8.7859705128150362E-2</v>
      </c>
      <c r="F255" s="147"/>
      <c r="G255" s="148">
        <v>36.131465840000004</v>
      </c>
      <c r="H255" s="148">
        <v>0.54653088999999999</v>
      </c>
      <c r="I255" s="148">
        <v>2.4096829</v>
      </c>
      <c r="J255" s="147">
        <v>1.2392984275435087E-2</v>
      </c>
      <c r="K255" s="145"/>
      <c r="L255" s="148">
        <v>2610.9189999999999</v>
      </c>
      <c r="M255" s="148">
        <v>0.74508200000000002</v>
      </c>
      <c r="N255" s="145"/>
      <c r="O255" s="145"/>
      <c r="P255" s="145"/>
      <c r="Q255" s="145"/>
      <c r="R255" s="145"/>
      <c r="S255" s="145"/>
      <c r="T255" s="145"/>
      <c r="U255" s="145"/>
      <c r="V255" s="145"/>
      <c r="W255" s="157"/>
      <c r="X255" s="158"/>
      <c r="Y255" s="145"/>
    </row>
    <row r="256" spans="2:25" ht="14.25" customHeight="1" x14ac:dyDescent="0.25">
      <c r="B256" s="150">
        <v>40813</v>
      </c>
      <c r="C256" s="147">
        <v>8.9590388496729886E-2</v>
      </c>
      <c r="D256" s="149">
        <v>8.9903175355131829E-2</v>
      </c>
      <c r="E256" s="147">
        <v>8.8516714969583229E-2</v>
      </c>
      <c r="F256" s="147"/>
      <c r="G256" s="148">
        <v>36.514317009999999</v>
      </c>
      <c r="H256" s="148">
        <v>0.55014679999999994</v>
      </c>
      <c r="I256" s="148">
        <v>2.5411933700000002</v>
      </c>
      <c r="J256" s="147">
        <v>6.8710812105756561E-3</v>
      </c>
      <c r="K256" s="145"/>
      <c r="L256" s="148">
        <v>2637.8789999999999</v>
      </c>
      <c r="M256" s="148">
        <v>0.73803799999999997</v>
      </c>
      <c r="N256" s="145"/>
      <c r="O256" s="145"/>
      <c r="P256" s="145"/>
      <c r="Q256" s="145"/>
      <c r="R256" s="145"/>
      <c r="S256" s="145"/>
      <c r="T256" s="145"/>
      <c r="U256" s="145"/>
      <c r="V256" s="145"/>
      <c r="W256" s="157"/>
      <c r="X256" s="158"/>
      <c r="Y256" s="145"/>
    </row>
    <row r="257" spans="2:25" ht="14.25" customHeight="1" x14ac:dyDescent="0.25">
      <c r="B257" s="150">
        <v>40814</v>
      </c>
      <c r="C257" s="147">
        <v>9.0909536409545119E-2</v>
      </c>
      <c r="D257" s="149">
        <v>9.1164088191290557E-2</v>
      </c>
      <c r="E257" s="147">
        <v>8.9968256516732945E-2</v>
      </c>
      <c r="F257" s="147"/>
      <c r="G257" s="148">
        <v>37.001722100000002</v>
      </c>
      <c r="H257" s="148">
        <v>0.62232701999999995</v>
      </c>
      <c r="I257" s="148">
        <v>2.4756855200000003</v>
      </c>
      <c r="J257" s="147">
        <v>6.6089261264699831E-3</v>
      </c>
      <c r="K257" s="145"/>
      <c r="L257" s="148">
        <v>2610.59</v>
      </c>
      <c r="M257" s="148">
        <v>0.72730499999999998</v>
      </c>
      <c r="N257" s="145"/>
      <c r="O257" s="145"/>
      <c r="P257" s="145"/>
      <c r="Q257" s="145"/>
      <c r="R257" s="145"/>
      <c r="S257" s="145"/>
      <c r="T257" s="145"/>
      <c r="U257" s="145"/>
      <c r="V257" s="145"/>
      <c r="W257" s="157"/>
      <c r="X257" s="158"/>
      <c r="Y257" s="145"/>
    </row>
    <row r="258" spans="2:25" ht="14.25" customHeight="1" x14ac:dyDescent="0.25">
      <c r="B258" s="150">
        <v>40815</v>
      </c>
      <c r="C258" s="147">
        <v>9.327893761986096E-2</v>
      </c>
      <c r="D258" s="149">
        <v>9.3525175911213052E-2</v>
      </c>
      <c r="E258" s="147">
        <v>9.2450441328023006E-2</v>
      </c>
      <c r="F258" s="147"/>
      <c r="G258" s="148">
        <v>37.357554719999996</v>
      </c>
      <c r="H258" s="148">
        <v>0.56937777999999994</v>
      </c>
      <c r="I258" s="148">
        <v>1.9784670900000001</v>
      </c>
      <c r="J258" s="147">
        <v>6.6994392661802356E-3</v>
      </c>
      <c r="K258" s="145"/>
      <c r="L258" s="148">
        <v>2588.1849999999999</v>
      </c>
      <c r="M258" s="148">
        <v>0.70883399999999996</v>
      </c>
      <c r="N258" s="145"/>
      <c r="O258" s="145"/>
      <c r="P258" s="145"/>
      <c r="Q258" s="145"/>
      <c r="R258" s="145"/>
      <c r="S258" s="145"/>
      <c r="T258" s="145"/>
      <c r="U258" s="145"/>
      <c r="V258" s="145"/>
      <c r="W258" s="157"/>
      <c r="X258" s="158"/>
      <c r="Y258" s="145"/>
    </row>
    <row r="259" spans="2:25" ht="14.25" customHeight="1" x14ac:dyDescent="0.25">
      <c r="B259" s="150">
        <v>40816</v>
      </c>
      <c r="C259" s="147">
        <v>9.0931172610813377E-2</v>
      </c>
      <c r="D259" s="149">
        <v>9.116408893327542E-2</v>
      </c>
      <c r="E259" s="147">
        <v>9.0119322796474333E-2</v>
      </c>
      <c r="F259" s="147"/>
      <c r="G259" s="148">
        <v>37.809973979999995</v>
      </c>
      <c r="H259" s="148">
        <v>0.4636692</v>
      </c>
      <c r="I259" s="148">
        <v>2.65997694</v>
      </c>
      <c r="J259" s="147">
        <v>6.0143811750288483E-3</v>
      </c>
      <c r="K259" s="145"/>
      <c r="L259" s="148">
        <v>2581.3510000000001</v>
      </c>
      <c r="M259" s="148">
        <v>0.72706300000000001</v>
      </c>
      <c r="N259" s="145"/>
      <c r="O259" s="145"/>
      <c r="P259" s="145"/>
      <c r="Q259" s="145"/>
      <c r="R259" s="145"/>
      <c r="S259" s="145"/>
      <c r="T259" s="145"/>
      <c r="U259" s="145"/>
      <c r="V259" s="145"/>
      <c r="W259" s="157"/>
      <c r="X259" s="158"/>
      <c r="Y259" s="145"/>
    </row>
    <row r="260" spans="2:25" ht="14.25" customHeight="1" x14ac:dyDescent="0.25">
      <c r="B260" s="150">
        <v>40826</v>
      </c>
      <c r="C260" s="147">
        <v>9.0652122950789116E-2</v>
      </c>
      <c r="D260" s="149">
        <v>9.0782114194677965E-2</v>
      </c>
      <c r="E260" s="147">
        <v>9.0172782119135458E-2</v>
      </c>
      <c r="F260" s="147"/>
      <c r="G260" s="148">
        <v>38.26133926</v>
      </c>
      <c r="H260" s="148">
        <v>0.58429761999999996</v>
      </c>
      <c r="I260" s="148">
        <v>1.22221505</v>
      </c>
      <c r="J260" s="147">
        <v>8.5961471945934006E-3</v>
      </c>
      <c r="K260" s="145"/>
      <c r="L260" s="148">
        <v>2557.0819999999999</v>
      </c>
      <c r="M260" s="148">
        <v>0.729356</v>
      </c>
      <c r="N260" s="145"/>
      <c r="O260" s="145"/>
      <c r="P260" s="145"/>
      <c r="Q260" s="145"/>
      <c r="R260" s="145"/>
      <c r="S260" s="145"/>
      <c r="T260" s="145"/>
      <c r="U260" s="145"/>
      <c r="V260" s="145"/>
      <c r="W260" s="157"/>
      <c r="X260" s="158"/>
      <c r="Y260" s="145"/>
    </row>
    <row r="261" spans="2:25" ht="14.25" customHeight="1" x14ac:dyDescent="0.25">
      <c r="B261" s="150">
        <v>40827</v>
      </c>
      <c r="C261" s="147">
        <v>9.0537038220613597E-2</v>
      </c>
      <c r="D261" s="149">
        <v>9.0655500907751943E-2</v>
      </c>
      <c r="E261" s="147">
        <v>9.0049778024351684E-2</v>
      </c>
      <c r="F261" s="147"/>
      <c r="G261" s="148">
        <v>39.033075150000002</v>
      </c>
      <c r="H261" s="148">
        <v>0.62831428999999994</v>
      </c>
      <c r="I261" s="148">
        <v>2.4997327199999999</v>
      </c>
      <c r="J261" s="147">
        <v>1.4830939180610476E-2</v>
      </c>
      <c r="K261" s="145"/>
      <c r="L261" s="148">
        <v>2551.9940000000001</v>
      </c>
      <c r="M261" s="148">
        <v>0.73022399999999998</v>
      </c>
      <c r="N261" s="145"/>
      <c r="O261" s="145"/>
      <c r="P261" s="145"/>
      <c r="Q261" s="145"/>
      <c r="R261" s="145"/>
      <c r="S261" s="145"/>
      <c r="T261" s="145"/>
      <c r="U261" s="145"/>
      <c r="V261" s="145"/>
      <c r="W261" s="157"/>
      <c r="X261" s="158"/>
      <c r="Y261" s="145"/>
    </row>
    <row r="262" spans="2:25" ht="14.25" customHeight="1" x14ac:dyDescent="0.25">
      <c r="B262" s="150">
        <v>40828</v>
      </c>
      <c r="C262" s="147">
        <v>8.903737869842801E-2</v>
      </c>
      <c r="D262" s="149">
        <v>8.9041096772556894E-2</v>
      </c>
      <c r="E262" s="147">
        <v>8.8928336155717352E-2</v>
      </c>
      <c r="F262" s="147"/>
      <c r="G262" s="148">
        <v>39.31182398</v>
      </c>
      <c r="H262" s="148">
        <v>0.47851724000000001</v>
      </c>
      <c r="I262" s="148">
        <v>3.44706204</v>
      </c>
      <c r="J262" s="147">
        <v>1.1055979750192905E-2</v>
      </c>
      <c r="K262" s="145"/>
      <c r="L262" s="148">
        <v>2644.7579999999998</v>
      </c>
      <c r="M262" s="148">
        <v>0.74265999999999999</v>
      </c>
      <c r="N262" s="145"/>
      <c r="O262" s="145"/>
      <c r="P262" s="145"/>
      <c r="Q262" s="145"/>
      <c r="R262" s="145"/>
      <c r="S262" s="145"/>
      <c r="T262" s="145"/>
      <c r="U262" s="145"/>
      <c r="V262" s="145"/>
      <c r="W262" s="157"/>
      <c r="X262" s="158"/>
      <c r="Y262" s="145"/>
    </row>
    <row r="263" spans="2:25" ht="14.25" customHeight="1" x14ac:dyDescent="0.25">
      <c r="B263" s="150">
        <v>40829</v>
      </c>
      <c r="C263" s="147">
        <v>8.8359920946103496E-2</v>
      </c>
      <c r="D263" s="149">
        <v>8.8435361362151743E-2</v>
      </c>
      <c r="E263" s="147">
        <v>8.7937402829501216E-2</v>
      </c>
      <c r="F263" s="147"/>
      <c r="G263" s="148">
        <v>40.024957749999999</v>
      </c>
      <c r="H263" s="148">
        <v>0.54618215999999997</v>
      </c>
      <c r="I263" s="148">
        <v>2.6919081999999999</v>
      </c>
      <c r="J263" s="147">
        <v>3.4288550193135466E-3</v>
      </c>
      <c r="K263" s="145"/>
      <c r="L263" s="148">
        <v>2662.6010000000001</v>
      </c>
      <c r="M263" s="148">
        <v>0.74872099999999997</v>
      </c>
      <c r="N263" s="145"/>
      <c r="O263" s="145"/>
      <c r="P263" s="145"/>
      <c r="Q263" s="145"/>
      <c r="R263" s="145"/>
      <c r="S263" s="145"/>
      <c r="T263" s="145"/>
      <c r="U263" s="145"/>
      <c r="V263" s="145"/>
      <c r="W263" s="157"/>
      <c r="X263" s="158"/>
      <c r="Y263" s="145"/>
    </row>
    <row r="264" spans="2:25" ht="14.25" customHeight="1" x14ac:dyDescent="0.25">
      <c r="B264" s="150">
        <v>40830</v>
      </c>
      <c r="C264" s="147">
        <v>8.6376471065191571E-2</v>
      </c>
      <c r="D264" s="149">
        <v>8.6321370838770922E-2</v>
      </c>
      <c r="E264" s="147">
        <v>8.6411219287719776E-2</v>
      </c>
      <c r="F264" s="147"/>
      <c r="G264" s="148">
        <v>40.944112920000002</v>
      </c>
      <c r="H264" s="148">
        <v>0.56219909999999995</v>
      </c>
      <c r="I264" s="148">
        <v>2.33988226</v>
      </c>
      <c r="J264" s="147">
        <v>1.7295500088101855E-3</v>
      </c>
      <c r="K264" s="145"/>
      <c r="L264" s="148">
        <v>2653.7820000000002</v>
      </c>
      <c r="M264" s="148">
        <v>0.76598299999999997</v>
      </c>
      <c r="N264" s="145"/>
      <c r="O264" s="145"/>
      <c r="P264" s="145"/>
      <c r="Q264" s="145"/>
      <c r="R264" s="145"/>
      <c r="S264" s="145"/>
      <c r="T264" s="145"/>
      <c r="U264" s="145"/>
      <c r="V264" s="145"/>
      <c r="W264" s="157"/>
      <c r="X264" s="158"/>
      <c r="Y264" s="145"/>
    </row>
    <row r="265" spans="2:25" ht="14.25" customHeight="1" x14ac:dyDescent="0.25">
      <c r="B265" s="150">
        <v>40833</v>
      </c>
      <c r="C265" s="147">
        <v>8.5969405921548128E-2</v>
      </c>
      <c r="D265" s="149">
        <v>8.5978841653099519E-2</v>
      </c>
      <c r="E265" s="147">
        <v>8.5799172237763038E-2</v>
      </c>
      <c r="F265" s="147"/>
      <c r="G265" s="148">
        <v>41.345051750000003</v>
      </c>
      <c r="H265" s="148">
        <v>0.34087363999999998</v>
      </c>
      <c r="I265" s="148">
        <v>1.7510497700000001</v>
      </c>
      <c r="J265" s="147">
        <v>-1.1875323591872865E-3</v>
      </c>
      <c r="K265" s="145"/>
      <c r="L265" s="148">
        <v>2666.951</v>
      </c>
      <c r="M265" s="148">
        <v>0.76956199999999997</v>
      </c>
      <c r="N265" s="145"/>
      <c r="O265" s="145"/>
      <c r="P265" s="145"/>
      <c r="Q265" s="145"/>
      <c r="R265" s="145"/>
      <c r="S265" s="145"/>
      <c r="T265" s="145"/>
      <c r="U265" s="145"/>
      <c r="V265" s="145"/>
      <c r="W265" s="157"/>
      <c r="X265" s="158"/>
      <c r="Y265" s="145"/>
    </row>
    <row r="266" spans="2:25" ht="14.25" customHeight="1" x14ac:dyDescent="0.25">
      <c r="B266" s="150">
        <v>40834</v>
      </c>
      <c r="C266" s="147">
        <v>8.5954987013696568E-2</v>
      </c>
      <c r="D266" s="149">
        <v>8.6092705397591909E-2</v>
      </c>
      <c r="E266" s="147">
        <v>8.5387105918376338E-2</v>
      </c>
      <c r="F266" s="147"/>
      <c r="G266" s="148">
        <v>39.988597089999999</v>
      </c>
      <c r="H266" s="148">
        <v>0.58775388000000006</v>
      </c>
      <c r="I266" s="148">
        <v>2.2484647</v>
      </c>
      <c r="J266" s="147">
        <v>3.6545070999952135E-3</v>
      </c>
      <c r="K266" s="145"/>
      <c r="L266" s="148">
        <v>2592.2089999999998</v>
      </c>
      <c r="M266" s="148">
        <v>0.770123</v>
      </c>
      <c r="N266" s="145"/>
      <c r="O266" s="145"/>
      <c r="P266" s="145"/>
      <c r="Q266" s="145"/>
      <c r="R266" s="145"/>
      <c r="S266" s="145"/>
      <c r="T266" s="145"/>
      <c r="U266" s="145"/>
      <c r="V266" s="145"/>
      <c r="W266" s="157"/>
      <c r="X266" s="158"/>
      <c r="Y266" s="145"/>
    </row>
    <row r="267" spans="2:25" ht="14.25" customHeight="1" x14ac:dyDescent="0.25">
      <c r="B267" s="150">
        <v>40835</v>
      </c>
      <c r="C267" s="147">
        <v>8.329978459459017E-2</v>
      </c>
      <c r="D267" s="149">
        <v>8.3120202545690372E-2</v>
      </c>
      <c r="E267" s="147">
        <v>8.3728059602454094E-2</v>
      </c>
      <c r="F267" s="147"/>
      <c r="G267" s="148">
        <v>40.854055109999997</v>
      </c>
      <c r="H267" s="148">
        <v>0.45920268999999997</v>
      </c>
      <c r="I267" s="148">
        <v>2.1950710600000001</v>
      </c>
      <c r="J267" s="147">
        <v>-1.0715202313496869E-3</v>
      </c>
      <c r="K267" s="145"/>
      <c r="L267" s="148">
        <v>2583.0810000000001</v>
      </c>
      <c r="M267" s="148">
        <v>0.79432499999999995</v>
      </c>
      <c r="N267" s="145"/>
      <c r="O267" s="145"/>
      <c r="P267" s="145"/>
      <c r="Q267" s="145"/>
      <c r="R267" s="145"/>
      <c r="S267" s="145"/>
      <c r="T267" s="145"/>
      <c r="U267" s="145"/>
      <c r="V267" s="145"/>
      <c r="W267" s="157"/>
      <c r="X267" s="158"/>
      <c r="Y267" s="145"/>
    </row>
    <row r="268" spans="2:25" ht="14.25" customHeight="1" x14ac:dyDescent="0.25">
      <c r="B268" s="150">
        <v>40836</v>
      </c>
      <c r="C268" s="147">
        <v>8.2185964777512027E-2</v>
      </c>
      <c r="D268" s="149">
        <v>8.1658292759710843E-2</v>
      </c>
      <c r="E268" s="147">
        <v>8.3762572935120821E-2</v>
      </c>
      <c r="F268" s="147"/>
      <c r="G268" s="148">
        <v>40.848298190000001</v>
      </c>
      <c r="H268" s="148">
        <v>0.70353657999999997</v>
      </c>
      <c r="I268" s="148">
        <v>2.26882611</v>
      </c>
      <c r="J268" s="147">
        <v>2.9872169779530592E-3</v>
      </c>
      <c r="K268" s="145"/>
      <c r="L268" s="148">
        <v>2520.5320000000002</v>
      </c>
      <c r="M268" s="148">
        <v>0.80501100000000003</v>
      </c>
      <c r="N268" s="145"/>
      <c r="O268" s="145"/>
      <c r="P268" s="145"/>
      <c r="Q268" s="145"/>
      <c r="R268" s="145"/>
      <c r="S268" s="145"/>
      <c r="T268" s="145"/>
      <c r="U268" s="145"/>
      <c r="V268" s="145"/>
      <c r="W268" s="157"/>
      <c r="X268" s="158"/>
      <c r="Y268" s="145"/>
    </row>
    <row r="269" spans="2:25" ht="14.25" customHeight="1" x14ac:dyDescent="0.25">
      <c r="B269" s="150">
        <v>40837</v>
      </c>
      <c r="C269" s="147">
        <v>7.9449553069715878E-2</v>
      </c>
      <c r="D269" s="149">
        <v>7.8692493687941664E-2</v>
      </c>
      <c r="E269" s="147">
        <v>8.1785276258339534E-2</v>
      </c>
      <c r="F269" s="147"/>
      <c r="G269" s="148">
        <v>41.448618180000004</v>
      </c>
      <c r="H269" s="148">
        <v>0.74997417999999993</v>
      </c>
      <c r="I269" s="148">
        <v>1.8732462200000002</v>
      </c>
      <c r="J269" s="147">
        <v>-7.3282817077773704E-4</v>
      </c>
      <c r="K269" s="145"/>
      <c r="L269" s="148">
        <v>2507.877</v>
      </c>
      <c r="M269" s="148">
        <v>0.83255400000000002</v>
      </c>
      <c r="N269" s="145"/>
      <c r="O269" s="145"/>
      <c r="P269" s="145"/>
      <c r="Q269" s="145"/>
      <c r="R269" s="145"/>
      <c r="S269" s="145"/>
      <c r="T269" s="145"/>
      <c r="U269" s="145"/>
      <c r="V269" s="145"/>
      <c r="W269" s="157"/>
      <c r="X269" s="158"/>
      <c r="Y269" s="145"/>
    </row>
    <row r="270" spans="2:25" ht="14.25" customHeight="1" x14ac:dyDescent="0.25">
      <c r="B270" s="150">
        <v>40840</v>
      </c>
      <c r="C270" s="147">
        <v>8.0804120098489543E-2</v>
      </c>
      <c r="D270" s="149">
        <v>8.0346101777392931E-2</v>
      </c>
      <c r="E270" s="147">
        <v>8.2220436969334648E-2</v>
      </c>
      <c r="F270" s="147">
        <v>7.5528708244428852E-2</v>
      </c>
      <c r="G270" s="148">
        <v>41.747411969999995</v>
      </c>
      <c r="H270" s="148">
        <v>0.93056879999999997</v>
      </c>
      <c r="I270" s="148">
        <v>2.73845355</v>
      </c>
      <c r="J270" s="147">
        <v>-6.2025719192787395E-3</v>
      </c>
      <c r="K270" s="159">
        <v>-4.8173935329640788E-3</v>
      </c>
      <c r="L270" s="148">
        <v>2576.6689999999999</v>
      </c>
      <c r="M270" s="148">
        <v>0.81912799999999997</v>
      </c>
      <c r="N270" s="145"/>
      <c r="O270" s="145"/>
      <c r="P270" s="145"/>
      <c r="Q270" s="145"/>
      <c r="R270" s="145"/>
      <c r="S270" s="145"/>
      <c r="T270" s="145"/>
      <c r="U270" s="145"/>
      <c r="V270" s="145"/>
      <c r="W270" s="157"/>
      <c r="X270" s="158"/>
      <c r="Y270" s="145"/>
    </row>
    <row r="271" spans="2:25" ht="14.25" customHeight="1" x14ac:dyDescent="0.25">
      <c r="B271" s="150">
        <v>40841</v>
      </c>
      <c r="C271" s="147">
        <v>8.070169441240771E-2</v>
      </c>
      <c r="D271" s="149">
        <v>8.0346101009053511E-2</v>
      </c>
      <c r="E271" s="147">
        <v>8.1713054534403917E-2</v>
      </c>
      <c r="F271" s="147">
        <v>7.6608793859980526E-2</v>
      </c>
      <c r="G271" s="148">
        <v>41.663222019999999</v>
      </c>
      <c r="H271" s="148">
        <v>0.90657890000000008</v>
      </c>
      <c r="I271" s="148">
        <v>3.0973238099999998</v>
      </c>
      <c r="J271" s="147">
        <v>-8.3095505808833368E-3</v>
      </c>
      <c r="K271" s="159">
        <v>-3.7373071490729853E-3</v>
      </c>
      <c r="L271" s="148">
        <v>2625.4250000000002</v>
      </c>
      <c r="M271" s="148">
        <v>0.820245</v>
      </c>
      <c r="N271" s="145"/>
      <c r="O271" s="145"/>
      <c r="P271" s="145"/>
      <c r="Q271" s="145"/>
      <c r="R271" s="145"/>
      <c r="S271" s="145"/>
      <c r="T271" s="145"/>
      <c r="U271" s="145"/>
      <c r="V271" s="145"/>
      <c r="W271" s="157"/>
      <c r="X271" s="158"/>
      <c r="Y271" s="145"/>
    </row>
    <row r="272" spans="2:25" ht="14.25" customHeight="1" x14ac:dyDescent="0.25">
      <c r="B272" s="150">
        <v>40842</v>
      </c>
      <c r="C272" s="147">
        <v>7.9510119586453154E-2</v>
      </c>
      <c r="D272" s="149">
        <v>7.8979342583090029E-2</v>
      </c>
      <c r="E272" s="147">
        <v>8.1104980460082216E-2</v>
      </c>
      <c r="F272" s="147">
        <v>7.7319579177277969E-2</v>
      </c>
      <c r="G272" s="148">
        <v>41.372229109999999</v>
      </c>
      <c r="H272" s="148">
        <v>0.47976148999999996</v>
      </c>
      <c r="I272" s="148">
        <v>2.7682877299999999</v>
      </c>
      <c r="J272" s="147">
        <v>-5.8967571122890789E-3</v>
      </c>
      <c r="K272" s="159">
        <v>-1.6597634058120592E-3</v>
      </c>
      <c r="L272" s="148">
        <v>2651.652</v>
      </c>
      <c r="M272" s="148">
        <v>0.83243100000000003</v>
      </c>
      <c r="N272" s="145"/>
      <c r="O272" s="145"/>
      <c r="P272" s="145"/>
      <c r="Q272" s="145"/>
      <c r="R272" s="145"/>
      <c r="S272" s="145"/>
      <c r="T272" s="145"/>
      <c r="U272" s="145"/>
      <c r="V272" s="145"/>
      <c r="W272" s="157"/>
      <c r="X272" s="158"/>
      <c r="Y272" s="145"/>
    </row>
    <row r="273" spans="2:25" ht="14.25" customHeight="1" x14ac:dyDescent="0.25">
      <c r="B273" s="150">
        <v>40843</v>
      </c>
      <c r="C273" s="147">
        <v>7.8934726780354611E-2</v>
      </c>
      <c r="D273" s="149">
        <v>7.821901296200777E-2</v>
      </c>
      <c r="E273" s="147">
        <v>8.1086761641166641E-2</v>
      </c>
      <c r="F273" s="147">
        <v>7.7639755857488349E-2</v>
      </c>
      <c r="G273" s="148">
        <v>41.080084790000001</v>
      </c>
      <c r="H273" s="148">
        <v>0.33545160000000002</v>
      </c>
      <c r="I273" s="148">
        <v>1.6613910999999999</v>
      </c>
      <c r="J273" s="147">
        <v>-6.052173992645446E-3</v>
      </c>
      <c r="K273" s="159">
        <v>-5.7925710451942058E-4</v>
      </c>
      <c r="L273" s="148">
        <v>2657.4780000000001</v>
      </c>
      <c r="M273" s="148">
        <v>0.83854200000000001</v>
      </c>
      <c r="N273" s="145"/>
      <c r="O273" s="145"/>
      <c r="P273" s="145"/>
      <c r="Q273" s="145"/>
      <c r="R273" s="145"/>
      <c r="S273" s="145"/>
      <c r="T273" s="145"/>
      <c r="U273" s="145"/>
      <c r="V273" s="145"/>
      <c r="W273" s="157"/>
      <c r="X273" s="158"/>
      <c r="Y273" s="145"/>
    </row>
    <row r="274" spans="2:25" ht="14.25" customHeight="1" x14ac:dyDescent="0.25">
      <c r="B274" s="150">
        <v>40844</v>
      </c>
      <c r="C274" s="147">
        <v>8.0096001160099226E-2</v>
      </c>
      <c r="D274" s="149">
        <v>7.965685635647167E-2</v>
      </c>
      <c r="E274" s="147">
        <v>8.1362323889805993E-2</v>
      </c>
      <c r="F274" s="147">
        <v>7.7479338721314572E-2</v>
      </c>
      <c r="G274" s="148">
        <v>40.972096879999995</v>
      </c>
      <c r="H274" s="148">
        <v>0.55875631000000003</v>
      </c>
      <c r="I274" s="148">
        <v>2.96607288</v>
      </c>
      <c r="J274" s="147">
        <v>-9.4072025934493746E-3</v>
      </c>
      <c r="K274" s="159">
        <v>-2.1775176351570974E-3</v>
      </c>
      <c r="L274" s="148">
        <v>2709.0169999999998</v>
      </c>
      <c r="M274" s="148">
        <v>0.82641900000000001</v>
      </c>
      <c r="N274" s="145"/>
      <c r="O274" s="145"/>
      <c r="P274" s="145"/>
      <c r="Q274" s="145"/>
      <c r="R274" s="145"/>
      <c r="S274" s="145"/>
      <c r="T274" s="145"/>
      <c r="U274" s="145"/>
      <c r="V274" s="145"/>
      <c r="W274" s="157"/>
      <c r="X274" s="158"/>
      <c r="Y274" s="145"/>
    </row>
    <row r="275" spans="2:25" ht="14.25" customHeight="1" x14ac:dyDescent="0.25">
      <c r="B275" s="150">
        <v>40847</v>
      </c>
      <c r="C275" s="147">
        <v>8.1325347195962669E-2</v>
      </c>
      <c r="D275" s="149">
        <v>8.1047379669874298E-2</v>
      </c>
      <c r="E275" s="147">
        <v>8.2118501147256565E-2</v>
      </c>
      <c r="F275" s="147">
        <v>7.7002055446860618E-2</v>
      </c>
      <c r="G275" s="148">
        <v>40.706452560000002</v>
      </c>
      <c r="H275" s="148">
        <v>0.41719639999999997</v>
      </c>
      <c r="I275" s="148">
        <v>2.0462220499999999</v>
      </c>
      <c r="J275" s="147">
        <v>-6.3443889996777992E-3</v>
      </c>
      <c r="K275" s="159">
        <v>-4.0453242230136799E-3</v>
      </c>
      <c r="L275" s="148">
        <v>2695.3069999999998</v>
      </c>
      <c r="M275" s="148">
        <v>0.81398199999999998</v>
      </c>
      <c r="N275" s="145"/>
      <c r="O275" s="145"/>
      <c r="P275" s="145"/>
      <c r="Q275" s="145"/>
      <c r="R275" s="145"/>
      <c r="S275" s="145"/>
      <c r="T275" s="145"/>
      <c r="U275" s="145"/>
      <c r="V275" s="145"/>
      <c r="W275" s="157"/>
      <c r="X275" s="158"/>
      <c r="Y275" s="145"/>
    </row>
    <row r="276" spans="2:25" ht="14.25" customHeight="1" x14ac:dyDescent="0.25">
      <c r="B276" s="150">
        <v>40848</v>
      </c>
      <c r="C276" s="147">
        <v>8.0926600726461281E-2</v>
      </c>
      <c r="D276" s="149">
        <v>8.0545234588440331E-2</v>
      </c>
      <c r="E276" s="147">
        <v>8.1996710559866084E-2</v>
      </c>
      <c r="F276" s="147">
        <v>7.7002056436849611E-2</v>
      </c>
      <c r="G276" s="148">
        <v>40.133739059999996</v>
      </c>
      <c r="H276" s="148">
        <v>0.57142398999999999</v>
      </c>
      <c r="I276" s="148">
        <v>2.8441328800000001</v>
      </c>
      <c r="J276" s="147">
        <v>-3.6245707894441859E-3</v>
      </c>
      <c r="K276" s="159">
        <v>-3.5431781515907201E-3</v>
      </c>
      <c r="L276" s="148">
        <v>2697.5340000000001</v>
      </c>
      <c r="M276" s="148">
        <v>0.81810000000000005</v>
      </c>
      <c r="N276" s="145"/>
      <c r="O276" s="145"/>
      <c r="P276" s="145"/>
      <c r="Q276" s="145"/>
      <c r="R276" s="145"/>
      <c r="S276" s="145"/>
      <c r="T276" s="145"/>
      <c r="U276" s="145"/>
      <c r="V276" s="145"/>
      <c r="W276" s="157"/>
      <c r="X276" s="158"/>
      <c r="Y276" s="145"/>
    </row>
    <row r="277" spans="2:25" ht="14.25" customHeight="1" x14ac:dyDescent="0.25">
      <c r="B277" s="150">
        <v>40849</v>
      </c>
      <c r="C277" s="147">
        <v>8.1598351358663529E-2</v>
      </c>
      <c r="D277" s="149">
        <v>8.1555835770358714E-2</v>
      </c>
      <c r="E277" s="147">
        <v>8.1663306545941561E-2</v>
      </c>
      <c r="F277" s="147">
        <v>7.7081197850770541E-2</v>
      </c>
      <c r="G277" s="148">
        <v>40.194234029999997</v>
      </c>
      <c r="H277" s="148">
        <v>0.67387470999999999</v>
      </c>
      <c r="I277" s="148">
        <v>3.1219509699999999</v>
      </c>
      <c r="J277" s="147">
        <v>3.6878144946131037E-3</v>
      </c>
      <c r="K277" s="159">
        <v>-4.474637919588173E-3</v>
      </c>
      <c r="L277" s="148">
        <v>2742.39</v>
      </c>
      <c r="M277" s="148">
        <v>0.81144899999999998</v>
      </c>
      <c r="N277" s="145"/>
      <c r="O277" s="145"/>
      <c r="P277" s="145"/>
      <c r="Q277" s="145"/>
      <c r="R277" s="145"/>
      <c r="S277" s="145"/>
      <c r="T277" s="145"/>
      <c r="U277" s="145"/>
      <c r="V277" s="145"/>
      <c r="W277" s="157"/>
      <c r="X277" s="158"/>
      <c r="Y277" s="145"/>
    </row>
    <row r="278" spans="2:25" ht="14.25" customHeight="1" x14ac:dyDescent="0.25">
      <c r="B278" s="150">
        <v>40850</v>
      </c>
      <c r="C278" s="147">
        <v>8.1172411582460802E-2</v>
      </c>
      <c r="D278" s="149">
        <v>8.1047375295519183E-2</v>
      </c>
      <c r="E278" s="147">
        <v>8.1467481932487457E-2</v>
      </c>
      <c r="F278" s="147">
        <v>7.7720207737552255E-2</v>
      </c>
      <c r="G278" s="148">
        <v>40.26971142</v>
      </c>
      <c r="H278" s="148">
        <v>0.50007610999999996</v>
      </c>
      <c r="I278" s="148">
        <v>3.2451434399999997</v>
      </c>
      <c r="J278" s="147">
        <v>-2.9205203202877128E-3</v>
      </c>
      <c r="K278" s="159">
        <v>-3.3271675579669285E-3</v>
      </c>
      <c r="L278" s="148">
        <v>2744.3009999999999</v>
      </c>
      <c r="M278" s="148">
        <v>0.81560900000000003</v>
      </c>
      <c r="N278" s="145"/>
      <c r="O278" s="145"/>
      <c r="P278" s="145"/>
      <c r="Q278" s="145"/>
      <c r="R278" s="145"/>
      <c r="S278" s="145"/>
      <c r="T278" s="145"/>
      <c r="U278" s="145"/>
      <c r="V278" s="145"/>
      <c r="W278" s="157"/>
      <c r="X278" s="158"/>
      <c r="Y278" s="145"/>
    </row>
    <row r="279" spans="2:25" ht="14.25" customHeight="1" x14ac:dyDescent="0.25">
      <c r="B279" s="150">
        <v>40851</v>
      </c>
      <c r="C279" s="147">
        <v>8.0318959502414244E-2</v>
      </c>
      <c r="D279" s="149">
        <v>8.014796372802907E-2</v>
      </c>
      <c r="E279" s="147">
        <v>8.0747727641675607E-2</v>
      </c>
      <c r="F279" s="147">
        <v>7.7559463288438324E-2</v>
      </c>
      <c r="G279" s="148">
        <v>40.186502789999999</v>
      </c>
      <c r="H279" s="148">
        <v>0.41086535000000002</v>
      </c>
      <c r="I279" s="148">
        <v>1.8939015800000001</v>
      </c>
      <c r="J279" s="147">
        <v>-1.8472514454640823E-3</v>
      </c>
      <c r="K279" s="159">
        <v>-2.5885004395907463E-3</v>
      </c>
      <c r="L279" s="148">
        <v>2763.7460000000001</v>
      </c>
      <c r="M279" s="148">
        <v>0.82413199999999998</v>
      </c>
      <c r="N279" s="145"/>
      <c r="O279" s="145"/>
      <c r="P279" s="145"/>
      <c r="Q279" s="145"/>
      <c r="R279" s="145"/>
      <c r="S279" s="145"/>
      <c r="T279" s="145"/>
      <c r="U279" s="145"/>
      <c r="V279" s="145"/>
      <c r="W279" s="157"/>
      <c r="X279" s="158"/>
      <c r="Y279" s="145"/>
    </row>
    <row r="280" spans="2:25" ht="14.25" customHeight="1" x14ac:dyDescent="0.25">
      <c r="B280" s="150">
        <v>40854</v>
      </c>
      <c r="C280" s="147">
        <v>7.9709424860971712E-2</v>
      </c>
      <c r="D280" s="149">
        <v>7.946209927107474E-2</v>
      </c>
      <c r="E280" s="147">
        <v>8.0448388112488708E-2</v>
      </c>
      <c r="F280" s="147">
        <v>7.6374748125514161E-2</v>
      </c>
      <c r="G280" s="148">
        <v>40.450799140000001</v>
      </c>
      <c r="H280" s="148">
        <v>0.30308931</v>
      </c>
      <c r="I280" s="148">
        <v>1.3990177400000001</v>
      </c>
      <c r="J280" s="147">
        <v>-2.374185650067709E-4</v>
      </c>
      <c r="K280" s="159">
        <v>-3.0873511455605795E-3</v>
      </c>
      <c r="L280" s="148">
        <v>2736.248</v>
      </c>
      <c r="M280" s="148">
        <v>0.83010799999999996</v>
      </c>
      <c r="N280" s="145"/>
      <c r="O280" s="145"/>
      <c r="P280" s="145"/>
      <c r="Q280" s="145"/>
      <c r="R280" s="145"/>
      <c r="S280" s="145"/>
      <c r="T280" s="145"/>
      <c r="U280" s="145"/>
      <c r="V280" s="145"/>
      <c r="W280" s="157"/>
      <c r="X280" s="158"/>
      <c r="Y280" s="145"/>
    </row>
    <row r="281" spans="2:25" ht="14.25" customHeight="1" x14ac:dyDescent="0.25">
      <c r="B281" s="150">
        <v>40855</v>
      </c>
      <c r="C281" s="147">
        <v>7.95654642798201E-2</v>
      </c>
      <c r="D281" s="149">
        <v>7.9268291160543292E-2</v>
      </c>
      <c r="E281" s="147">
        <v>8.0452144599740247E-2</v>
      </c>
      <c r="F281" s="147">
        <v>7.5376892270281146E-2</v>
      </c>
      <c r="G281" s="148">
        <v>40.422755410000001</v>
      </c>
      <c r="H281" s="148">
        <v>0.38602270999999999</v>
      </c>
      <c r="I281" s="148">
        <v>1.34871805</v>
      </c>
      <c r="J281" s="147">
        <v>1.2303114565987241E-3</v>
      </c>
      <c r="K281" s="159">
        <v>-3.891398890262146E-3</v>
      </c>
      <c r="L281" s="148">
        <v>2727.71</v>
      </c>
      <c r="M281" s="148">
        <v>0.83156399999999997</v>
      </c>
      <c r="N281" s="145"/>
      <c r="O281" s="145"/>
      <c r="P281" s="145"/>
      <c r="Q281" s="145"/>
      <c r="R281" s="145"/>
      <c r="S281" s="145"/>
      <c r="T281" s="145"/>
      <c r="U281" s="145"/>
      <c r="V281" s="145"/>
      <c r="W281" s="157"/>
      <c r="X281" s="158"/>
      <c r="Y281" s="145"/>
    </row>
    <row r="282" spans="2:25" ht="14.25" customHeight="1" x14ac:dyDescent="0.25">
      <c r="B282" s="150">
        <v>40856</v>
      </c>
      <c r="C282" s="147">
        <v>8.0518996505636958E-2</v>
      </c>
      <c r="D282" s="149">
        <v>8.0246912919289745E-2</v>
      </c>
      <c r="E282" s="147">
        <v>8.1368289154068685E-2</v>
      </c>
      <c r="F282" s="147">
        <v>7.5604838348356934E-2</v>
      </c>
      <c r="G282" s="148">
        <v>40.513624209999996</v>
      </c>
      <c r="H282" s="148">
        <v>0.34949265000000002</v>
      </c>
      <c r="I282" s="148">
        <v>2.3780890700000001</v>
      </c>
      <c r="J282" s="147">
        <v>1.4273891517395631E-4</v>
      </c>
      <c r="K282" s="159">
        <v>-4.642074570932811E-3</v>
      </c>
      <c r="L282" s="148">
        <v>2751.654</v>
      </c>
      <c r="M282" s="148">
        <v>0.82168300000000005</v>
      </c>
      <c r="N282" s="145"/>
      <c r="O282" s="145"/>
      <c r="P282" s="145"/>
      <c r="Q282" s="145"/>
      <c r="R282" s="145"/>
      <c r="S282" s="145"/>
      <c r="T282" s="145"/>
      <c r="U282" s="145"/>
      <c r="V282" s="145"/>
      <c r="W282" s="157"/>
      <c r="X282" s="158"/>
      <c r="Y282" s="145"/>
    </row>
    <row r="283" spans="2:25" ht="14.25" customHeight="1" x14ac:dyDescent="0.25">
      <c r="B283" s="150">
        <v>40857</v>
      </c>
      <c r="C283" s="147">
        <v>8.0653753487526944E-2</v>
      </c>
      <c r="D283" s="149">
        <v>8.0445540363869375E-2</v>
      </c>
      <c r="E283" s="147">
        <v>8.1277628545983527E-2</v>
      </c>
      <c r="F283" s="147">
        <v>7.5910933097836142E-2</v>
      </c>
      <c r="G283" s="148">
        <v>40.530170380000001</v>
      </c>
      <c r="H283" s="148">
        <v>0.45753554000000002</v>
      </c>
      <c r="I283" s="148">
        <v>2.2566119800000002</v>
      </c>
      <c r="J283" s="147">
        <v>1.5313920875207423E-3</v>
      </c>
      <c r="K283" s="159">
        <v>-4.5346072660332332E-3</v>
      </c>
      <c r="L283" s="148">
        <v>2699.5880000000002</v>
      </c>
      <c r="M283" s="148">
        <v>0.82033299999999998</v>
      </c>
      <c r="N283" s="145"/>
      <c r="O283" s="145"/>
      <c r="P283" s="145"/>
      <c r="Q283" s="145"/>
      <c r="R283" s="145"/>
      <c r="S283" s="145"/>
      <c r="T283" s="145"/>
      <c r="U283" s="145"/>
      <c r="V283" s="145"/>
      <c r="W283" s="157"/>
      <c r="X283" s="158"/>
      <c r="Y283" s="145"/>
    </row>
    <row r="284" spans="2:25" ht="14.25" customHeight="1" x14ac:dyDescent="0.25">
      <c r="B284" s="150">
        <v>40858</v>
      </c>
      <c r="C284" s="147">
        <v>7.97518744245172E-2</v>
      </c>
      <c r="D284" s="149">
        <v>7.9559360854782768E-2</v>
      </c>
      <c r="E284" s="147">
        <v>8.0273323530640234E-2</v>
      </c>
      <c r="F284" s="147">
        <v>7.568113487949224E-2</v>
      </c>
      <c r="G284" s="148">
        <v>40.672227679999999</v>
      </c>
      <c r="H284" s="148">
        <v>0.73024908999999993</v>
      </c>
      <c r="I284" s="148">
        <v>1.9953366600000002</v>
      </c>
      <c r="J284" s="147">
        <v>1.6537193051576339E-3</v>
      </c>
      <c r="K284" s="159">
        <v>-3.8782259752905279E-3</v>
      </c>
      <c r="L284" s="148">
        <v>2695.002</v>
      </c>
      <c r="M284" s="148">
        <v>0.82956600000000003</v>
      </c>
      <c r="N284" s="145"/>
      <c r="O284" s="145"/>
      <c r="P284" s="145"/>
      <c r="Q284" s="145"/>
      <c r="R284" s="145"/>
      <c r="S284" s="145"/>
      <c r="T284" s="145"/>
      <c r="U284" s="145"/>
      <c r="V284" s="145"/>
      <c r="W284" s="157"/>
      <c r="X284" s="158"/>
      <c r="Y284" s="145"/>
    </row>
    <row r="285" spans="2:25" ht="14.25" customHeight="1" x14ac:dyDescent="0.25">
      <c r="B285" s="150">
        <v>40861</v>
      </c>
      <c r="C285" s="147">
        <v>7.8728790783550676E-2</v>
      </c>
      <c r="D285" s="149">
        <v>7.8502409024609338E-2</v>
      </c>
      <c r="E285" s="147">
        <v>7.9391636021549583E-2</v>
      </c>
      <c r="F285" s="147">
        <v>7.5376885367302263E-2</v>
      </c>
      <c r="G285" s="148">
        <v>40.714393620000003</v>
      </c>
      <c r="H285" s="148">
        <v>0.64744318000000001</v>
      </c>
      <c r="I285" s="148">
        <v>2.8860598799999999</v>
      </c>
      <c r="J285" s="147">
        <v>-1.4146535322958568E-3</v>
      </c>
      <c r="K285" s="159">
        <v>-3.1255236573070749E-3</v>
      </c>
      <c r="L285" s="148">
        <v>2750.1950000000002</v>
      </c>
      <c r="M285" s="148">
        <v>0.84030499999999997</v>
      </c>
      <c r="N285" s="145"/>
      <c r="O285" s="145"/>
      <c r="P285" s="145"/>
      <c r="Q285" s="145"/>
      <c r="R285" s="145"/>
      <c r="S285" s="145"/>
      <c r="T285" s="145"/>
      <c r="U285" s="145"/>
      <c r="V285" s="145"/>
      <c r="W285" s="157"/>
      <c r="X285" s="158"/>
      <c r="Y285" s="145"/>
    </row>
    <row r="286" spans="2:25" ht="14.25" customHeight="1" x14ac:dyDescent="0.25">
      <c r="B286" s="150">
        <v>40862</v>
      </c>
      <c r="C286" s="147">
        <v>7.8511443305120235E-2</v>
      </c>
      <c r="D286" s="149">
        <v>7.83132571501481E-2</v>
      </c>
      <c r="E286" s="147">
        <v>7.9106433786090197E-2</v>
      </c>
      <c r="F286" s="147">
        <v>7.5452714905486606E-2</v>
      </c>
      <c r="G286" s="148">
        <v>40.696238100000002</v>
      </c>
      <c r="H286" s="148">
        <v>0.42103729999999995</v>
      </c>
      <c r="I286" s="148">
        <v>1.3360000299999999</v>
      </c>
      <c r="J286" s="147">
        <v>-1.7572633468634876E-3</v>
      </c>
      <c r="K286" s="159">
        <v>-2.8605422446614931E-3</v>
      </c>
      <c r="L286" s="148">
        <v>2744.68</v>
      </c>
      <c r="M286" s="148">
        <v>0.842526</v>
      </c>
      <c r="N286" s="145"/>
      <c r="O286" s="145"/>
      <c r="P286" s="145"/>
      <c r="Q286" s="145"/>
      <c r="R286" s="145"/>
      <c r="S286" s="145"/>
      <c r="T286" s="145"/>
      <c r="U286" s="145"/>
      <c r="V286" s="145"/>
      <c r="W286" s="157"/>
      <c r="X286" s="158"/>
      <c r="Y286" s="145"/>
    </row>
    <row r="287" spans="2:25" ht="14.25" customHeight="1" x14ac:dyDescent="0.25">
      <c r="B287" s="150">
        <v>40863</v>
      </c>
      <c r="C287" s="147">
        <v>7.8616061929287773E-2</v>
      </c>
      <c r="D287" s="149">
        <v>7.8313249600230714E-2</v>
      </c>
      <c r="E287" s="147">
        <v>7.9557428094573016E-2</v>
      </c>
      <c r="F287" s="147">
        <v>7.6297050432004701E-2</v>
      </c>
      <c r="G287" s="148">
        <v>40.674335880000001</v>
      </c>
      <c r="H287" s="148">
        <v>0.49315608</v>
      </c>
      <c r="I287" s="148">
        <v>2.33081608</v>
      </c>
      <c r="J287" s="147">
        <v>-1.9383290903172339E-3</v>
      </c>
      <c r="K287" s="159">
        <v>-2.0161991682260128E-3</v>
      </c>
      <c r="L287" s="148">
        <v>2670.116</v>
      </c>
      <c r="M287" s="148">
        <v>0.84115399999999996</v>
      </c>
      <c r="N287" s="145"/>
      <c r="O287" s="145"/>
      <c r="P287" s="145"/>
      <c r="Q287" s="145"/>
      <c r="R287" s="145"/>
      <c r="S287" s="145"/>
      <c r="T287" s="145"/>
      <c r="U287" s="145"/>
      <c r="V287" s="145"/>
      <c r="W287" s="157"/>
      <c r="X287" s="158"/>
      <c r="Y287" s="145"/>
    </row>
    <row r="288" spans="2:25" ht="14.25" customHeight="1" x14ac:dyDescent="0.25">
      <c r="B288" s="150">
        <v>40864</v>
      </c>
      <c r="C288" s="147">
        <v>7.7587796969437475E-2</v>
      </c>
      <c r="D288" s="149">
        <v>7.7197154369440149E-2</v>
      </c>
      <c r="E288" s="147">
        <v>7.8843280971451005E-2</v>
      </c>
      <c r="F288" s="147">
        <v>7.5987847221093821E-2</v>
      </c>
      <c r="G288" s="148">
        <v>40.67049738</v>
      </c>
      <c r="H288" s="148">
        <v>0.37152544999999998</v>
      </c>
      <c r="I288" s="148">
        <v>1.5232681800000001</v>
      </c>
      <c r="J288" s="147">
        <v>-3.9833374310638357E-3</v>
      </c>
      <c r="K288" s="159">
        <v>-1.209307148346328E-3</v>
      </c>
      <c r="L288" s="148">
        <v>2662.0169999999998</v>
      </c>
      <c r="M288" s="148">
        <v>0.85221899999999995</v>
      </c>
      <c r="N288" s="145"/>
      <c r="O288" s="145"/>
      <c r="P288" s="145"/>
      <c r="Q288" s="145"/>
      <c r="R288" s="145"/>
      <c r="S288" s="145"/>
      <c r="T288" s="145"/>
      <c r="U288" s="145"/>
      <c r="V288" s="145"/>
      <c r="W288" s="157"/>
      <c r="X288" s="158"/>
      <c r="Y288" s="145"/>
    </row>
    <row r="289" spans="2:25" ht="14.25" customHeight="1" x14ac:dyDescent="0.25">
      <c r="B289" s="150">
        <v>40865</v>
      </c>
      <c r="C289" s="147">
        <v>7.8295936763909377E-2</v>
      </c>
      <c r="D289" s="149">
        <v>7.7937644471183218E-2</v>
      </c>
      <c r="E289" s="147">
        <v>7.9460476340872124E-2</v>
      </c>
      <c r="F289" s="147">
        <v>7.5834181458769162E-2</v>
      </c>
      <c r="G289" s="148">
        <v>40.690152600000005</v>
      </c>
      <c r="H289" s="148">
        <v>0.79242665000000001</v>
      </c>
      <c r="I289" s="148">
        <v>2.0615453100000001</v>
      </c>
      <c r="J289" s="147">
        <v>1.1586577442899678E-3</v>
      </c>
      <c r="K289" s="159">
        <v>-2.1034630124140558E-3</v>
      </c>
      <c r="L289" s="148">
        <v>2606.4949999999999</v>
      </c>
      <c r="M289" s="148">
        <v>0.84448299999999998</v>
      </c>
      <c r="N289" s="145"/>
      <c r="O289" s="145"/>
      <c r="P289" s="145"/>
      <c r="Q289" s="145"/>
      <c r="R289" s="145"/>
      <c r="S289" s="145"/>
      <c r="T289" s="145"/>
      <c r="U289" s="145"/>
      <c r="V289" s="145"/>
      <c r="W289" s="157"/>
      <c r="X289" s="158"/>
      <c r="Y289" s="145"/>
    </row>
    <row r="290" spans="2:25" ht="14.25" customHeight="1" x14ac:dyDescent="0.25">
      <c r="B290" s="150">
        <v>40868</v>
      </c>
      <c r="C290" s="147">
        <v>7.8804842452063636E-2</v>
      </c>
      <c r="D290" s="149">
        <v>7.859734081858652E-2</v>
      </c>
      <c r="E290" s="147">
        <v>7.9464490752738953E-2</v>
      </c>
      <c r="F290" s="147">
        <v>7.6374750941157296E-2</v>
      </c>
      <c r="G290" s="148">
        <v>40.759472330000001</v>
      </c>
      <c r="H290" s="148">
        <v>0.27681560999999999</v>
      </c>
      <c r="I290" s="148">
        <v>1.2691215300000001</v>
      </c>
      <c r="J290" s="147">
        <v>1.4852616795942122E-3</v>
      </c>
      <c r="K290" s="159">
        <v>-2.2225898774292235E-3</v>
      </c>
      <c r="L290" s="148">
        <v>2609.6869999999999</v>
      </c>
      <c r="M290" s="148">
        <v>0.83906000000000003</v>
      </c>
      <c r="N290" s="145"/>
      <c r="O290" s="145"/>
      <c r="P290" s="145"/>
      <c r="Q290" s="145"/>
      <c r="R290" s="145"/>
      <c r="S290" s="145"/>
      <c r="T290" s="145"/>
      <c r="U290" s="145"/>
      <c r="V290" s="145"/>
      <c r="W290" s="157"/>
      <c r="X290" s="158"/>
      <c r="Y290" s="145"/>
    </row>
    <row r="291" spans="2:25" ht="14.25" customHeight="1" x14ac:dyDescent="0.25">
      <c r="B291" s="150">
        <v>40869</v>
      </c>
      <c r="C291" s="147">
        <v>7.9500996071441329E-2</v>
      </c>
      <c r="D291" s="149">
        <v>7.9365076945402971E-2</v>
      </c>
      <c r="E291" s="147">
        <v>7.9931898913584834E-2</v>
      </c>
      <c r="F291" s="147">
        <v>7.6374744376969436E-2</v>
      </c>
      <c r="G291" s="148">
        <v>40.758921990000005</v>
      </c>
      <c r="H291" s="148">
        <v>0.20565812999999999</v>
      </c>
      <c r="I291" s="148">
        <v>1.3622165399999999</v>
      </c>
      <c r="J291" s="147">
        <v>-2.1910105542290031E-5</v>
      </c>
      <c r="K291" s="159">
        <v>-2.9903325684335347E-3</v>
      </c>
      <c r="L291" s="148">
        <v>2609.4749999999999</v>
      </c>
      <c r="M291" s="148">
        <v>0.83171700000000004</v>
      </c>
      <c r="N291" s="145"/>
      <c r="O291" s="145"/>
      <c r="P291" s="145"/>
      <c r="Q291" s="145"/>
      <c r="R291" s="145"/>
      <c r="S291" s="145"/>
      <c r="T291" s="145"/>
      <c r="U291" s="145"/>
      <c r="V291" s="145"/>
      <c r="W291" s="157"/>
      <c r="X291" s="158"/>
      <c r="Y291" s="145"/>
    </row>
    <row r="292" spans="2:25" ht="14.25" customHeight="1" x14ac:dyDescent="0.25">
      <c r="B292" s="150">
        <v>40870</v>
      </c>
      <c r="C292" s="147">
        <v>7.9397641799204222E-2</v>
      </c>
      <c r="D292" s="149">
        <v>7.9268286916484298E-2</v>
      </c>
      <c r="E292" s="147">
        <v>7.9816227176749993E-2</v>
      </c>
      <c r="F292" s="147">
        <v>7.6297048870299589E-2</v>
      </c>
      <c r="G292" s="148">
        <v>41.039159429999998</v>
      </c>
      <c r="H292" s="148">
        <v>0.36082764000000001</v>
      </c>
      <c r="I292" s="148">
        <v>1.4617594199999999</v>
      </c>
      <c r="J292" s="147">
        <v>-3.2984954164948671E-3</v>
      </c>
      <c r="K292" s="159">
        <v>-2.9712380461847099E-3</v>
      </c>
      <c r="L292" s="148">
        <v>2584.011</v>
      </c>
      <c r="M292" s="148">
        <v>0.83271200000000001</v>
      </c>
      <c r="N292" s="145"/>
      <c r="O292" s="145"/>
      <c r="P292" s="145"/>
      <c r="Q292" s="145"/>
      <c r="R292" s="145"/>
      <c r="S292" s="145"/>
      <c r="T292" s="145"/>
      <c r="U292" s="145"/>
      <c r="V292" s="145"/>
      <c r="W292" s="157"/>
      <c r="X292" s="158"/>
      <c r="Y292" s="145"/>
    </row>
    <row r="293" spans="2:25" ht="14.25" customHeight="1" x14ac:dyDescent="0.25">
      <c r="B293" s="150">
        <v>40871</v>
      </c>
      <c r="C293" s="147">
        <v>7.9698832854174381E-2</v>
      </c>
      <c r="D293" s="149">
        <v>7.9559359657448411E-2</v>
      </c>
      <c r="E293" s="147">
        <v>8.016863415532019E-2</v>
      </c>
      <c r="F293" s="147">
        <v>7.6297055245725026E-2</v>
      </c>
      <c r="G293" s="148">
        <v>41.220776729999997</v>
      </c>
      <c r="H293" s="148">
        <v>0.34279206000000001</v>
      </c>
      <c r="I293" s="148">
        <v>1.7090190299999999</v>
      </c>
      <c r="J293" s="147">
        <v>-1.2639537369945407E-3</v>
      </c>
      <c r="K293" s="159">
        <v>-3.2623044117233851E-3</v>
      </c>
      <c r="L293" s="148">
        <v>2588.915</v>
      </c>
      <c r="M293" s="148">
        <v>0.82949899999999999</v>
      </c>
      <c r="N293" s="145"/>
      <c r="O293" s="145"/>
      <c r="P293" s="145"/>
      <c r="Q293" s="145"/>
      <c r="R293" s="145"/>
      <c r="S293" s="145"/>
      <c r="T293" s="145"/>
      <c r="U293" s="145"/>
      <c r="V293" s="145"/>
      <c r="W293" s="157"/>
      <c r="X293" s="158"/>
      <c r="Y293" s="145"/>
    </row>
    <row r="294" spans="2:25" ht="14.25" customHeight="1" x14ac:dyDescent="0.25">
      <c r="B294" s="150">
        <v>40872</v>
      </c>
      <c r="C294" s="147">
        <v>7.9668037991083671E-2</v>
      </c>
      <c r="D294" s="149">
        <v>7.9462099032855046E-2</v>
      </c>
      <c r="E294" s="147">
        <v>8.0352694398933264E-2</v>
      </c>
      <c r="F294" s="147">
        <v>7.6452609524894952E-2</v>
      </c>
      <c r="G294" s="148">
        <v>41.319598749999997</v>
      </c>
      <c r="H294" s="148">
        <v>0.31969164</v>
      </c>
      <c r="I294" s="148">
        <v>0.96810792000000001</v>
      </c>
      <c r="J294" s="147">
        <v>4.1206922038285339E-4</v>
      </c>
      <c r="K294" s="159">
        <v>-3.0094895079600947E-3</v>
      </c>
      <c r="L294" s="148">
        <v>2569.973</v>
      </c>
      <c r="M294" s="148">
        <v>0.82974499999999995</v>
      </c>
      <c r="N294" s="145"/>
      <c r="O294" s="145"/>
      <c r="P294" s="145"/>
      <c r="Q294" s="145"/>
      <c r="R294" s="145"/>
      <c r="S294" s="145"/>
      <c r="T294" s="145"/>
      <c r="U294" s="145"/>
      <c r="V294" s="145"/>
      <c r="W294" s="157"/>
      <c r="X294" s="158"/>
      <c r="Y294" s="145"/>
    </row>
    <row r="295" spans="2:25" ht="14.25" customHeight="1" x14ac:dyDescent="0.25">
      <c r="B295" s="150">
        <v>40875</v>
      </c>
      <c r="C295" s="147">
        <v>7.9687062647165602E-2</v>
      </c>
      <c r="D295" s="149">
        <v>7.9462093863995942E-2</v>
      </c>
      <c r="E295" s="147">
        <v>8.0455736417436322E-2</v>
      </c>
      <c r="F295" s="147">
        <v>7.6297056777718517E-2</v>
      </c>
      <c r="G295" s="148">
        <v>41.378155330000006</v>
      </c>
      <c r="H295" s="148">
        <v>0.55627012000000009</v>
      </c>
      <c r="I295" s="148">
        <v>1.49844044</v>
      </c>
      <c r="J295" s="147">
        <v>2.6854899721402399E-3</v>
      </c>
      <c r="K295" s="159">
        <v>-3.1650370862774252E-3</v>
      </c>
      <c r="L295" s="148">
        <v>2573.3209999999999</v>
      </c>
      <c r="M295" s="148">
        <v>0.82955199999999996</v>
      </c>
      <c r="N295" s="145"/>
      <c r="O295" s="145"/>
      <c r="P295" s="145"/>
      <c r="Q295" s="145"/>
      <c r="R295" s="145"/>
      <c r="S295" s="145"/>
      <c r="T295" s="145"/>
      <c r="U295" s="145"/>
      <c r="V295" s="145"/>
      <c r="W295" s="157"/>
      <c r="X295" s="158"/>
      <c r="Y295" s="145"/>
    </row>
    <row r="296" spans="2:25" ht="14.25" customHeight="1" x14ac:dyDescent="0.25">
      <c r="B296" s="150">
        <v>40876</v>
      </c>
      <c r="C296" s="147">
        <v>7.9158251566968513E-2</v>
      </c>
      <c r="D296" s="149">
        <v>7.8883488811803265E-2</v>
      </c>
      <c r="E296" s="147">
        <v>8.0105061086678295E-2</v>
      </c>
      <c r="F296" s="147">
        <v>7.6608788765138117E-2</v>
      </c>
      <c r="G296" s="148">
        <v>41.585222600000002</v>
      </c>
      <c r="H296" s="148">
        <v>0.30002171</v>
      </c>
      <c r="I296" s="148">
        <v>2.0284642000000002</v>
      </c>
      <c r="J296" s="147">
        <v>-1.6394127257123071E-3</v>
      </c>
      <c r="K296" s="159">
        <v>-2.2747000466651485E-3</v>
      </c>
      <c r="L296" s="148">
        <v>2608.569</v>
      </c>
      <c r="M296" s="148">
        <v>0.83498600000000001</v>
      </c>
      <c r="N296" s="145"/>
      <c r="O296" s="145"/>
      <c r="P296" s="145"/>
      <c r="Q296" s="145"/>
      <c r="R296" s="145"/>
      <c r="S296" s="145"/>
      <c r="T296" s="145"/>
      <c r="U296" s="145"/>
      <c r="V296" s="145"/>
      <c r="W296" s="157"/>
      <c r="X296" s="158"/>
      <c r="Y296" s="145"/>
    </row>
    <row r="297" spans="2:25" ht="14.25" customHeight="1" x14ac:dyDescent="0.25">
      <c r="B297" s="150">
        <v>40877</v>
      </c>
      <c r="C297" s="147">
        <v>7.9148120561570653E-2</v>
      </c>
      <c r="D297" s="149">
        <v>7.8787879597309859E-2</v>
      </c>
      <c r="E297" s="147">
        <v>8.0370117756669107E-2</v>
      </c>
      <c r="F297" s="147">
        <v>7.6142129209300996E-2</v>
      </c>
      <c r="G297" s="148">
        <v>41.51273029</v>
      </c>
      <c r="H297" s="148">
        <v>0.34982872000000004</v>
      </c>
      <c r="I297" s="148">
        <v>2.43021486</v>
      </c>
      <c r="J297" s="147">
        <v>-8.5075282075622809E-5</v>
      </c>
      <c r="K297" s="159">
        <v>-2.6457503880088634E-3</v>
      </c>
      <c r="L297" s="148">
        <v>2521.52</v>
      </c>
      <c r="M297" s="148">
        <v>0.83494299999999999</v>
      </c>
      <c r="N297" s="145"/>
      <c r="O297" s="145"/>
      <c r="P297" s="145"/>
      <c r="Q297" s="145"/>
      <c r="R297" s="145"/>
      <c r="S297" s="145"/>
      <c r="T297" s="145"/>
      <c r="U297" s="145"/>
      <c r="V297" s="145"/>
      <c r="W297" s="157"/>
      <c r="X297" s="158"/>
      <c r="Y297" s="145"/>
    </row>
    <row r="298" spans="2:25" ht="14.25" customHeight="1" x14ac:dyDescent="0.25">
      <c r="B298" s="150">
        <v>40878</v>
      </c>
      <c r="C298" s="147">
        <v>7.8604753397053487E-2</v>
      </c>
      <c r="D298" s="149">
        <v>7.8313254625594297E-2</v>
      </c>
      <c r="E298" s="147">
        <v>7.9558980545973906E-2</v>
      </c>
      <c r="F298" s="147">
        <v>7.668711887845002E-2</v>
      </c>
      <c r="G298" s="148">
        <v>42.234046360000001</v>
      </c>
      <c r="H298" s="148">
        <v>0.71639777999999998</v>
      </c>
      <c r="I298" s="148">
        <v>4.5393848700000001</v>
      </c>
      <c r="J298" s="147">
        <v>8.0931651065602704E-4</v>
      </c>
      <c r="K298" s="159">
        <v>-1.6261357471442778E-3</v>
      </c>
      <c r="L298" s="148">
        <v>2583.6129999999998</v>
      </c>
      <c r="M298" s="148">
        <v>0.84045999999999998</v>
      </c>
      <c r="N298" s="145"/>
      <c r="O298" s="145"/>
      <c r="P298" s="145"/>
      <c r="Q298" s="145"/>
      <c r="R298" s="145"/>
      <c r="S298" s="145"/>
      <c r="T298" s="145"/>
      <c r="U298" s="145"/>
      <c r="V298" s="145"/>
      <c r="W298" s="157"/>
      <c r="X298" s="158"/>
      <c r="Y298" s="145"/>
    </row>
    <row r="299" spans="2:25" ht="14.25" customHeight="1" x14ac:dyDescent="0.25">
      <c r="B299" s="150">
        <v>40879</v>
      </c>
      <c r="C299" s="147">
        <v>7.7692218639685215E-2</v>
      </c>
      <c r="D299" s="149">
        <v>7.7288943832281409E-2</v>
      </c>
      <c r="E299" s="147">
        <v>7.9104034748140289E-2</v>
      </c>
      <c r="F299" s="147">
        <v>7.6765610245487739E-2</v>
      </c>
      <c r="G299" s="148">
        <v>42.234046360000001</v>
      </c>
      <c r="H299" s="148">
        <v>0.50361697000000005</v>
      </c>
      <c r="I299" s="148">
        <v>1.6084284200000001</v>
      </c>
      <c r="J299" s="147">
        <v>1.7650704494365736E-3</v>
      </c>
      <c r="K299" s="159">
        <v>-5.2333358679367004E-4</v>
      </c>
      <c r="L299" s="148">
        <v>2557.3110000000001</v>
      </c>
      <c r="M299" s="148">
        <v>0.85028999999999999</v>
      </c>
      <c r="N299" s="145"/>
      <c r="O299" s="145"/>
      <c r="P299" s="145"/>
      <c r="Q299" s="145"/>
      <c r="R299" s="145"/>
      <c r="S299" s="145"/>
      <c r="T299" s="145"/>
      <c r="U299" s="145"/>
      <c r="V299" s="145"/>
      <c r="W299" s="157"/>
      <c r="X299" s="158"/>
      <c r="Y299" s="145"/>
    </row>
    <row r="300" spans="2:25" ht="14.25" customHeight="1" x14ac:dyDescent="0.25">
      <c r="B300" s="150">
        <v>40882</v>
      </c>
      <c r="C300" s="147">
        <v>7.8897794012506059E-2</v>
      </c>
      <c r="D300" s="149">
        <v>7.8502408609069152E-2</v>
      </c>
      <c r="E300" s="147">
        <v>8.0267113593468525E-2</v>
      </c>
      <c r="F300" s="147">
        <v>7.6374747115432545E-2</v>
      </c>
      <c r="G300" s="148">
        <v>42.473838170000001</v>
      </c>
      <c r="H300" s="148">
        <v>0.61129865999999999</v>
      </c>
      <c r="I300" s="148">
        <v>1.35957719</v>
      </c>
      <c r="J300" s="147">
        <v>1.2930922571487554E-3</v>
      </c>
      <c r="K300" s="159">
        <v>-2.1276614936366067E-3</v>
      </c>
      <c r="L300" s="148">
        <v>2521.3850000000002</v>
      </c>
      <c r="M300" s="148">
        <v>0.83719299999999996</v>
      </c>
      <c r="N300" s="145"/>
      <c r="O300" s="145"/>
      <c r="P300" s="145"/>
      <c r="Q300" s="145"/>
      <c r="R300" s="145"/>
      <c r="S300" s="145"/>
      <c r="T300" s="145"/>
      <c r="U300" s="145"/>
      <c r="V300" s="145"/>
      <c r="W300" s="157"/>
      <c r="X300" s="158"/>
      <c r="Y300" s="145"/>
    </row>
    <row r="301" spans="2:25" ht="14.25" customHeight="1" x14ac:dyDescent="0.25">
      <c r="B301" s="150">
        <v>40883</v>
      </c>
      <c r="C301" s="147">
        <v>8.0276183724745681E-2</v>
      </c>
      <c r="D301" s="149">
        <v>8.0049256700170199E-2</v>
      </c>
      <c r="E301" s="147">
        <v>8.1008931125803707E-2</v>
      </c>
      <c r="F301" s="147">
        <v>7.6765612001193598E-2</v>
      </c>
      <c r="G301" s="148">
        <v>42.681014059999995</v>
      </c>
      <c r="H301" s="148">
        <v>0.3909589</v>
      </c>
      <c r="I301" s="148">
        <v>1.28115471</v>
      </c>
      <c r="J301" s="147">
        <v>-5.192305964293513E-4</v>
      </c>
      <c r="K301" s="159">
        <v>-3.2836446989766011E-3</v>
      </c>
      <c r="L301" s="148">
        <v>2516.3409999999999</v>
      </c>
      <c r="M301" s="148">
        <v>0.82287699999999997</v>
      </c>
      <c r="N301" s="145"/>
      <c r="O301" s="145"/>
      <c r="P301" s="145"/>
      <c r="Q301" s="145"/>
      <c r="R301" s="145"/>
      <c r="S301" s="145"/>
      <c r="T301" s="145"/>
      <c r="U301" s="145"/>
      <c r="V301" s="145"/>
      <c r="W301" s="157"/>
      <c r="X301" s="158"/>
      <c r="Y301" s="145"/>
    </row>
    <row r="302" spans="2:25" ht="14.25" customHeight="1" x14ac:dyDescent="0.25">
      <c r="B302" s="150">
        <v>40884</v>
      </c>
      <c r="C302" s="147">
        <v>8.0019115170455679E-2</v>
      </c>
      <c r="D302" s="149">
        <v>7.9754598957637812E-2</v>
      </c>
      <c r="E302" s="147">
        <v>8.0916780528393961E-2</v>
      </c>
      <c r="F302" s="147">
        <v>7.7239957828122652E-2</v>
      </c>
      <c r="G302" s="148">
        <v>42.94697283</v>
      </c>
      <c r="H302" s="148">
        <v>0.1938715</v>
      </c>
      <c r="I302" s="148">
        <v>0.88104089000000008</v>
      </c>
      <c r="J302" s="147">
        <v>-6.636070707403929E-4</v>
      </c>
      <c r="K302" s="159">
        <v>-2.5146411295151605E-3</v>
      </c>
      <c r="L302" s="148">
        <v>2528.2280000000001</v>
      </c>
      <c r="M302" s="148">
        <v>0.82559899999999997</v>
      </c>
      <c r="N302" s="145"/>
      <c r="O302" s="145"/>
      <c r="P302" s="145"/>
      <c r="Q302" s="145"/>
      <c r="R302" s="145"/>
      <c r="S302" s="145"/>
      <c r="T302" s="145"/>
      <c r="U302" s="145"/>
      <c r="V302" s="145"/>
      <c r="W302" s="157"/>
      <c r="X302" s="158"/>
      <c r="Y302" s="145"/>
    </row>
    <row r="303" spans="2:25" ht="14.25" customHeight="1" x14ac:dyDescent="0.25">
      <c r="B303" s="150">
        <v>40885</v>
      </c>
      <c r="C303" s="147">
        <v>8.0679553843132745E-2</v>
      </c>
      <c r="D303" s="149">
        <v>8.0445533949086268E-2</v>
      </c>
      <c r="E303" s="147">
        <v>8.1406379042897437E-2</v>
      </c>
      <c r="F303" s="147">
        <v>7.7639750362629295E-2</v>
      </c>
      <c r="G303" s="148">
        <v>42.980638210000002</v>
      </c>
      <c r="H303" s="148">
        <v>0.42856561000000004</v>
      </c>
      <c r="I303" s="148">
        <v>1.8072222000000002</v>
      </c>
      <c r="J303" s="147">
        <v>1.6632104698834469E-3</v>
      </c>
      <c r="K303" s="159">
        <v>-2.8057835864569725E-3</v>
      </c>
      <c r="L303" s="148">
        <v>2525.0010000000002</v>
      </c>
      <c r="M303" s="148">
        <v>0.81889699999999999</v>
      </c>
      <c r="N303" s="145"/>
      <c r="O303" s="145"/>
      <c r="P303" s="145"/>
      <c r="Q303" s="145"/>
      <c r="R303" s="145"/>
      <c r="S303" s="145"/>
      <c r="T303" s="145"/>
      <c r="U303" s="145"/>
      <c r="V303" s="145"/>
      <c r="W303" s="157"/>
      <c r="X303" s="158"/>
      <c r="Y303" s="145"/>
    </row>
    <row r="304" spans="2:25" ht="14.25" customHeight="1" x14ac:dyDescent="0.25">
      <c r="B304" s="150">
        <v>40886</v>
      </c>
      <c r="C304" s="147">
        <v>8.0711499374738205E-2</v>
      </c>
      <c r="D304" s="149">
        <v>8.054523092556555E-2</v>
      </c>
      <c r="E304" s="147">
        <v>8.1191737444806109E-2</v>
      </c>
      <c r="F304" s="147">
        <v>7.7081197800557472E-2</v>
      </c>
      <c r="G304" s="148">
        <v>43.141671710000004</v>
      </c>
      <c r="H304" s="148">
        <v>0.37379770000000001</v>
      </c>
      <c r="I304" s="148">
        <v>1.6392478399999999</v>
      </c>
      <c r="J304" s="147">
        <v>-2.5196381015055854E-3</v>
      </c>
      <c r="K304" s="159">
        <v>-3.4640331250080786E-3</v>
      </c>
      <c r="L304" s="148">
        <v>2503.4609999999998</v>
      </c>
      <c r="M304" s="148">
        <v>0.818554</v>
      </c>
      <c r="N304" s="145"/>
      <c r="O304" s="145"/>
      <c r="P304" s="145"/>
      <c r="Q304" s="145"/>
      <c r="R304" s="145"/>
      <c r="S304" s="145"/>
      <c r="T304" s="145"/>
      <c r="U304" s="145"/>
      <c r="V304" s="145"/>
      <c r="W304" s="157"/>
      <c r="X304" s="158"/>
      <c r="Y304" s="145"/>
    </row>
    <row r="305" spans="2:25" ht="14.25" customHeight="1" x14ac:dyDescent="0.25">
      <c r="B305" s="150">
        <v>40889</v>
      </c>
      <c r="C305" s="147">
        <v>8.1431393931497231E-2</v>
      </c>
      <c r="D305" s="149">
        <v>8.1351686828735933E-2</v>
      </c>
      <c r="E305" s="147">
        <v>8.1593379471488911E-2</v>
      </c>
      <c r="F305" s="147">
        <v>7.7639750362629295E-2</v>
      </c>
      <c r="G305" s="148">
        <v>43.14189871</v>
      </c>
      <c r="H305" s="148">
        <v>0.31609797000000001</v>
      </c>
      <c r="I305" s="148">
        <v>1.3991391900000001</v>
      </c>
      <c r="J305" s="147">
        <v>1.3526738359843783E-3</v>
      </c>
      <c r="K305" s="159">
        <v>-3.7119364661066384E-3</v>
      </c>
      <c r="L305" s="148">
        <v>2477.692</v>
      </c>
      <c r="M305" s="148">
        <v>0.81135999999999997</v>
      </c>
      <c r="N305" s="145"/>
      <c r="O305" s="145"/>
      <c r="P305" s="145"/>
      <c r="Q305" s="145"/>
      <c r="R305" s="145"/>
      <c r="S305" s="145"/>
      <c r="T305" s="145"/>
      <c r="U305" s="145"/>
      <c r="V305" s="145"/>
      <c r="W305" s="157"/>
      <c r="X305" s="158"/>
      <c r="Y305" s="145"/>
    </row>
    <row r="306" spans="2:25" ht="14.25" customHeight="1" x14ac:dyDescent="0.25">
      <c r="B306" s="150">
        <v>40890</v>
      </c>
      <c r="C306" s="147">
        <v>8.3867787685259376E-2</v>
      </c>
      <c r="D306" s="149">
        <v>8.3979328217000451E-2</v>
      </c>
      <c r="E306" s="147">
        <v>8.3333334768064093E-2</v>
      </c>
      <c r="F306" s="147">
        <v>7.7881624658021301E-2</v>
      </c>
      <c r="G306" s="148">
        <v>43.412111619999997</v>
      </c>
      <c r="H306" s="148">
        <v>0.64128801999999996</v>
      </c>
      <c r="I306" s="148">
        <v>1.4931308300000001</v>
      </c>
      <c r="J306" s="147">
        <v>1.6418979414395761E-3</v>
      </c>
      <c r="K306" s="159">
        <v>-6.0977035589791506E-3</v>
      </c>
      <c r="L306" s="148">
        <v>2421.9279999999999</v>
      </c>
      <c r="M306" s="148">
        <v>0.78782300000000005</v>
      </c>
      <c r="N306" s="145"/>
      <c r="O306" s="145"/>
      <c r="P306" s="145"/>
      <c r="Q306" s="145"/>
      <c r="R306" s="145"/>
      <c r="S306" s="145"/>
      <c r="T306" s="145"/>
      <c r="U306" s="145"/>
      <c r="V306" s="145"/>
      <c r="W306" s="157"/>
      <c r="X306" s="158"/>
      <c r="Y306" s="145"/>
    </row>
    <row r="307" spans="2:25" ht="14.25" customHeight="1" x14ac:dyDescent="0.25">
      <c r="B307" s="150">
        <v>40891</v>
      </c>
      <c r="C307" s="147">
        <v>8.5264352415190606E-2</v>
      </c>
      <c r="D307" s="149">
        <v>8.5526316325633844E-2</v>
      </c>
      <c r="E307" s="147">
        <v>8.4181604724383879E-2</v>
      </c>
      <c r="F307" s="147">
        <v>7.9030556421504375E-2</v>
      </c>
      <c r="G307" s="148">
        <v>43.448432150000002</v>
      </c>
      <c r="H307" s="148">
        <v>0.52336320999999997</v>
      </c>
      <c r="I307" s="148">
        <v>1.2997178200000001</v>
      </c>
      <c r="J307" s="147">
        <v>7.321095443638964E-4</v>
      </c>
      <c r="K307" s="159">
        <v>-6.4957599041294695E-3</v>
      </c>
      <c r="L307" s="148">
        <v>2397.48</v>
      </c>
      <c r="M307" s="148">
        <v>0.77500999999999998</v>
      </c>
      <c r="N307" s="145"/>
      <c r="O307" s="145"/>
      <c r="P307" s="145"/>
      <c r="Q307" s="145"/>
      <c r="R307" s="145"/>
      <c r="S307" s="145"/>
      <c r="T307" s="145"/>
      <c r="U307" s="145"/>
      <c r="V307" s="145"/>
      <c r="W307" s="157"/>
      <c r="X307" s="158"/>
      <c r="Y307" s="145"/>
    </row>
    <row r="308" spans="2:25" ht="14.25" customHeight="1" x14ac:dyDescent="0.25">
      <c r="B308" s="150">
        <v>40892</v>
      </c>
      <c r="C308" s="147">
        <v>8.5784850800820836E-2</v>
      </c>
      <c r="D308" s="149">
        <v>8.5978837482466763E-2</v>
      </c>
      <c r="E308" s="147">
        <v>8.4881991555530584E-2</v>
      </c>
      <c r="F308" s="147">
        <v>7.9030561260061222E-2</v>
      </c>
      <c r="G308" s="148">
        <v>43.550322800000004</v>
      </c>
      <c r="H308" s="148">
        <v>1.1396156800000001</v>
      </c>
      <c r="I308" s="148">
        <v>2.0617376599999999</v>
      </c>
      <c r="J308" s="147">
        <v>1.0949422372843642E-2</v>
      </c>
      <c r="K308" s="159">
        <v>-6.9482762224055417E-3</v>
      </c>
      <c r="L308" s="148">
        <v>2340.788</v>
      </c>
      <c r="M308" s="148">
        <v>0.77024899999999996</v>
      </c>
      <c r="N308" s="145"/>
      <c r="O308" s="145"/>
      <c r="P308" s="145"/>
      <c r="Q308" s="145"/>
      <c r="R308" s="145"/>
      <c r="S308" s="145"/>
      <c r="T308" s="145"/>
      <c r="U308" s="145"/>
      <c r="V308" s="145"/>
      <c r="W308" s="157"/>
      <c r="X308" s="158"/>
      <c r="Y308" s="145"/>
    </row>
    <row r="309" spans="2:25" ht="14.25" customHeight="1" x14ac:dyDescent="0.25">
      <c r="B309" s="150">
        <v>40893</v>
      </c>
      <c r="C309" s="147">
        <v>8.3111322959858999E-2</v>
      </c>
      <c r="D309" s="149">
        <v>8.3333337043358616E-2</v>
      </c>
      <c r="E309" s="147">
        <v>8.2073045269266814E-2</v>
      </c>
      <c r="F309" s="147">
        <v>7.6687123780476291E-2</v>
      </c>
      <c r="G309" s="148">
        <v>43.882141100000005</v>
      </c>
      <c r="H309" s="148">
        <v>1.0147858299999999</v>
      </c>
      <c r="I309" s="148">
        <v>2.7695463</v>
      </c>
      <c r="J309" s="147">
        <v>1.7651204047350568E-2</v>
      </c>
      <c r="K309" s="159">
        <v>-6.6462132628823251E-3</v>
      </c>
      <c r="L309" s="148">
        <v>2390.1289999999999</v>
      </c>
      <c r="M309" s="148">
        <v>0.79503699999999999</v>
      </c>
      <c r="N309" s="145"/>
      <c r="O309" s="145"/>
      <c r="P309" s="145"/>
      <c r="Q309" s="145"/>
      <c r="R309" s="145"/>
      <c r="S309" s="145"/>
      <c r="T309" s="145"/>
      <c r="U309" s="145"/>
      <c r="V309" s="145"/>
      <c r="W309" s="157"/>
      <c r="X309" s="158"/>
      <c r="Y309" s="145"/>
    </row>
    <row r="310" spans="2:25" ht="14.25" customHeight="1" x14ac:dyDescent="0.25">
      <c r="B310" s="150">
        <v>40896</v>
      </c>
      <c r="C310" s="147">
        <v>8.2849622090840375E-2</v>
      </c>
      <c r="D310" s="149">
        <v>8.3226628772921057E-2</v>
      </c>
      <c r="E310" s="147">
        <v>8.1160138734321402E-2</v>
      </c>
      <c r="F310" s="147">
        <v>7.6687123780476291E-2</v>
      </c>
      <c r="G310" s="148">
        <v>44.15936086</v>
      </c>
      <c r="H310" s="148">
        <v>0.70786592000000004</v>
      </c>
      <c r="I310" s="148">
        <v>2.1190415499999999</v>
      </c>
      <c r="J310" s="147">
        <v>1.9485613166033214E-2</v>
      </c>
      <c r="K310" s="159">
        <v>-6.5395049924447668E-3</v>
      </c>
      <c r="L310" s="148">
        <v>2384.4079999999999</v>
      </c>
      <c r="M310" s="148">
        <v>0.79762100000000002</v>
      </c>
      <c r="N310" s="145"/>
      <c r="O310" s="145"/>
      <c r="P310" s="145"/>
      <c r="Q310" s="145"/>
      <c r="R310" s="145"/>
      <c r="S310" s="145"/>
      <c r="T310" s="145"/>
      <c r="U310" s="145"/>
      <c r="V310" s="145"/>
      <c r="W310" s="157"/>
      <c r="X310" s="158"/>
      <c r="Y310" s="145"/>
    </row>
    <row r="311" spans="2:25" ht="14.25" customHeight="1" x14ac:dyDescent="0.25">
      <c r="B311" s="150">
        <v>40897</v>
      </c>
      <c r="C311" s="147">
        <v>8.3105060024345923E-2</v>
      </c>
      <c r="D311" s="149">
        <v>8.3547555697738904E-2</v>
      </c>
      <c r="E311" s="147">
        <v>8.114271890120732E-2</v>
      </c>
      <c r="F311" s="147">
        <v>7.7881629776353822E-2</v>
      </c>
      <c r="G311" s="148">
        <v>44.995246479999999</v>
      </c>
      <c r="H311" s="148">
        <v>0.71922658000000006</v>
      </c>
      <c r="I311" s="148">
        <v>2.3571768499999997</v>
      </c>
      <c r="J311" s="147">
        <v>4.210918793514604E-3</v>
      </c>
      <c r="K311" s="159">
        <v>-5.6659259213850816E-3</v>
      </c>
      <c r="L311" s="148">
        <v>2377.0729999999999</v>
      </c>
      <c r="M311" s="148">
        <v>0.79505099999999995</v>
      </c>
      <c r="N311" s="145"/>
      <c r="O311" s="145"/>
      <c r="P311" s="145"/>
      <c r="Q311" s="145"/>
      <c r="R311" s="145"/>
      <c r="S311" s="145"/>
      <c r="T311" s="145"/>
      <c r="U311" s="145"/>
      <c r="V311" s="145"/>
      <c r="W311" s="157"/>
      <c r="X311" s="158"/>
      <c r="Y311" s="145"/>
    </row>
    <row r="312" spans="2:25" ht="14.25" customHeight="1" x14ac:dyDescent="0.25">
      <c r="B312" s="150">
        <v>40898</v>
      </c>
      <c r="C312" s="147">
        <v>8.2487090629416074E-2</v>
      </c>
      <c r="D312" s="149">
        <v>8.2908162321093645E-2</v>
      </c>
      <c r="E312" s="147">
        <v>8.0603751606712487E-2</v>
      </c>
      <c r="F312" s="147">
        <v>7.9030561484446857E-2</v>
      </c>
      <c r="G312" s="148">
        <v>46.857486709999996</v>
      </c>
      <c r="H312" s="148">
        <v>0.81916191999999999</v>
      </c>
      <c r="I312" s="148">
        <v>2.4215069899999997</v>
      </c>
      <c r="J312" s="147">
        <v>3.3758179303090556E-3</v>
      </c>
      <c r="K312" s="159">
        <v>-3.8776008366467885E-3</v>
      </c>
      <c r="L312" s="148">
        <v>2339.1080000000002</v>
      </c>
      <c r="M312" s="148">
        <v>0.80076099999999995</v>
      </c>
      <c r="N312" s="145"/>
      <c r="O312" s="145"/>
      <c r="P312" s="145"/>
      <c r="Q312" s="145"/>
      <c r="R312" s="145"/>
      <c r="S312" s="145"/>
      <c r="T312" s="145"/>
      <c r="U312" s="145"/>
      <c r="V312" s="145"/>
      <c r="W312" s="157"/>
      <c r="X312" s="158"/>
      <c r="Y312" s="145"/>
    </row>
    <row r="313" spans="2:25" ht="14.25" customHeight="1" x14ac:dyDescent="0.25">
      <c r="B313" s="150">
        <v>40899</v>
      </c>
      <c r="C313" s="147">
        <v>8.1422155916727801E-2</v>
      </c>
      <c r="D313" s="149">
        <v>8.196720938160397E-2</v>
      </c>
      <c r="E313" s="147">
        <v>7.9198594568769598E-2</v>
      </c>
      <c r="F313" s="147">
        <v>7.8616359934381569E-2</v>
      </c>
      <c r="G313" s="148">
        <v>48.429758470000003</v>
      </c>
      <c r="H313" s="148">
        <v>1.4260706000000001</v>
      </c>
      <c r="I313" s="148">
        <v>2.9214237499999998</v>
      </c>
      <c r="J313" s="147">
        <v>-3.8225832073538119E-4</v>
      </c>
      <c r="K313" s="159">
        <v>-3.350849447222401E-3</v>
      </c>
      <c r="L313" s="148">
        <v>2341.335</v>
      </c>
      <c r="M313" s="148">
        <v>0.81208999999999998</v>
      </c>
      <c r="N313" s="145"/>
      <c r="O313" s="145"/>
      <c r="P313" s="145"/>
      <c r="Q313" s="145"/>
      <c r="R313" s="145"/>
      <c r="S313" s="145"/>
      <c r="T313" s="145"/>
      <c r="U313" s="145"/>
      <c r="V313" s="145"/>
      <c r="W313" s="157"/>
      <c r="X313" s="158"/>
      <c r="Y313" s="145"/>
    </row>
    <row r="314" spans="2:25" ht="14.25" customHeight="1" x14ac:dyDescent="0.25">
      <c r="B314" s="150">
        <v>40900</v>
      </c>
      <c r="C314" s="147">
        <v>7.9576207916793318E-2</v>
      </c>
      <c r="D314" s="149">
        <v>7.9950793435618006E-2</v>
      </c>
      <c r="E314" s="147">
        <v>7.8076555762107536E-2</v>
      </c>
      <c r="F314" s="147">
        <v>7.8369904221450543E-2</v>
      </c>
      <c r="G314" s="148">
        <v>49.415529249999999</v>
      </c>
      <c r="H314" s="148">
        <v>1.5625120299999999</v>
      </c>
      <c r="I314" s="148">
        <v>2.36369206</v>
      </c>
      <c r="J314" s="147">
        <v>-1.8940034319591377E-3</v>
      </c>
      <c r="K314" s="159">
        <v>-1.5808892141674635E-3</v>
      </c>
      <c r="L314" s="148">
        <v>2359.1590000000001</v>
      </c>
      <c r="M314" s="148">
        <v>0.83098499999999997</v>
      </c>
      <c r="N314" s="145"/>
      <c r="O314" s="145"/>
      <c r="P314" s="145"/>
      <c r="Q314" s="145"/>
      <c r="R314" s="145"/>
      <c r="S314" s="145"/>
      <c r="T314" s="145"/>
      <c r="U314" s="145"/>
      <c r="V314" s="145"/>
      <c r="W314" s="157"/>
      <c r="X314" s="158"/>
      <c r="Y314" s="145"/>
    </row>
    <row r="315" spans="2:25" ht="14.25" customHeight="1" x14ac:dyDescent="0.25">
      <c r="B315" s="150">
        <v>40903</v>
      </c>
      <c r="C315" s="147">
        <v>8.028010577072682E-2</v>
      </c>
      <c r="D315" s="149">
        <v>8.0745344403628197E-2</v>
      </c>
      <c r="E315" s="147">
        <v>7.8535498137645474E-2</v>
      </c>
      <c r="F315" s="147">
        <v>7.8288104907163036E-2</v>
      </c>
      <c r="G315" s="148">
        <v>49.770869510000004</v>
      </c>
      <c r="H315" s="148">
        <v>1.3264615</v>
      </c>
      <c r="I315" s="148">
        <v>1.5794501000000001</v>
      </c>
      <c r="J315" s="147">
        <v>-5.3526754709330871E-3</v>
      </c>
      <c r="K315" s="159">
        <v>-2.4572394964651606E-3</v>
      </c>
      <c r="L315" s="148">
        <v>2335.7020000000002</v>
      </c>
      <c r="M315" s="148">
        <v>0.82371300000000003</v>
      </c>
      <c r="N315" s="145"/>
      <c r="O315" s="145"/>
      <c r="P315" s="145"/>
      <c r="Q315" s="145"/>
      <c r="R315" s="145"/>
      <c r="S315" s="145"/>
      <c r="T315" s="145"/>
      <c r="U315" s="145"/>
      <c r="V315" s="145"/>
      <c r="W315" s="157"/>
      <c r="X315" s="158"/>
      <c r="Y315" s="145"/>
    </row>
    <row r="316" spans="2:25" ht="14.25" customHeight="1" x14ac:dyDescent="0.25">
      <c r="B316" s="150">
        <v>40904</v>
      </c>
      <c r="C316" s="147">
        <v>7.9973928125421354E-2</v>
      </c>
      <c r="D316" s="149">
        <v>8.0346099096038265E-2</v>
      </c>
      <c r="E316" s="147">
        <v>7.8529836909976614E-2</v>
      </c>
      <c r="F316" s="147">
        <v>7.8616362692934177E-2</v>
      </c>
      <c r="G316" s="148">
        <v>49.639071950000002</v>
      </c>
      <c r="H316" s="148">
        <v>0.75863418999999999</v>
      </c>
      <c r="I316" s="148">
        <v>1.9951543300000001</v>
      </c>
      <c r="J316" s="147">
        <v>-4.265762179229856E-3</v>
      </c>
      <c r="K316" s="159">
        <v>-1.7297364031040874E-3</v>
      </c>
      <c r="L316" s="148">
        <v>2305.0349999999999</v>
      </c>
      <c r="M316" s="148">
        <v>0.82663500000000001</v>
      </c>
      <c r="N316" s="145"/>
      <c r="O316" s="145"/>
      <c r="P316" s="145"/>
      <c r="Q316" s="145"/>
      <c r="R316" s="145"/>
      <c r="S316" s="145"/>
      <c r="T316" s="145"/>
      <c r="U316" s="145"/>
      <c r="V316" s="145"/>
      <c r="W316" s="157"/>
      <c r="X316" s="158"/>
      <c r="Y316" s="145"/>
    </row>
    <row r="317" spans="2:25" ht="14.25" customHeight="1" x14ac:dyDescent="0.25">
      <c r="B317" s="150">
        <v>40905</v>
      </c>
      <c r="C317" s="147">
        <v>8.1235519396124126E-2</v>
      </c>
      <c r="D317" s="149">
        <v>8.1760999378247046E-2</v>
      </c>
      <c r="E317" s="147">
        <v>7.9221227686769008E-2</v>
      </c>
      <c r="F317" s="147">
        <v>8.1610451366866302E-2</v>
      </c>
      <c r="G317" s="148">
        <v>49.263840600000002</v>
      </c>
      <c r="H317" s="148">
        <v>0.82081101999999995</v>
      </c>
      <c r="I317" s="148">
        <v>1.6581870599999999</v>
      </c>
      <c r="J317" s="147">
        <v>-8.8586544956123312E-3</v>
      </c>
      <c r="K317" s="159">
        <v>-1.5054801138074392E-4</v>
      </c>
      <c r="L317" s="148">
        <v>2307.9279999999999</v>
      </c>
      <c r="M317" s="148">
        <v>0.81382299999999996</v>
      </c>
      <c r="N317" s="145"/>
      <c r="O317" s="145"/>
      <c r="P317" s="145"/>
      <c r="Q317" s="145"/>
      <c r="R317" s="145"/>
      <c r="S317" s="145"/>
      <c r="T317" s="145"/>
      <c r="U317" s="145"/>
      <c r="V317" s="145"/>
      <c r="W317" s="157"/>
      <c r="X317" s="158"/>
      <c r="Y317" s="145"/>
    </row>
    <row r="318" spans="2:25" ht="14.25" customHeight="1" x14ac:dyDescent="0.25">
      <c r="B318" s="150">
        <v>40906</v>
      </c>
      <c r="C318" s="147">
        <v>8.0826389491466075E-2</v>
      </c>
      <c r="D318" s="149">
        <v>8.1351686910069915E-2</v>
      </c>
      <c r="E318" s="147">
        <v>7.8731099423666753E-2</v>
      </c>
      <c r="F318" s="147">
        <v>8.1256777936668731E-2</v>
      </c>
      <c r="G318" s="148">
        <v>48.44574506</v>
      </c>
      <c r="H318" s="148">
        <v>0.62519004999999994</v>
      </c>
      <c r="I318" s="148">
        <v>1.7401643199999999</v>
      </c>
      <c r="J318" s="147">
        <v>-1.141293186521615E-3</v>
      </c>
      <c r="K318" s="159">
        <v>-9.490897340118376E-5</v>
      </c>
      <c r="L318" s="148">
        <v>2311.3609999999999</v>
      </c>
      <c r="M318" s="148">
        <v>0.81771899999999997</v>
      </c>
      <c r="N318" s="145"/>
      <c r="O318" s="145"/>
      <c r="P318" s="145"/>
      <c r="Q318" s="145"/>
      <c r="R318" s="145"/>
      <c r="S318" s="145"/>
      <c r="T318" s="145"/>
      <c r="U318" s="145"/>
      <c r="V318" s="145"/>
      <c r="W318" s="157"/>
      <c r="X318" s="158"/>
      <c r="Y318" s="145"/>
    </row>
    <row r="319" spans="2:25" ht="14.25" customHeight="1" x14ac:dyDescent="0.25">
      <c r="B319" s="150">
        <v>40907</v>
      </c>
      <c r="C319" s="147">
        <v>8.023382835717166E-2</v>
      </c>
      <c r="D319" s="149">
        <v>8.0545230572903984E-2</v>
      </c>
      <c r="E319" s="147">
        <v>7.8968206001552327E-2</v>
      </c>
      <c r="F319" s="147">
        <v>7.8125011613860137E-2</v>
      </c>
      <c r="G319" s="148">
        <v>48.904199320000004</v>
      </c>
      <c r="H319" s="148">
        <v>0.97572116000000009</v>
      </c>
      <c r="I319" s="148">
        <v>1.6883918399999998</v>
      </c>
      <c r="J319" s="147">
        <v>-3.9595116878143167E-4</v>
      </c>
      <c r="K319" s="159">
        <v>-2.4202189590438461E-3</v>
      </c>
      <c r="L319" s="148">
        <v>2345.7420000000002</v>
      </c>
      <c r="M319" s="148">
        <v>0.82354400000000005</v>
      </c>
      <c r="N319" s="145"/>
      <c r="O319" s="145"/>
      <c r="P319" s="145"/>
      <c r="Q319" s="145"/>
      <c r="R319" s="145"/>
      <c r="S319" s="145"/>
      <c r="T319" s="145"/>
      <c r="U319" s="145"/>
      <c r="V319" s="145"/>
      <c r="W319" s="157"/>
      <c r="X319" s="158"/>
      <c r="Y319" s="145"/>
    </row>
    <row r="320" spans="2:25" ht="14.25" customHeight="1" x14ac:dyDescent="0.25">
      <c r="B320" s="150">
        <v>40912</v>
      </c>
      <c r="C320" s="147">
        <v>8.0020486784856515E-2</v>
      </c>
      <c r="D320" s="149">
        <v>8.0346101281452836E-2</v>
      </c>
      <c r="E320" s="147">
        <v>7.869890188354825E-2</v>
      </c>
      <c r="F320" s="147">
        <v>7.8125011613860137E-2</v>
      </c>
      <c r="G320" s="148">
        <v>48.98084463</v>
      </c>
      <c r="H320" s="148">
        <v>0.94293628000000007</v>
      </c>
      <c r="I320" s="148">
        <v>1.6275426799999999</v>
      </c>
      <c r="J320" s="147">
        <v>1.9058567898623698E-4</v>
      </c>
      <c r="K320" s="159">
        <v>-2.2210896675926989E-3</v>
      </c>
      <c r="L320" s="148">
        <v>2298.7530000000002</v>
      </c>
      <c r="M320" s="148">
        <v>0.82569999999999999</v>
      </c>
      <c r="N320" s="145"/>
      <c r="O320" s="145"/>
      <c r="P320" s="145"/>
      <c r="Q320" s="145"/>
      <c r="R320" s="145"/>
      <c r="S320" s="145"/>
      <c r="T320" s="145"/>
      <c r="U320" s="145"/>
      <c r="V320" s="145"/>
      <c r="W320" s="157"/>
      <c r="X320" s="158"/>
      <c r="Y320" s="145"/>
    </row>
    <row r="321" spans="2:25" ht="14.25" customHeight="1" x14ac:dyDescent="0.25">
      <c r="B321" s="150">
        <v>40913</v>
      </c>
      <c r="C321" s="147">
        <v>8.0015608458960608E-2</v>
      </c>
      <c r="D321" s="149">
        <v>8.0346101281452836E-2</v>
      </c>
      <c r="E321" s="147">
        <v>7.869890188354825E-2</v>
      </c>
      <c r="F321" s="147">
        <v>7.8125011613860137E-2</v>
      </c>
      <c r="G321" s="148">
        <v>49.031880790000002</v>
      </c>
      <c r="H321" s="148">
        <v>3.8265649999999998E-2</v>
      </c>
      <c r="I321" s="148">
        <v>1.56303379</v>
      </c>
      <c r="J321" s="147">
        <v>7.4819873367022813E-4</v>
      </c>
      <c r="K321" s="159">
        <v>-2.2210896675926989E-3</v>
      </c>
      <c r="L321" s="148">
        <v>2276.3850000000002</v>
      </c>
      <c r="M321" s="148">
        <v>0.82576300000000002</v>
      </c>
      <c r="N321" s="145"/>
      <c r="O321" s="145"/>
      <c r="P321" s="145"/>
      <c r="Q321" s="145"/>
      <c r="R321" s="145"/>
      <c r="S321" s="145"/>
      <c r="T321" s="145"/>
      <c r="U321" s="145"/>
      <c r="V321" s="145"/>
      <c r="W321" s="157"/>
      <c r="X321" s="158"/>
      <c r="Y321" s="145"/>
    </row>
    <row r="322" spans="2:25" ht="14.25" customHeight="1" x14ac:dyDescent="0.25">
      <c r="B322" s="150">
        <v>40914</v>
      </c>
      <c r="C322" s="147">
        <v>7.3483968057384094E-2</v>
      </c>
      <c r="D322" s="149">
        <v>7.2222215805251552E-2</v>
      </c>
      <c r="E322" s="147">
        <v>7.7649312121566783E-2</v>
      </c>
      <c r="F322" s="147">
        <v>7.9533407954403404E-2</v>
      </c>
      <c r="G322" s="148">
        <v>49.159338750000003</v>
      </c>
      <c r="H322" s="148">
        <v>4.2336579999999999E-2</v>
      </c>
      <c r="I322" s="148">
        <v>1.52202086</v>
      </c>
      <c r="J322" s="147">
        <v>5.6879830093047125E-2</v>
      </c>
      <c r="K322" s="159">
        <v>7.3111921491518517E-3</v>
      </c>
      <c r="L322" s="148">
        <v>2290.6010000000001</v>
      </c>
      <c r="M322" s="148">
        <v>0.89910500000000004</v>
      </c>
      <c r="N322" s="145"/>
      <c r="O322" s="145"/>
      <c r="P322" s="145"/>
      <c r="Q322" s="145"/>
      <c r="R322" s="145"/>
      <c r="S322" s="145"/>
      <c r="T322" s="145"/>
      <c r="U322" s="145"/>
      <c r="V322" s="145"/>
      <c r="W322" s="157"/>
      <c r="X322" s="158"/>
      <c r="Y322" s="145"/>
    </row>
    <row r="323" spans="2:25" ht="14.25" customHeight="1" x14ac:dyDescent="0.25">
      <c r="B323" s="150">
        <v>40917</v>
      </c>
      <c r="C323" s="147">
        <v>8.0137379328342265E-2</v>
      </c>
      <c r="D323" s="149">
        <v>8.0346097819854245E-2</v>
      </c>
      <c r="E323" s="147">
        <v>7.933390777649936E-2</v>
      </c>
      <c r="F323" s="147">
        <v>7.7962582119988452E-2</v>
      </c>
      <c r="G323" s="148">
        <v>49.611359659999998</v>
      </c>
      <c r="H323" s="148">
        <v>0.80386420999999997</v>
      </c>
      <c r="I323" s="148">
        <v>3.03966571</v>
      </c>
      <c r="J323" s="147">
        <v>1.0942065941361321E-2</v>
      </c>
      <c r="K323" s="159">
        <v>-2.383515699865793E-3</v>
      </c>
      <c r="L323" s="148">
        <v>2368.5700000000002</v>
      </c>
      <c r="M323" s="148">
        <v>0.82448200000000005</v>
      </c>
      <c r="N323" s="145"/>
      <c r="O323" s="145"/>
      <c r="P323" s="145"/>
      <c r="Q323" s="145"/>
      <c r="R323" s="145"/>
      <c r="S323" s="145"/>
      <c r="T323" s="145"/>
      <c r="U323" s="145"/>
      <c r="V323" s="145"/>
      <c r="W323" s="157"/>
      <c r="X323" s="158"/>
      <c r="Y323" s="145"/>
    </row>
    <row r="324" spans="2:25" ht="14.25" customHeight="1" x14ac:dyDescent="0.25">
      <c r="B324" s="150">
        <v>40918</v>
      </c>
      <c r="C324" s="147">
        <v>8.0994801555163254E-2</v>
      </c>
      <c r="D324" s="149">
        <v>8.1453636172690913E-2</v>
      </c>
      <c r="E324" s="147">
        <v>7.929051324400628E-2</v>
      </c>
      <c r="F324" s="147">
        <v>7.8288103755912178E-2</v>
      </c>
      <c r="G324" s="148">
        <v>49.80957721</v>
      </c>
      <c r="H324" s="148">
        <v>2.06856595</v>
      </c>
      <c r="I324" s="148">
        <v>4.0907287300000004</v>
      </c>
      <c r="J324" s="147">
        <v>-2.5655962448570698E-3</v>
      </c>
      <c r="K324" s="159">
        <v>-3.1655324167787352E-3</v>
      </c>
      <c r="L324" s="148">
        <v>2447.3490000000002</v>
      </c>
      <c r="M324" s="148">
        <v>0.81589199999999995</v>
      </c>
      <c r="N324" s="145"/>
      <c r="O324" s="145"/>
      <c r="P324" s="145"/>
      <c r="Q324" s="145"/>
      <c r="R324" s="145"/>
      <c r="S324" s="145"/>
      <c r="T324" s="145"/>
      <c r="U324" s="145"/>
      <c r="V324" s="145"/>
      <c r="W324" s="157"/>
      <c r="X324" s="158"/>
      <c r="Y324" s="145"/>
    </row>
    <row r="325" spans="2:25" ht="14.25" customHeight="1" x14ac:dyDescent="0.25">
      <c r="B325" s="150">
        <v>40919</v>
      </c>
      <c r="C325" s="147">
        <v>8.1455643636425198E-2</v>
      </c>
      <c r="D325" s="149">
        <v>8.1658293302196483E-2</v>
      </c>
      <c r="E325" s="147">
        <v>8.070112850221145E-2</v>
      </c>
      <c r="F325" s="147">
        <v>7.7639751364332515E-2</v>
      </c>
      <c r="G325" s="148">
        <v>49.946378960000004</v>
      </c>
      <c r="H325" s="148">
        <v>1.2103368000000001</v>
      </c>
      <c r="I325" s="148">
        <v>4.3499537799999999</v>
      </c>
      <c r="J325" s="147">
        <v>-3.7066925337695872E-5</v>
      </c>
      <c r="K325" s="159">
        <v>-4.0185419378639675E-3</v>
      </c>
      <c r="L325" s="148">
        <v>2435.6080000000002</v>
      </c>
      <c r="M325" s="148">
        <v>0.81101800000000002</v>
      </c>
      <c r="N325" s="145"/>
      <c r="O325" s="145"/>
      <c r="P325" s="145"/>
      <c r="Q325" s="145"/>
      <c r="R325" s="145"/>
      <c r="S325" s="145"/>
      <c r="T325" s="145"/>
      <c r="U325" s="145"/>
      <c r="V325" s="145"/>
      <c r="W325" s="157"/>
      <c r="X325" s="158"/>
      <c r="Y325" s="145"/>
    </row>
    <row r="326" spans="2:25" ht="14.25" customHeight="1" x14ac:dyDescent="0.25">
      <c r="B326" s="150">
        <v>40920</v>
      </c>
      <c r="C326" s="147">
        <v>8.1812461495699387E-2</v>
      </c>
      <c r="D326" s="149">
        <v>8.1967210195659515E-2</v>
      </c>
      <c r="E326" s="147">
        <v>8.1234183857840148E-2</v>
      </c>
      <c r="F326" s="147">
        <v>7.9030554507751399E-2</v>
      </c>
      <c r="G326" s="148">
        <v>50.455209240000002</v>
      </c>
      <c r="H326" s="148">
        <v>0.96864176000000002</v>
      </c>
      <c r="I326" s="148">
        <v>3.44516461</v>
      </c>
      <c r="J326" s="147">
        <v>2.8575311619771595E-3</v>
      </c>
      <c r="K326" s="159">
        <v>-2.9366556879081157E-3</v>
      </c>
      <c r="L326" s="148">
        <v>2435.2190000000001</v>
      </c>
      <c r="M326" s="148">
        <v>0.80743500000000001</v>
      </c>
      <c r="N326" s="145"/>
      <c r="O326" s="145"/>
      <c r="P326" s="145"/>
      <c r="Q326" s="145"/>
      <c r="R326" s="145"/>
      <c r="S326" s="145"/>
      <c r="T326" s="145"/>
      <c r="U326" s="145"/>
      <c r="V326" s="145"/>
      <c r="W326" s="157"/>
      <c r="X326" s="158"/>
      <c r="Y326" s="145"/>
    </row>
    <row r="327" spans="2:25" ht="14.25" customHeight="1" x14ac:dyDescent="0.25">
      <c r="B327" s="150">
        <v>40921</v>
      </c>
      <c r="C327" s="147">
        <v>8.2117164689706215E-2</v>
      </c>
      <c r="D327" s="149">
        <v>8.2487309579408322E-2</v>
      </c>
      <c r="E327" s="147">
        <v>8.0797566869061838E-2</v>
      </c>
      <c r="F327" s="147">
        <v>7.9030554507751399E-2</v>
      </c>
      <c r="G327" s="148">
        <v>51.147424049999998</v>
      </c>
      <c r="H327" s="148">
        <v>1.0592705499999999</v>
      </c>
      <c r="I327" s="148">
        <v>5.6675499499999997</v>
      </c>
      <c r="J327" s="147">
        <v>5.8769629161151754E-3</v>
      </c>
      <c r="K327" s="159">
        <v>-3.4567550716569223E-3</v>
      </c>
      <c r="L327" s="148">
        <v>2394.3339999999998</v>
      </c>
      <c r="M327" s="148">
        <v>0.80487900000000001</v>
      </c>
      <c r="N327" s="145"/>
      <c r="O327" s="145"/>
      <c r="P327" s="145"/>
      <c r="Q327" s="145"/>
      <c r="R327" s="145"/>
      <c r="S327" s="145"/>
      <c r="T327" s="145"/>
      <c r="U327" s="145"/>
      <c r="V327" s="145"/>
      <c r="W327" s="157"/>
      <c r="X327" s="158"/>
      <c r="Y327" s="145"/>
    </row>
    <row r="328" spans="2:25" ht="14.25" customHeight="1" x14ac:dyDescent="0.25">
      <c r="B328" s="150">
        <v>40924</v>
      </c>
      <c r="C328" s="147">
        <v>8.2674317271733813E-2</v>
      </c>
      <c r="D328" s="149">
        <v>8.3120209269289536E-2</v>
      </c>
      <c r="E328" s="147">
        <v>8.1093453051877984E-2</v>
      </c>
      <c r="F328" s="147">
        <v>7.9449156284196507E-2</v>
      </c>
      <c r="G328" s="148">
        <v>51.62458608</v>
      </c>
      <c r="H328" s="148">
        <v>0.91922780999999998</v>
      </c>
      <c r="I328" s="148">
        <v>3.3974818</v>
      </c>
      <c r="J328" s="147">
        <v>4.2413203384131983E-3</v>
      </c>
      <c r="K328" s="159">
        <v>-3.671052985093029E-3</v>
      </c>
      <c r="L328" s="148">
        <v>2345.6489999999999</v>
      </c>
      <c r="M328" s="148">
        <v>0.79955600000000004</v>
      </c>
      <c r="N328" s="145"/>
      <c r="O328" s="145"/>
      <c r="P328" s="145"/>
      <c r="Q328" s="145"/>
      <c r="R328" s="145"/>
      <c r="S328" s="145"/>
      <c r="T328" s="145"/>
      <c r="U328" s="145"/>
      <c r="V328" s="145"/>
      <c r="W328" s="157"/>
      <c r="X328" s="158"/>
      <c r="Y328" s="145"/>
    </row>
    <row r="329" spans="2:25" ht="14.25" customHeight="1" x14ac:dyDescent="0.25">
      <c r="B329" s="150">
        <v>40925</v>
      </c>
      <c r="C329" s="147">
        <v>8.3039861065595258E-2</v>
      </c>
      <c r="D329" s="149">
        <v>8.3333334955734972E-2</v>
      </c>
      <c r="E329" s="147">
        <v>8.2039737693539116E-2</v>
      </c>
      <c r="F329" s="147">
        <v>8.0731969023537867E-2</v>
      </c>
      <c r="G329" s="148">
        <v>50.519507490000002</v>
      </c>
      <c r="H329" s="148">
        <v>0.99835038999999992</v>
      </c>
      <c r="I329" s="148">
        <v>5.4161027199999996</v>
      </c>
      <c r="J329" s="147">
        <v>-9.9312882427470515E-4</v>
      </c>
      <c r="K329" s="159">
        <v>-2.6013659321971055E-3</v>
      </c>
      <c r="L329" s="148">
        <v>2460.6010000000001</v>
      </c>
      <c r="M329" s="148">
        <v>0.796991</v>
      </c>
      <c r="N329" s="145"/>
      <c r="O329" s="145"/>
      <c r="P329" s="145"/>
      <c r="Q329" s="145"/>
      <c r="R329" s="145"/>
      <c r="S329" s="145"/>
      <c r="T329" s="145"/>
      <c r="U329" s="145"/>
      <c r="V329" s="145"/>
      <c r="W329" s="157"/>
      <c r="X329" s="158"/>
      <c r="Y329" s="145"/>
    </row>
    <row r="330" spans="2:25" ht="14.25" customHeight="1" x14ac:dyDescent="0.25">
      <c r="B330" s="150">
        <v>40926</v>
      </c>
      <c r="C330" s="147">
        <v>8.4322020826740993E-2</v>
      </c>
      <c r="D330" s="149">
        <v>8.4635417188047068E-2</v>
      </c>
      <c r="E330" s="147">
        <v>8.3352289102314889E-2</v>
      </c>
      <c r="F330" s="147">
        <v>7.9787239358606571E-2</v>
      </c>
      <c r="G330" s="148">
        <v>51.443182299999997</v>
      </c>
      <c r="H330" s="148">
        <v>1.20456951</v>
      </c>
      <c r="I330" s="148">
        <v>6.1693034300000003</v>
      </c>
      <c r="J330" s="147">
        <v>2.2693724523570346E-3</v>
      </c>
      <c r="K330" s="159">
        <v>-4.8481778294404976E-3</v>
      </c>
      <c r="L330" s="148">
        <v>2422.1889999999999</v>
      </c>
      <c r="M330" s="148">
        <v>0.785215</v>
      </c>
      <c r="N330" s="145"/>
      <c r="O330" s="145"/>
      <c r="P330" s="145"/>
      <c r="Q330" s="145"/>
      <c r="R330" s="145"/>
      <c r="S330" s="145"/>
      <c r="T330" s="145"/>
      <c r="U330" s="145"/>
      <c r="V330" s="145"/>
      <c r="W330" s="157"/>
      <c r="X330" s="158"/>
      <c r="Y330" s="145"/>
    </row>
    <row r="331" spans="2:25" ht="14.25" customHeight="1" x14ac:dyDescent="0.25">
      <c r="B331" s="150">
        <v>40927</v>
      </c>
      <c r="C331" s="147">
        <v>8.4162774708271604E-2</v>
      </c>
      <c r="D331" s="149">
        <v>8.4415585208758165E-2</v>
      </c>
      <c r="E331" s="147">
        <v>8.3476706702747691E-2</v>
      </c>
      <c r="F331" s="147">
        <v>7.660879319926972E-2</v>
      </c>
      <c r="G331" s="148">
        <v>52.617112490000004</v>
      </c>
      <c r="H331" s="148">
        <v>1.2887143599999999</v>
      </c>
      <c r="I331" s="148">
        <v>5.40028211</v>
      </c>
      <c r="J331" s="147">
        <v>3.6790451558741207E-4</v>
      </c>
      <c r="K331" s="159">
        <v>-7.8067920094884447E-3</v>
      </c>
      <c r="L331" s="148">
        <v>2468.35</v>
      </c>
      <c r="M331" s="148">
        <v>0.78742400000000001</v>
      </c>
      <c r="N331" s="145"/>
      <c r="O331" s="145"/>
      <c r="P331" s="145"/>
      <c r="Q331" s="145"/>
      <c r="R331" s="145"/>
      <c r="S331" s="145"/>
      <c r="T331" s="145"/>
      <c r="U331" s="145"/>
      <c r="V331" s="145"/>
      <c r="W331" s="157"/>
      <c r="X331" s="158"/>
      <c r="Y331" s="145"/>
    </row>
    <row r="332" spans="2:25" ht="14.25" customHeight="1" x14ac:dyDescent="0.25">
      <c r="B332" s="150">
        <v>40928</v>
      </c>
      <c r="C332" s="147">
        <v>8.2393489802873407E-2</v>
      </c>
      <c r="D332" s="149">
        <v>8.2382762995060144E-2</v>
      </c>
      <c r="E332" s="147">
        <v>8.2437766907026894E-2</v>
      </c>
      <c r="F332" s="147">
        <v>7.6844268833970178E-2</v>
      </c>
      <c r="G332" s="148">
        <v>54.318575269999997</v>
      </c>
      <c r="H332" s="148">
        <v>1.77183318</v>
      </c>
      <c r="I332" s="148">
        <v>4.6333866300000004</v>
      </c>
      <c r="J332" s="147">
        <v>-5.0653339693016303E-3</v>
      </c>
      <c r="K332" s="159">
        <v>-5.5384941610899657E-3</v>
      </c>
      <c r="L332" s="148">
        <v>2504.0859999999998</v>
      </c>
      <c r="M332" s="148">
        <v>0.80455600000000005</v>
      </c>
      <c r="N332" s="145"/>
      <c r="O332" s="145"/>
      <c r="P332" s="145"/>
      <c r="Q332" s="145"/>
      <c r="R332" s="145"/>
      <c r="S332" s="145"/>
      <c r="T332" s="145"/>
      <c r="U332" s="145"/>
      <c r="V332" s="145"/>
      <c r="W332" s="157"/>
      <c r="X332" s="158"/>
      <c r="Y332" s="145"/>
    </row>
    <row r="333" spans="2:25" ht="14.25" customHeight="1" x14ac:dyDescent="0.25">
      <c r="B333" s="150">
        <v>40938</v>
      </c>
      <c r="C333" s="147">
        <v>8.2595051721679288E-2</v>
      </c>
      <c r="D333" s="149">
        <v>8.259212249134594E-2</v>
      </c>
      <c r="E333" s="147">
        <v>8.2562705994726301E-2</v>
      </c>
      <c r="F333" s="147">
        <v>7.6844268833970178E-2</v>
      </c>
      <c r="G333" s="148">
        <v>55.143500410000001</v>
      </c>
      <c r="H333" s="148">
        <v>0.82668940999999996</v>
      </c>
      <c r="I333" s="148">
        <v>3.3757733200000004</v>
      </c>
      <c r="J333" s="147">
        <v>-7.8858026459009134E-3</v>
      </c>
      <c r="K333" s="159">
        <v>-5.7478536573757621E-3</v>
      </c>
      <c r="L333" s="148">
        <v>2460.7199999999998</v>
      </c>
      <c r="M333" s="148">
        <v>0.80316699999999996</v>
      </c>
      <c r="N333" s="145"/>
      <c r="O333" s="145"/>
      <c r="P333" s="145"/>
      <c r="Q333" s="145"/>
      <c r="R333" s="145"/>
      <c r="S333" s="145"/>
      <c r="T333" s="145"/>
      <c r="U333" s="145"/>
      <c r="V333" s="145"/>
      <c r="W333" s="157"/>
      <c r="X333" s="158"/>
      <c r="Y333" s="145"/>
    </row>
    <row r="334" spans="2:25" ht="14.25" customHeight="1" x14ac:dyDescent="0.25">
      <c r="B334" s="150">
        <v>40939</v>
      </c>
      <c r="C334" s="147">
        <v>8.2587059740857921E-2</v>
      </c>
      <c r="D334" s="149">
        <v>8.2592124141396106E-2</v>
      </c>
      <c r="E334" s="147">
        <v>8.2561740738731196E-2</v>
      </c>
      <c r="F334" s="147">
        <v>8.0213906695918644E-2</v>
      </c>
      <c r="G334" s="148">
        <v>55.796537659999998</v>
      </c>
      <c r="H334" s="148">
        <v>0.70253789999999994</v>
      </c>
      <c r="I334" s="148">
        <v>2.3747049699999998</v>
      </c>
      <c r="J334" s="147">
        <v>-6.3557376158648324E-3</v>
      </c>
      <c r="K334" s="159">
        <v>-2.3782174454774624E-3</v>
      </c>
      <c r="L334" s="148">
        <v>2464.2600000000002</v>
      </c>
      <c r="M334" s="148">
        <v>0.80381499999999995</v>
      </c>
      <c r="N334" s="145"/>
      <c r="O334" s="145"/>
      <c r="P334" s="145"/>
      <c r="Q334" s="145"/>
      <c r="R334" s="145"/>
      <c r="S334" s="145"/>
      <c r="T334" s="145"/>
      <c r="U334" s="145"/>
      <c r="V334" s="145"/>
      <c r="W334" s="157"/>
      <c r="X334" s="158"/>
      <c r="Y334" s="145"/>
    </row>
    <row r="335" spans="2:25" ht="14.25" customHeight="1" x14ac:dyDescent="0.25">
      <c r="B335" s="150">
        <v>40940</v>
      </c>
      <c r="C335" s="147">
        <v>8.3358242494182902E-2</v>
      </c>
      <c r="D335" s="149">
        <v>8.3440302204038211E-2</v>
      </c>
      <c r="E335" s="147">
        <v>8.3119837128753385E-2</v>
      </c>
      <c r="F335" s="147">
        <v>7.9957360329664509E-2</v>
      </c>
      <c r="G335" s="148">
        <v>55.544003099999998</v>
      </c>
      <c r="H335" s="148">
        <v>1.1071583199999999</v>
      </c>
      <c r="I335" s="148">
        <v>3.40985447</v>
      </c>
      <c r="J335" s="147">
        <v>-4.2052133681294759E-3</v>
      </c>
      <c r="K335" s="159">
        <v>-3.4829418743737017E-3</v>
      </c>
      <c r="L335" s="148">
        <v>2428.9940000000001</v>
      </c>
      <c r="M335" s="148">
        <v>0.79650799999999999</v>
      </c>
      <c r="N335" s="145"/>
      <c r="O335" s="145"/>
      <c r="P335" s="145"/>
      <c r="Q335" s="145"/>
      <c r="R335" s="145"/>
      <c r="S335" s="145"/>
      <c r="T335" s="145"/>
      <c r="U335" s="145"/>
      <c r="V335" s="145"/>
      <c r="W335" s="157"/>
      <c r="X335" s="158"/>
      <c r="Y335" s="145"/>
    </row>
    <row r="336" spans="2:25" ht="14.25" customHeight="1" x14ac:dyDescent="0.25">
      <c r="B336" s="150">
        <v>40941</v>
      </c>
      <c r="C336" s="147">
        <v>8.3389705516245333E-2</v>
      </c>
      <c r="D336" s="149">
        <v>8.3333336274954692E-2</v>
      </c>
      <c r="E336" s="147">
        <v>8.3492649309456504E-2</v>
      </c>
      <c r="F336" s="147">
        <v>7.9702452018578451E-2</v>
      </c>
      <c r="G336" s="148">
        <v>55.402351020000005</v>
      </c>
      <c r="H336" s="148">
        <v>0.76702929000000009</v>
      </c>
      <c r="I336" s="148">
        <v>4.2475544999999997</v>
      </c>
      <c r="J336" s="147">
        <v>-2.6993465988779113E-3</v>
      </c>
      <c r="K336" s="159">
        <v>-3.6308842563762406E-3</v>
      </c>
      <c r="L336" s="148">
        <v>2486.2379999999998</v>
      </c>
      <c r="M336" s="148">
        <v>0.79636700000000005</v>
      </c>
      <c r="N336" s="145"/>
      <c r="O336" s="145"/>
      <c r="P336" s="145"/>
      <c r="Q336" s="145"/>
      <c r="R336" s="145"/>
      <c r="S336" s="145"/>
      <c r="T336" s="145"/>
      <c r="U336" s="145"/>
      <c r="V336" s="145"/>
      <c r="W336" s="157"/>
      <c r="X336" s="158"/>
      <c r="Y336" s="145"/>
    </row>
    <row r="337" spans="2:25" ht="14.25" customHeight="1" x14ac:dyDescent="0.25">
      <c r="B337" s="150">
        <v>40942</v>
      </c>
      <c r="C337" s="147">
        <v>8.2983744589066238E-2</v>
      </c>
      <c r="D337" s="149">
        <v>8.2802543536074455E-2</v>
      </c>
      <c r="E337" s="147">
        <v>8.3391567160660804E-2</v>
      </c>
      <c r="F337" s="147">
        <v>7.8451885189377943E-2</v>
      </c>
      <c r="G337" s="148">
        <v>55.481785809999998</v>
      </c>
      <c r="H337" s="148">
        <v>1.1863697</v>
      </c>
      <c r="I337" s="148">
        <v>4.90885427</v>
      </c>
      <c r="J337" s="147">
        <v>-4.5555722598123348E-3</v>
      </c>
      <c r="K337" s="159">
        <v>-4.3506583466965121E-3</v>
      </c>
      <c r="L337" s="148">
        <v>2506.09</v>
      </c>
      <c r="M337" s="148">
        <v>0.80045299999999997</v>
      </c>
      <c r="N337" s="145"/>
      <c r="O337" s="145"/>
      <c r="P337" s="145"/>
      <c r="Q337" s="145"/>
      <c r="R337" s="145"/>
      <c r="S337" s="145"/>
      <c r="T337" s="145"/>
      <c r="U337" s="145"/>
      <c r="V337" s="145"/>
      <c r="W337" s="157"/>
      <c r="X337" s="158"/>
      <c r="Y337" s="145"/>
    </row>
    <row r="338" spans="2:25" ht="14.25" customHeight="1" x14ac:dyDescent="0.25">
      <c r="B338" s="150">
        <v>40945</v>
      </c>
      <c r="C338" s="147">
        <v>8.206796975358524E-2</v>
      </c>
      <c r="D338" s="149">
        <v>8.1863978310247026E-2</v>
      </c>
      <c r="E338" s="147">
        <v>8.2553168025451928E-2</v>
      </c>
      <c r="F338" s="147">
        <v>7.804370412253242E-2</v>
      </c>
      <c r="G338" s="148">
        <v>56.145681949999997</v>
      </c>
      <c r="H338" s="148">
        <v>1.5905562599999998</v>
      </c>
      <c r="I338" s="148">
        <v>3.8856816899999997</v>
      </c>
      <c r="J338" s="147">
        <v>-7.5144050518355454E-3</v>
      </c>
      <c r="K338" s="159">
        <v>-3.8202741877146063E-3</v>
      </c>
      <c r="L338" s="148">
        <v>2504.3220000000001</v>
      </c>
      <c r="M338" s="148">
        <v>0.81017600000000001</v>
      </c>
      <c r="N338" s="145"/>
      <c r="O338" s="145"/>
      <c r="P338" s="145"/>
      <c r="Q338" s="145"/>
      <c r="R338" s="145"/>
      <c r="S338" s="145"/>
      <c r="T338" s="145"/>
      <c r="U338" s="145"/>
      <c r="V338" s="145"/>
      <c r="W338" s="157"/>
      <c r="X338" s="158"/>
      <c r="Y338" s="145"/>
    </row>
    <row r="339" spans="2:25" ht="14.25" customHeight="1" x14ac:dyDescent="0.25">
      <c r="B339" s="150">
        <v>40946</v>
      </c>
      <c r="C339" s="147">
        <v>8.2723876591264719E-2</v>
      </c>
      <c r="D339" s="149">
        <v>8.2487309352086757E-2</v>
      </c>
      <c r="E339" s="147">
        <v>8.32971841785351E-2</v>
      </c>
      <c r="F339" s="147">
        <v>7.9365078502724271E-2</v>
      </c>
      <c r="G339" s="148">
        <v>56.067878910000005</v>
      </c>
      <c r="H339" s="148">
        <v>0.81144981999999999</v>
      </c>
      <c r="I339" s="148">
        <v>3.2116695700000002</v>
      </c>
      <c r="J339" s="147">
        <v>-6.3557873416775568E-3</v>
      </c>
      <c r="K339" s="159">
        <v>-3.1222308493624867E-3</v>
      </c>
      <c r="L339" s="148">
        <v>2457.9540000000002</v>
      </c>
      <c r="M339" s="148">
        <v>0.80433299999999996</v>
      </c>
      <c r="N339" s="145"/>
      <c r="O339" s="145"/>
      <c r="P339" s="145"/>
      <c r="Q339" s="145"/>
      <c r="R339" s="145"/>
      <c r="S339" s="145"/>
      <c r="T339" s="145"/>
      <c r="U339" s="145"/>
      <c r="V339" s="145"/>
      <c r="W339" s="157"/>
      <c r="X339" s="158"/>
      <c r="Y339" s="145"/>
    </row>
    <row r="340" spans="2:25" ht="14.25" customHeight="1" x14ac:dyDescent="0.25">
      <c r="B340" s="150">
        <v>40947</v>
      </c>
      <c r="C340" s="147">
        <v>8.252990984693459E-2</v>
      </c>
      <c r="D340" s="149">
        <v>8.2070702993952513E-2</v>
      </c>
      <c r="E340" s="147">
        <v>8.3505106036757565E-2</v>
      </c>
      <c r="F340" s="147">
        <v>7.7962579749972866E-2</v>
      </c>
      <c r="G340" s="148">
        <v>56.039383690000001</v>
      </c>
      <c r="H340" s="148">
        <v>1.03365967</v>
      </c>
      <c r="I340" s="148">
        <v>6.3126449500000001</v>
      </c>
      <c r="J340" s="147">
        <v>-3.3712389604610145E-3</v>
      </c>
      <c r="K340" s="159">
        <v>-4.1081232439796472E-3</v>
      </c>
      <c r="L340" s="148">
        <v>2528.2359999999999</v>
      </c>
      <c r="M340" s="148">
        <v>0.80665399999999998</v>
      </c>
      <c r="N340" s="145"/>
      <c r="O340" s="145"/>
      <c r="P340" s="145"/>
      <c r="Q340" s="145"/>
      <c r="R340" s="145"/>
      <c r="S340" s="145"/>
      <c r="T340" s="145"/>
      <c r="U340" s="145"/>
      <c r="V340" s="145"/>
      <c r="W340" s="157"/>
      <c r="X340" s="158"/>
      <c r="Y340" s="145"/>
    </row>
    <row r="341" spans="2:25" ht="14.25" customHeight="1" x14ac:dyDescent="0.25">
      <c r="B341" s="150">
        <v>40948</v>
      </c>
      <c r="C341" s="147">
        <v>8.2271385895788002E-2</v>
      </c>
      <c r="D341" s="149">
        <v>8.186397732981486E-2</v>
      </c>
      <c r="E341" s="147">
        <v>8.3133804699074207E-2</v>
      </c>
      <c r="F341" s="147">
        <v>7.8125008623501302E-2</v>
      </c>
      <c r="G341" s="148">
        <v>56.262962399999992</v>
      </c>
      <c r="H341" s="148">
        <v>1.12960405</v>
      </c>
      <c r="I341" s="148">
        <v>5.10841762</v>
      </c>
      <c r="J341" s="147">
        <v>-6.7439474292586062E-3</v>
      </c>
      <c r="K341" s="159">
        <v>-3.7389687063135585E-3</v>
      </c>
      <c r="L341" s="148">
        <v>2529.2310000000002</v>
      </c>
      <c r="M341" s="148">
        <v>0.80944300000000002</v>
      </c>
      <c r="N341" s="145"/>
      <c r="O341" s="145"/>
      <c r="P341" s="145"/>
      <c r="Q341" s="145"/>
      <c r="R341" s="145"/>
      <c r="S341" s="145"/>
      <c r="T341" s="145"/>
      <c r="U341" s="145"/>
      <c r="V341" s="145"/>
      <c r="W341" s="157"/>
      <c r="X341" s="158"/>
      <c r="Y341" s="145"/>
    </row>
    <row r="342" spans="2:25" ht="14.25" customHeight="1" x14ac:dyDescent="0.25">
      <c r="B342" s="150">
        <v>40949</v>
      </c>
      <c r="C342" s="147">
        <v>8.2188291610389555E-2</v>
      </c>
      <c r="D342" s="149">
        <v>8.1658284655136165E-2</v>
      </c>
      <c r="E342" s="147">
        <v>8.3238650458480903E-2</v>
      </c>
      <c r="F342" s="147">
        <v>7.9617845068590556E-2</v>
      </c>
      <c r="G342" s="148">
        <v>56.030837179999999</v>
      </c>
      <c r="H342" s="148">
        <v>0.76185532</v>
      </c>
      <c r="I342" s="148">
        <v>4.1366779600000001</v>
      </c>
      <c r="J342" s="147">
        <v>-6.6085750419145727E-3</v>
      </c>
      <c r="K342" s="159">
        <v>-2.0404395865456088E-3</v>
      </c>
      <c r="L342" s="148">
        <v>2533.6239999999998</v>
      </c>
      <c r="M342" s="148">
        <v>0.81080399999999997</v>
      </c>
      <c r="N342" s="145"/>
      <c r="O342" s="145"/>
      <c r="P342" s="145"/>
      <c r="Q342" s="145"/>
      <c r="R342" s="145"/>
      <c r="S342" s="145"/>
      <c r="T342" s="145"/>
      <c r="U342" s="145"/>
      <c r="V342" s="145"/>
      <c r="W342" s="157"/>
      <c r="X342" s="158"/>
      <c r="Y342" s="145"/>
    </row>
    <row r="343" spans="2:25" ht="14.25" customHeight="1" x14ac:dyDescent="0.25">
      <c r="B343" s="150">
        <v>40952</v>
      </c>
      <c r="C343" s="147">
        <v>8.2137040339133965E-2</v>
      </c>
      <c r="D343" s="149">
        <v>8.1555838132105873E-2</v>
      </c>
      <c r="E343" s="147">
        <v>8.3244423392029421E-2</v>
      </c>
      <c r="F343" s="147">
        <v>7.8864362800544874E-2</v>
      </c>
      <c r="G343" s="148">
        <v>55.961906039999995</v>
      </c>
      <c r="H343" s="148">
        <v>0.56862774000000005</v>
      </c>
      <c r="I343" s="148">
        <v>4.3141823800000001</v>
      </c>
      <c r="J343" s="147">
        <v>-4.8067743782847817E-3</v>
      </c>
      <c r="K343" s="159">
        <v>-2.6914753315609996E-3</v>
      </c>
      <c r="L343" s="148">
        <v>2531.9810000000002</v>
      </c>
      <c r="M343" s="148">
        <v>0.81180600000000003</v>
      </c>
      <c r="N343" s="145"/>
      <c r="O343" s="145"/>
      <c r="P343" s="145"/>
      <c r="Q343" s="145"/>
      <c r="R343" s="145"/>
      <c r="S343" s="145"/>
      <c r="T343" s="145"/>
      <c r="U343" s="145"/>
      <c r="V343" s="145"/>
      <c r="W343" s="157"/>
      <c r="X343" s="158"/>
      <c r="Y343" s="145"/>
    </row>
    <row r="344" spans="2:25" ht="14.25" customHeight="1" x14ac:dyDescent="0.25">
      <c r="B344" s="150">
        <v>40953</v>
      </c>
      <c r="C344" s="147">
        <v>8.1681073689100464E-2</v>
      </c>
      <c r="D344" s="149">
        <v>8.1453638937826242E-2</v>
      </c>
      <c r="E344" s="147">
        <v>8.3048774497065631E-2</v>
      </c>
      <c r="F344" s="147">
        <v>7.3457394458612768E-2</v>
      </c>
      <c r="G344" s="148">
        <v>55.907673889999998</v>
      </c>
      <c r="H344" s="148">
        <v>0.91425669999999992</v>
      </c>
      <c r="I344" s="148">
        <v>3.5544998699999995</v>
      </c>
      <c r="J344" s="147">
        <v>-3.4706509166247471E-3</v>
      </c>
      <c r="K344" s="159">
        <v>-7.996244479213474E-3</v>
      </c>
      <c r="L344" s="148">
        <v>2522.107</v>
      </c>
      <c r="M344" s="148">
        <v>0.81688799999999995</v>
      </c>
      <c r="N344" s="145"/>
      <c r="O344" s="145"/>
      <c r="P344" s="145"/>
      <c r="Q344" s="145"/>
      <c r="R344" s="145"/>
      <c r="S344" s="145"/>
      <c r="T344" s="145"/>
      <c r="U344" s="145"/>
      <c r="V344" s="145"/>
      <c r="W344" s="157"/>
      <c r="X344" s="158"/>
      <c r="Y344" s="145"/>
    </row>
    <row r="345" spans="2:25" ht="14.25" customHeight="1" x14ac:dyDescent="0.25">
      <c r="B345" s="150">
        <v>40954</v>
      </c>
      <c r="C345" s="147">
        <v>8.2072657574074601E-2</v>
      </c>
      <c r="D345" s="149">
        <v>8.165828887948566E-2</v>
      </c>
      <c r="E345" s="147">
        <v>8.2912726281061958E-2</v>
      </c>
      <c r="F345" s="147">
        <v>7.5987844534597768E-2</v>
      </c>
      <c r="G345" s="148">
        <v>55.561073140000005</v>
      </c>
      <c r="H345" s="148">
        <v>1.48994319</v>
      </c>
      <c r="I345" s="148">
        <v>6.0044011299999998</v>
      </c>
      <c r="J345" s="147">
        <v>-1.8098321495210784E-3</v>
      </c>
      <c r="K345" s="159">
        <v>-5.6704443448878927E-3</v>
      </c>
      <c r="L345" s="148">
        <v>2549.607</v>
      </c>
      <c r="M345" s="148">
        <v>0.81296500000000005</v>
      </c>
      <c r="N345" s="145"/>
      <c r="O345" s="145"/>
      <c r="P345" s="145"/>
      <c r="Q345" s="145"/>
      <c r="R345" s="145"/>
      <c r="S345" s="145"/>
      <c r="T345" s="145"/>
      <c r="U345" s="145"/>
      <c r="V345" s="145"/>
      <c r="W345" s="157"/>
      <c r="X345" s="158"/>
      <c r="Y345" s="145"/>
    </row>
    <row r="346" spans="2:25" ht="14.25" customHeight="1" x14ac:dyDescent="0.25">
      <c r="B346" s="150">
        <v>40955</v>
      </c>
      <c r="C346" s="147">
        <v>8.2175968999386381E-2</v>
      </c>
      <c r="D346" s="149">
        <v>8.1658283545166258E-2</v>
      </c>
      <c r="E346" s="147">
        <v>8.3107772077789174E-2</v>
      </c>
      <c r="F346" s="147">
        <v>8.0128208796857225E-2</v>
      </c>
      <c r="G346" s="148">
        <v>55.697140540000007</v>
      </c>
      <c r="H346" s="148">
        <v>0.94992661000000012</v>
      </c>
      <c r="I346" s="148">
        <v>4.7420708500000002</v>
      </c>
      <c r="J346" s="147">
        <v>-3.0127601819238772E-3</v>
      </c>
      <c r="K346" s="159">
        <v>-1.5300747483090321E-3</v>
      </c>
      <c r="L346" s="148">
        <v>2536.0740000000001</v>
      </c>
      <c r="M346" s="148">
        <v>0.812361</v>
      </c>
      <c r="N346" s="145"/>
      <c r="O346" s="145"/>
      <c r="P346" s="145"/>
      <c r="Q346" s="145"/>
      <c r="R346" s="145"/>
      <c r="S346" s="145"/>
      <c r="T346" s="145"/>
      <c r="U346" s="145"/>
      <c r="V346" s="145"/>
      <c r="W346" s="157"/>
      <c r="X346" s="158"/>
      <c r="Y346" s="145"/>
    </row>
    <row r="347" spans="2:25" ht="14.25" customHeight="1" x14ac:dyDescent="0.25">
      <c r="B347" s="150">
        <v>40956</v>
      </c>
      <c r="C347" s="147">
        <v>8.2194254930538849E-2</v>
      </c>
      <c r="D347" s="149">
        <v>8.1555837064496692E-2</v>
      </c>
      <c r="E347" s="147">
        <v>8.3284866019608106E-2</v>
      </c>
      <c r="F347" s="147">
        <v>8.012820437233982E-2</v>
      </c>
      <c r="G347" s="148">
        <v>56.47530107</v>
      </c>
      <c r="H347" s="148">
        <v>1.30589702</v>
      </c>
      <c r="I347" s="148">
        <v>4.0022492200000004</v>
      </c>
      <c r="J347" s="147">
        <v>-3.3398308455554319E-3</v>
      </c>
      <c r="K347" s="159">
        <v>-1.4276326921568716E-3</v>
      </c>
      <c r="L347" s="148">
        <v>2537.0859999999998</v>
      </c>
      <c r="M347" s="148">
        <v>0.81298599999999999</v>
      </c>
      <c r="N347" s="145"/>
      <c r="O347" s="145"/>
      <c r="P347" s="145"/>
      <c r="Q347" s="145"/>
      <c r="R347" s="145"/>
      <c r="S347" s="145"/>
      <c r="T347" s="145"/>
      <c r="U347" s="145"/>
      <c r="V347" s="145"/>
      <c r="W347" s="157"/>
      <c r="X347" s="158"/>
      <c r="Y347" s="145"/>
    </row>
    <row r="348" spans="2:25" ht="14.25" customHeight="1" x14ac:dyDescent="0.25">
      <c r="B348" s="150">
        <v>40959</v>
      </c>
      <c r="C348" s="147">
        <v>8.2020171320891774E-2</v>
      </c>
      <c r="D348" s="149">
        <v>8.1329391435114778E-2</v>
      </c>
      <c r="E348" s="147">
        <v>8.3137784545472687E-2</v>
      </c>
      <c r="F348" s="147">
        <v>8.1967213359767324E-2</v>
      </c>
      <c r="G348" s="148">
        <v>58.229456999999996</v>
      </c>
      <c r="H348" s="148">
        <v>1.48694814</v>
      </c>
      <c r="I348" s="148">
        <v>5.5287829500000001</v>
      </c>
      <c r="J348" s="147">
        <v>-2.4374231585463104E-3</v>
      </c>
      <c r="K348" s="159">
        <v>6.3782192465254572E-4</v>
      </c>
      <c r="L348" s="148">
        <v>2540.7060000000001</v>
      </c>
      <c r="M348" s="148">
        <v>0.81512499999999999</v>
      </c>
      <c r="N348" s="145"/>
      <c r="O348" s="145"/>
      <c r="P348" s="145"/>
      <c r="Q348" s="145"/>
      <c r="R348" s="145"/>
      <c r="S348" s="145"/>
      <c r="T348" s="145"/>
      <c r="U348" s="145"/>
      <c r="V348" s="145"/>
      <c r="W348" s="157"/>
      <c r="X348" s="158"/>
      <c r="Y348" s="145"/>
    </row>
    <row r="349" spans="2:25" ht="14.25" customHeight="1" x14ac:dyDescent="0.25">
      <c r="B349" s="150">
        <v>40960</v>
      </c>
      <c r="C349" s="147">
        <v>8.1927493407793206E-2</v>
      </c>
      <c r="D349" s="149">
        <v>8.1146449493116418E-2</v>
      </c>
      <c r="E349" s="147">
        <v>8.3140500663563668E-2</v>
      </c>
      <c r="F349" s="147">
        <v>8.1877730096177714E-2</v>
      </c>
      <c r="G349" s="148">
        <v>59.348242299999995</v>
      </c>
      <c r="H349" s="148">
        <v>1.09231722</v>
      </c>
      <c r="I349" s="148">
        <v>4.3344061600000003</v>
      </c>
      <c r="J349" s="147">
        <v>-4.3800029803617076E-3</v>
      </c>
      <c r="K349" s="159">
        <v>7.3128060306129616E-4</v>
      </c>
      <c r="L349" s="148">
        <v>2562.453</v>
      </c>
      <c r="M349" s="148">
        <v>0.81705399999999995</v>
      </c>
      <c r="N349" s="145"/>
      <c r="O349" s="145"/>
      <c r="P349" s="145"/>
      <c r="Q349" s="145"/>
      <c r="R349" s="145"/>
      <c r="S349" s="145"/>
      <c r="T349" s="145"/>
      <c r="U349" s="145"/>
      <c r="V349" s="145"/>
      <c r="W349" s="157"/>
      <c r="X349" s="158"/>
      <c r="Y349" s="145"/>
    </row>
    <row r="350" spans="2:25" ht="14.25" customHeight="1" x14ac:dyDescent="0.25">
      <c r="B350" s="150">
        <v>40961</v>
      </c>
      <c r="C350" s="147">
        <v>8.1542984655666062E-2</v>
      </c>
      <c r="D350" s="149">
        <v>8.0750136438059256E-2</v>
      </c>
      <c r="E350" s="147">
        <v>8.281147276706298E-2</v>
      </c>
      <c r="F350" s="147">
        <v>8.2508262197637863E-2</v>
      </c>
      <c r="G350" s="148">
        <v>59.759070080000001</v>
      </c>
      <c r="H350" s="148">
        <v>1.8120438300000001</v>
      </c>
      <c r="I350" s="148">
        <v>6.2236683599999996</v>
      </c>
      <c r="J350" s="147">
        <v>-1.0911320987348665E-2</v>
      </c>
      <c r="K350" s="159">
        <v>1.7581257595786076E-3</v>
      </c>
      <c r="L350" s="148">
        <v>2597.4760000000001</v>
      </c>
      <c r="M350" s="148">
        <v>0.82108499999999995</v>
      </c>
      <c r="N350" s="145"/>
      <c r="O350" s="145"/>
      <c r="P350" s="145"/>
      <c r="Q350" s="145"/>
      <c r="R350" s="145"/>
      <c r="S350" s="145"/>
      <c r="T350" s="145"/>
      <c r="U350" s="145"/>
      <c r="V350" s="145"/>
      <c r="W350" s="157"/>
      <c r="X350" s="158"/>
      <c r="Y350" s="145"/>
    </row>
    <row r="351" spans="2:25" ht="14.25" customHeight="1" x14ac:dyDescent="0.25">
      <c r="B351" s="150">
        <v>40962</v>
      </c>
      <c r="C351" s="147">
        <v>8.041139167625011E-2</v>
      </c>
      <c r="D351" s="149">
        <v>7.9766450475515463E-2</v>
      </c>
      <c r="E351" s="147">
        <v>8.1377129530521258E-2</v>
      </c>
      <c r="F351" s="147">
        <v>8.1877726419912256E-2</v>
      </c>
      <c r="G351" s="148">
        <v>59.915263260000003</v>
      </c>
      <c r="H351" s="148">
        <v>1.6484443200000001</v>
      </c>
      <c r="I351" s="148">
        <v>5.4613595999999998</v>
      </c>
      <c r="J351" s="147">
        <v>-8.0180294794528813E-3</v>
      </c>
      <c r="K351" s="159">
        <v>2.1112759443967927E-3</v>
      </c>
      <c r="L351" s="148">
        <v>2606.2559999999999</v>
      </c>
      <c r="M351" s="148">
        <v>0.83313599999999999</v>
      </c>
      <c r="N351" s="145"/>
      <c r="O351" s="145"/>
      <c r="P351" s="145"/>
      <c r="Q351" s="145"/>
      <c r="R351" s="145"/>
      <c r="S351" s="145"/>
      <c r="T351" s="145"/>
      <c r="U351" s="145"/>
      <c r="V351" s="145"/>
      <c r="W351" s="157"/>
      <c r="X351" s="158"/>
      <c r="Y351" s="145"/>
    </row>
    <row r="352" spans="2:25" ht="14.25" customHeight="1" x14ac:dyDescent="0.25">
      <c r="B352" s="150">
        <v>40963</v>
      </c>
      <c r="C352" s="147">
        <v>8.0007060201915212E-2</v>
      </c>
      <c r="D352" s="149">
        <v>7.9466669834870815E-2</v>
      </c>
      <c r="E352" s="147">
        <v>8.080738030882105E-2</v>
      </c>
      <c r="F352" s="147">
        <v>8.0818977416153515E-2</v>
      </c>
      <c r="G352" s="148">
        <v>59.541225009999998</v>
      </c>
      <c r="H352" s="148">
        <v>1.139011</v>
      </c>
      <c r="I352" s="148">
        <v>5.58794696</v>
      </c>
      <c r="J352" s="147">
        <v>-7.2038634386651012E-3</v>
      </c>
      <c r="K352" s="159">
        <v>1.3523075812826996E-3</v>
      </c>
      <c r="L352" s="148">
        <v>2648.0169999999998</v>
      </c>
      <c r="M352" s="148">
        <v>0.83762800000000004</v>
      </c>
      <c r="N352" s="145"/>
      <c r="O352" s="145"/>
      <c r="P352" s="145"/>
      <c r="Q352" s="145"/>
      <c r="R352" s="145"/>
      <c r="S352" s="145"/>
      <c r="T352" s="145"/>
      <c r="U352" s="145"/>
      <c r="V352" s="145"/>
      <c r="W352" s="157"/>
      <c r="X352" s="158"/>
      <c r="Y352" s="145"/>
    </row>
    <row r="353" spans="2:25" ht="14.25" customHeight="1" x14ac:dyDescent="0.25">
      <c r="B353" s="150">
        <v>40966</v>
      </c>
      <c r="C353" s="147">
        <v>7.9995692857612266E-2</v>
      </c>
      <c r="D353" s="149">
        <v>7.9466100011839805E-2</v>
      </c>
      <c r="E353" s="147">
        <v>8.0810936179349785E-2</v>
      </c>
      <c r="F353" s="147">
        <v>8.1168831545955805E-2</v>
      </c>
      <c r="G353" s="148">
        <v>59.160070750000003</v>
      </c>
      <c r="H353" s="148">
        <v>1.7016750599999999</v>
      </c>
      <c r="I353" s="148">
        <v>6.6845502099999994</v>
      </c>
      <c r="J353" s="147">
        <v>-6.2635277892419215E-3</v>
      </c>
      <c r="K353" s="159">
        <v>1.7027315341160004E-3</v>
      </c>
      <c r="L353" s="148">
        <v>2656.5729999999999</v>
      </c>
      <c r="M353" s="148">
        <v>0.83772599999999997</v>
      </c>
      <c r="N353" s="145"/>
      <c r="O353" s="145"/>
      <c r="P353" s="145"/>
      <c r="Q353" s="145"/>
      <c r="R353" s="145"/>
      <c r="S353" s="145"/>
      <c r="T353" s="145"/>
      <c r="U353" s="145"/>
      <c r="V353" s="145"/>
      <c r="W353" s="157"/>
      <c r="X353" s="158"/>
      <c r="Y353" s="145"/>
    </row>
    <row r="354" spans="2:25" ht="14.25" customHeight="1" x14ac:dyDescent="0.25">
      <c r="B354" s="150">
        <v>40967</v>
      </c>
      <c r="C354" s="147">
        <v>8.0351350017251424E-2</v>
      </c>
      <c r="D354" s="149">
        <v>8.000818810076242E-2</v>
      </c>
      <c r="E354" s="147">
        <v>8.0913465217154326E-2</v>
      </c>
      <c r="F354" s="147">
        <v>8.1081085153858187E-2</v>
      </c>
      <c r="G354" s="148">
        <v>58.425376200000002</v>
      </c>
      <c r="H354" s="148">
        <v>1.2609822500000001</v>
      </c>
      <c r="I354" s="148">
        <v>4.1210508900000002</v>
      </c>
      <c r="J354" s="147">
        <v>-4.9848445212803813E-3</v>
      </c>
      <c r="K354" s="159">
        <v>1.0728970530957671E-3</v>
      </c>
      <c r="L354" s="148">
        <v>2662.4630000000002</v>
      </c>
      <c r="M354" s="148">
        <v>0.83394400000000002</v>
      </c>
      <c r="N354" s="145"/>
      <c r="O354" s="145"/>
      <c r="P354" s="145"/>
      <c r="Q354" s="145"/>
      <c r="R354" s="145"/>
      <c r="S354" s="145"/>
      <c r="T354" s="145"/>
      <c r="U354" s="145"/>
      <c r="V354" s="145"/>
      <c r="W354" s="157"/>
      <c r="X354" s="158"/>
      <c r="Y354" s="145"/>
    </row>
    <row r="355" spans="2:25" ht="14.25" customHeight="1" x14ac:dyDescent="0.25">
      <c r="B355" s="150">
        <v>40968</v>
      </c>
      <c r="C355" s="147">
        <v>8.025287199034091E-2</v>
      </c>
      <c r="D355" s="149">
        <v>7.9805636185495188E-2</v>
      </c>
      <c r="E355" s="147">
        <v>8.0943054698851713E-2</v>
      </c>
      <c r="F355" s="147">
        <v>8.1081089332578765E-2</v>
      </c>
      <c r="G355" s="148">
        <v>58.07564885</v>
      </c>
      <c r="H355" s="148">
        <v>1.2000624599999998</v>
      </c>
      <c r="I355" s="148">
        <v>3.8576300499999996</v>
      </c>
      <c r="J355" s="147">
        <v>-2.7676623795533438E-3</v>
      </c>
      <c r="K355" s="159">
        <v>1.2754531470835773E-3</v>
      </c>
      <c r="L355" s="148">
        <v>2634.143</v>
      </c>
      <c r="M355" s="148">
        <v>0.83489000000000002</v>
      </c>
      <c r="N355" s="145"/>
      <c r="O355" s="145"/>
      <c r="P355" s="145"/>
      <c r="Q355" s="145"/>
      <c r="R355" s="145"/>
      <c r="S355" s="145"/>
      <c r="T355" s="145"/>
      <c r="U355" s="145"/>
      <c r="V355" s="145"/>
      <c r="W355" s="157"/>
      <c r="X355" s="158"/>
      <c r="Y355" s="145"/>
    </row>
    <row r="356" spans="2:25" ht="14.25" customHeight="1" x14ac:dyDescent="0.25">
      <c r="B356" s="150">
        <v>40969</v>
      </c>
      <c r="C356" s="147">
        <v>8.039375115019165E-2</v>
      </c>
      <c r="D356" s="149">
        <v>8.0009159926782425E-2</v>
      </c>
      <c r="E356" s="147">
        <v>8.1020999055800028E-2</v>
      </c>
      <c r="F356" s="147">
        <v>8.0645170579005401E-2</v>
      </c>
      <c r="G356" s="148">
        <v>58.180715709999994</v>
      </c>
      <c r="H356" s="148">
        <v>0.40519333000000002</v>
      </c>
      <c r="I356" s="148">
        <v>2.8483188900000003</v>
      </c>
      <c r="J356" s="147">
        <v>-2.8624800744268489E-3</v>
      </c>
      <c r="K356" s="159">
        <v>6.3601065222297637E-4</v>
      </c>
      <c r="L356" s="148">
        <v>2633.3449999999998</v>
      </c>
      <c r="M356" s="148">
        <v>0.83350100000000005</v>
      </c>
      <c r="N356" s="145"/>
      <c r="O356" s="145"/>
      <c r="P356" s="145"/>
      <c r="Q356" s="145"/>
      <c r="R356" s="145"/>
      <c r="S356" s="145"/>
      <c r="T356" s="145"/>
      <c r="U356" s="145"/>
      <c r="V356" s="145"/>
      <c r="W356" s="157"/>
      <c r="X356" s="158"/>
      <c r="Y356" s="145"/>
    </row>
    <row r="357" spans="2:25" ht="14.25" customHeight="1" x14ac:dyDescent="0.25">
      <c r="B357" s="150">
        <v>40970</v>
      </c>
      <c r="C357" s="147">
        <v>8.0187132139076606E-2</v>
      </c>
      <c r="D357" s="149">
        <v>7.9719468890083453E-2</v>
      </c>
      <c r="E357" s="147">
        <v>8.0927581459124487E-2</v>
      </c>
      <c r="F357" s="147">
        <v>8.0128206792962661E-2</v>
      </c>
      <c r="G357" s="148">
        <v>58.364004879999996</v>
      </c>
      <c r="H357" s="148">
        <v>0.40360035</v>
      </c>
      <c r="I357" s="148">
        <v>3.97650455</v>
      </c>
      <c r="J357" s="147">
        <v>-7.0791058152079537E-3</v>
      </c>
      <c r="K357" s="159">
        <v>4.0873790287920819E-4</v>
      </c>
      <c r="L357" s="148">
        <v>2679.9340000000002</v>
      </c>
      <c r="M357" s="148">
        <v>0.835615</v>
      </c>
      <c r="N357" s="145"/>
      <c r="O357" s="145"/>
      <c r="P357" s="145"/>
      <c r="Q357" s="145"/>
      <c r="R357" s="145"/>
      <c r="S357" s="145"/>
      <c r="T357" s="145"/>
      <c r="U357" s="145"/>
      <c r="V357" s="145"/>
      <c r="W357" s="157"/>
      <c r="X357" s="158"/>
      <c r="Y357" s="145"/>
    </row>
    <row r="358" spans="2:25" ht="14.25" customHeight="1" x14ac:dyDescent="0.25">
      <c r="B358" s="150">
        <v>40973</v>
      </c>
      <c r="C358" s="147">
        <v>8.016769835917377E-2</v>
      </c>
      <c r="D358" s="149">
        <v>7.9815171149874659E-2</v>
      </c>
      <c r="E358" s="147">
        <v>8.0747885685812329E-2</v>
      </c>
      <c r="F358" s="147">
        <v>7.9702447171107804E-2</v>
      </c>
      <c r="G358" s="148">
        <v>58.666803060000007</v>
      </c>
      <c r="H358" s="148">
        <v>0.49027999</v>
      </c>
      <c r="I358" s="148">
        <v>3.3600366499999996</v>
      </c>
      <c r="J358" s="147">
        <v>-5.3153719344249499E-3</v>
      </c>
      <c r="K358" s="159">
        <v>-1.1272397876685436E-4</v>
      </c>
      <c r="L358" s="148">
        <v>2662.6979999999999</v>
      </c>
      <c r="M358" s="148">
        <v>0.83579700000000001</v>
      </c>
      <c r="N358" s="145"/>
      <c r="O358" s="145"/>
      <c r="P358" s="145"/>
      <c r="Q358" s="145"/>
      <c r="R358" s="145"/>
      <c r="S358" s="145"/>
      <c r="T358" s="145"/>
      <c r="U358" s="145"/>
      <c r="V358" s="145"/>
      <c r="W358" s="157"/>
      <c r="X358" s="158"/>
      <c r="Y358" s="145"/>
    </row>
    <row r="359" spans="2:25" ht="14.25" customHeight="1" x14ac:dyDescent="0.25">
      <c r="B359" s="150">
        <v>40974</v>
      </c>
      <c r="C359" s="147">
        <v>8.0475403839799634E-2</v>
      </c>
      <c r="D359" s="149">
        <v>8.0029899438786259E-2</v>
      </c>
      <c r="E359" s="147">
        <v>8.1205778292527772E-2</v>
      </c>
      <c r="F359" s="147">
        <v>7.9449154182754667E-2</v>
      </c>
      <c r="G359" s="148">
        <v>58.487891689999998</v>
      </c>
      <c r="H359" s="148">
        <v>0.67819850999999998</v>
      </c>
      <c r="I359" s="148">
        <v>3.72524787</v>
      </c>
      <c r="J359" s="147">
        <v>-3.6726583969227122E-3</v>
      </c>
      <c r="K359" s="159">
        <v>-5.8074525603159233E-4</v>
      </c>
      <c r="L359" s="148">
        <v>2621.0520000000001</v>
      </c>
      <c r="M359" s="148">
        <v>0.83249399999999996</v>
      </c>
      <c r="N359" s="145"/>
      <c r="O359" s="145"/>
      <c r="P359" s="145"/>
      <c r="Q359" s="145"/>
      <c r="R359" s="145"/>
      <c r="S359" s="145"/>
      <c r="T359" s="145"/>
      <c r="U359" s="145"/>
      <c r="V359" s="145"/>
      <c r="W359" s="157"/>
      <c r="X359" s="158"/>
      <c r="Y359" s="145"/>
    </row>
    <row r="360" spans="2:25" ht="14.25" customHeight="1" x14ac:dyDescent="0.25">
      <c r="B360" s="150">
        <v>40975</v>
      </c>
      <c r="C360" s="147">
        <v>8.0439764254896406E-2</v>
      </c>
      <c r="D360" s="149">
        <v>8.0026721068086601E-2</v>
      </c>
      <c r="E360" s="147">
        <v>8.1124419064320441E-2</v>
      </c>
      <c r="F360" s="147">
        <v>7.9197466207884509E-2</v>
      </c>
      <c r="G360" s="148">
        <v>58.376014800000007</v>
      </c>
      <c r="H360" s="148">
        <v>0.29635349999999999</v>
      </c>
      <c r="I360" s="148">
        <v>3.3376043400000004</v>
      </c>
      <c r="J360" s="147">
        <v>-3.7055785489570011E-3</v>
      </c>
      <c r="K360" s="159">
        <v>-8.292548602020916E-4</v>
      </c>
      <c r="L360" s="148">
        <v>2603.0050000000001</v>
      </c>
      <c r="M360" s="148">
        <v>0.83282</v>
      </c>
      <c r="N360" s="145"/>
      <c r="O360" s="145"/>
      <c r="P360" s="145"/>
      <c r="Q360" s="145"/>
      <c r="R360" s="145"/>
      <c r="S360" s="145"/>
      <c r="T360" s="145"/>
      <c r="U360" s="145"/>
      <c r="V360" s="145"/>
      <c r="W360" s="157"/>
      <c r="X360" s="158"/>
      <c r="Y360" s="145"/>
    </row>
    <row r="361" spans="2:25" ht="14.25" customHeight="1" x14ac:dyDescent="0.25">
      <c r="B361" s="150">
        <v>40976</v>
      </c>
      <c r="C361" s="147">
        <v>8.0106240159425218E-2</v>
      </c>
      <c r="D361" s="149">
        <v>7.9641136438208665E-2</v>
      </c>
      <c r="E361" s="147">
        <v>8.0866193891570445E-2</v>
      </c>
      <c r="F361" s="147">
        <v>7.9449150960531359E-2</v>
      </c>
      <c r="G361" s="148">
        <v>58.510591980000001</v>
      </c>
      <c r="H361" s="148">
        <v>0.42618829999999996</v>
      </c>
      <c r="I361" s="148">
        <v>3.1225122500000002</v>
      </c>
      <c r="J361" s="147">
        <v>-5.1629302511575726E-3</v>
      </c>
      <c r="K361" s="159">
        <v>-1.9198547767730612E-4</v>
      </c>
      <c r="L361" s="148">
        <v>2635.7910000000002</v>
      </c>
      <c r="M361" s="148">
        <v>0.83631699999999998</v>
      </c>
      <c r="N361" s="145"/>
      <c r="O361" s="145"/>
      <c r="P361" s="145"/>
      <c r="Q361" s="145"/>
      <c r="R361" s="145"/>
      <c r="S361" s="145"/>
      <c r="T361" s="145"/>
      <c r="U361" s="145"/>
      <c r="V361" s="145"/>
      <c r="W361" s="157"/>
      <c r="X361" s="158"/>
      <c r="Y361" s="145"/>
    </row>
    <row r="362" spans="2:25" ht="14.25" customHeight="1" x14ac:dyDescent="0.25">
      <c r="B362" s="150">
        <v>40977</v>
      </c>
      <c r="C362" s="147">
        <v>7.9783023952841925E-2</v>
      </c>
      <c r="D362" s="149">
        <v>7.916261635219847E-2</v>
      </c>
      <c r="E362" s="147">
        <v>8.0774155080883578E-2</v>
      </c>
      <c r="F362" s="147">
        <v>7.9281185470071555E-2</v>
      </c>
      <c r="G362" s="148">
        <v>58.376703630000002</v>
      </c>
      <c r="H362" s="148">
        <v>0.39978741000000001</v>
      </c>
      <c r="I362" s="148">
        <v>3.25813211</v>
      </c>
      <c r="J362" s="147">
        <v>-3.8952432349627052E-3</v>
      </c>
      <c r="K362" s="159">
        <v>1.1856911787308522E-4</v>
      </c>
      <c r="L362" s="148">
        <v>2664.3020000000001</v>
      </c>
      <c r="M362" s="148">
        <v>0.83962400000000004</v>
      </c>
      <c r="N362" s="145"/>
      <c r="O362" s="145"/>
      <c r="P362" s="145"/>
      <c r="Q362" s="145"/>
      <c r="R362" s="145"/>
      <c r="S362" s="145"/>
      <c r="T362" s="145"/>
      <c r="U362" s="145"/>
      <c r="V362" s="145"/>
      <c r="W362" s="157"/>
      <c r="X362" s="158"/>
      <c r="Y362" s="145"/>
    </row>
    <row r="363" spans="2:25" ht="14.25" customHeight="1" x14ac:dyDescent="0.25">
      <c r="B363" s="150">
        <v>40980</v>
      </c>
      <c r="C363" s="147">
        <v>7.9825478336846972E-2</v>
      </c>
      <c r="D363" s="149">
        <v>7.9352876860207575E-2</v>
      </c>
      <c r="E363" s="147">
        <v>8.0575561357504877E-2</v>
      </c>
      <c r="F363" s="147">
        <v>7.9449151191876413E-2</v>
      </c>
      <c r="G363" s="148">
        <v>58.281750049999999</v>
      </c>
      <c r="H363" s="148">
        <v>0.50255543999999996</v>
      </c>
      <c r="I363" s="148">
        <v>3.1582031599999998</v>
      </c>
      <c r="J363" s="147">
        <v>-7.2283766929256707E-3</v>
      </c>
      <c r="K363" s="159">
        <v>9.6274331668838586E-5</v>
      </c>
      <c r="L363" s="148">
        <v>2654.402</v>
      </c>
      <c r="M363" s="148">
        <v>0.83923499999999995</v>
      </c>
      <c r="N363" s="145"/>
      <c r="O363" s="145"/>
      <c r="P363" s="145"/>
      <c r="Q363" s="145"/>
      <c r="R363" s="145"/>
      <c r="S363" s="145"/>
      <c r="T363" s="145"/>
      <c r="U363" s="145"/>
      <c r="V363" s="145"/>
      <c r="W363" s="157"/>
      <c r="X363" s="158"/>
      <c r="Y363" s="145"/>
    </row>
    <row r="364" spans="2:25" ht="14.25" customHeight="1" x14ac:dyDescent="0.25">
      <c r="B364" s="150">
        <v>40981</v>
      </c>
      <c r="C364" s="147">
        <v>7.9789599127319158E-2</v>
      </c>
      <c r="D364" s="149">
        <v>7.9431713666642825E-2</v>
      </c>
      <c r="E364" s="147">
        <v>8.037951401230907E-2</v>
      </c>
      <c r="F364" s="147">
        <v>7.9030559254419833E-2</v>
      </c>
      <c r="G364" s="148">
        <v>58.229450060000005</v>
      </c>
      <c r="H364" s="148">
        <v>0.36880747000000003</v>
      </c>
      <c r="I364" s="148">
        <v>3.0560017899999998</v>
      </c>
      <c r="J364" s="147">
        <v>-8.0608091717452365E-3</v>
      </c>
      <c r="K364" s="159">
        <v>-4.0115441222299264E-4</v>
      </c>
      <c r="L364" s="148">
        <v>2681.0729999999999</v>
      </c>
      <c r="M364" s="148">
        <v>0.83957499999999996</v>
      </c>
      <c r="N364" s="145"/>
      <c r="O364" s="145"/>
      <c r="P364" s="145"/>
      <c r="Q364" s="145"/>
      <c r="R364" s="145"/>
      <c r="S364" s="145"/>
      <c r="T364" s="145"/>
      <c r="U364" s="145"/>
      <c r="V364" s="145"/>
      <c r="W364" s="157"/>
      <c r="X364" s="158"/>
      <c r="Y364" s="145"/>
    </row>
    <row r="365" spans="2:25" ht="14.25" customHeight="1" x14ac:dyDescent="0.25">
      <c r="B365" s="150">
        <v>40982</v>
      </c>
      <c r="C365" s="147">
        <v>7.9799362592728004E-2</v>
      </c>
      <c r="D365" s="149">
        <v>7.9446985952403196E-2</v>
      </c>
      <c r="E365" s="147">
        <v>8.0341162461092325E-2</v>
      </c>
      <c r="F365" s="147">
        <v>7.9702448737665479E-2</v>
      </c>
      <c r="G365" s="148">
        <v>58.071818950000001</v>
      </c>
      <c r="H365" s="148">
        <v>0.84283677999999995</v>
      </c>
      <c r="I365" s="148">
        <v>5.5155927699999996</v>
      </c>
      <c r="J365" s="147">
        <v>9.5469605561362557E-4</v>
      </c>
      <c r="K365" s="159">
        <v>2.5546278526228372E-4</v>
      </c>
      <c r="L365" s="148">
        <v>2605.1060000000002</v>
      </c>
      <c r="M365" s="148">
        <v>0.83949499999999999</v>
      </c>
      <c r="N365" s="145"/>
      <c r="O365" s="145"/>
      <c r="P365" s="145"/>
      <c r="Q365" s="145"/>
      <c r="R365" s="145"/>
      <c r="S365" s="145"/>
      <c r="T365" s="145"/>
      <c r="U365" s="145"/>
      <c r="V365" s="145"/>
      <c r="W365" s="157"/>
      <c r="X365" s="158"/>
      <c r="Y365" s="145"/>
    </row>
    <row r="366" spans="2:25" ht="14.25" customHeight="1" x14ac:dyDescent="0.25">
      <c r="B366" s="150">
        <v>40983</v>
      </c>
      <c r="C366" s="147">
        <v>8.0119700328717181E-2</v>
      </c>
      <c r="D366" s="149">
        <v>7.984034883956799E-2</v>
      </c>
      <c r="E366" s="147">
        <v>8.0578095696389671E-2</v>
      </c>
      <c r="F366" s="147">
        <v>7.9449153233618966E-2</v>
      </c>
      <c r="G366" s="148">
        <v>58.139091480000005</v>
      </c>
      <c r="H366" s="148">
        <v>0.53358644</v>
      </c>
      <c r="I366" s="148">
        <v>3.6175971899999997</v>
      </c>
      <c r="J366" s="147">
        <v>1.3239389872809852E-3</v>
      </c>
      <c r="K366" s="159">
        <v>-3.9119560594902403E-4</v>
      </c>
      <c r="L366" s="148">
        <v>2585.5459999999998</v>
      </c>
      <c r="M366" s="148">
        <v>0.83625099999999997</v>
      </c>
      <c r="N366" s="145"/>
      <c r="O366" s="145"/>
      <c r="P366" s="145"/>
      <c r="Q366" s="145"/>
      <c r="R366" s="145"/>
      <c r="S366" s="145"/>
      <c r="T366" s="145"/>
      <c r="U366" s="145"/>
      <c r="V366" s="145"/>
      <c r="W366" s="157"/>
      <c r="X366" s="158"/>
      <c r="Y366" s="145"/>
    </row>
    <row r="367" spans="2:25" ht="14.25" customHeight="1" x14ac:dyDescent="0.25">
      <c r="B367" s="150">
        <v>40984</v>
      </c>
      <c r="C367" s="147">
        <v>7.9729881149901538E-2</v>
      </c>
      <c r="D367" s="149">
        <v>7.936507849433927E-2</v>
      </c>
      <c r="E367" s="147">
        <v>8.0281759648200737E-2</v>
      </c>
      <c r="F367" s="147">
        <v>7.9113922646648766E-2</v>
      </c>
      <c r="G367" s="148">
        <v>58.258047860000005</v>
      </c>
      <c r="H367" s="148">
        <v>0.26869589999999999</v>
      </c>
      <c r="I367" s="148">
        <v>3.2588206500000001</v>
      </c>
      <c r="J367" s="147">
        <v>-3.3403883439540555E-3</v>
      </c>
      <c r="K367" s="159">
        <v>-2.5115584769050403E-4</v>
      </c>
      <c r="L367" s="148">
        <v>2623.52</v>
      </c>
      <c r="M367" s="148">
        <v>0.84027399999999997</v>
      </c>
      <c r="N367" s="145"/>
      <c r="O367" s="145"/>
      <c r="P367" s="145"/>
      <c r="Q367" s="145"/>
      <c r="R367" s="145"/>
      <c r="S367" s="145"/>
      <c r="T367" s="145"/>
      <c r="U367" s="145"/>
      <c r="V367" s="145"/>
      <c r="W367" s="157"/>
      <c r="X367" s="158"/>
      <c r="Y367" s="145"/>
    </row>
    <row r="368" spans="2:25" ht="14.25" customHeight="1" x14ac:dyDescent="0.25">
      <c r="B368" s="150">
        <v>40987</v>
      </c>
      <c r="C368" s="147">
        <v>7.9759918184810666E-2</v>
      </c>
      <c r="D368" s="149">
        <v>7.9459095165633917E-2</v>
      </c>
      <c r="E368" s="147">
        <v>8.0215326822912367E-2</v>
      </c>
      <c r="F368" s="147">
        <v>7.9281187572690245E-2</v>
      </c>
      <c r="G368" s="148">
        <v>58.420780059999998</v>
      </c>
      <c r="H368" s="148">
        <v>0.33705234000000001</v>
      </c>
      <c r="I368" s="148">
        <v>2.5940288900000001</v>
      </c>
      <c r="J368" s="147">
        <v>-2.7839125642154308E-3</v>
      </c>
      <c r="K368" s="159">
        <v>-1.7790759294367131E-4</v>
      </c>
      <c r="L368" s="148">
        <v>2630.0129999999999</v>
      </c>
      <c r="M368" s="148">
        <v>0.83995799999999998</v>
      </c>
      <c r="N368" s="145"/>
      <c r="O368" s="145"/>
      <c r="P368" s="145"/>
      <c r="Q368" s="145"/>
      <c r="R368" s="145"/>
      <c r="S368" s="145"/>
      <c r="T368" s="145"/>
      <c r="U368" s="145"/>
      <c r="V368" s="145"/>
      <c r="W368" s="157"/>
      <c r="X368" s="158"/>
      <c r="Y368" s="145"/>
    </row>
    <row r="369" spans="2:25" ht="14.25" customHeight="1" x14ac:dyDescent="0.25">
      <c r="B369" s="150">
        <v>40988</v>
      </c>
      <c r="C369" s="147">
        <v>7.9750640862626371E-2</v>
      </c>
      <c r="D369" s="149">
        <v>7.9557108405108337E-2</v>
      </c>
      <c r="E369" s="147">
        <v>8.0036373014102019E-2</v>
      </c>
      <c r="F369" s="147">
        <v>7.9281186513938048E-2</v>
      </c>
      <c r="G369" s="148">
        <v>58.576559010000004</v>
      </c>
      <c r="H369" s="148">
        <v>0.40901212999999997</v>
      </c>
      <c r="I369" s="148">
        <v>2.8535209299999997</v>
      </c>
      <c r="J369" s="147">
        <v>-2.0855073971434189E-4</v>
      </c>
      <c r="K369" s="159">
        <v>-2.7592189117028876E-4</v>
      </c>
      <c r="L369" s="148">
        <v>2584.4450000000002</v>
      </c>
      <c r="M369" s="148">
        <v>0.84015600000000001</v>
      </c>
      <c r="N369" s="145"/>
      <c r="O369" s="145"/>
      <c r="P369" s="145"/>
      <c r="Q369" s="145"/>
      <c r="R369" s="145"/>
      <c r="S369" s="145"/>
      <c r="T369" s="145"/>
      <c r="U369" s="145"/>
      <c r="V369" s="145"/>
      <c r="W369" s="157"/>
      <c r="X369" s="158"/>
      <c r="Y369" s="145"/>
    </row>
    <row r="370" spans="2:25" ht="14.25" customHeight="1" x14ac:dyDescent="0.25">
      <c r="B370" s="150">
        <v>40989</v>
      </c>
      <c r="C370" s="147">
        <v>7.9161786567166173E-2</v>
      </c>
      <c r="D370" s="149">
        <v>7.8986059960110599E-2</v>
      </c>
      <c r="E370" s="147">
        <v>7.9414481147231375E-2</v>
      </c>
      <c r="F370" s="147">
        <v>7.9281186513938048E-2</v>
      </c>
      <c r="G370" s="148">
        <v>58.571641260000007</v>
      </c>
      <c r="H370" s="148">
        <v>0.57297984999999996</v>
      </c>
      <c r="I370" s="148">
        <v>3.3015064599999997</v>
      </c>
      <c r="J370" s="147">
        <v>-1.7211297489350475E-3</v>
      </c>
      <c r="K370" s="159">
        <v>2.951265538274489E-4</v>
      </c>
      <c r="L370" s="148">
        <v>2587.7930000000001</v>
      </c>
      <c r="M370" s="148">
        <v>0.84635400000000005</v>
      </c>
      <c r="N370" s="145"/>
      <c r="O370" s="145"/>
      <c r="P370" s="145"/>
      <c r="Q370" s="145"/>
      <c r="R370" s="145"/>
      <c r="S370" s="145"/>
      <c r="T370" s="145"/>
      <c r="U370" s="145"/>
      <c r="V370" s="145"/>
      <c r="W370" s="157"/>
      <c r="X370" s="158"/>
      <c r="Y370" s="145"/>
    </row>
    <row r="371" spans="2:25" ht="14.25" customHeight="1" x14ac:dyDescent="0.25">
      <c r="B371" s="150">
        <v>40990</v>
      </c>
      <c r="C371" s="147">
        <v>7.8881589980886305E-2</v>
      </c>
      <c r="D371" s="149">
        <v>7.8414297457277404E-2</v>
      </c>
      <c r="E371" s="147">
        <v>7.9568787156513221E-2</v>
      </c>
      <c r="F371" s="147">
        <v>7.91974631372276E-2</v>
      </c>
      <c r="G371" s="148">
        <v>58.735332579999998</v>
      </c>
      <c r="H371" s="148">
        <v>0.50066716999999994</v>
      </c>
      <c r="I371" s="148">
        <v>3.1703054499999999</v>
      </c>
      <c r="J371" s="147">
        <v>-5.8566741974265578E-3</v>
      </c>
      <c r="K371" s="159">
        <v>7.831656799501957E-4</v>
      </c>
      <c r="L371" s="148">
        <v>2583.7469999999998</v>
      </c>
      <c r="M371" s="148">
        <v>0.84914999999999996</v>
      </c>
      <c r="N371" s="145"/>
      <c r="O371" s="145"/>
      <c r="P371" s="145"/>
      <c r="Q371" s="145"/>
      <c r="R371" s="145"/>
      <c r="S371" s="145"/>
      <c r="T371" s="145"/>
      <c r="U371" s="145"/>
      <c r="V371" s="145"/>
      <c r="W371" s="157"/>
      <c r="X371" s="158"/>
      <c r="Y371" s="145"/>
    </row>
    <row r="372" spans="2:25" ht="14.25" customHeight="1" x14ac:dyDescent="0.25">
      <c r="B372" s="150">
        <v>40991</v>
      </c>
      <c r="C372" s="147">
        <v>7.8874202534204171E-2</v>
      </c>
      <c r="D372" s="149">
        <v>7.841266076720467E-2</v>
      </c>
      <c r="E372" s="147">
        <v>7.9570939128282336E-2</v>
      </c>
      <c r="F372" s="147">
        <v>7.9365077414243076E-2</v>
      </c>
      <c r="G372" s="148">
        <v>58.689320039999998</v>
      </c>
      <c r="H372" s="148">
        <v>0.44394683000000007</v>
      </c>
      <c r="I372" s="148">
        <v>2.53408839</v>
      </c>
      <c r="J372" s="147">
        <v>-2.5639355536129708E-3</v>
      </c>
      <c r="K372" s="159">
        <v>9.5241664703840656E-4</v>
      </c>
      <c r="L372" s="148">
        <v>2552.94</v>
      </c>
      <c r="M372" s="148">
        <v>0.84914100000000003</v>
      </c>
      <c r="N372" s="145"/>
      <c r="O372" s="145"/>
      <c r="P372" s="145"/>
      <c r="Q372" s="145"/>
      <c r="R372" s="145"/>
      <c r="S372" s="145"/>
      <c r="T372" s="145"/>
      <c r="U372" s="145"/>
      <c r="V372" s="145"/>
      <c r="W372" s="157"/>
      <c r="X372" s="158"/>
      <c r="Y372" s="145"/>
    </row>
    <row r="373" spans="2:25" ht="14.25" customHeight="1" x14ac:dyDescent="0.25">
      <c r="B373" s="150">
        <v>40994</v>
      </c>
      <c r="C373" s="147">
        <v>7.913590274922859E-2</v>
      </c>
      <c r="D373" s="149">
        <v>7.8692500738474405E-2</v>
      </c>
      <c r="E373" s="147">
        <v>7.9829517072627268E-2</v>
      </c>
      <c r="F373" s="147">
        <v>7.9197461926390947E-2</v>
      </c>
      <c r="G373" s="148">
        <v>58.912795510000002</v>
      </c>
      <c r="H373" s="148">
        <v>0.22750371</v>
      </c>
      <c r="I373" s="148">
        <v>1.57893913</v>
      </c>
      <c r="J373" s="147">
        <v>-3.462935503882165E-3</v>
      </c>
      <c r="K373" s="159">
        <v>5.0496118791654165E-4</v>
      </c>
      <c r="L373" s="148">
        <v>2555.442</v>
      </c>
      <c r="M373" s="148">
        <v>0.84633800000000003</v>
      </c>
      <c r="N373" s="145"/>
      <c r="O373" s="145"/>
      <c r="P373" s="145"/>
      <c r="Q373" s="145"/>
      <c r="R373" s="145"/>
      <c r="S373" s="145"/>
      <c r="T373" s="145"/>
      <c r="U373" s="145"/>
      <c r="V373" s="145"/>
      <c r="W373" s="157"/>
      <c r="X373" s="158"/>
      <c r="Y373" s="145"/>
    </row>
    <row r="374" spans="2:25" ht="14.25" customHeight="1" x14ac:dyDescent="0.25">
      <c r="B374" s="150">
        <v>40995</v>
      </c>
      <c r="C374" s="147">
        <v>7.9032398414655411E-2</v>
      </c>
      <c r="D374" s="149">
        <v>7.8785379318754914E-2</v>
      </c>
      <c r="E374" s="147">
        <v>7.9442861393164393E-2</v>
      </c>
      <c r="F374" s="147">
        <v>7.8947370325880395E-2</v>
      </c>
      <c r="G374" s="148">
        <v>58.827783979999992</v>
      </c>
      <c r="H374" s="148">
        <v>0.40402639000000001</v>
      </c>
      <c r="I374" s="148">
        <v>1.9291899799999999</v>
      </c>
      <c r="J374" s="147">
        <v>-1.0489864095410636E-3</v>
      </c>
      <c r="K374" s="159">
        <v>1.6199100712548098E-4</v>
      </c>
      <c r="L374" s="148">
        <v>2547.143</v>
      </c>
      <c r="M374" s="148">
        <v>0.84739699999999996</v>
      </c>
      <c r="N374" s="145"/>
      <c r="O374" s="145"/>
      <c r="P374" s="145"/>
      <c r="Q374" s="145"/>
      <c r="R374" s="145"/>
      <c r="S374" s="145"/>
      <c r="T374" s="145"/>
      <c r="U374" s="145"/>
      <c r="V374" s="145"/>
      <c r="W374" s="157"/>
      <c r="X374" s="158"/>
      <c r="Y374" s="145"/>
    </row>
    <row r="375" spans="2:25" ht="14.25" customHeight="1" x14ac:dyDescent="0.25">
      <c r="B375" s="150">
        <v>40996</v>
      </c>
      <c r="C375" s="147">
        <v>7.9545208616475016E-2</v>
      </c>
      <c r="D375" s="149">
        <v>7.9258200968125678E-2</v>
      </c>
      <c r="E375" s="147">
        <v>8.0025731129263089E-2</v>
      </c>
      <c r="F375" s="147">
        <v>7.9281187654830984E-2</v>
      </c>
      <c r="G375" s="148">
        <v>58.855761109999996</v>
      </c>
      <c r="H375" s="148">
        <v>0.58747842000000006</v>
      </c>
      <c r="I375" s="148">
        <v>3.0457712100000003</v>
      </c>
      <c r="J375" s="147">
        <v>3.4619416413825405E-3</v>
      </c>
      <c r="K375" s="159">
        <v>2.2986686705306347E-5</v>
      </c>
      <c r="L375" s="148">
        <v>2474.9</v>
      </c>
      <c r="M375" s="148">
        <v>0.84192299999999998</v>
      </c>
      <c r="N375" s="145"/>
      <c r="O375" s="145"/>
      <c r="P375" s="145"/>
      <c r="Q375" s="145"/>
      <c r="R375" s="145"/>
      <c r="S375" s="145"/>
      <c r="T375" s="145"/>
      <c r="U375" s="145"/>
      <c r="V375" s="145"/>
      <c r="W375" s="157"/>
      <c r="X375" s="158"/>
      <c r="Y375" s="145"/>
    </row>
    <row r="376" spans="2:25" ht="14.25" customHeight="1" x14ac:dyDescent="0.25">
      <c r="B376" s="150">
        <v>40997</v>
      </c>
      <c r="C376" s="147">
        <v>7.9312391806689059E-2</v>
      </c>
      <c r="D376" s="149">
        <v>7.8878473551406772E-2</v>
      </c>
      <c r="E376" s="147">
        <v>8.000444788793469E-2</v>
      </c>
      <c r="F376" s="147">
        <v>7.9617842663496668E-2</v>
      </c>
      <c r="G376" s="148">
        <v>59.066165439999999</v>
      </c>
      <c r="H376" s="148">
        <v>0.49109176999999998</v>
      </c>
      <c r="I376" s="148">
        <v>3.2609545900000003</v>
      </c>
      <c r="J376" s="147">
        <v>3.0901989123458358E-3</v>
      </c>
      <c r="K376" s="159">
        <v>7.3936911208989653E-4</v>
      </c>
      <c r="L376" s="148">
        <v>2443.1219999999998</v>
      </c>
      <c r="M376" s="148">
        <v>0.84430400000000005</v>
      </c>
      <c r="N376" s="145"/>
      <c r="O376" s="145"/>
      <c r="P376" s="145"/>
      <c r="Q376" s="145"/>
      <c r="R376" s="145"/>
      <c r="S376" s="145"/>
      <c r="T376" s="145"/>
      <c r="U376" s="145"/>
      <c r="V376" s="145"/>
      <c r="W376" s="157"/>
      <c r="X376" s="158"/>
      <c r="Y376" s="145"/>
    </row>
    <row r="377" spans="2:25" ht="14.25" customHeight="1" x14ac:dyDescent="0.25">
      <c r="B377" s="150">
        <v>40998</v>
      </c>
      <c r="C377" s="147">
        <v>7.9475372017052806E-2</v>
      </c>
      <c r="D377" s="149">
        <v>7.897260252088871E-2</v>
      </c>
      <c r="E377" s="147">
        <v>8.028331209687542E-2</v>
      </c>
      <c r="F377" s="147">
        <v>7.9281188067011982E-2</v>
      </c>
      <c r="G377" s="148">
        <v>59.006073199999996</v>
      </c>
      <c r="H377" s="148">
        <v>0.46612815000000002</v>
      </c>
      <c r="I377" s="148">
        <v>2.7101860499999999</v>
      </c>
      <c r="J377" s="147">
        <v>1.2701097168738228E-3</v>
      </c>
      <c r="K377" s="159">
        <v>3.0858554612327171E-4</v>
      </c>
      <c r="L377" s="148">
        <v>2454.8989999999999</v>
      </c>
      <c r="M377" s="148">
        <v>0.84260599999999997</v>
      </c>
      <c r="N377" s="145"/>
      <c r="O377" s="145"/>
      <c r="P377" s="145"/>
      <c r="Q377" s="145"/>
      <c r="R377" s="145"/>
      <c r="S377" s="145"/>
      <c r="T377" s="145"/>
      <c r="U377" s="145"/>
      <c r="V377" s="145"/>
      <c r="W377" s="157"/>
      <c r="X377" s="158"/>
      <c r="Y377" s="145"/>
    </row>
    <row r="378" spans="2:25" ht="14.25" customHeight="1" x14ac:dyDescent="0.25">
      <c r="B378" s="150">
        <v>41004</v>
      </c>
      <c r="C378" s="147">
        <v>7.9271190854388801E-2</v>
      </c>
      <c r="D378" s="149">
        <v>7.8883489358899953E-2</v>
      </c>
      <c r="E378" s="147">
        <v>7.9894712830981957E-2</v>
      </c>
      <c r="F378" s="147">
        <v>7.9365078093717525E-2</v>
      </c>
      <c r="G378" s="148">
        <v>59.507128689999995</v>
      </c>
      <c r="H378" s="148">
        <v>0.47422758999999998</v>
      </c>
      <c r="I378" s="148">
        <v>3.7448715100000003</v>
      </c>
      <c r="J378" s="147">
        <v>-1.3945858355640876E-3</v>
      </c>
      <c r="K378" s="159">
        <v>4.8158873481757292E-4</v>
      </c>
      <c r="L378" s="148">
        <v>2512.8319999999999</v>
      </c>
      <c r="M378" s="148">
        <v>0.84480900000000003</v>
      </c>
      <c r="N378" s="145"/>
      <c r="O378" s="145"/>
      <c r="P378" s="145"/>
      <c r="Q378" s="145"/>
      <c r="R378" s="145"/>
      <c r="S378" s="145"/>
      <c r="T378" s="145"/>
      <c r="U378" s="145"/>
      <c r="V378" s="145"/>
      <c r="W378" s="157"/>
      <c r="X378" s="158"/>
      <c r="Y378" s="145"/>
    </row>
    <row r="379" spans="2:25" ht="14.25" customHeight="1" x14ac:dyDescent="0.25">
      <c r="B379" s="150">
        <v>41005</v>
      </c>
      <c r="C379" s="147">
        <v>7.8862403961232105E-2</v>
      </c>
      <c r="D379" s="149">
        <v>7.841909959117023E-2</v>
      </c>
      <c r="E379" s="147">
        <v>7.9544340896712237E-2</v>
      </c>
      <c r="F379" s="147">
        <v>7.8864354284963314E-2</v>
      </c>
      <c r="G379" s="148">
        <v>59.87678665</v>
      </c>
      <c r="H379" s="148">
        <v>0.37104936999999999</v>
      </c>
      <c r="I379" s="148">
        <v>2.6119996599999999</v>
      </c>
      <c r="J379" s="147">
        <v>-3.7957423966438072E-3</v>
      </c>
      <c r="K379" s="159">
        <v>4.4525469379308458E-4</v>
      </c>
      <c r="L379" s="148">
        <v>2519.83</v>
      </c>
      <c r="M379" s="148">
        <v>0.84933199999999998</v>
      </c>
      <c r="N379" s="145"/>
      <c r="O379" s="145"/>
      <c r="P379" s="145"/>
      <c r="Q379" s="145"/>
      <c r="R379" s="145"/>
      <c r="S379" s="145"/>
      <c r="T379" s="145"/>
      <c r="U379" s="145"/>
      <c r="V379" s="145"/>
      <c r="W379" s="157"/>
      <c r="X379" s="158"/>
      <c r="Y379" s="145"/>
    </row>
    <row r="380" spans="2:25" ht="14.25" customHeight="1" x14ac:dyDescent="0.25">
      <c r="B380" s="150">
        <v>41008</v>
      </c>
      <c r="C380" s="147">
        <v>7.8948650434465112E-2</v>
      </c>
      <c r="D380" s="149">
        <v>7.8418949549614272E-2</v>
      </c>
      <c r="E380" s="147">
        <v>7.9733157867190846E-2</v>
      </c>
      <c r="F380" s="147">
        <v>7.8947368719938821E-2</v>
      </c>
      <c r="G380" s="148">
        <v>60.107017779999993</v>
      </c>
      <c r="H380" s="148">
        <v>0.35226151</v>
      </c>
      <c r="I380" s="148">
        <v>1.7478632199999999</v>
      </c>
      <c r="J380" s="147">
        <v>-2.7478679051570289E-3</v>
      </c>
      <c r="K380" s="159">
        <v>5.2841917032454833E-4</v>
      </c>
      <c r="L380" s="148">
        <v>2495.1460000000002</v>
      </c>
      <c r="M380" s="148">
        <v>0.84849600000000003</v>
      </c>
      <c r="N380" s="145"/>
      <c r="O380" s="145"/>
      <c r="P380" s="145"/>
      <c r="Q380" s="145"/>
      <c r="R380" s="145"/>
      <c r="S380" s="145"/>
      <c r="T380" s="145"/>
      <c r="U380" s="145"/>
      <c r="V380" s="145"/>
      <c r="W380" s="157"/>
      <c r="X380" s="158"/>
      <c r="Y380" s="145"/>
    </row>
    <row r="381" spans="2:25" ht="14.25" customHeight="1" x14ac:dyDescent="0.25">
      <c r="B381" s="150">
        <v>41011</v>
      </c>
      <c r="C381" s="147">
        <v>7.9651364764288649E-2</v>
      </c>
      <c r="D381" s="149">
        <v>7.9359024069961606E-2</v>
      </c>
      <c r="E381" s="147">
        <v>8.0088425014848044E-2</v>
      </c>
      <c r="F381" s="147">
        <v>7.8206472184380163E-2</v>
      </c>
      <c r="G381" s="148">
        <v>60.076449860000004</v>
      </c>
      <c r="H381" s="148">
        <v>0.67535268999999998</v>
      </c>
      <c r="I381" s="148">
        <v>4.4216497400000003</v>
      </c>
      <c r="J381" s="147">
        <v>2.3982534992049178E-3</v>
      </c>
      <c r="K381" s="159">
        <v>-1.1525518855814432E-3</v>
      </c>
      <c r="L381" s="148">
        <v>2570.4360000000001</v>
      </c>
      <c r="M381" s="148">
        <v>0.84107100000000001</v>
      </c>
      <c r="N381" s="145"/>
      <c r="O381" s="145"/>
      <c r="P381" s="145"/>
      <c r="Q381" s="145"/>
      <c r="R381" s="145"/>
      <c r="S381" s="145"/>
      <c r="T381" s="145"/>
      <c r="U381" s="145"/>
      <c r="V381" s="145"/>
      <c r="W381" s="157"/>
      <c r="X381" s="158"/>
      <c r="Y381" s="145"/>
    </row>
    <row r="382" spans="2:25" ht="14.25" customHeight="1" x14ac:dyDescent="0.25">
      <c r="B382" s="150">
        <v>41012</v>
      </c>
      <c r="C382" s="147">
        <v>7.9452070552985324E-2</v>
      </c>
      <c r="D382" s="149">
        <v>7.8985329950304675E-2</v>
      </c>
      <c r="E382" s="147">
        <v>8.0099356327976878E-2</v>
      </c>
      <c r="F382" s="147">
        <v>7.8369911366249087E-2</v>
      </c>
      <c r="G382" s="148">
        <v>60.375906980000003</v>
      </c>
      <c r="H382" s="148">
        <v>0.96773505999999998</v>
      </c>
      <c r="I382" s="148">
        <v>5.2136342299999994</v>
      </c>
      <c r="J382" s="147">
        <v>4.4757885126537889E-3</v>
      </c>
      <c r="K382" s="159">
        <v>-6.1541858405558814E-4</v>
      </c>
      <c r="L382" s="148">
        <v>2580.4540000000002</v>
      </c>
      <c r="M382" s="148">
        <v>0.84314599999999995</v>
      </c>
      <c r="N382" s="145"/>
      <c r="O382" s="145"/>
      <c r="P382" s="145"/>
      <c r="Q382" s="145"/>
      <c r="R382" s="145"/>
      <c r="S382" s="145"/>
      <c r="T382" s="145"/>
      <c r="U382" s="145"/>
      <c r="V382" s="145"/>
      <c r="W382" s="157"/>
      <c r="X382" s="158"/>
      <c r="Y382" s="145"/>
    </row>
    <row r="383" spans="2:25" ht="14.25" customHeight="1" x14ac:dyDescent="0.25">
      <c r="B383" s="150">
        <v>41015</v>
      </c>
      <c r="C383" s="147">
        <v>7.9865087942631127E-2</v>
      </c>
      <c r="D383" s="149">
        <v>7.9549325336678051E-2</v>
      </c>
      <c r="E383" s="147">
        <v>8.0356177952272567E-2</v>
      </c>
      <c r="F383" s="147">
        <v>7.8206471967159033E-2</v>
      </c>
      <c r="G383" s="148">
        <v>60.049727450000006</v>
      </c>
      <c r="H383" s="148">
        <v>0.42324307999999999</v>
      </c>
      <c r="I383" s="148">
        <v>2.7514615099999999</v>
      </c>
      <c r="J383" s="147">
        <v>3.7296556419338625E-3</v>
      </c>
      <c r="K383" s="159">
        <v>-1.3428533695190176E-3</v>
      </c>
      <c r="L383" s="148">
        <v>2574.0439999999999</v>
      </c>
      <c r="M383" s="148">
        <v>0.83856699999999995</v>
      </c>
      <c r="N383" s="145"/>
      <c r="O383" s="145"/>
      <c r="P383" s="145"/>
      <c r="Q383" s="145"/>
      <c r="R383" s="145"/>
      <c r="S383" s="145"/>
      <c r="T383" s="145"/>
      <c r="U383" s="145"/>
      <c r="V383" s="145"/>
      <c r="W383" s="157"/>
      <c r="X383" s="158"/>
      <c r="Y383" s="145"/>
    </row>
    <row r="384" spans="2:25" ht="14.25" customHeight="1" x14ac:dyDescent="0.25">
      <c r="B384" s="150">
        <v>41016</v>
      </c>
      <c r="C384" s="147">
        <v>8.0344390027623808E-2</v>
      </c>
      <c r="D384" s="149">
        <v>8.003509089827758E-2</v>
      </c>
      <c r="E384" s="147">
        <v>8.0832277407782302E-2</v>
      </c>
      <c r="F384" s="147">
        <v>7.8781518683851345E-2</v>
      </c>
      <c r="G384" s="148">
        <v>60.440804419999999</v>
      </c>
      <c r="H384" s="148">
        <v>0.67771121000000001</v>
      </c>
      <c r="I384" s="148">
        <v>2.50251512</v>
      </c>
      <c r="J384" s="147">
        <v>2.5725664004405792E-3</v>
      </c>
      <c r="K384" s="159">
        <v>-1.2535722144262351E-3</v>
      </c>
      <c r="L384" s="148">
        <v>2541.8829999999998</v>
      </c>
      <c r="M384" s="148">
        <v>0.83365699999999998</v>
      </c>
      <c r="N384" s="145"/>
      <c r="O384" s="145"/>
      <c r="P384" s="145"/>
      <c r="Q384" s="145"/>
      <c r="R384" s="145"/>
      <c r="S384" s="145"/>
      <c r="T384" s="145"/>
      <c r="U384" s="145"/>
      <c r="V384" s="145"/>
      <c r="W384" s="157"/>
      <c r="X384" s="158"/>
      <c r="Y384" s="145"/>
    </row>
    <row r="385" spans="2:25" ht="14.25" customHeight="1" x14ac:dyDescent="0.25">
      <c r="B385" s="150">
        <v>41017</v>
      </c>
      <c r="C385" s="147">
        <v>8.0861249862967846E-2</v>
      </c>
      <c r="D385" s="149">
        <v>8.0523122510620937E-2</v>
      </c>
      <c r="E385" s="147">
        <v>8.1372174923049934E-2</v>
      </c>
      <c r="F385" s="147">
        <v>7.8451886698814907E-2</v>
      </c>
      <c r="G385" s="148">
        <v>60.847201470000009</v>
      </c>
      <c r="H385" s="148">
        <v>1.04389321</v>
      </c>
      <c r="I385" s="148">
        <v>5.4724943899999996</v>
      </c>
      <c r="J385" s="147">
        <v>9.1621219804837988E-3</v>
      </c>
      <c r="K385" s="159">
        <v>-2.0712358118060298E-3</v>
      </c>
      <c r="L385" s="148">
        <v>2599.9079999999999</v>
      </c>
      <c r="M385" s="148">
        <v>0.82834200000000002</v>
      </c>
      <c r="N385" s="145"/>
      <c r="O385" s="145"/>
      <c r="P385" s="145"/>
      <c r="Q385" s="145"/>
      <c r="R385" s="145"/>
      <c r="S385" s="145"/>
      <c r="T385" s="145"/>
      <c r="U385" s="145"/>
      <c r="V385" s="145"/>
      <c r="W385" s="157"/>
      <c r="X385" s="158"/>
      <c r="Y385" s="145"/>
    </row>
    <row r="386" spans="2:25" ht="14.25" customHeight="1" x14ac:dyDescent="0.25">
      <c r="B386" s="150">
        <v>41018</v>
      </c>
      <c r="C386" s="147">
        <v>8.0832252468923435E-2</v>
      </c>
      <c r="D386" s="149">
        <v>8.0427662285227908E-2</v>
      </c>
      <c r="E386" s="147">
        <v>8.1472353951278845E-2</v>
      </c>
      <c r="F386" s="147">
        <v>7.9113922764602343E-2</v>
      </c>
      <c r="G386" s="148">
        <v>61.838957579999999</v>
      </c>
      <c r="H386" s="148">
        <v>0.88187132999999995</v>
      </c>
      <c r="I386" s="148">
        <v>3.6382918599999998</v>
      </c>
      <c r="J386" s="147">
        <v>8.2022806066267273E-3</v>
      </c>
      <c r="K386" s="159">
        <v>-1.3137395206255648E-3</v>
      </c>
      <c r="L386" s="148">
        <v>2596.056</v>
      </c>
      <c r="M386" s="148">
        <v>0.828712</v>
      </c>
      <c r="N386" s="145"/>
      <c r="O386" s="145"/>
      <c r="P386" s="145"/>
      <c r="Q386" s="145"/>
      <c r="R386" s="145"/>
      <c r="S386" s="145"/>
      <c r="T386" s="145"/>
      <c r="U386" s="145"/>
      <c r="V386" s="145"/>
      <c r="W386" s="157"/>
      <c r="X386" s="158"/>
      <c r="Y386" s="145"/>
    </row>
    <row r="387" spans="2:25" ht="14.25" customHeight="1" x14ac:dyDescent="0.25">
      <c r="B387" s="150">
        <v>41019</v>
      </c>
      <c r="C387" s="147">
        <v>8.0733079654465648E-2</v>
      </c>
      <c r="D387" s="149">
        <v>8.0425837305321435E-2</v>
      </c>
      <c r="E387" s="147">
        <v>8.122394267040263E-2</v>
      </c>
      <c r="F387" s="147">
        <v>7.8125011509812659E-2</v>
      </c>
      <c r="G387" s="148">
        <v>62.530396770000003</v>
      </c>
      <c r="H387" s="148">
        <v>0.94255769</v>
      </c>
      <c r="I387" s="148">
        <v>4.25997147</v>
      </c>
      <c r="J387" s="147">
        <v>6.6136624393090095E-3</v>
      </c>
      <c r="K387" s="159">
        <v>-2.3008257955087763E-3</v>
      </c>
      <c r="L387" s="148">
        <v>2626.8389999999999</v>
      </c>
      <c r="M387" s="148">
        <v>0.82990900000000001</v>
      </c>
      <c r="N387" s="145"/>
      <c r="O387" s="145"/>
      <c r="P387" s="145"/>
      <c r="Q387" s="145"/>
      <c r="R387" s="145"/>
      <c r="S387" s="145"/>
      <c r="T387" s="145"/>
      <c r="U387" s="145"/>
      <c r="V387" s="145"/>
      <c r="W387" s="157"/>
      <c r="X387" s="158"/>
      <c r="Y387" s="145"/>
    </row>
    <row r="388" spans="2:25" ht="14.25" customHeight="1" x14ac:dyDescent="0.25">
      <c r="B388" s="150">
        <v>41022</v>
      </c>
      <c r="C388" s="147">
        <v>8.0437481156007615E-2</v>
      </c>
      <c r="D388" s="149">
        <v>8.0233432827492943E-2</v>
      </c>
      <c r="E388" s="147">
        <v>8.0794502251276559E-2</v>
      </c>
      <c r="F388" s="147">
        <v>7.8534042347566418E-2</v>
      </c>
      <c r="G388" s="148">
        <v>63.750643999999994</v>
      </c>
      <c r="H388" s="148">
        <v>0.96424927999999999</v>
      </c>
      <c r="I388" s="148">
        <v>4.2272709700000002</v>
      </c>
      <c r="J388" s="147">
        <v>3.344853834017671E-3</v>
      </c>
      <c r="K388" s="159">
        <v>-1.6993904799265241E-3</v>
      </c>
      <c r="L388" s="148">
        <v>2606.038</v>
      </c>
      <c r="M388" s="148">
        <v>0.83299000000000001</v>
      </c>
      <c r="N388" s="145"/>
      <c r="O388" s="145"/>
      <c r="P388" s="145"/>
      <c r="Q388" s="145"/>
      <c r="R388" s="145"/>
      <c r="S388" s="145"/>
      <c r="T388" s="145"/>
      <c r="U388" s="145"/>
      <c r="V388" s="145"/>
      <c r="W388" s="157"/>
      <c r="X388" s="158"/>
      <c r="Y388" s="145"/>
    </row>
    <row r="389" spans="2:25" ht="14.25" customHeight="1" x14ac:dyDescent="0.25">
      <c r="B389" s="150">
        <v>41023</v>
      </c>
      <c r="C389" s="147">
        <v>8.0747650341710289E-2</v>
      </c>
      <c r="D389" s="149">
        <v>8.0528252363909314E-2</v>
      </c>
      <c r="E389" s="147">
        <v>8.1193868539039787E-2</v>
      </c>
      <c r="F389" s="147">
        <v>7.8781520696578122E-2</v>
      </c>
      <c r="G389" s="148">
        <v>64.576116130000003</v>
      </c>
      <c r="H389" s="148">
        <v>1.6198863799999998</v>
      </c>
      <c r="I389" s="148">
        <v>7.4256186100000008</v>
      </c>
      <c r="J389" s="147">
        <v>2.6513343958483146E-3</v>
      </c>
      <c r="K389" s="159">
        <v>-1.7467316673311917E-3</v>
      </c>
      <c r="L389" s="148">
        <v>2604.866</v>
      </c>
      <c r="M389" s="148">
        <v>0.82965</v>
      </c>
      <c r="N389" s="145"/>
      <c r="O389" s="145"/>
      <c r="P389" s="145"/>
      <c r="Q389" s="145"/>
      <c r="R389" s="145"/>
      <c r="S389" s="145"/>
      <c r="T389" s="145"/>
      <c r="U389" s="145"/>
      <c r="V389" s="145"/>
      <c r="W389" s="157"/>
      <c r="X389" s="158"/>
      <c r="Y389" s="145"/>
    </row>
    <row r="390" spans="2:25" ht="14.25" customHeight="1" x14ac:dyDescent="0.25">
      <c r="B390" s="150">
        <v>41024</v>
      </c>
      <c r="C390" s="147">
        <v>8.0639188375730433E-2</v>
      </c>
      <c r="D390" s="149">
        <v>8.0428874519093613E-2</v>
      </c>
      <c r="E390" s="147">
        <v>8.1091795103855488E-2</v>
      </c>
      <c r="F390" s="147">
        <v>7.8616358755912316E-2</v>
      </c>
      <c r="G390" s="148">
        <v>65.580966840000002</v>
      </c>
      <c r="H390" s="148">
        <v>1.17554406</v>
      </c>
      <c r="I390" s="148">
        <v>3.8881245600000001</v>
      </c>
      <c r="J390" s="147">
        <v>-6.7288170836635281E-3</v>
      </c>
      <c r="K390" s="159">
        <v>-1.8125157631812966E-3</v>
      </c>
      <c r="L390" s="148">
        <v>2625.99</v>
      </c>
      <c r="M390" s="148">
        <v>0.830766</v>
      </c>
      <c r="N390" s="145"/>
      <c r="O390" s="145"/>
      <c r="P390" s="145"/>
      <c r="Q390" s="145"/>
      <c r="R390" s="145"/>
      <c r="S390" s="145"/>
      <c r="T390" s="145"/>
      <c r="U390" s="145"/>
      <c r="V390" s="145"/>
      <c r="W390" s="157"/>
      <c r="X390" s="158"/>
      <c r="Y390" s="145"/>
    </row>
    <row r="391" spans="2:25" ht="14.25" customHeight="1" x14ac:dyDescent="0.25">
      <c r="B391" s="150">
        <v>41025</v>
      </c>
      <c r="C391" s="147">
        <v>8.0098643839908432E-2</v>
      </c>
      <c r="D391" s="149">
        <v>7.9845246854465479E-2</v>
      </c>
      <c r="E391" s="147">
        <v>8.0602407690050337E-2</v>
      </c>
      <c r="F391" s="147">
        <v>7.7962577480049255E-2</v>
      </c>
      <c r="G391" s="148">
        <v>65.656157309999998</v>
      </c>
      <c r="H391" s="148">
        <v>0.55784822000000001</v>
      </c>
      <c r="I391" s="148">
        <v>3.1632314900000003</v>
      </c>
      <c r="J391" s="147">
        <v>-6.5285012758943594E-3</v>
      </c>
      <c r="K391" s="159">
        <v>-1.8826693744162237E-3</v>
      </c>
      <c r="L391" s="148">
        <v>2631.4870000000001</v>
      </c>
      <c r="M391" s="148">
        <v>0.83643400000000001</v>
      </c>
      <c r="N391" s="145"/>
      <c r="O391" s="145"/>
      <c r="P391" s="145"/>
      <c r="Q391" s="145"/>
      <c r="R391" s="145"/>
      <c r="S391" s="145"/>
      <c r="T391" s="145"/>
      <c r="U391" s="145"/>
      <c r="V391" s="145"/>
      <c r="W391" s="157"/>
      <c r="X391" s="158"/>
      <c r="Y391" s="145"/>
    </row>
    <row r="392" spans="2:25" ht="14.25" customHeight="1" x14ac:dyDescent="0.25">
      <c r="B392" s="150">
        <v>41026</v>
      </c>
      <c r="C392" s="147">
        <v>8.0576692107227926E-2</v>
      </c>
      <c r="D392" s="149">
        <v>8.0524947782517134E-2</v>
      </c>
      <c r="E392" s="147">
        <v>8.0789871434935184E-2</v>
      </c>
      <c r="F392" s="147">
        <v>7.8698851225494026E-2</v>
      </c>
      <c r="G392" s="148">
        <v>65.889914759999996</v>
      </c>
      <c r="H392" s="148">
        <v>0.74306695</v>
      </c>
      <c r="I392" s="148">
        <v>2.3473745799999999</v>
      </c>
      <c r="J392" s="147">
        <v>-4.36004701167572E-3</v>
      </c>
      <c r="K392" s="159">
        <v>-1.8260965570231075E-3</v>
      </c>
      <c r="L392" s="148">
        <v>2626.1570000000002</v>
      </c>
      <c r="M392" s="148">
        <v>0.83175699999999997</v>
      </c>
      <c r="N392" s="145"/>
      <c r="O392" s="145"/>
      <c r="P392" s="145"/>
      <c r="Q392" s="145"/>
      <c r="R392" s="145"/>
      <c r="S392" s="145"/>
      <c r="T392" s="145"/>
      <c r="U392" s="145"/>
      <c r="V392" s="145"/>
      <c r="W392" s="157"/>
      <c r="X392" s="158"/>
      <c r="Y392" s="145"/>
    </row>
    <row r="393" spans="2:25" ht="14.25" customHeight="1" x14ac:dyDescent="0.25">
      <c r="B393" s="150">
        <v>41031</v>
      </c>
      <c r="C393" s="147">
        <v>8.0486087352951013E-2</v>
      </c>
      <c r="D393" s="149">
        <v>8.0334855688980994E-2</v>
      </c>
      <c r="E393" s="147">
        <v>8.085333736433796E-2</v>
      </c>
      <c r="F393" s="147">
        <v>7.8043707179931907E-2</v>
      </c>
      <c r="G393" s="148">
        <v>66.201736339999997</v>
      </c>
      <c r="H393" s="148">
        <v>0.77737749</v>
      </c>
      <c r="I393" s="148">
        <v>6.3459153299999995</v>
      </c>
      <c r="J393" s="147">
        <v>-6.4658944516915503E-3</v>
      </c>
      <c r="K393" s="159">
        <v>-2.2911485090490874E-3</v>
      </c>
      <c r="L393" s="148">
        <v>2683.4870000000001</v>
      </c>
      <c r="M393" s="148">
        <v>0.832785</v>
      </c>
      <c r="N393" s="145"/>
      <c r="O393" s="145"/>
      <c r="P393" s="145"/>
      <c r="Q393" s="145"/>
      <c r="R393" s="145"/>
      <c r="S393" s="145"/>
      <c r="T393" s="145"/>
      <c r="U393" s="145"/>
      <c r="V393" s="145"/>
      <c r="W393" s="157"/>
      <c r="X393" s="158"/>
      <c r="Y393" s="145"/>
    </row>
    <row r="394" spans="2:25" ht="14.25" customHeight="1" x14ac:dyDescent="0.25">
      <c r="B394" s="150">
        <v>41032</v>
      </c>
      <c r="C394" s="147">
        <v>8.0498677114132083E-2</v>
      </c>
      <c r="D394" s="149">
        <v>8.0336717736841048E-2</v>
      </c>
      <c r="E394" s="147">
        <v>8.0901277545698203E-2</v>
      </c>
      <c r="F394" s="147">
        <v>7.7962575452836247E-2</v>
      </c>
      <c r="G394" s="148">
        <v>66.201736339999997</v>
      </c>
      <c r="H394" s="148">
        <v>0.77756767999999998</v>
      </c>
      <c r="I394" s="148">
        <v>3.9457928</v>
      </c>
      <c r="J394" s="147">
        <v>-5.7250034922581771E-3</v>
      </c>
      <c r="K394" s="159">
        <v>-2.3741422840048015E-3</v>
      </c>
      <c r="L394" s="148">
        <v>2691.518</v>
      </c>
      <c r="M394" s="148">
        <v>0.83265800000000001</v>
      </c>
      <c r="N394" s="145"/>
      <c r="O394" s="145"/>
      <c r="P394" s="145"/>
      <c r="Q394" s="145"/>
      <c r="R394" s="145"/>
      <c r="S394" s="145"/>
      <c r="T394" s="145"/>
      <c r="U394" s="145"/>
      <c r="V394" s="145"/>
      <c r="W394" s="157"/>
      <c r="X394" s="158"/>
      <c r="Y394" s="145"/>
    </row>
    <row r="395" spans="2:25" ht="14.25" customHeight="1" x14ac:dyDescent="0.25">
      <c r="B395" s="150">
        <v>41033</v>
      </c>
      <c r="C395" s="147">
        <v>7.9923317670199515E-2</v>
      </c>
      <c r="D395" s="149">
        <v>7.964949979455542E-2</v>
      </c>
      <c r="E395" s="147">
        <v>8.0476913179930484E-2</v>
      </c>
      <c r="F395" s="147">
        <v>7.7239960771614602E-2</v>
      </c>
      <c r="G395" s="148">
        <v>66.22576832</v>
      </c>
      <c r="H395" s="148">
        <v>0.69559541000000003</v>
      </c>
      <c r="I395" s="148">
        <v>4.0974804599999999</v>
      </c>
      <c r="J395" s="147">
        <v>-7.0568915032304964E-3</v>
      </c>
      <c r="K395" s="159">
        <v>-2.4095390229408181E-3</v>
      </c>
      <c r="L395" s="148">
        <v>2715.8789999999999</v>
      </c>
      <c r="M395" s="148">
        <v>0.83869000000000005</v>
      </c>
      <c r="N395" s="145"/>
      <c r="O395" s="145"/>
      <c r="P395" s="145"/>
      <c r="Q395" s="145"/>
      <c r="R395" s="145"/>
      <c r="S395" s="145"/>
      <c r="T395" s="145"/>
      <c r="U395" s="145"/>
      <c r="V395" s="145"/>
      <c r="W395" s="157"/>
      <c r="X395" s="158"/>
      <c r="Y395" s="145"/>
    </row>
    <row r="396" spans="2:25" ht="14.25" customHeight="1" x14ac:dyDescent="0.25">
      <c r="B396" s="150">
        <v>41036</v>
      </c>
      <c r="C396" s="147">
        <v>7.9390019594153802E-2</v>
      </c>
      <c r="D396" s="149">
        <v>7.9075420224127238E-2</v>
      </c>
      <c r="E396" s="147">
        <v>7.998722803726302E-2</v>
      </c>
      <c r="F396" s="147">
        <v>7.7002054699848332E-2</v>
      </c>
      <c r="G396" s="148">
        <v>66.010389480000001</v>
      </c>
      <c r="H396" s="148">
        <v>0.90577399999999997</v>
      </c>
      <c r="I396" s="148">
        <v>3.2109518399999999</v>
      </c>
      <c r="J396" s="147">
        <v>-7.1589967850196673E-3</v>
      </c>
      <c r="K396" s="159">
        <v>-2.0733655242789056E-3</v>
      </c>
      <c r="L396" s="148">
        <v>2717.7779999999998</v>
      </c>
      <c r="M396" s="148">
        <v>0.84433599999999998</v>
      </c>
      <c r="N396" s="145"/>
      <c r="O396" s="145"/>
      <c r="P396" s="145"/>
      <c r="Q396" s="145"/>
      <c r="R396" s="145"/>
      <c r="S396" s="145"/>
      <c r="T396" s="145"/>
      <c r="U396" s="145"/>
      <c r="V396" s="145"/>
      <c r="W396" s="157"/>
      <c r="X396" s="158"/>
      <c r="Y396" s="145"/>
    </row>
    <row r="397" spans="2:25" ht="14.25" customHeight="1" x14ac:dyDescent="0.25">
      <c r="B397" s="150">
        <v>41037</v>
      </c>
      <c r="C397" s="147">
        <v>7.9386179905311216E-2</v>
      </c>
      <c r="D397" s="149">
        <v>7.8977340359896245E-2</v>
      </c>
      <c r="E397" s="147">
        <v>8.0127293765318228E-2</v>
      </c>
      <c r="F397" s="147">
        <v>7.621951625825106E-2</v>
      </c>
      <c r="G397" s="148">
        <v>65.776773219999995</v>
      </c>
      <c r="H397" s="148">
        <v>0.59336559</v>
      </c>
      <c r="I397" s="148">
        <v>3.2200546800000001</v>
      </c>
      <c r="J397" s="147">
        <v>-8.1518229761789966E-3</v>
      </c>
      <c r="K397" s="159">
        <v>-2.7578241016451843E-3</v>
      </c>
      <c r="L397" s="148">
        <v>2709.116</v>
      </c>
      <c r="M397" s="148">
        <v>0.84450000000000003</v>
      </c>
      <c r="N397" s="145"/>
      <c r="O397" s="145"/>
      <c r="P397" s="145"/>
      <c r="Q397" s="145"/>
      <c r="R397" s="145"/>
      <c r="S397" s="145"/>
      <c r="T397" s="145"/>
      <c r="U397" s="145"/>
      <c r="V397" s="145"/>
      <c r="W397" s="157"/>
      <c r="X397" s="158"/>
      <c r="Y397" s="145"/>
    </row>
    <row r="398" spans="2:25" ht="14.25" customHeight="1" x14ac:dyDescent="0.25">
      <c r="B398" s="150">
        <v>41038</v>
      </c>
      <c r="C398" s="147">
        <v>7.9757721000001391E-2</v>
      </c>
      <c r="D398" s="149">
        <v>7.9460047649132379E-2</v>
      </c>
      <c r="E398" s="147">
        <v>8.0357755523691635E-2</v>
      </c>
      <c r="F398" s="147">
        <v>7.6765607882675002E-2</v>
      </c>
      <c r="G398" s="148">
        <v>65.377085440000002</v>
      </c>
      <c r="H398" s="148">
        <v>0.61634992</v>
      </c>
      <c r="I398" s="148">
        <v>3.6357959799999997</v>
      </c>
      <c r="J398" s="147">
        <v>-2.2137347246182835E-3</v>
      </c>
      <c r="K398" s="159">
        <v>-2.6944397664573766E-3</v>
      </c>
      <c r="L398" s="148">
        <v>2657.5140000000001</v>
      </c>
      <c r="M398" s="148">
        <v>0.840665</v>
      </c>
      <c r="N398" s="145"/>
      <c r="O398" s="145"/>
      <c r="P398" s="145"/>
      <c r="Q398" s="145"/>
      <c r="R398" s="145"/>
      <c r="S398" s="145"/>
      <c r="T398" s="145"/>
      <c r="U398" s="145"/>
      <c r="V398" s="145"/>
      <c r="W398" s="157"/>
      <c r="X398" s="158"/>
      <c r="Y398" s="145"/>
    </row>
    <row r="399" spans="2:25" ht="14.25" customHeight="1" x14ac:dyDescent="0.25">
      <c r="B399" s="150">
        <v>41039</v>
      </c>
      <c r="C399" s="147">
        <v>7.9732848149940472E-2</v>
      </c>
      <c r="D399" s="149">
        <v>7.936107036922338E-2</v>
      </c>
      <c r="E399" s="147">
        <v>8.0437635846672031E-2</v>
      </c>
      <c r="F399" s="147">
        <v>7.5528702087356611E-2</v>
      </c>
      <c r="G399" s="148">
        <v>65.270573060000004</v>
      </c>
      <c r="H399" s="148">
        <v>0.29633769000000004</v>
      </c>
      <c r="I399" s="148">
        <v>2.85461258</v>
      </c>
      <c r="J399" s="147">
        <v>-1.8006896383979815E-3</v>
      </c>
      <c r="K399" s="159">
        <v>-3.8323682818667687E-3</v>
      </c>
      <c r="L399" s="148">
        <v>2657.2139999999999</v>
      </c>
      <c r="M399" s="148">
        <v>0.84092299999999998</v>
      </c>
      <c r="N399" s="145"/>
      <c r="O399" s="145"/>
      <c r="P399" s="145"/>
      <c r="Q399" s="145"/>
      <c r="R399" s="145"/>
      <c r="S399" s="145"/>
      <c r="T399" s="145"/>
      <c r="U399" s="145"/>
      <c r="V399" s="145"/>
      <c r="W399" s="157"/>
      <c r="X399" s="158"/>
      <c r="Y399" s="145"/>
    </row>
    <row r="400" spans="2:25" ht="14.25" customHeight="1" x14ac:dyDescent="0.25">
      <c r="B400" s="150">
        <v>41040</v>
      </c>
      <c r="C400" s="147">
        <v>7.9895616896695318E-2</v>
      </c>
      <c r="D400" s="149">
        <v>7.9456060845063181E-2</v>
      </c>
      <c r="E400" s="147">
        <v>8.0699878693502036E-2</v>
      </c>
      <c r="F400" s="147">
        <v>7.6142133079724561E-2</v>
      </c>
      <c r="G400" s="148">
        <v>65.057429429999999</v>
      </c>
      <c r="H400" s="148">
        <v>0.79348536999999997</v>
      </c>
      <c r="I400" s="148">
        <v>3.8803510199999995</v>
      </c>
      <c r="J400" s="147">
        <v>-3.6531058707152571E-3</v>
      </c>
      <c r="K400" s="159">
        <v>-3.3139277653386201E-3</v>
      </c>
      <c r="L400" s="148">
        <v>2636.9169999999999</v>
      </c>
      <c r="M400" s="148">
        <v>0.83924600000000005</v>
      </c>
      <c r="N400" s="145"/>
      <c r="O400" s="145"/>
      <c r="P400" s="145"/>
      <c r="Q400" s="145"/>
      <c r="R400" s="145"/>
      <c r="S400" s="145"/>
      <c r="T400" s="145"/>
      <c r="U400" s="145"/>
      <c r="V400" s="145"/>
      <c r="W400" s="157"/>
      <c r="X400" s="158"/>
      <c r="Y400" s="145"/>
    </row>
    <row r="401" spans="2:25" ht="14.25" customHeight="1" x14ac:dyDescent="0.25">
      <c r="B401" s="150">
        <v>41043</v>
      </c>
      <c r="C401" s="147">
        <v>8.0045113236419774E-2</v>
      </c>
      <c r="D401" s="149">
        <v>7.9656860753744507E-2</v>
      </c>
      <c r="E401" s="147">
        <v>8.0815391512684048E-2</v>
      </c>
      <c r="F401" s="147">
        <v>7.5528701222134301E-2</v>
      </c>
      <c r="G401" s="148">
        <v>65.047012360000011</v>
      </c>
      <c r="H401" s="148">
        <v>0.78819395999999997</v>
      </c>
      <c r="I401" s="148">
        <v>4.5215979399999995</v>
      </c>
      <c r="J401" s="147">
        <v>-4.1116873007771395E-3</v>
      </c>
      <c r="K401" s="159">
        <v>-4.1281595316102065E-3</v>
      </c>
      <c r="L401" s="148">
        <v>2615.5340000000001</v>
      </c>
      <c r="M401" s="148">
        <v>0.83780200000000005</v>
      </c>
      <c r="N401" s="145"/>
      <c r="O401" s="145"/>
      <c r="P401" s="145"/>
      <c r="Q401" s="145"/>
      <c r="R401" s="145"/>
      <c r="S401" s="145"/>
      <c r="T401" s="145"/>
      <c r="U401" s="145"/>
      <c r="V401" s="145"/>
      <c r="W401" s="157"/>
      <c r="X401" s="158"/>
      <c r="Y401" s="145"/>
    </row>
    <row r="402" spans="2:25" ht="14.25" customHeight="1" x14ac:dyDescent="0.25">
      <c r="B402" s="150">
        <v>41044</v>
      </c>
      <c r="C402" s="147">
        <v>7.9953131149605963E-2</v>
      </c>
      <c r="D402" s="149">
        <v>7.9561326022387552E-2</v>
      </c>
      <c r="E402" s="147">
        <v>8.0678008920406857E-2</v>
      </c>
      <c r="F402" s="147">
        <v>7.6297053193819839E-2</v>
      </c>
      <c r="G402" s="148">
        <v>65.53445121</v>
      </c>
      <c r="H402" s="148">
        <v>1.1356212699999999</v>
      </c>
      <c r="I402" s="148">
        <v>3.6242703800000005</v>
      </c>
      <c r="J402" s="147">
        <v>-1.4407155432367665E-4</v>
      </c>
      <c r="K402" s="159">
        <v>-3.2642728285677131E-3</v>
      </c>
      <c r="L402" s="148">
        <v>2617.3739999999998</v>
      </c>
      <c r="M402" s="148">
        <v>0.83894199999999997</v>
      </c>
      <c r="N402" s="145"/>
      <c r="O402" s="145"/>
      <c r="P402" s="145"/>
      <c r="Q402" s="145"/>
      <c r="R402" s="145"/>
      <c r="S402" s="145"/>
      <c r="T402" s="145"/>
      <c r="U402" s="145"/>
      <c r="V402" s="145"/>
      <c r="W402" s="157"/>
      <c r="X402" s="158"/>
      <c r="Y402" s="145"/>
    </row>
    <row r="403" spans="2:25" ht="14.25" customHeight="1" x14ac:dyDescent="0.25">
      <c r="B403" s="150">
        <v>41045</v>
      </c>
      <c r="C403" s="147">
        <v>8.0295028885829345E-2</v>
      </c>
      <c r="D403" s="149">
        <v>7.9950792541420748E-2</v>
      </c>
      <c r="E403" s="147">
        <v>8.0968712968929449E-2</v>
      </c>
      <c r="F403" s="147">
        <v>7.4257429317960547E-2</v>
      </c>
      <c r="G403" s="148">
        <v>65.96071907000001</v>
      </c>
      <c r="H403" s="148">
        <v>0.93059285000000003</v>
      </c>
      <c r="I403" s="148">
        <v>3.4722391400000001</v>
      </c>
      <c r="J403" s="147">
        <v>5.2215124083497648E-3</v>
      </c>
      <c r="K403" s="159">
        <v>-5.6933632234602016E-3</v>
      </c>
      <c r="L403" s="148">
        <v>2574.6469999999999</v>
      </c>
      <c r="M403" s="148">
        <v>0.83570999999999995</v>
      </c>
      <c r="N403" s="145"/>
      <c r="O403" s="145"/>
      <c r="P403" s="145"/>
      <c r="Q403" s="145"/>
      <c r="R403" s="145"/>
      <c r="S403" s="145"/>
      <c r="T403" s="145"/>
      <c r="U403" s="145"/>
      <c r="V403" s="145"/>
      <c r="W403" s="157"/>
      <c r="X403" s="158"/>
      <c r="Y403" s="145"/>
    </row>
    <row r="404" spans="2:25" ht="14.25" customHeight="1" x14ac:dyDescent="0.25">
      <c r="B404" s="150">
        <v>41046</v>
      </c>
      <c r="C404" s="147">
        <v>8.0329198262896806E-2</v>
      </c>
      <c r="D404" s="149">
        <v>8.0047303879619489E-2</v>
      </c>
      <c r="E404" s="147">
        <v>8.0900361699230081E-2</v>
      </c>
      <c r="F404" s="147">
        <v>7.5604841157762712E-2</v>
      </c>
      <c r="G404" s="148">
        <v>66.79462857</v>
      </c>
      <c r="H404" s="148">
        <v>1.28803785</v>
      </c>
      <c r="I404" s="148">
        <v>3.9819916700000002</v>
      </c>
      <c r="J404" s="147">
        <v>1.1252539905027101E-3</v>
      </c>
      <c r="K404" s="159">
        <v>-4.4424627218567769E-3</v>
      </c>
      <c r="L404" s="148">
        <v>2613.942</v>
      </c>
      <c r="M404" s="148">
        <v>0.83581899999999998</v>
      </c>
      <c r="N404" s="145"/>
      <c r="O404" s="145"/>
      <c r="P404" s="145"/>
      <c r="Q404" s="145"/>
      <c r="R404" s="145"/>
      <c r="S404" s="145"/>
      <c r="T404" s="145"/>
      <c r="U404" s="145"/>
      <c r="V404" s="145"/>
      <c r="W404" s="157"/>
      <c r="X404" s="158"/>
      <c r="Y404" s="145"/>
    </row>
    <row r="405" spans="2:25" ht="14.25" customHeight="1" x14ac:dyDescent="0.25">
      <c r="B405" s="150">
        <v>41047</v>
      </c>
      <c r="C405" s="147">
        <v>8.0240259084784285E-2</v>
      </c>
      <c r="D405" s="149">
        <v>7.9852573696363352E-2</v>
      </c>
      <c r="E405" s="147">
        <v>8.0926812373373513E-2</v>
      </c>
      <c r="F405" s="147">
        <v>7.5225683413234767E-2</v>
      </c>
      <c r="G405" s="148">
        <v>68.036770649999994</v>
      </c>
      <c r="H405" s="148">
        <v>1.70378092</v>
      </c>
      <c r="I405" s="148">
        <v>4.2849328600000005</v>
      </c>
      <c r="J405" s="147">
        <v>3.0386510536944784E-3</v>
      </c>
      <c r="K405" s="159">
        <v>-4.6268902831285846E-3</v>
      </c>
      <c r="L405" s="148">
        <v>2573.9760000000001</v>
      </c>
      <c r="M405" s="148">
        <v>0.83729200000000004</v>
      </c>
      <c r="N405" s="145"/>
      <c r="O405" s="145"/>
      <c r="P405" s="145"/>
      <c r="Q405" s="145"/>
      <c r="R405" s="145"/>
      <c r="S405" s="145"/>
      <c r="T405" s="145"/>
      <c r="U405" s="145"/>
      <c r="V405" s="145"/>
      <c r="W405" s="157"/>
      <c r="X405" s="158"/>
      <c r="Y405" s="145"/>
    </row>
    <row r="406" spans="2:25" ht="14.25" customHeight="1" x14ac:dyDescent="0.25">
      <c r="B406" s="150">
        <v>41050</v>
      </c>
      <c r="C406" s="147">
        <v>7.9756217688045514E-2</v>
      </c>
      <c r="D406" s="149">
        <v>7.9365076676262067E-2</v>
      </c>
      <c r="E406" s="147">
        <v>8.0398982546587866E-2</v>
      </c>
      <c r="F406" s="147">
        <v>7.5452717739651384E-2</v>
      </c>
      <c r="G406" s="148">
        <v>68.802147050000002</v>
      </c>
      <c r="H406" s="148">
        <v>1.1357063700000001</v>
      </c>
      <c r="I406" s="148">
        <v>3.1835662899999999</v>
      </c>
      <c r="J406" s="147">
        <v>2.5506823105711767E-3</v>
      </c>
      <c r="K406" s="159">
        <v>-3.9123589366106826E-3</v>
      </c>
      <c r="L406" s="148">
        <v>2587.2310000000002</v>
      </c>
      <c r="M406" s="148">
        <v>0.842727</v>
      </c>
      <c r="N406" s="145"/>
      <c r="O406" s="145"/>
      <c r="P406" s="145"/>
      <c r="Q406" s="145"/>
      <c r="R406" s="145"/>
      <c r="S406" s="145"/>
      <c r="T406" s="145"/>
      <c r="U406" s="145"/>
      <c r="V406" s="145"/>
      <c r="W406" s="157"/>
      <c r="X406" s="158"/>
      <c r="Y406" s="145"/>
    </row>
    <row r="407" spans="2:25" ht="14.25" customHeight="1" x14ac:dyDescent="0.25">
      <c r="B407" s="150">
        <v>41051</v>
      </c>
      <c r="C407" s="147">
        <v>7.9568789287330952E-2</v>
      </c>
      <c r="D407" s="149">
        <v>7.8975685268883808E-2</v>
      </c>
      <c r="E407" s="147">
        <v>8.0423273960748512E-2</v>
      </c>
      <c r="F407" s="147">
        <v>7.5301204856742493E-2</v>
      </c>
      <c r="G407" s="148">
        <v>69.597787199999999</v>
      </c>
      <c r="H407" s="148">
        <v>1.06093416</v>
      </c>
      <c r="I407" s="148">
        <v>4.1079935399999998</v>
      </c>
      <c r="J407" s="147">
        <v>2.8026995775058867E-4</v>
      </c>
      <c r="K407" s="159">
        <v>-3.6744804121413149E-3</v>
      </c>
      <c r="L407" s="148">
        <v>2627.5250000000001</v>
      </c>
      <c r="M407" s="148">
        <v>0.84509699999999999</v>
      </c>
      <c r="N407" s="145"/>
      <c r="O407" s="145"/>
      <c r="P407" s="145"/>
      <c r="Q407" s="145"/>
      <c r="R407" s="145"/>
      <c r="S407" s="145"/>
      <c r="T407" s="145"/>
      <c r="U407" s="145"/>
      <c r="V407" s="145"/>
      <c r="W407" s="157"/>
      <c r="X407" s="158"/>
      <c r="Y407" s="145"/>
    </row>
    <row r="408" spans="2:25" ht="14.25" customHeight="1" x14ac:dyDescent="0.25">
      <c r="B408" s="150">
        <v>41052</v>
      </c>
      <c r="C408" s="147">
        <v>7.977616687539564E-2</v>
      </c>
      <c r="D408" s="149">
        <v>7.9249648965270314E-2</v>
      </c>
      <c r="E408" s="147">
        <v>8.0534887729074231E-2</v>
      </c>
      <c r="F408" s="147">
        <v>7.5150306385663099E-2</v>
      </c>
      <c r="G408" s="148">
        <v>70.880409349999994</v>
      </c>
      <c r="H408" s="148">
        <v>1.27911906</v>
      </c>
      <c r="I408" s="148">
        <v>4.5494290699999995</v>
      </c>
      <c r="J408" s="147">
        <v>1.8386630084222047E-3</v>
      </c>
      <c r="K408" s="159">
        <v>-4.0993425796072153E-3</v>
      </c>
      <c r="L408" s="148">
        <v>2616.8690000000001</v>
      </c>
      <c r="M408" s="148">
        <v>0.84329299999999996</v>
      </c>
      <c r="N408" s="145"/>
      <c r="O408" s="145"/>
      <c r="P408" s="145"/>
      <c r="Q408" s="145"/>
      <c r="R408" s="145"/>
      <c r="S408" s="145"/>
      <c r="T408" s="145"/>
      <c r="U408" s="145"/>
      <c r="V408" s="145"/>
      <c r="W408" s="157"/>
      <c r="X408" s="158"/>
      <c r="Y408" s="145"/>
    </row>
    <row r="409" spans="2:25" ht="14.25" customHeight="1" x14ac:dyDescent="0.25">
      <c r="B409" s="150">
        <v>41053</v>
      </c>
      <c r="C409" s="147">
        <v>7.9928302965992487E-2</v>
      </c>
      <c r="D409" s="149">
        <v>7.9343514864399084E-2</v>
      </c>
      <c r="E409" s="147">
        <v>8.0715935231129313E-2</v>
      </c>
      <c r="F409" s="147">
        <v>7.5301206095682457E-2</v>
      </c>
      <c r="G409" s="148">
        <v>72.186337080000001</v>
      </c>
      <c r="H409" s="148">
        <v>0.85746322999999991</v>
      </c>
      <c r="I409" s="148">
        <v>4.2652050499999996</v>
      </c>
      <c r="J409" s="147">
        <v>1.5313606940139416E-3</v>
      </c>
      <c r="K409" s="159">
        <v>-4.0423087687166265E-3</v>
      </c>
      <c r="L409" s="148">
        <v>2595.2600000000002</v>
      </c>
      <c r="M409" s="148">
        <v>0.84228199999999998</v>
      </c>
      <c r="N409" s="145"/>
      <c r="O409" s="145"/>
      <c r="P409" s="145"/>
      <c r="Q409" s="145"/>
      <c r="R409" s="145"/>
      <c r="S409" s="145"/>
      <c r="T409" s="145"/>
      <c r="U409" s="145"/>
      <c r="V409" s="145"/>
      <c r="W409" s="157"/>
      <c r="X409" s="158"/>
      <c r="Y409" s="145"/>
    </row>
    <row r="410" spans="2:25" ht="14.25" customHeight="1" x14ac:dyDescent="0.25">
      <c r="B410" s="150">
        <v>41054</v>
      </c>
      <c r="C410" s="147">
        <v>7.9777617506876453E-2</v>
      </c>
      <c r="D410" s="149">
        <v>7.9250363842577776E-2</v>
      </c>
      <c r="E410" s="147">
        <v>8.048947565608007E-2</v>
      </c>
      <c r="F410" s="147">
        <v>7.5834175869808312E-2</v>
      </c>
      <c r="G410" s="148">
        <v>72.360540619999995</v>
      </c>
      <c r="H410" s="148">
        <v>1.0314762500000001</v>
      </c>
      <c r="I410" s="148">
        <v>3.0348079000000001</v>
      </c>
      <c r="J410" s="147">
        <v>1.9505527787811606E-3</v>
      </c>
      <c r="K410" s="159">
        <v>-3.4161879727694633E-3</v>
      </c>
      <c r="L410" s="148">
        <v>2573.1030000000001</v>
      </c>
      <c r="M410" s="148">
        <v>0.84391000000000005</v>
      </c>
      <c r="N410" s="145"/>
      <c r="O410" s="145"/>
      <c r="P410" s="145"/>
      <c r="Q410" s="145"/>
      <c r="R410" s="145"/>
      <c r="S410" s="145"/>
      <c r="T410" s="145"/>
      <c r="U410" s="145"/>
      <c r="V410" s="145"/>
      <c r="W410" s="157"/>
      <c r="X410" s="158"/>
      <c r="Y410" s="145"/>
    </row>
    <row r="411" spans="2:25" ht="14.25" customHeight="1" x14ac:dyDescent="0.25">
      <c r="B411" s="150">
        <v>41057</v>
      </c>
      <c r="C411" s="147">
        <v>7.9898198096831324E-2</v>
      </c>
      <c r="D411" s="149">
        <v>7.9427921695047823E-2</v>
      </c>
      <c r="E411" s="147">
        <v>8.0549491363192699E-2</v>
      </c>
      <c r="F411" s="147">
        <v>7.5075076680295338E-2</v>
      </c>
      <c r="G411" s="148">
        <v>73.281027359999996</v>
      </c>
      <c r="H411" s="148">
        <v>1.36032708</v>
      </c>
      <c r="I411" s="148">
        <v>5.56203862</v>
      </c>
      <c r="J411" s="147">
        <v>3.8115180675488756E-3</v>
      </c>
      <c r="K411" s="159">
        <v>-4.352845014752485E-3</v>
      </c>
      <c r="L411" s="148">
        <v>2614.6889999999999</v>
      </c>
      <c r="M411" s="148">
        <v>0.84295200000000003</v>
      </c>
      <c r="N411" s="145"/>
      <c r="O411" s="145"/>
      <c r="P411" s="145"/>
      <c r="Q411" s="145"/>
      <c r="R411" s="145"/>
      <c r="S411" s="145"/>
      <c r="T411" s="145"/>
      <c r="U411" s="145"/>
      <c r="V411" s="145"/>
      <c r="W411" s="157"/>
      <c r="X411" s="158"/>
      <c r="Y411" s="145"/>
    </row>
    <row r="412" spans="2:25" ht="14.25" customHeight="1" x14ac:dyDescent="0.25">
      <c r="B412" s="150">
        <v>41058</v>
      </c>
      <c r="C412" s="147">
        <v>8.0050468086937221E-2</v>
      </c>
      <c r="D412" s="149">
        <v>7.9610579895693326E-2</v>
      </c>
      <c r="E412" s="147">
        <v>8.0691063814399708E-2</v>
      </c>
      <c r="F412" s="147">
        <v>7.5834173076581565E-2</v>
      </c>
      <c r="G412" s="148">
        <v>73.716000269999995</v>
      </c>
      <c r="H412" s="148">
        <v>2.0660423299999997</v>
      </c>
      <c r="I412" s="148">
        <v>7.4891408999999998</v>
      </c>
      <c r="J412" s="147">
        <v>-5.3364907518478838E-4</v>
      </c>
      <c r="K412" s="159">
        <v>-3.7764068191117606E-3</v>
      </c>
      <c r="L412" s="148">
        <v>2650.8539999999998</v>
      </c>
      <c r="M412" s="148">
        <v>0.84134299999999995</v>
      </c>
      <c r="N412" s="145"/>
      <c r="O412" s="145"/>
      <c r="P412" s="145"/>
      <c r="Q412" s="145"/>
      <c r="R412" s="145"/>
      <c r="S412" s="145"/>
      <c r="T412" s="145"/>
      <c r="U412" s="145"/>
      <c r="V412" s="145"/>
      <c r="W412" s="157"/>
      <c r="X412" s="158"/>
      <c r="Y412" s="145"/>
    </row>
    <row r="413" spans="2:25" ht="14.25" customHeight="1" x14ac:dyDescent="0.25">
      <c r="B413" s="150">
        <v>41059</v>
      </c>
      <c r="C413" s="147">
        <v>8.0223944560657984E-2</v>
      </c>
      <c r="D413" s="149">
        <v>7.9804216892226928E-2</v>
      </c>
      <c r="E413" s="147">
        <v>8.0810947552121107E-2</v>
      </c>
      <c r="F413" s="147">
        <v>7.5604840434541798E-2</v>
      </c>
      <c r="G413" s="148">
        <v>74.564952070000004</v>
      </c>
      <c r="H413" s="148">
        <v>0.63481003000000003</v>
      </c>
      <c r="I413" s="148">
        <v>3.9752668</v>
      </c>
      <c r="J413" s="147">
        <v>-5.8618131346662784E-4</v>
      </c>
      <c r="K413" s="159">
        <v>-4.1993764576851306E-3</v>
      </c>
      <c r="L413" s="148">
        <v>2642.2579999999998</v>
      </c>
      <c r="M413" s="148">
        <v>0.83960299999999999</v>
      </c>
      <c r="N413" s="145"/>
      <c r="O413" s="145"/>
      <c r="P413" s="145"/>
      <c r="Q413" s="145"/>
      <c r="R413" s="145"/>
      <c r="S413" s="145"/>
      <c r="T413" s="145"/>
      <c r="U413" s="145"/>
      <c r="V413" s="145"/>
      <c r="W413" s="157"/>
      <c r="X413" s="158"/>
      <c r="Y413" s="145"/>
    </row>
    <row r="414" spans="2:25" ht="14.25" customHeight="1" x14ac:dyDescent="0.25">
      <c r="B414" s="150">
        <v>41060</v>
      </c>
      <c r="C414" s="147">
        <v>8.0227420672405375E-2</v>
      </c>
      <c r="D414" s="149">
        <v>7.9803721915015391E-2</v>
      </c>
      <c r="E414" s="147">
        <v>8.0821183608601202E-2</v>
      </c>
      <c r="F414" s="147">
        <v>7.5150303866698409E-2</v>
      </c>
      <c r="G414" s="148">
        <v>75.130435770000005</v>
      </c>
      <c r="H414" s="148">
        <v>1.0825815000000001</v>
      </c>
      <c r="I414" s="148">
        <v>3.59664611</v>
      </c>
      <c r="J414" s="147">
        <v>1.7641253748304857E-3</v>
      </c>
      <c r="K414" s="159">
        <v>-4.6534180483169818E-3</v>
      </c>
      <c r="L414" s="148">
        <v>2632.0419999999999</v>
      </c>
      <c r="M414" s="148">
        <v>0.83932600000000002</v>
      </c>
      <c r="N414" s="145"/>
      <c r="O414" s="145"/>
      <c r="P414" s="145"/>
      <c r="Q414" s="145"/>
      <c r="R414" s="145"/>
      <c r="S414" s="145"/>
      <c r="T414" s="145"/>
      <c r="U414" s="145"/>
      <c r="V414" s="145"/>
      <c r="W414" s="157"/>
      <c r="X414" s="158"/>
      <c r="Y414" s="145"/>
    </row>
    <row r="415" spans="2:25" ht="14.25" customHeight="1" x14ac:dyDescent="0.25">
      <c r="B415" s="150">
        <v>41061</v>
      </c>
      <c r="C415" s="147">
        <v>8.0176018462395748E-2</v>
      </c>
      <c r="D415" s="149">
        <v>7.9615204407988346E-2</v>
      </c>
      <c r="E415" s="147">
        <v>8.0910386779777535E-2</v>
      </c>
      <c r="F415" s="147">
        <v>7.4478657010770485E-2</v>
      </c>
      <c r="G415" s="148">
        <v>75.31221816</v>
      </c>
      <c r="H415" s="148">
        <v>0.82010550999999998</v>
      </c>
      <c r="I415" s="148">
        <v>3.4499702800000001</v>
      </c>
      <c r="J415" s="147">
        <v>1.4699186048834102E-3</v>
      </c>
      <c r="K415" s="159">
        <v>-5.136547397217861E-3</v>
      </c>
      <c r="L415" s="148">
        <v>2632.998</v>
      </c>
      <c r="M415" s="148">
        <v>0.83977400000000002</v>
      </c>
      <c r="N415" s="145"/>
      <c r="O415" s="145"/>
      <c r="P415" s="145"/>
      <c r="Q415" s="145"/>
      <c r="R415" s="145"/>
      <c r="S415" s="145"/>
      <c r="T415" s="145"/>
      <c r="U415" s="145"/>
      <c r="V415" s="145"/>
      <c r="W415" s="157"/>
      <c r="X415" s="158"/>
      <c r="Y415" s="145"/>
    </row>
    <row r="416" spans="2:25" ht="14.25" customHeight="1" x14ac:dyDescent="0.25">
      <c r="B416" s="150">
        <v>41064</v>
      </c>
      <c r="C416" s="147">
        <v>7.9636950400195708E-2</v>
      </c>
      <c r="D416" s="149">
        <v>7.9144380824142671E-2</v>
      </c>
      <c r="E416" s="147">
        <v>8.0288100877284344E-2</v>
      </c>
      <c r="F416" s="147">
        <v>7.4552683524794994E-2</v>
      </c>
      <c r="G416" s="148">
        <v>75.582284319999999</v>
      </c>
      <c r="H416" s="148">
        <v>1.9963723799999999</v>
      </c>
      <c r="I416" s="148">
        <v>5.2966011499999999</v>
      </c>
      <c r="J416" s="147">
        <v>1.0662445962152461E-2</v>
      </c>
      <c r="K416" s="159">
        <v>-4.5916972993476773E-3</v>
      </c>
      <c r="L416" s="148">
        <v>2559.0259999999998</v>
      </c>
      <c r="M416" s="148">
        <v>0.84534900000000002</v>
      </c>
      <c r="N416" s="145"/>
      <c r="O416" s="145"/>
      <c r="P416" s="145"/>
      <c r="Q416" s="145"/>
      <c r="R416" s="145"/>
      <c r="S416" s="145"/>
      <c r="T416" s="145"/>
      <c r="U416" s="145"/>
      <c r="V416" s="145"/>
      <c r="W416" s="157"/>
      <c r="X416" s="158"/>
      <c r="Y416" s="145"/>
    </row>
    <row r="417" spans="2:25" ht="14.25" customHeight="1" x14ac:dyDescent="0.25">
      <c r="B417" s="150">
        <v>41065</v>
      </c>
      <c r="C417" s="147">
        <v>7.8640829028326961E-2</v>
      </c>
      <c r="D417" s="149">
        <v>7.8189697676104605E-2</v>
      </c>
      <c r="E417" s="147">
        <v>7.9254584940863015E-2</v>
      </c>
      <c r="F417" s="147">
        <v>7.4552687578627611E-2</v>
      </c>
      <c r="G417" s="148">
        <v>76.394226000000003</v>
      </c>
      <c r="H417" s="148">
        <v>2.5862009499999998</v>
      </c>
      <c r="I417" s="148">
        <v>3.8562411599999997</v>
      </c>
      <c r="J417" s="147">
        <v>1.1294944364708499E-2</v>
      </c>
      <c r="K417" s="159">
        <v>-3.6370100974769948E-3</v>
      </c>
      <c r="L417" s="148">
        <v>2558.8420000000001</v>
      </c>
      <c r="M417" s="148">
        <v>0.85612299999999997</v>
      </c>
      <c r="N417" s="145"/>
      <c r="O417" s="145"/>
      <c r="P417" s="145"/>
      <c r="Q417" s="145"/>
      <c r="R417" s="145"/>
      <c r="S417" s="145"/>
      <c r="T417" s="145"/>
      <c r="U417" s="145"/>
      <c r="V417" s="145"/>
      <c r="W417" s="157"/>
      <c r="X417" s="158"/>
      <c r="Y417" s="145"/>
    </row>
    <row r="418" spans="2:25" ht="14.25" customHeight="1" x14ac:dyDescent="0.25">
      <c r="B418" s="150">
        <v>41066</v>
      </c>
      <c r="C418" s="147">
        <v>7.8264053959236274E-2</v>
      </c>
      <c r="D418" s="149">
        <v>7.7635375900105788E-2</v>
      </c>
      <c r="E418" s="147">
        <v>7.9085164535290367E-2</v>
      </c>
      <c r="F418" s="147">
        <v>7.5000005812501519E-2</v>
      </c>
      <c r="G418" s="148">
        <v>77.319892690000003</v>
      </c>
      <c r="H418" s="148">
        <v>2.0039198000000003</v>
      </c>
      <c r="I418" s="148">
        <v>3.66776305</v>
      </c>
      <c r="J418" s="147">
        <v>1.2840718607669492E-2</v>
      </c>
      <c r="K418" s="159">
        <v>-2.6353700876042691E-3</v>
      </c>
      <c r="L418" s="148">
        <v>2557.4009999999998</v>
      </c>
      <c r="M418" s="148">
        <v>0.86031100000000005</v>
      </c>
      <c r="N418" s="145"/>
      <c r="O418" s="145"/>
      <c r="P418" s="145"/>
      <c r="Q418" s="145"/>
      <c r="R418" s="145"/>
      <c r="S418" s="145"/>
      <c r="T418" s="145"/>
      <c r="U418" s="145"/>
      <c r="V418" s="145"/>
      <c r="W418" s="157"/>
      <c r="X418" s="158"/>
      <c r="Y418" s="145"/>
    </row>
    <row r="419" spans="2:25" ht="14.25" customHeight="1" x14ac:dyDescent="0.25">
      <c r="B419" s="150">
        <v>41067</v>
      </c>
      <c r="C419" s="147">
        <v>7.8274260427643863E-2</v>
      </c>
      <c r="D419" s="149">
        <v>7.7630443103271385E-2</v>
      </c>
      <c r="E419" s="147">
        <v>7.9083670993751867E-2</v>
      </c>
      <c r="F419" s="147">
        <v>7.4925076171636809E-2</v>
      </c>
      <c r="G419" s="148">
        <v>78.995736659999992</v>
      </c>
      <c r="H419" s="148">
        <v>1.8074608000000001</v>
      </c>
      <c r="I419" s="148">
        <v>4.6774023699999994</v>
      </c>
      <c r="J419" s="147">
        <v>8.9452840416623901E-3</v>
      </c>
      <c r="K419" s="159">
        <v>-2.7053669316345758E-3</v>
      </c>
      <c r="L419" s="148">
        <v>2542.1840000000002</v>
      </c>
      <c r="M419" s="148">
        <v>0.86050400000000005</v>
      </c>
      <c r="N419" s="145"/>
      <c r="O419" s="145"/>
      <c r="P419" s="145"/>
      <c r="Q419" s="145"/>
      <c r="R419" s="145"/>
      <c r="S419" s="145"/>
      <c r="T419" s="145"/>
      <c r="U419" s="145"/>
      <c r="V419" s="145"/>
      <c r="W419" s="157"/>
      <c r="X419" s="158"/>
      <c r="Y419" s="145"/>
    </row>
    <row r="420" spans="2:25" ht="14.25" customHeight="1" x14ac:dyDescent="0.25">
      <c r="B420" s="150">
        <v>41068</v>
      </c>
      <c r="C420" s="147">
        <v>7.6061043833442088E-2</v>
      </c>
      <c r="D420" s="149">
        <v>7.5189365982004361E-2</v>
      </c>
      <c r="E420" s="147">
        <v>7.7066186242250007E-2</v>
      </c>
      <c r="F420" s="147">
        <v>7.2283150547143835E-2</v>
      </c>
      <c r="G420" s="148">
        <v>81.768129189999996</v>
      </c>
      <c r="H420" s="148">
        <v>3.9898392</v>
      </c>
      <c r="I420" s="148">
        <v>5.8008244800000002</v>
      </c>
      <c r="J420" s="147">
        <v>8.5973684329259149E-3</v>
      </c>
      <c r="K420" s="159">
        <v>-2.9062154348605262E-3</v>
      </c>
      <c r="L420" s="148">
        <v>2524.3290000000002</v>
      </c>
      <c r="M420" s="148">
        <v>0.85305600000000004</v>
      </c>
      <c r="N420" s="145"/>
      <c r="O420" s="145"/>
      <c r="P420" s="145"/>
      <c r="Q420" s="145"/>
      <c r="R420" s="145"/>
      <c r="S420" s="145"/>
      <c r="T420" s="145"/>
      <c r="U420" s="145"/>
      <c r="V420" s="145"/>
      <c r="W420" s="157"/>
      <c r="X420" s="158"/>
      <c r="Y420" s="145"/>
    </row>
    <row r="421" spans="2:25" ht="14.25" customHeight="1" x14ac:dyDescent="0.25">
      <c r="B421" s="150">
        <v>41071</v>
      </c>
      <c r="C421" s="147">
        <v>7.6845936744593057E-2</v>
      </c>
      <c r="D421" s="149">
        <v>7.6276740465223772E-2</v>
      </c>
      <c r="E421" s="147">
        <v>7.7568416776870611E-2</v>
      </c>
      <c r="F421" s="147">
        <v>7.1569591476626851E-2</v>
      </c>
      <c r="G421" s="148">
        <v>84.816106499999989</v>
      </c>
      <c r="H421" s="148">
        <v>1.57233701</v>
      </c>
      <c r="I421" s="148">
        <v>5.9837858800000001</v>
      </c>
      <c r="J421" s="147">
        <v>-4.0003919173926063E-4</v>
      </c>
      <c r="K421" s="159">
        <v>-4.7071489885969209E-3</v>
      </c>
      <c r="L421" s="148">
        <v>2558.2649999999999</v>
      </c>
      <c r="M421" s="148">
        <v>0.84404299999999999</v>
      </c>
      <c r="N421" s="145"/>
      <c r="O421" s="145"/>
      <c r="P421" s="145"/>
      <c r="Q421" s="145"/>
      <c r="R421" s="145"/>
      <c r="S421" s="145"/>
      <c r="T421" s="145"/>
      <c r="U421" s="145"/>
      <c r="V421" s="145"/>
      <c r="W421" s="157"/>
      <c r="X421" s="158"/>
      <c r="Y421" s="145"/>
    </row>
    <row r="422" spans="2:25" ht="14.25" customHeight="1" x14ac:dyDescent="0.25">
      <c r="B422" s="150">
        <v>41072</v>
      </c>
      <c r="C422" s="147">
        <v>7.6597339317787075E-2</v>
      </c>
      <c r="D422" s="149">
        <v>7.609776797578946E-2</v>
      </c>
      <c r="E422" s="147">
        <v>7.7212586038596209E-2</v>
      </c>
      <c r="F422" s="147">
        <v>7.0869989660036867E-2</v>
      </c>
      <c r="G422" s="148">
        <v>86.118080559999996</v>
      </c>
      <c r="H422" s="148">
        <v>1.1048945799999998</v>
      </c>
      <c r="I422" s="148">
        <v>4.4182473099999999</v>
      </c>
      <c r="J422" s="147">
        <v>-5.118966654464812E-4</v>
      </c>
      <c r="K422" s="159">
        <v>-5.2277783157525931E-3</v>
      </c>
      <c r="L422" s="148">
        <v>2540.1779999999999</v>
      </c>
      <c r="M422" s="148">
        <v>0.84666600000000003</v>
      </c>
      <c r="N422" s="145"/>
      <c r="O422" s="145"/>
      <c r="P422" s="145"/>
      <c r="Q422" s="145"/>
      <c r="R422" s="145"/>
      <c r="S422" s="145"/>
      <c r="T422" s="145"/>
      <c r="U422" s="145"/>
      <c r="V422" s="145"/>
      <c r="W422" s="157"/>
      <c r="X422" s="158"/>
      <c r="Y422" s="145"/>
    </row>
    <row r="423" spans="2:25" ht="14.25" customHeight="1" x14ac:dyDescent="0.25">
      <c r="B423" s="150">
        <v>41073</v>
      </c>
      <c r="C423" s="147">
        <v>7.6622120043581501E-2</v>
      </c>
      <c r="D423" s="149">
        <v>7.6190227293513435E-2</v>
      </c>
      <c r="E423" s="147">
        <v>7.7150546353896884E-2</v>
      </c>
      <c r="F423" s="147">
        <v>7.0662764968764308E-2</v>
      </c>
      <c r="G423" s="148">
        <v>89.703863900000002</v>
      </c>
      <c r="H423" s="148">
        <v>0.73504616999999994</v>
      </c>
      <c r="I423" s="148">
        <v>5.1013597700000002</v>
      </c>
      <c r="J423" s="147">
        <v>-2.5493539175036428E-3</v>
      </c>
      <c r="K423" s="159">
        <v>-5.5274623247491272E-3</v>
      </c>
      <c r="L423" s="148">
        <v>2580.636</v>
      </c>
      <c r="M423" s="148">
        <v>0.84687599999999996</v>
      </c>
      <c r="N423" s="145"/>
      <c r="O423" s="145"/>
      <c r="P423" s="145"/>
      <c r="Q423" s="145"/>
      <c r="R423" s="145"/>
      <c r="S423" s="145"/>
      <c r="T423" s="145"/>
      <c r="U423" s="145"/>
      <c r="V423" s="145"/>
      <c r="W423" s="157"/>
      <c r="X423" s="158"/>
      <c r="Y423" s="145"/>
    </row>
    <row r="424" spans="2:25" ht="14.25" customHeight="1" x14ac:dyDescent="0.25">
      <c r="B424" s="150">
        <v>41074</v>
      </c>
      <c r="C424" s="147">
        <v>7.6663990357660056E-2</v>
      </c>
      <c r="D424" s="149">
        <v>7.6191638685153662E-2</v>
      </c>
      <c r="E424" s="147">
        <v>7.7243536712935601E-2</v>
      </c>
      <c r="F424" s="147">
        <v>7.1008806012286887E-2</v>
      </c>
      <c r="G424" s="148">
        <v>89.903934950000007</v>
      </c>
      <c r="H424" s="148">
        <v>0.98086656000000005</v>
      </c>
      <c r="I424" s="148">
        <v>4.2731986900000001</v>
      </c>
      <c r="J424" s="147">
        <v>-1.9469786746638968E-3</v>
      </c>
      <c r="K424" s="159">
        <v>-5.1828326728667745E-3</v>
      </c>
      <c r="L424" s="148">
        <v>2560.4209999999998</v>
      </c>
      <c r="M424" s="148">
        <v>0.84621199999999996</v>
      </c>
      <c r="N424" s="145"/>
      <c r="O424" s="145"/>
      <c r="P424" s="145"/>
      <c r="Q424" s="145"/>
      <c r="R424" s="145"/>
      <c r="S424" s="145"/>
      <c r="T424" s="145"/>
      <c r="U424" s="145"/>
      <c r="V424" s="145"/>
      <c r="W424" s="157"/>
      <c r="X424" s="158"/>
      <c r="Y424" s="145"/>
    </row>
    <row r="425" spans="2:25" ht="14.25" customHeight="1" x14ac:dyDescent="0.25">
      <c r="B425" s="150">
        <v>41075</v>
      </c>
      <c r="C425" s="147">
        <v>7.6706528848289809E-2</v>
      </c>
      <c r="D425" s="149">
        <v>7.6192837105733574E-2</v>
      </c>
      <c r="E425" s="147">
        <v>7.7341581352789429E-2</v>
      </c>
      <c r="F425" s="147">
        <v>7.0662765950667353E-2</v>
      </c>
      <c r="G425" s="148">
        <v>89.840888540000009</v>
      </c>
      <c r="H425" s="148">
        <v>1.17513047</v>
      </c>
      <c r="I425" s="148">
        <v>4.38804398</v>
      </c>
      <c r="J425" s="147">
        <v>1.3146143708132555E-3</v>
      </c>
      <c r="K425" s="159">
        <v>-5.5300711550662213E-3</v>
      </c>
      <c r="L425" s="148">
        <v>2568.0540000000001</v>
      </c>
      <c r="M425" s="148">
        <v>0.84572000000000003</v>
      </c>
      <c r="N425" s="145"/>
      <c r="O425" s="145"/>
      <c r="P425" s="145"/>
      <c r="Q425" s="145"/>
      <c r="R425" s="145"/>
      <c r="S425" s="145"/>
      <c r="T425" s="145"/>
      <c r="U425" s="145"/>
      <c r="V425" s="145"/>
      <c r="W425" s="157"/>
      <c r="X425" s="158"/>
      <c r="Y425" s="145"/>
    </row>
    <row r="426" spans="2:25" ht="14.25" customHeight="1" x14ac:dyDescent="0.25">
      <c r="B426" s="150">
        <v>41078</v>
      </c>
      <c r="C426" s="147">
        <v>7.6749992452367799E-2</v>
      </c>
      <c r="D426" s="149">
        <v>7.6284049015710634E-2</v>
      </c>
      <c r="E426" s="147">
        <v>7.7349217836043552E-2</v>
      </c>
      <c r="F426" s="147">
        <v>7.121807498870332E-2</v>
      </c>
      <c r="G426" s="148">
        <v>90.392709850000003</v>
      </c>
      <c r="H426" s="148">
        <v>0.65503564999999997</v>
      </c>
      <c r="I426" s="148">
        <v>3.7613960099999995</v>
      </c>
      <c r="J426" s="147">
        <v>-2.98275117908274E-3</v>
      </c>
      <c r="K426" s="159">
        <v>-5.0659740270073139E-3</v>
      </c>
      <c r="L426" s="148">
        <v>2581.212</v>
      </c>
      <c r="M426" s="148">
        <v>0.845082</v>
      </c>
      <c r="N426" s="145"/>
      <c r="O426" s="145"/>
      <c r="P426" s="145"/>
      <c r="Q426" s="145"/>
      <c r="R426" s="145"/>
      <c r="S426" s="145"/>
      <c r="T426" s="145"/>
      <c r="U426" s="145"/>
      <c r="V426" s="145"/>
      <c r="W426" s="157"/>
      <c r="X426" s="158"/>
      <c r="Y426" s="145"/>
    </row>
    <row r="427" spans="2:25" ht="14.25" customHeight="1" x14ac:dyDescent="0.25">
      <c r="B427" s="150">
        <v>41079</v>
      </c>
      <c r="C427" s="147">
        <v>7.6789766049392985E-2</v>
      </c>
      <c r="D427" s="149">
        <v>7.6194614443222064E-2</v>
      </c>
      <c r="E427" s="147">
        <v>7.754267241102876E-2</v>
      </c>
      <c r="F427" s="147">
        <v>7.1008810054787902E-2</v>
      </c>
      <c r="G427" s="148">
        <v>90.559579429999999</v>
      </c>
      <c r="H427" s="148">
        <v>1.0439631299999999</v>
      </c>
      <c r="I427" s="148">
        <v>3.1733014500000003</v>
      </c>
      <c r="J427" s="147">
        <v>-7.4054992189440518E-4</v>
      </c>
      <c r="K427" s="159">
        <v>-5.185804388434162E-3</v>
      </c>
      <c r="L427" s="148">
        <v>2558.6210000000001</v>
      </c>
      <c r="M427" s="148">
        <v>0.84455800000000003</v>
      </c>
      <c r="N427" s="145"/>
      <c r="O427" s="145"/>
      <c r="P427" s="145"/>
      <c r="Q427" s="145"/>
      <c r="R427" s="145"/>
      <c r="S427" s="145"/>
      <c r="T427" s="145"/>
      <c r="U427" s="145"/>
      <c r="V427" s="145"/>
      <c r="W427" s="157"/>
      <c r="X427" s="158"/>
      <c r="Y427" s="145"/>
    </row>
    <row r="428" spans="2:25" ht="14.25" customHeight="1" x14ac:dyDescent="0.25">
      <c r="B428" s="150">
        <v>41080</v>
      </c>
      <c r="C428" s="147">
        <v>7.6838158711090954E-2</v>
      </c>
      <c r="D428" s="149">
        <v>7.6103293643585826E-2</v>
      </c>
      <c r="E428" s="147">
        <v>7.772073131898799E-2</v>
      </c>
      <c r="F428" s="147">
        <v>7.0456751810686627E-2</v>
      </c>
      <c r="G428" s="148">
        <v>91.364236990000009</v>
      </c>
      <c r="H428" s="148">
        <v>0.78442984999999998</v>
      </c>
      <c r="I428" s="148">
        <v>3.0528961699999999</v>
      </c>
      <c r="J428" s="147">
        <v>-2.3875139360220888E-3</v>
      </c>
      <c r="K428" s="159">
        <v>-5.646541832899199E-3</v>
      </c>
      <c r="L428" s="148">
        <v>2552.6109999999999</v>
      </c>
      <c r="M428" s="148">
        <v>0.84409599999999996</v>
      </c>
      <c r="N428" s="145"/>
      <c r="O428" s="145"/>
      <c r="P428" s="145"/>
      <c r="Q428" s="145"/>
      <c r="R428" s="145"/>
      <c r="S428" s="145"/>
      <c r="T428" s="145"/>
      <c r="U428" s="145"/>
      <c r="V428" s="145"/>
      <c r="W428" s="157"/>
      <c r="X428" s="158"/>
      <c r="Y428" s="145"/>
    </row>
    <row r="429" spans="2:25" ht="14.25" customHeight="1" x14ac:dyDescent="0.25">
      <c r="B429" s="150">
        <v>41081</v>
      </c>
      <c r="C429" s="147">
        <v>7.7257242587575617E-2</v>
      </c>
      <c r="D429" s="149">
        <v>7.656833341542231E-2</v>
      </c>
      <c r="E429" s="147">
        <v>7.8098825018103668E-2</v>
      </c>
      <c r="F429" s="147">
        <v>7.0251945169496191E-2</v>
      </c>
      <c r="G429" s="148">
        <v>91.473708569999999</v>
      </c>
      <c r="H429" s="148">
        <v>1.6505162899999999</v>
      </c>
      <c r="I429" s="148">
        <v>5.0041167500000006</v>
      </c>
      <c r="J429" s="147">
        <v>-2.2841673871742017E-3</v>
      </c>
      <c r="K429" s="159">
        <v>-6.3163882459261189E-3</v>
      </c>
      <c r="L429" s="148">
        <v>2512.1849999999999</v>
      </c>
      <c r="M429" s="148">
        <v>0.83958299999999997</v>
      </c>
      <c r="N429" s="145"/>
      <c r="O429" s="145"/>
      <c r="P429" s="145"/>
      <c r="Q429" s="145"/>
      <c r="R429" s="145"/>
      <c r="S429" s="145"/>
      <c r="T429" s="145"/>
      <c r="U429" s="145"/>
      <c r="V429" s="145"/>
      <c r="W429" s="157"/>
      <c r="X429" s="158"/>
      <c r="Y429" s="145"/>
    </row>
    <row r="430" spans="2:25" ht="14.25" customHeight="1" x14ac:dyDescent="0.25">
      <c r="B430" s="150">
        <v>41085</v>
      </c>
      <c r="C430" s="147">
        <v>7.8009433025555769E-2</v>
      </c>
      <c r="D430" s="149">
        <v>7.7228416107778322E-2</v>
      </c>
      <c r="E430" s="147">
        <v>7.8908073341978607E-2</v>
      </c>
      <c r="F430" s="147">
        <v>7.128810474552659E-2</v>
      </c>
      <c r="G430" s="148">
        <v>94.182980499999999</v>
      </c>
      <c r="H430" s="148">
        <v>2.5983677199999997</v>
      </c>
      <c r="I430" s="148">
        <v>3.95025176</v>
      </c>
      <c r="J430" s="147">
        <v>3.4151123426711884E-3</v>
      </c>
      <c r="K430" s="159">
        <v>-5.9403113622517323E-3</v>
      </c>
      <c r="L430" s="148">
        <v>2456.518</v>
      </c>
      <c r="M430" s="148">
        <v>0.832314</v>
      </c>
      <c r="N430" s="145"/>
      <c r="O430" s="145"/>
      <c r="P430" s="145"/>
      <c r="Q430" s="145"/>
      <c r="R430" s="145"/>
      <c r="S430" s="145"/>
      <c r="T430" s="145"/>
      <c r="U430" s="145"/>
      <c r="V430" s="145"/>
      <c r="W430" s="157"/>
      <c r="X430" s="158"/>
      <c r="Y430" s="145"/>
    </row>
    <row r="431" spans="2:25" ht="14.25" customHeight="1" x14ac:dyDescent="0.25">
      <c r="B431" s="150">
        <v>41086</v>
      </c>
      <c r="C431" s="147">
        <v>7.8346604834290179E-2</v>
      </c>
      <c r="D431" s="149">
        <v>7.7706423279802955E-2</v>
      </c>
      <c r="E431" s="147">
        <v>7.9093377239826651E-2</v>
      </c>
      <c r="F431" s="147">
        <v>7.1640323407288029E-2</v>
      </c>
      <c r="G431" s="148">
        <v>95.160664830000002</v>
      </c>
      <c r="H431" s="148">
        <v>1.9763502100000001</v>
      </c>
      <c r="I431" s="148">
        <v>4.0065283699999998</v>
      </c>
      <c r="J431" s="147">
        <v>1.7721038665675095E-3</v>
      </c>
      <c r="K431" s="159">
        <v>-6.0660998725149268E-3</v>
      </c>
      <c r="L431" s="148">
        <v>2454.915</v>
      </c>
      <c r="M431" s="148">
        <v>0.82883399999999996</v>
      </c>
      <c r="N431" s="145"/>
      <c r="O431" s="145"/>
      <c r="P431" s="145"/>
      <c r="Q431" s="145"/>
      <c r="R431" s="145"/>
      <c r="S431" s="145"/>
      <c r="T431" s="145"/>
      <c r="U431" s="145"/>
      <c r="V431" s="145"/>
      <c r="W431" s="157"/>
      <c r="X431" s="158"/>
      <c r="Y431" s="145"/>
    </row>
    <row r="432" spans="2:25" ht="14.25" customHeight="1" x14ac:dyDescent="0.25">
      <c r="B432" s="150">
        <v>41087</v>
      </c>
      <c r="C432" s="147">
        <v>7.8101454879836302E-2</v>
      </c>
      <c r="D432" s="149">
        <v>7.7324358493452677E-2</v>
      </c>
      <c r="E432" s="147">
        <v>7.8925739008472592E-2</v>
      </c>
      <c r="F432" s="147">
        <v>7.4819403393138348E-2</v>
      </c>
      <c r="G432" s="148">
        <v>97.896610800000005</v>
      </c>
      <c r="H432" s="148">
        <v>1.7438111000000001</v>
      </c>
      <c r="I432" s="148">
        <v>3.6606406100000002</v>
      </c>
      <c r="J432" s="147">
        <v>3.6532114691224991E-3</v>
      </c>
      <c r="K432" s="159">
        <v>-2.5049551003143294E-3</v>
      </c>
      <c r="L432" s="148">
        <v>2447.1950000000002</v>
      </c>
      <c r="M432" s="148">
        <v>0.83210399999999995</v>
      </c>
      <c r="N432" s="145"/>
      <c r="O432" s="145"/>
      <c r="P432" s="145"/>
      <c r="Q432" s="145"/>
      <c r="R432" s="145"/>
      <c r="S432" s="145"/>
      <c r="T432" s="145"/>
      <c r="U432" s="145"/>
      <c r="V432" s="145"/>
      <c r="W432" s="157"/>
      <c r="X432" s="158"/>
      <c r="Y432" s="145"/>
    </row>
    <row r="433" spans="2:25" ht="14.25" customHeight="1" x14ac:dyDescent="0.25">
      <c r="B433" s="150">
        <v>41088</v>
      </c>
      <c r="C433" s="147">
        <v>7.8340248512991928E-2</v>
      </c>
      <c r="D433" s="149">
        <v>7.7513584677032704E-2</v>
      </c>
      <c r="E433" s="147">
        <v>7.9209383691469223E-2</v>
      </c>
      <c r="F433" s="147">
        <v>7.1499007726966088E-2</v>
      </c>
      <c r="G433" s="148">
        <v>100.80545834</v>
      </c>
      <c r="H433" s="148">
        <v>1.5025895899999999</v>
      </c>
      <c r="I433" s="148">
        <v>3.5502133900000001</v>
      </c>
      <c r="J433" s="147">
        <v>3.8187055527324864E-3</v>
      </c>
      <c r="K433" s="159">
        <v>-6.0145769500666163E-3</v>
      </c>
      <c r="L433" s="148">
        <v>2425.7289999999998</v>
      </c>
      <c r="M433" s="148">
        <v>0.83012399999999997</v>
      </c>
      <c r="N433" s="145"/>
      <c r="O433" s="145"/>
      <c r="P433" s="145"/>
      <c r="Q433" s="145"/>
      <c r="R433" s="145"/>
      <c r="S433" s="145"/>
      <c r="T433" s="145"/>
      <c r="U433" s="145"/>
      <c r="V433" s="145"/>
      <c r="W433" s="157"/>
      <c r="X433" s="158"/>
      <c r="Y433" s="145"/>
    </row>
    <row r="434" spans="2:25" ht="14.25" customHeight="1" x14ac:dyDescent="0.25">
      <c r="B434" s="150">
        <v>41089</v>
      </c>
      <c r="C434" s="147">
        <v>7.8023610179141029E-2</v>
      </c>
      <c r="D434" s="149">
        <v>7.7322064815240871E-2</v>
      </c>
      <c r="E434" s="147">
        <v>7.8763582798692333E-2</v>
      </c>
      <c r="F434" s="147">
        <v>7.121807383837836E-2</v>
      </c>
      <c r="G434" s="148">
        <v>103.10923323</v>
      </c>
      <c r="H434" s="148">
        <v>1.9267386399999999</v>
      </c>
      <c r="I434" s="148">
        <v>4.8874585700000006</v>
      </c>
      <c r="J434" s="147">
        <v>6.5044040673362027E-3</v>
      </c>
      <c r="K434" s="159">
        <v>-6.1039909768625111E-3</v>
      </c>
      <c r="L434" s="148">
        <v>2461.6120000000001</v>
      </c>
      <c r="M434" s="148">
        <v>0.833901</v>
      </c>
      <c r="N434" s="145"/>
      <c r="O434" s="145"/>
      <c r="P434" s="145"/>
      <c r="Q434" s="145"/>
      <c r="R434" s="145"/>
      <c r="S434" s="145"/>
      <c r="T434" s="145"/>
      <c r="U434" s="145"/>
      <c r="V434" s="145"/>
      <c r="W434" s="157"/>
      <c r="X434" s="158"/>
      <c r="Y434" s="145"/>
    </row>
    <row r="435" spans="2:25" ht="14.25" customHeight="1" x14ac:dyDescent="0.25">
      <c r="B435" s="150">
        <v>41092</v>
      </c>
      <c r="C435" s="147">
        <v>7.8359899422349694E-2</v>
      </c>
      <c r="D435" s="149">
        <v>7.7507186011392254E-2</v>
      </c>
      <c r="E435" s="147">
        <v>7.9232761832576618E-2</v>
      </c>
      <c r="F435" s="147">
        <v>7.2937623815999525E-2</v>
      </c>
      <c r="G435" s="148">
        <v>104.51049904999999</v>
      </c>
      <c r="H435" s="148">
        <v>1.02554174</v>
      </c>
      <c r="I435" s="148">
        <v>3.8380938800000002</v>
      </c>
      <c r="J435" s="147">
        <v>-2.3757068303926565E-4</v>
      </c>
      <c r="K435" s="159">
        <v>-4.569562195392729E-3</v>
      </c>
      <c r="L435" s="148">
        <v>2465.2379999999998</v>
      </c>
      <c r="M435" s="148">
        <v>0.83056300000000005</v>
      </c>
      <c r="N435" s="145"/>
      <c r="O435" s="145"/>
      <c r="P435" s="145"/>
      <c r="Q435" s="145"/>
      <c r="R435" s="145"/>
      <c r="S435" s="145"/>
      <c r="T435" s="145"/>
      <c r="U435" s="145"/>
      <c r="V435" s="145"/>
      <c r="W435" s="157"/>
      <c r="X435" s="158"/>
      <c r="Y435" s="145"/>
    </row>
    <row r="436" spans="2:25" ht="14.25" customHeight="1" x14ac:dyDescent="0.25">
      <c r="B436" s="150">
        <v>41093</v>
      </c>
      <c r="C436" s="147">
        <v>7.8050362610570703E-2</v>
      </c>
      <c r="D436" s="149">
        <v>7.7129344912293854E-2</v>
      </c>
      <c r="E436" s="147">
        <v>7.8965174157351853E-2</v>
      </c>
      <c r="F436" s="147">
        <v>7.0869991642653979E-2</v>
      </c>
      <c r="G436" s="148">
        <v>105.13136652999999</v>
      </c>
      <c r="H436" s="148">
        <v>0.98469395000000004</v>
      </c>
      <c r="I436" s="148">
        <v>4.7608895499999999</v>
      </c>
      <c r="J436" s="147">
        <v>-7.4861332410739237E-4</v>
      </c>
      <c r="K436" s="159">
        <v>-6.2593532696398752E-3</v>
      </c>
      <c r="L436" s="148">
        <v>2468.721</v>
      </c>
      <c r="M436" s="148">
        <v>0.83379700000000001</v>
      </c>
      <c r="N436" s="145"/>
      <c r="O436" s="145"/>
      <c r="P436" s="145"/>
      <c r="Q436" s="145"/>
      <c r="R436" s="145"/>
      <c r="S436" s="145"/>
      <c r="T436" s="145"/>
      <c r="U436" s="145"/>
      <c r="V436" s="145"/>
      <c r="W436" s="157"/>
      <c r="X436" s="158"/>
      <c r="Y436" s="145"/>
    </row>
    <row r="437" spans="2:25" ht="14.25" customHeight="1" x14ac:dyDescent="0.25">
      <c r="B437" s="150">
        <v>41094</v>
      </c>
      <c r="C437" s="147">
        <v>7.7595532494869154E-2</v>
      </c>
      <c r="D437" s="149">
        <v>7.6760321245264676E-2</v>
      </c>
      <c r="E437" s="147">
        <v>7.8427028914464736E-2</v>
      </c>
      <c r="F437" s="147">
        <v>7.2139300374216675E-2</v>
      </c>
      <c r="G437" s="148">
        <v>106.23339634</v>
      </c>
      <c r="H437" s="148">
        <v>1.1350068499999999</v>
      </c>
      <c r="I437" s="148">
        <v>3.4159403400000001</v>
      </c>
      <c r="J437" s="147">
        <v>-1.2501196988787173E-3</v>
      </c>
      <c r="K437" s="159">
        <v>-4.6210208710480011E-3</v>
      </c>
      <c r="L437" s="148">
        <v>2464.9189999999999</v>
      </c>
      <c r="M437" s="148">
        <v>0.83860299999999999</v>
      </c>
      <c r="N437" s="145"/>
      <c r="O437" s="145"/>
      <c r="P437" s="145"/>
      <c r="Q437" s="145"/>
      <c r="R437" s="145"/>
      <c r="S437" s="145"/>
      <c r="T437" s="145"/>
      <c r="U437" s="145"/>
      <c r="V437" s="145"/>
      <c r="W437" s="157"/>
      <c r="X437" s="158"/>
      <c r="Y437" s="145"/>
    </row>
    <row r="438" spans="2:25" ht="14.25" customHeight="1" x14ac:dyDescent="0.25">
      <c r="B438" s="150">
        <v>41095</v>
      </c>
      <c r="C438" s="147">
        <v>7.7493512355203256E-2</v>
      </c>
      <c r="D438" s="149">
        <v>7.6851407738289121E-2</v>
      </c>
      <c r="E438" s="147">
        <v>7.8160850980512911E-2</v>
      </c>
      <c r="F438" s="147">
        <v>7.2139302323639076E-2</v>
      </c>
      <c r="G438" s="148">
        <v>107.59417926</v>
      </c>
      <c r="H438" s="148">
        <v>2.1902314299999999</v>
      </c>
      <c r="I438" s="148">
        <v>4.9689858399999993</v>
      </c>
      <c r="J438" s="147">
        <v>5.161793413175792E-4</v>
      </c>
      <c r="K438" s="159">
        <v>-4.7121054146500446E-3</v>
      </c>
      <c r="L438" s="148">
        <v>2430.37</v>
      </c>
      <c r="M438" s="148">
        <v>0.83997999999999995</v>
      </c>
      <c r="N438" s="145"/>
      <c r="O438" s="145"/>
      <c r="P438" s="145"/>
      <c r="Q438" s="145"/>
      <c r="R438" s="145"/>
      <c r="S438" s="145"/>
      <c r="T438" s="145"/>
      <c r="U438" s="145"/>
      <c r="V438" s="145"/>
      <c r="W438" s="157"/>
      <c r="X438" s="158"/>
      <c r="Y438" s="145"/>
    </row>
    <row r="439" spans="2:25" ht="14.25" customHeight="1" x14ac:dyDescent="0.25">
      <c r="B439" s="150">
        <v>41096</v>
      </c>
      <c r="C439" s="147">
        <v>7.4433504532599629E-2</v>
      </c>
      <c r="D439" s="149">
        <v>7.3596431203585833E-2</v>
      </c>
      <c r="E439" s="147">
        <v>7.5278008523369841E-2</v>
      </c>
      <c r="F439" s="147">
        <v>7.0635723711385365E-2</v>
      </c>
      <c r="G439" s="148">
        <v>108.2278378</v>
      </c>
      <c r="H439" s="148">
        <v>2.1527685600000002</v>
      </c>
      <c r="I439" s="148">
        <v>6.7287288100000007</v>
      </c>
      <c r="J439" s="147">
        <v>-2.7597445071971568E-3</v>
      </c>
      <c r="K439" s="159">
        <v>-2.9607074922004678E-3</v>
      </c>
      <c r="L439" s="148">
        <v>2472.614</v>
      </c>
      <c r="M439" s="148">
        <v>0.84096300000000002</v>
      </c>
      <c r="N439" s="145"/>
      <c r="O439" s="145"/>
      <c r="P439" s="145"/>
      <c r="Q439" s="145"/>
      <c r="R439" s="145"/>
      <c r="S439" s="145"/>
      <c r="T439" s="145"/>
      <c r="U439" s="145"/>
      <c r="V439" s="145"/>
      <c r="W439" s="157"/>
      <c r="X439" s="158"/>
      <c r="Y439" s="145"/>
    </row>
    <row r="440" spans="2:25" ht="14.25" customHeight="1" x14ac:dyDescent="0.25">
      <c r="B440" s="150">
        <v>41099</v>
      </c>
      <c r="C440" s="147">
        <v>7.4352143834830089E-2</v>
      </c>
      <c r="D440" s="149">
        <v>7.350850843709214E-2</v>
      </c>
      <c r="E440" s="147">
        <v>7.5202790857680238E-2</v>
      </c>
      <c r="F440" s="147">
        <v>6.9033525620219416E-2</v>
      </c>
      <c r="G440" s="148">
        <v>108.46129569999999</v>
      </c>
      <c r="H440" s="148">
        <v>1.89615117</v>
      </c>
      <c r="I440" s="148">
        <v>5.6496418200000003</v>
      </c>
      <c r="J440" s="147">
        <v>-4.6241980751953311E-4</v>
      </c>
      <c r="K440" s="159">
        <v>-4.4749828168727246E-3</v>
      </c>
      <c r="L440" s="148">
        <v>2416.0360000000001</v>
      </c>
      <c r="M440" s="148">
        <v>0.84190200000000004</v>
      </c>
      <c r="N440" s="145"/>
      <c r="O440" s="145"/>
      <c r="P440" s="145"/>
      <c r="Q440" s="145"/>
      <c r="R440" s="145"/>
      <c r="S440" s="145"/>
      <c r="T440" s="145"/>
      <c r="U440" s="145"/>
      <c r="V440" s="145"/>
      <c r="W440" s="157"/>
      <c r="X440" s="158"/>
      <c r="Y440" s="145"/>
    </row>
    <row r="441" spans="2:25" ht="14.25" customHeight="1" x14ac:dyDescent="0.25">
      <c r="B441" s="150">
        <v>41100</v>
      </c>
      <c r="C441" s="147">
        <v>7.3911132505567481E-2</v>
      </c>
      <c r="D441" s="149">
        <v>7.3338623487082782E-2</v>
      </c>
      <c r="E441" s="147">
        <v>7.4460258095074186E-2</v>
      </c>
      <c r="F441" s="147">
        <v>6.9033524948177383E-2</v>
      </c>
      <c r="G441" s="148">
        <v>110.98336397</v>
      </c>
      <c r="H441" s="148">
        <v>2.42630123</v>
      </c>
      <c r="I441" s="148">
        <v>5.1323215099999997</v>
      </c>
      <c r="J441" s="147">
        <v>-6.1726736768236005E-4</v>
      </c>
      <c r="K441" s="159">
        <v>-4.3050985389053997E-3</v>
      </c>
      <c r="L441" s="148">
        <v>2406.7060000000001</v>
      </c>
      <c r="M441" s="148">
        <v>0.84762599999999999</v>
      </c>
      <c r="N441" s="145"/>
      <c r="O441" s="145"/>
      <c r="P441" s="145"/>
      <c r="Q441" s="145"/>
      <c r="R441" s="145"/>
      <c r="S441" s="145"/>
      <c r="T441" s="145"/>
      <c r="U441" s="145"/>
      <c r="V441" s="145"/>
      <c r="W441" s="157"/>
      <c r="X441" s="158"/>
      <c r="Y441" s="145"/>
    </row>
    <row r="442" spans="2:25" ht="14.25" customHeight="1" x14ac:dyDescent="0.25">
      <c r="B442" s="150">
        <v>41101</v>
      </c>
      <c r="C442" s="147">
        <v>7.4206243713973982E-2</v>
      </c>
      <c r="D442" s="149">
        <v>7.369030291619913E-2</v>
      </c>
      <c r="E442" s="147">
        <v>7.4702022386110567E-2</v>
      </c>
      <c r="F442" s="147">
        <v>6.916996110410592E-2</v>
      </c>
      <c r="G442" s="148">
        <v>112.07147393</v>
      </c>
      <c r="H442" s="148">
        <v>1.8479618200000001</v>
      </c>
      <c r="I442" s="148">
        <v>5.8268162500000003</v>
      </c>
      <c r="J442" s="147">
        <v>-1.4860135811500977E-3</v>
      </c>
      <c r="K442" s="159">
        <v>-4.5203418120932093E-3</v>
      </c>
      <c r="L442" s="148">
        <v>2425.5720000000001</v>
      </c>
      <c r="M442" s="148">
        <v>0.844499</v>
      </c>
      <c r="N442" s="145"/>
      <c r="O442" s="145"/>
      <c r="P442" s="145"/>
      <c r="Q442" s="145"/>
      <c r="R442" s="145"/>
      <c r="S442" s="145"/>
      <c r="T442" s="145"/>
      <c r="U442" s="145"/>
      <c r="V442" s="145"/>
      <c r="W442" s="157"/>
      <c r="X442" s="158"/>
      <c r="Y442" s="145"/>
    </row>
    <row r="443" spans="2:25" ht="14.25" customHeight="1" x14ac:dyDescent="0.25">
      <c r="B443" s="150">
        <v>41102</v>
      </c>
      <c r="C443" s="147">
        <v>7.4618071512217235E-2</v>
      </c>
      <c r="D443" s="149">
        <v>7.4236421652049661E-2</v>
      </c>
      <c r="E443" s="147">
        <v>7.496208727424887E-2</v>
      </c>
      <c r="F443" s="147">
        <v>7.0070069164583137E-2</v>
      </c>
      <c r="G443" s="148">
        <v>114.10665918000001</v>
      </c>
      <c r="H443" s="148">
        <v>2.4283745099999998</v>
      </c>
      <c r="I443" s="148">
        <v>7.6312255099999993</v>
      </c>
      <c r="J443" s="147">
        <v>-5.453383465360181E-3</v>
      </c>
      <c r="K443" s="159">
        <v>-4.1663524874665236E-3</v>
      </c>
      <c r="L443" s="148">
        <v>2449.181</v>
      </c>
      <c r="M443" s="148">
        <v>0.84023499999999995</v>
      </c>
      <c r="N443" s="145"/>
      <c r="O443" s="145"/>
      <c r="P443" s="145"/>
      <c r="Q443" s="145"/>
      <c r="R443" s="145"/>
      <c r="S443" s="145"/>
      <c r="T443" s="145"/>
      <c r="U443" s="145"/>
      <c r="V443" s="145"/>
      <c r="W443" s="157"/>
      <c r="X443" s="158"/>
      <c r="Y443" s="145"/>
    </row>
    <row r="444" spans="2:25" ht="14.25" customHeight="1" x14ac:dyDescent="0.25">
      <c r="B444" s="150">
        <v>41103</v>
      </c>
      <c r="C444" s="147">
        <v>7.4142886333742802E-2</v>
      </c>
      <c r="D444" s="149">
        <v>7.3694825794165503E-2</v>
      </c>
      <c r="E444" s="147">
        <v>7.4530406258408774E-2</v>
      </c>
      <c r="F444" s="147">
        <v>6.862745012375622E-2</v>
      </c>
      <c r="G444" s="148">
        <v>115.41491318000001</v>
      </c>
      <c r="H444" s="148">
        <v>1.2766468099999999</v>
      </c>
      <c r="I444" s="148">
        <v>5.3481657599999997</v>
      </c>
      <c r="J444" s="147">
        <v>-4.7553340626386676E-3</v>
      </c>
      <c r="K444" s="159">
        <v>-5.0673756704092826E-3</v>
      </c>
      <c r="L444" s="148">
        <v>2450.6329999999998</v>
      </c>
      <c r="M444" s="148">
        <v>0.845804</v>
      </c>
      <c r="N444" s="145"/>
      <c r="O444" s="145"/>
      <c r="P444" s="145"/>
      <c r="Q444" s="145"/>
      <c r="R444" s="145"/>
      <c r="S444" s="145"/>
      <c r="T444" s="145"/>
      <c r="U444" s="145"/>
      <c r="V444" s="145"/>
      <c r="W444" s="157"/>
      <c r="X444" s="158"/>
      <c r="Y444" s="145"/>
    </row>
    <row r="445" spans="2:25" ht="14.25" customHeight="1" x14ac:dyDescent="0.25">
      <c r="B445" s="150">
        <v>41106</v>
      </c>
      <c r="C445" s="147">
        <v>7.369530635560044E-2</v>
      </c>
      <c r="D445" s="149">
        <v>7.3775440366597694E-2</v>
      </c>
      <c r="E445" s="147">
        <v>7.3637492427237716E-2</v>
      </c>
      <c r="F445" s="147">
        <v>7.1428565835190833E-2</v>
      </c>
      <c r="G445" s="148">
        <v>115.78473906000001</v>
      </c>
      <c r="H445" s="148">
        <v>1.4418649799999999</v>
      </c>
      <c r="I445" s="148">
        <v>5.88276033</v>
      </c>
      <c r="J445" s="147">
        <v>1.4794547459023265E-3</v>
      </c>
      <c r="K445" s="159">
        <v>-2.3468745314068618E-3</v>
      </c>
      <c r="L445" s="148">
        <v>2399.7310000000002</v>
      </c>
      <c r="M445" s="148">
        <v>0.85096400000000005</v>
      </c>
      <c r="N445" s="145"/>
      <c r="O445" s="145"/>
      <c r="P445" s="145"/>
      <c r="Q445" s="145"/>
      <c r="R445" s="145"/>
      <c r="S445" s="145"/>
      <c r="T445" s="145"/>
      <c r="U445" s="145"/>
      <c r="V445" s="145"/>
      <c r="W445" s="157"/>
      <c r="X445" s="158"/>
      <c r="Y445" s="145"/>
    </row>
    <row r="446" spans="2:25" ht="14.25" customHeight="1" x14ac:dyDescent="0.25">
      <c r="B446" s="150">
        <v>41107</v>
      </c>
      <c r="C446" s="147">
        <v>7.3620605591691812E-2</v>
      </c>
      <c r="D446" s="149">
        <v>7.3871023007355499E-2</v>
      </c>
      <c r="E446" s="147">
        <v>7.3404584854671731E-2</v>
      </c>
      <c r="F446" s="147">
        <v>7.0921988006226885E-2</v>
      </c>
      <c r="G446" s="148">
        <v>116.24756435</v>
      </c>
      <c r="H446" s="148">
        <v>1.9287177</v>
      </c>
      <c r="I446" s="148">
        <v>3.7455236199999997</v>
      </c>
      <c r="J446" s="147">
        <v>-3.1718413877683516E-4</v>
      </c>
      <c r="K446" s="159">
        <v>-2.9490350011286137E-3</v>
      </c>
      <c r="L446" s="148">
        <v>2414.201</v>
      </c>
      <c r="M446" s="148">
        <v>0.85178500000000001</v>
      </c>
      <c r="N446" s="145"/>
      <c r="O446" s="145"/>
      <c r="P446" s="145"/>
      <c r="Q446" s="145"/>
      <c r="R446" s="145"/>
      <c r="S446" s="145"/>
      <c r="T446" s="145"/>
      <c r="U446" s="145"/>
      <c r="V446" s="145"/>
      <c r="W446" s="157"/>
      <c r="X446" s="158"/>
      <c r="Y446" s="145"/>
    </row>
    <row r="447" spans="2:25" ht="14.25" customHeight="1" x14ac:dyDescent="0.25">
      <c r="B447" s="150">
        <v>41108</v>
      </c>
      <c r="C447" s="147">
        <v>7.3747164732608519E-2</v>
      </c>
      <c r="D447" s="149">
        <v>7.395987220270972E-2</v>
      </c>
      <c r="E447" s="147">
        <v>7.356595985228602E-2</v>
      </c>
      <c r="F447" s="147">
        <v>6.9513409636735468E-2</v>
      </c>
      <c r="G447" s="148">
        <v>116.75983385000001</v>
      </c>
      <c r="H447" s="148">
        <v>2.78005068</v>
      </c>
      <c r="I447" s="148">
        <v>4.9273039499999998</v>
      </c>
      <c r="J447" s="147">
        <v>4.871375792740685E-4</v>
      </c>
      <c r="K447" s="159">
        <v>-4.4464625659742518E-3</v>
      </c>
      <c r="L447" s="148">
        <v>2414.335</v>
      </c>
      <c r="M447" s="148">
        <v>0.85023300000000002</v>
      </c>
      <c r="N447" s="145"/>
      <c r="O447" s="145"/>
      <c r="P447" s="145"/>
      <c r="Q447" s="145"/>
      <c r="R447" s="145"/>
      <c r="S447" s="145"/>
      <c r="T447" s="145"/>
      <c r="U447" s="145"/>
      <c r="V447" s="145"/>
      <c r="W447" s="157"/>
      <c r="X447" s="158"/>
      <c r="Y447" s="145"/>
    </row>
    <row r="448" spans="2:25" ht="14.25" customHeight="1" x14ac:dyDescent="0.25">
      <c r="B448" s="150">
        <v>41109</v>
      </c>
      <c r="C448" s="147">
        <v>7.409308475472251E-2</v>
      </c>
      <c r="D448" s="149">
        <v>7.4142985060588668E-2</v>
      </c>
      <c r="E448" s="147">
        <v>7.404511285329389E-2</v>
      </c>
      <c r="F448" s="147">
        <v>7.142856243389395E-2</v>
      </c>
      <c r="G448" s="148">
        <v>117.93149735999999</v>
      </c>
      <c r="H448" s="148">
        <v>2.4142220499999998</v>
      </c>
      <c r="I448" s="148">
        <v>7.2886673999999996</v>
      </c>
      <c r="J448" s="147">
        <v>-1.083417610409114E-3</v>
      </c>
      <c r="K448" s="159">
        <v>-2.714422626694718E-3</v>
      </c>
      <c r="L448" s="148">
        <v>2424.3220000000001</v>
      </c>
      <c r="M448" s="148">
        <v>0.84605399999999997</v>
      </c>
      <c r="N448" s="145"/>
      <c r="O448" s="145"/>
      <c r="P448" s="145"/>
      <c r="Q448" s="145"/>
      <c r="R448" s="145"/>
      <c r="S448" s="145"/>
      <c r="T448" s="145"/>
      <c r="U448" s="145"/>
      <c r="V448" s="145"/>
      <c r="W448" s="157"/>
      <c r="X448" s="158"/>
      <c r="Y448" s="145"/>
    </row>
    <row r="449" spans="2:25" ht="14.25" customHeight="1" x14ac:dyDescent="0.25">
      <c r="B449" s="150">
        <v>41110</v>
      </c>
      <c r="C449" s="147">
        <v>7.4253857160018102E-2</v>
      </c>
      <c r="D449" s="149">
        <v>7.450245492981003E-2</v>
      </c>
      <c r="E449" s="147">
        <v>7.4053682447764585E-2</v>
      </c>
      <c r="F449" s="147">
        <v>6.9930066058078777E-2</v>
      </c>
      <c r="G449" s="148">
        <v>118.73446695000001</v>
      </c>
      <c r="H449" s="148">
        <v>1.7451573100000002</v>
      </c>
      <c r="I449" s="148">
        <v>4.6862111100000003</v>
      </c>
      <c r="J449" s="147">
        <v>2.8209452040251176E-3</v>
      </c>
      <c r="K449" s="159">
        <v>-4.5723888717312533E-3</v>
      </c>
      <c r="L449" s="148">
        <v>2398.4549999999999</v>
      </c>
      <c r="M449" s="148">
        <v>0.84431900000000004</v>
      </c>
      <c r="N449" s="145"/>
      <c r="O449" s="145"/>
      <c r="P449" s="145"/>
      <c r="Q449" s="145"/>
      <c r="R449" s="145"/>
      <c r="S449" s="145"/>
      <c r="T449" s="145"/>
      <c r="U449" s="145"/>
      <c r="V449" s="145"/>
      <c r="W449" s="157"/>
      <c r="X449" s="158"/>
      <c r="Y449" s="145"/>
    </row>
    <row r="450" spans="2:25" ht="14.25" customHeight="1" x14ac:dyDescent="0.25">
      <c r="B450" s="150">
        <v>41113</v>
      </c>
      <c r="C450" s="147">
        <v>7.470911343722933E-2</v>
      </c>
      <c r="D450" s="149">
        <v>7.4882689882120254E-2</v>
      </c>
      <c r="E450" s="147">
        <v>7.4558913620169712E-2</v>
      </c>
      <c r="F450" s="147">
        <v>7.0778561318353347E-2</v>
      </c>
      <c r="G450" s="148">
        <v>119.69651465</v>
      </c>
      <c r="H450" s="148">
        <v>2.65329192</v>
      </c>
      <c r="I450" s="148">
        <v>4.7127532800000003</v>
      </c>
      <c r="J450" s="147">
        <v>4.6183294834239328E-3</v>
      </c>
      <c r="K450" s="159">
        <v>-4.1041285637669067E-3</v>
      </c>
      <c r="L450" s="148">
        <v>2365.431</v>
      </c>
      <c r="M450" s="148">
        <v>0.83907100000000001</v>
      </c>
      <c r="N450" s="145"/>
      <c r="O450" s="145"/>
      <c r="P450" s="145"/>
      <c r="Q450" s="145"/>
      <c r="R450" s="145"/>
      <c r="S450" s="145"/>
      <c r="T450" s="145"/>
      <c r="U450" s="145"/>
      <c r="V450" s="145"/>
      <c r="W450" s="157"/>
      <c r="X450" s="158"/>
      <c r="Y450" s="145"/>
    </row>
    <row r="451" spans="2:25" ht="14.25" customHeight="1" x14ac:dyDescent="0.25">
      <c r="B451" s="150">
        <v>41114</v>
      </c>
      <c r="C451" s="147">
        <v>7.4569843681513079E-2</v>
      </c>
      <c r="D451" s="149">
        <v>7.4796154316339167E-2</v>
      </c>
      <c r="E451" s="147">
        <v>7.4366545729683362E-2</v>
      </c>
      <c r="F451" s="147">
        <v>7.1138206422634617E-2</v>
      </c>
      <c r="G451" s="148">
        <v>122.04947541</v>
      </c>
      <c r="H451" s="148">
        <v>1.6272275999999999</v>
      </c>
      <c r="I451" s="148">
        <v>5.6065875800000002</v>
      </c>
      <c r="J451" s="147">
        <v>4.4148793964583323E-3</v>
      </c>
      <c r="K451" s="159">
        <v>-3.6579478937045495E-3</v>
      </c>
      <c r="L451" s="148">
        <v>2375.9920000000002</v>
      </c>
      <c r="M451" s="148">
        <v>0.84101599999999999</v>
      </c>
      <c r="N451" s="145"/>
      <c r="O451" s="145"/>
      <c r="P451" s="145"/>
      <c r="Q451" s="145"/>
      <c r="R451" s="145"/>
      <c r="S451" s="145"/>
      <c r="T451" s="145"/>
      <c r="U451" s="145"/>
      <c r="V451" s="145"/>
      <c r="W451" s="157"/>
      <c r="X451" s="158"/>
      <c r="Y451" s="145"/>
    </row>
    <row r="452" spans="2:25" ht="14.25" customHeight="1" x14ac:dyDescent="0.25">
      <c r="B452" s="150">
        <v>41115</v>
      </c>
      <c r="C452" s="147">
        <v>7.4794138532331828E-2</v>
      </c>
      <c r="D452" s="149">
        <v>7.4794643313472381E-2</v>
      </c>
      <c r="E452" s="147">
        <v>7.4800172508719287E-2</v>
      </c>
      <c r="F452" s="147">
        <v>7.0281123625796457E-2</v>
      </c>
      <c r="G452" s="148">
        <v>123.47147765</v>
      </c>
      <c r="H452" s="148">
        <v>3.0514861500000001</v>
      </c>
      <c r="I452" s="148">
        <v>5.0558252000000001</v>
      </c>
      <c r="J452" s="147">
        <v>2.927284576287938E-3</v>
      </c>
      <c r="K452" s="159">
        <v>-4.5135196876759237E-3</v>
      </c>
      <c r="L452" s="148">
        <v>2360.0830000000001</v>
      </c>
      <c r="M452" s="148">
        <v>0.83838800000000002</v>
      </c>
      <c r="N452" s="145"/>
      <c r="O452" s="145"/>
      <c r="P452" s="145"/>
      <c r="Q452" s="145"/>
      <c r="R452" s="145"/>
      <c r="S452" s="145"/>
      <c r="T452" s="145"/>
      <c r="U452" s="145"/>
      <c r="V452" s="145"/>
      <c r="W452" s="157"/>
      <c r="X452" s="158"/>
      <c r="Y452" s="145"/>
    </row>
    <row r="453" spans="2:25" ht="14.25" customHeight="1" x14ac:dyDescent="0.25">
      <c r="B453" s="150">
        <v>41116</v>
      </c>
      <c r="C453" s="147">
        <v>7.5068745221378241E-2</v>
      </c>
      <c r="D453" s="149">
        <v>7.4983116059686869E-2</v>
      </c>
      <c r="E453" s="147">
        <v>7.514017112371367E-2</v>
      </c>
      <c r="F453" s="147">
        <v>7.0281128780442834E-2</v>
      </c>
      <c r="G453" s="148">
        <v>126.24847094</v>
      </c>
      <c r="H453" s="148">
        <v>2.67514436</v>
      </c>
      <c r="I453" s="148">
        <v>5.0637133500000004</v>
      </c>
      <c r="J453" s="147">
        <v>6.1285378168349416E-3</v>
      </c>
      <c r="K453" s="159">
        <v>-4.7019872792440354E-3</v>
      </c>
      <c r="L453" s="148">
        <v>2347.4879999999998</v>
      </c>
      <c r="M453" s="148">
        <v>0.83565299999999998</v>
      </c>
      <c r="N453" s="145"/>
      <c r="O453" s="145"/>
      <c r="P453" s="145"/>
      <c r="Q453" s="145"/>
      <c r="R453" s="145"/>
      <c r="S453" s="145"/>
      <c r="T453" s="145"/>
      <c r="U453" s="145"/>
      <c r="V453" s="145"/>
      <c r="W453" s="157"/>
      <c r="X453" s="158"/>
      <c r="Y453" s="145"/>
    </row>
    <row r="454" spans="2:25" ht="14.25" customHeight="1" x14ac:dyDescent="0.25">
      <c r="B454" s="150">
        <v>41117</v>
      </c>
      <c r="C454" s="147">
        <v>7.5022586126122046E-2</v>
      </c>
      <c r="D454" s="149">
        <v>7.4891431740396017E-2</v>
      </c>
      <c r="E454" s="147">
        <v>7.5134838043225002E-2</v>
      </c>
      <c r="F454" s="147">
        <v>7.1501534730078309E-2</v>
      </c>
      <c r="G454" s="148">
        <v>128.70778103000001</v>
      </c>
      <c r="H454" s="148">
        <v>1.9978403600000001</v>
      </c>
      <c r="I454" s="148">
        <v>4.5528185299999997</v>
      </c>
      <c r="J454" s="147">
        <v>5.5711801927196243E-3</v>
      </c>
      <c r="K454" s="159">
        <v>-3.3898970103177078E-3</v>
      </c>
      <c r="L454" s="148">
        <v>2349.1080000000002</v>
      </c>
      <c r="M454" s="148">
        <v>0.83656799999999998</v>
      </c>
      <c r="N454" s="145"/>
      <c r="O454" s="145"/>
      <c r="P454" s="145"/>
      <c r="Q454" s="145"/>
      <c r="R454" s="145"/>
      <c r="S454" s="145"/>
      <c r="T454" s="145"/>
      <c r="U454" s="145"/>
      <c r="V454" s="145"/>
      <c r="W454" s="157"/>
      <c r="X454" s="158"/>
      <c r="Y454" s="145"/>
    </row>
    <row r="455" spans="2:25" ht="14.25" customHeight="1" x14ac:dyDescent="0.25">
      <c r="B455" s="150">
        <v>41120</v>
      </c>
      <c r="C455" s="147">
        <v>7.5232156493680577E-2</v>
      </c>
      <c r="D455" s="149">
        <v>7.5356358771683188E-2</v>
      </c>
      <c r="E455" s="147">
        <v>7.5148916979840205E-2</v>
      </c>
      <c r="F455" s="147">
        <v>7.1501534730078309E-2</v>
      </c>
      <c r="G455" s="148">
        <v>131.04923241</v>
      </c>
      <c r="H455" s="148">
        <v>2.9211482700000002</v>
      </c>
      <c r="I455" s="148">
        <v>4.9627611299999996</v>
      </c>
      <c r="J455" s="147">
        <v>5.8771609260375186E-3</v>
      </c>
      <c r="K455" s="159">
        <v>-3.854824041604879E-3</v>
      </c>
      <c r="L455" s="148">
        <v>2335.7930000000001</v>
      </c>
      <c r="M455" s="148">
        <v>0.83454499999999998</v>
      </c>
      <c r="N455" s="145"/>
      <c r="O455" s="145"/>
      <c r="P455" s="145"/>
      <c r="Q455" s="145"/>
      <c r="R455" s="145"/>
      <c r="S455" s="145"/>
      <c r="T455" s="145"/>
      <c r="U455" s="145"/>
      <c r="V455" s="145"/>
      <c r="W455" s="157"/>
      <c r="X455" s="158"/>
      <c r="Y455" s="145"/>
    </row>
    <row r="456" spans="2:25" ht="14.25" customHeight="1" x14ac:dyDescent="0.25">
      <c r="B456" s="150">
        <v>41121</v>
      </c>
      <c r="C456" s="147">
        <v>7.5409548758635245E-2</v>
      </c>
      <c r="D456" s="149">
        <v>7.5823179064997581E-2</v>
      </c>
      <c r="E456" s="147">
        <v>7.5081512620275917E-2</v>
      </c>
      <c r="F456" s="147">
        <v>7.014028075331355E-2</v>
      </c>
      <c r="G456" s="148">
        <v>133.08115999</v>
      </c>
      <c r="H456" s="148">
        <v>3.22480075</v>
      </c>
      <c r="I456" s="148">
        <v>5.0566183300000001</v>
      </c>
      <c r="J456" s="147">
        <v>2.2973331659781092E-3</v>
      </c>
      <c r="K456" s="159">
        <v>-5.6828983116840315E-3</v>
      </c>
      <c r="L456" s="148">
        <v>2332.922</v>
      </c>
      <c r="M456" s="148">
        <v>0.832511</v>
      </c>
      <c r="N456" s="145"/>
      <c r="O456" s="145"/>
      <c r="P456" s="145"/>
      <c r="Q456" s="145"/>
      <c r="R456" s="145"/>
      <c r="S456" s="145"/>
      <c r="T456" s="145"/>
      <c r="U456" s="145"/>
      <c r="V456" s="145"/>
      <c r="W456" s="157"/>
      <c r="X456" s="158"/>
      <c r="Y456" s="145"/>
    </row>
    <row r="457" spans="2:25" ht="14.25" customHeight="1" x14ac:dyDescent="0.25">
      <c r="B457" s="150">
        <v>41122</v>
      </c>
      <c r="C457" s="147">
        <v>7.5315328367832779E-2</v>
      </c>
      <c r="D457" s="149">
        <v>7.5725387460055471E-2</v>
      </c>
      <c r="E457" s="147">
        <v>7.4978429318079909E-2</v>
      </c>
      <c r="F457" s="147">
        <v>7.223942136242012E-2</v>
      </c>
      <c r="G457" s="148">
        <v>134.53020105000002</v>
      </c>
      <c r="H457" s="148">
        <v>1.53589847</v>
      </c>
      <c r="I457" s="148">
        <v>6.1237355199999994</v>
      </c>
      <c r="J457" s="147">
        <v>-2.0179965121493448E-3</v>
      </c>
      <c r="K457" s="159">
        <v>-3.4859660976353513E-3</v>
      </c>
      <c r="L457" s="148">
        <v>2358.6509999999998</v>
      </c>
      <c r="M457" s="148">
        <v>0.83332499999999998</v>
      </c>
      <c r="N457" s="145"/>
      <c r="O457" s="145"/>
      <c r="P457" s="145"/>
      <c r="Q457" s="145"/>
      <c r="R457" s="145"/>
      <c r="S457" s="145"/>
      <c r="T457" s="145"/>
      <c r="U457" s="145"/>
      <c r="V457" s="145"/>
      <c r="W457" s="157"/>
      <c r="X457" s="158"/>
      <c r="Y457" s="145"/>
    </row>
    <row r="458" spans="2:25" ht="14.25" customHeight="1" x14ac:dyDescent="0.25">
      <c r="B458" s="150">
        <v>41123</v>
      </c>
      <c r="C458" s="147">
        <v>7.4579084282931862E-2</v>
      </c>
      <c r="D458" s="149">
        <v>7.5256060088006047E-2</v>
      </c>
      <c r="E458" s="147">
        <v>7.4067998391794398E-2</v>
      </c>
      <c r="F458" s="147">
        <v>7.2239418630711552E-2</v>
      </c>
      <c r="G458" s="148">
        <v>137.45860575999998</v>
      </c>
      <c r="H458" s="148">
        <v>1.8099213299999999</v>
      </c>
      <c r="I458" s="148">
        <v>6.0168897100000001</v>
      </c>
      <c r="J458" s="147">
        <v>-9.2700220202844336E-4</v>
      </c>
      <c r="K458" s="159">
        <v>-3.0166414572944944E-3</v>
      </c>
      <c r="L458" s="148">
        <v>2334.8820000000001</v>
      </c>
      <c r="M458" s="148">
        <v>0.84201300000000001</v>
      </c>
      <c r="N458" s="145"/>
      <c r="O458" s="145"/>
      <c r="P458" s="145"/>
      <c r="Q458" s="145"/>
      <c r="R458" s="145"/>
      <c r="S458" s="145"/>
      <c r="T458" s="145"/>
      <c r="U458" s="145"/>
      <c r="V458" s="145"/>
      <c r="W458" s="157"/>
      <c r="X458" s="158"/>
      <c r="Y458" s="145"/>
    </row>
    <row r="459" spans="2:25" ht="14.25" customHeight="1" x14ac:dyDescent="0.25">
      <c r="B459" s="150">
        <v>41124</v>
      </c>
      <c r="C459" s="147">
        <v>7.4360754527929215E-2</v>
      </c>
      <c r="D459" s="149">
        <v>7.5164264393529398E-2</v>
      </c>
      <c r="E459" s="147">
        <v>7.3735323144085665E-2</v>
      </c>
      <c r="F459" s="147">
        <v>7.042253879711112E-2</v>
      </c>
      <c r="G459" s="148">
        <v>140.94309071000001</v>
      </c>
      <c r="H459" s="148">
        <v>3.0020819699999999</v>
      </c>
      <c r="I459" s="148">
        <v>6.4970785499999995</v>
      </c>
      <c r="J459" s="147">
        <v>-5.8005429728798918E-3</v>
      </c>
      <c r="K459" s="159">
        <v>-4.7417255964182781E-3</v>
      </c>
      <c r="L459" s="148">
        <v>2353.7370000000001</v>
      </c>
      <c r="M459" s="148">
        <v>0.84477899999999995</v>
      </c>
      <c r="N459" s="145"/>
      <c r="O459" s="145"/>
      <c r="P459" s="145"/>
      <c r="Q459" s="145"/>
      <c r="R459" s="145"/>
      <c r="S459" s="145"/>
      <c r="T459" s="145"/>
      <c r="U459" s="145"/>
      <c r="V459" s="145"/>
      <c r="W459" s="157"/>
      <c r="X459" s="158"/>
      <c r="Y459" s="145"/>
    </row>
    <row r="460" spans="2:25" ht="14.25" customHeight="1" x14ac:dyDescent="0.25">
      <c r="B460" s="150">
        <v>41127</v>
      </c>
      <c r="C460" s="147">
        <v>7.4386787231482163E-2</v>
      </c>
      <c r="D460" s="149">
        <v>7.4884754223834782E-2</v>
      </c>
      <c r="E460" s="147">
        <v>7.3974275118938129E-2</v>
      </c>
      <c r="F460" s="147">
        <v>7.0281125251390505E-2</v>
      </c>
      <c r="G460" s="148">
        <v>140.62287079000001</v>
      </c>
      <c r="H460" s="148">
        <v>3.2959124799999997</v>
      </c>
      <c r="I460" s="148">
        <v>7.9691967300000002</v>
      </c>
      <c r="J460" s="147">
        <v>-5.355487878712639E-3</v>
      </c>
      <c r="K460" s="159">
        <v>-4.6036289724442764E-3</v>
      </c>
      <c r="L460" s="148">
        <v>2385.6109999999999</v>
      </c>
      <c r="M460" s="148">
        <v>0.84411700000000001</v>
      </c>
      <c r="N460" s="145"/>
      <c r="O460" s="145"/>
      <c r="P460" s="145"/>
      <c r="Q460" s="145"/>
      <c r="R460" s="145"/>
      <c r="S460" s="145"/>
      <c r="T460" s="145"/>
      <c r="U460" s="145"/>
      <c r="V460" s="145"/>
      <c r="W460" s="157"/>
      <c r="X460" s="158"/>
      <c r="Y460" s="145"/>
    </row>
    <row r="461" spans="2:25" ht="14.25" customHeight="1" x14ac:dyDescent="0.25">
      <c r="B461" s="150">
        <v>41128</v>
      </c>
      <c r="C461" s="147">
        <v>7.4365067486344638E-2</v>
      </c>
      <c r="D461" s="149">
        <v>7.4794692173323296E-2</v>
      </c>
      <c r="E461" s="147">
        <v>7.4038859360427353E-2</v>
      </c>
      <c r="F461" s="147">
        <v>7.2239420523569006E-2</v>
      </c>
      <c r="G461" s="148">
        <v>139.18948283</v>
      </c>
      <c r="H461" s="148">
        <v>2.0979573199999999</v>
      </c>
      <c r="I461" s="148">
        <v>4.8889534000000001</v>
      </c>
      <c r="J461" s="147">
        <v>-7.4906555062313925E-3</v>
      </c>
      <c r="K461" s="159">
        <v>-2.5552716497542899E-3</v>
      </c>
      <c r="L461" s="148">
        <v>2388.873</v>
      </c>
      <c r="M461" s="148">
        <v>0.84393399999999996</v>
      </c>
      <c r="N461" s="145"/>
      <c r="O461" s="145"/>
      <c r="P461" s="145"/>
      <c r="Q461" s="145"/>
      <c r="R461" s="145"/>
      <c r="S461" s="145"/>
      <c r="T461" s="145"/>
      <c r="U461" s="145"/>
      <c r="V461" s="145"/>
      <c r="W461" s="157"/>
      <c r="X461" s="158"/>
      <c r="Y461" s="145"/>
    </row>
    <row r="462" spans="2:25" ht="14.25" customHeight="1" x14ac:dyDescent="0.25">
      <c r="B462" s="150">
        <v>41129</v>
      </c>
      <c r="C462" s="147">
        <v>7.4237725986709011E-2</v>
      </c>
      <c r="D462" s="149">
        <v>7.4708490747369363E-2</v>
      </c>
      <c r="E462" s="147">
        <v>7.3860459828382602E-2</v>
      </c>
      <c r="F462" s="147">
        <v>7.092198912172111E-2</v>
      </c>
      <c r="G462" s="148">
        <v>138.03688918999998</v>
      </c>
      <c r="H462" s="148">
        <v>1.7946600800000001</v>
      </c>
      <c r="I462" s="148">
        <v>5.1742852299999997</v>
      </c>
      <c r="J462" s="147">
        <v>-6.7480784770124497E-3</v>
      </c>
      <c r="K462" s="159">
        <v>-3.7865016256482531E-3</v>
      </c>
      <c r="L462" s="148">
        <v>2389.7950000000001</v>
      </c>
      <c r="M462" s="148">
        <v>0.84495399999999998</v>
      </c>
      <c r="N462" s="145"/>
      <c r="O462" s="145"/>
      <c r="P462" s="145"/>
      <c r="Q462" s="145"/>
      <c r="R462" s="145"/>
      <c r="S462" s="145"/>
      <c r="T462" s="145"/>
      <c r="U462" s="145"/>
      <c r="V462" s="145"/>
      <c r="W462" s="157"/>
      <c r="X462" s="158"/>
      <c r="Y462" s="145"/>
    </row>
    <row r="463" spans="2:25" ht="14.25" customHeight="1" x14ac:dyDescent="0.25">
      <c r="B463" s="150">
        <v>41130</v>
      </c>
      <c r="C463" s="147">
        <v>7.4309115340634571E-2</v>
      </c>
      <c r="D463" s="149">
        <v>7.4801410834478665E-2</v>
      </c>
      <c r="E463" s="147">
        <v>7.3939112055607867E-2</v>
      </c>
      <c r="F463" s="147">
        <v>7.0140279363360647E-2</v>
      </c>
      <c r="G463" s="148">
        <v>137.66118097999998</v>
      </c>
      <c r="H463" s="148">
        <v>1.6965368999999999</v>
      </c>
      <c r="I463" s="148">
        <v>6.1407496699999999</v>
      </c>
      <c r="J463" s="147">
        <v>-5.4935036994101343E-3</v>
      </c>
      <c r="K463" s="159">
        <v>-4.6611314711180185E-3</v>
      </c>
      <c r="L463" s="148">
        <v>2411.6999999999998</v>
      </c>
      <c r="M463" s="148">
        <v>0.84379999999999999</v>
      </c>
      <c r="N463" s="145"/>
      <c r="O463" s="145"/>
      <c r="P463" s="145"/>
      <c r="Q463" s="145"/>
      <c r="R463" s="145"/>
      <c r="S463" s="145"/>
      <c r="T463" s="145"/>
      <c r="U463" s="145"/>
      <c r="V463" s="145"/>
      <c r="W463" s="157"/>
      <c r="X463" s="158"/>
      <c r="Y463" s="145"/>
    </row>
    <row r="464" spans="2:25" ht="14.25" customHeight="1" x14ac:dyDescent="0.25">
      <c r="B464" s="150">
        <v>41131</v>
      </c>
      <c r="C464" s="147">
        <v>7.4234888893469894E-2</v>
      </c>
      <c r="D464" s="149">
        <v>7.4896381835733036E-2</v>
      </c>
      <c r="E464" s="147">
        <v>7.3701417032519007E-2</v>
      </c>
      <c r="F464" s="147">
        <v>6.903352254622297E-2</v>
      </c>
      <c r="G464" s="148">
        <v>137.28441999999998</v>
      </c>
      <c r="H464" s="148">
        <v>1.0142834199999999</v>
      </c>
      <c r="I464" s="148">
        <v>3.7362429900000005</v>
      </c>
      <c r="J464" s="147">
        <v>-2.1366413881677248E-3</v>
      </c>
      <c r="K464" s="159">
        <v>-5.8628592895100667E-3</v>
      </c>
      <c r="L464" s="148">
        <v>2399.7510000000002</v>
      </c>
      <c r="M464" s="148">
        <v>0.84469499999999997</v>
      </c>
      <c r="N464" s="145"/>
      <c r="O464" s="145"/>
      <c r="P464" s="145"/>
      <c r="Q464" s="145"/>
      <c r="R464" s="145"/>
      <c r="S464" s="145"/>
      <c r="T464" s="145"/>
      <c r="U464" s="145"/>
      <c r="V464" s="145"/>
      <c r="W464" s="157"/>
      <c r="X464" s="158"/>
      <c r="Y464" s="145"/>
    </row>
    <row r="465" spans="2:25" ht="14.25" customHeight="1" x14ac:dyDescent="0.25">
      <c r="B465" s="150">
        <v>41134</v>
      </c>
      <c r="C465" s="147">
        <v>7.4117819223704459E-2</v>
      </c>
      <c r="D465" s="149">
        <v>7.4898569785365188E-2</v>
      </c>
      <c r="E465" s="147">
        <v>7.3477301690280203E-2</v>
      </c>
      <c r="F465" s="147">
        <v>6.9999998640465688E-2</v>
      </c>
      <c r="G465" s="148">
        <v>137.54109835999998</v>
      </c>
      <c r="H465" s="148">
        <v>1.6960770599999999</v>
      </c>
      <c r="I465" s="148">
        <v>5.2363832400000003</v>
      </c>
      <c r="J465" s="147">
        <v>-4.9519101968145077E-4</v>
      </c>
      <c r="K465" s="159">
        <v>-4.8985711448994995E-3</v>
      </c>
      <c r="L465" s="148">
        <v>2351.931</v>
      </c>
      <c r="M465" s="148">
        <v>0.84618499999999996</v>
      </c>
      <c r="N465" s="145"/>
      <c r="O465" s="145"/>
      <c r="P465" s="145"/>
      <c r="Q465" s="145"/>
      <c r="R465" s="145"/>
      <c r="S465" s="145"/>
      <c r="T465" s="145"/>
      <c r="U465" s="145"/>
      <c r="V465" s="145"/>
      <c r="W465" s="157"/>
      <c r="X465" s="158"/>
      <c r="Y465" s="145"/>
    </row>
    <row r="466" spans="2:25" ht="14.25" customHeight="1" x14ac:dyDescent="0.25">
      <c r="B466" s="150">
        <v>41135</v>
      </c>
      <c r="C466" s="147">
        <v>7.4102920620453067E-2</v>
      </c>
      <c r="D466" s="149">
        <v>7.4802149878158544E-2</v>
      </c>
      <c r="E466" s="147">
        <v>7.3545786329951512E-2</v>
      </c>
      <c r="F466" s="147">
        <v>6.9375625578648112E-2</v>
      </c>
      <c r="G466" s="148">
        <v>138.28282278</v>
      </c>
      <c r="H466" s="148">
        <v>2.1036073200000001</v>
      </c>
      <c r="I466" s="148">
        <v>6.3205759200000005</v>
      </c>
      <c r="J466" s="147">
        <v>-3.2014936184661291E-3</v>
      </c>
      <c r="K466" s="159">
        <v>-5.4265242995104324E-3</v>
      </c>
      <c r="L466" s="148">
        <v>2357.0160000000001</v>
      </c>
      <c r="M466" s="148">
        <v>0.84647300000000003</v>
      </c>
      <c r="N466" s="145"/>
      <c r="O466" s="145"/>
      <c r="P466" s="145"/>
      <c r="Q466" s="145"/>
      <c r="R466" s="145"/>
      <c r="S466" s="145"/>
      <c r="T466" s="145"/>
      <c r="U466" s="145"/>
      <c r="V466" s="145"/>
      <c r="W466" s="157"/>
      <c r="X466" s="158"/>
      <c r="Y466" s="145"/>
    </row>
    <row r="467" spans="2:25" ht="14.25" customHeight="1" x14ac:dyDescent="0.25">
      <c r="B467" s="150">
        <v>41136</v>
      </c>
      <c r="C467" s="147">
        <v>7.3726010512865467E-2</v>
      </c>
      <c r="D467" s="149">
        <v>7.4343237196836873E-2</v>
      </c>
      <c r="E467" s="147">
        <v>7.322432960207137E-2</v>
      </c>
      <c r="F467" s="147">
        <v>7.0707070331852695E-2</v>
      </c>
      <c r="G467" s="148">
        <v>138.31206940999999</v>
      </c>
      <c r="H467" s="148">
        <v>1.2560223500000001</v>
      </c>
      <c r="I467" s="148">
        <v>3.9595616999999996</v>
      </c>
      <c r="J467" s="147">
        <v>-2.9818819067642453E-3</v>
      </c>
      <c r="K467" s="159">
        <v>-3.6361668649841777E-3</v>
      </c>
      <c r="L467" s="148">
        <v>2331.6149999999998</v>
      </c>
      <c r="M467" s="148">
        <v>0.85076799999999997</v>
      </c>
      <c r="N467" s="145"/>
      <c r="O467" s="145"/>
      <c r="P467" s="145"/>
      <c r="Q467" s="145"/>
      <c r="R467" s="145"/>
      <c r="S467" s="145"/>
      <c r="T467" s="145"/>
      <c r="U467" s="145"/>
      <c r="V467" s="145"/>
      <c r="W467" s="157"/>
      <c r="X467" s="158"/>
      <c r="Y467" s="145"/>
    </row>
    <row r="468" spans="2:25" ht="14.25" customHeight="1" x14ac:dyDescent="0.25">
      <c r="B468" s="150">
        <v>41137</v>
      </c>
      <c r="C468" s="147">
        <v>7.3516220413940014E-2</v>
      </c>
      <c r="D468" s="149">
        <v>7.40667784804976E-2</v>
      </c>
      <c r="E468" s="147">
        <v>7.307549435995099E-2</v>
      </c>
      <c r="F468" s="147">
        <v>7.0707069875411366E-2</v>
      </c>
      <c r="G468" s="148">
        <v>138.57682808000001</v>
      </c>
      <c r="H468" s="148">
        <v>1.80890828</v>
      </c>
      <c r="I468" s="148">
        <v>3.2875405299999998</v>
      </c>
      <c r="J468" s="147">
        <v>3.5240030394072567E-4</v>
      </c>
      <c r="K468" s="159">
        <v>-3.359708605086234E-3</v>
      </c>
      <c r="L468" s="148">
        <v>2319.67</v>
      </c>
      <c r="M468" s="148">
        <v>0.85325200000000001</v>
      </c>
      <c r="N468" s="145"/>
      <c r="O468" s="145"/>
      <c r="P468" s="145"/>
      <c r="Q468" s="145"/>
      <c r="R468" s="145"/>
      <c r="S468" s="145"/>
      <c r="T468" s="145"/>
      <c r="U468" s="145"/>
      <c r="V468" s="145"/>
      <c r="W468" s="157"/>
      <c r="X468" s="158"/>
      <c r="Y468" s="145"/>
    </row>
    <row r="469" spans="2:25" ht="14.25" customHeight="1" x14ac:dyDescent="0.25">
      <c r="B469" s="150">
        <v>41138</v>
      </c>
      <c r="C469" s="147">
        <v>7.3809630669421339E-2</v>
      </c>
      <c r="D469" s="149">
        <v>7.4525302586044229E-2</v>
      </c>
      <c r="E469" s="147">
        <v>7.3239054109977317E-2</v>
      </c>
      <c r="F469" s="147">
        <v>7.0707069875411366E-2</v>
      </c>
      <c r="G469" s="148">
        <v>138.13675837</v>
      </c>
      <c r="H469" s="148">
        <v>2.4045073599999998</v>
      </c>
      <c r="I469" s="148">
        <v>4.8149015399999993</v>
      </c>
      <c r="J469" s="147">
        <v>6.7217065675870204E-4</v>
      </c>
      <c r="K469" s="159">
        <v>-3.8182327106328628E-3</v>
      </c>
      <c r="L469" s="148">
        <v>2313.4760000000001</v>
      </c>
      <c r="M469" s="148">
        <v>0.85009199999999996</v>
      </c>
      <c r="N469" s="145"/>
      <c r="O469" s="145"/>
      <c r="P469" s="145"/>
      <c r="Q469" s="145"/>
      <c r="R469" s="145"/>
      <c r="S469" s="145"/>
      <c r="T469" s="145"/>
      <c r="U469" s="145"/>
      <c r="V469" s="145"/>
      <c r="W469" s="157"/>
      <c r="X469" s="158"/>
      <c r="Y469" s="145"/>
    </row>
    <row r="470" spans="2:25" ht="14.25" customHeight="1" x14ac:dyDescent="0.25">
      <c r="B470" s="150">
        <v>41141</v>
      </c>
      <c r="C470" s="147">
        <v>7.359451316308456E-2</v>
      </c>
      <c r="D470" s="149">
        <v>7.4159432204484746E-2</v>
      </c>
      <c r="E470" s="147">
        <v>7.3139406232139631E-2</v>
      </c>
      <c r="F470" s="147">
        <v>7.077856356828259E-2</v>
      </c>
      <c r="G470" s="148">
        <v>139.17712513999999</v>
      </c>
      <c r="H470" s="148">
        <v>2.6625169399999997</v>
      </c>
      <c r="I470" s="148">
        <v>5.78367451</v>
      </c>
      <c r="J470" s="147">
        <v>-1.0629103712511551E-3</v>
      </c>
      <c r="K470" s="159">
        <v>-3.3808686362021556E-3</v>
      </c>
      <c r="L470" s="148">
        <v>2301.788</v>
      </c>
      <c r="M470" s="148">
        <v>0.85268200000000005</v>
      </c>
      <c r="N470" s="145"/>
      <c r="O470" s="145"/>
      <c r="P470" s="145"/>
      <c r="Q470" s="145"/>
      <c r="R470" s="145"/>
      <c r="S470" s="145"/>
      <c r="T470" s="145"/>
      <c r="U470" s="145"/>
      <c r="V470" s="145"/>
      <c r="W470" s="157"/>
      <c r="X470" s="158"/>
      <c r="Y470" s="145"/>
    </row>
    <row r="471" spans="2:25" ht="14.25" customHeight="1" x14ac:dyDescent="0.25">
      <c r="B471" s="150">
        <v>41142</v>
      </c>
      <c r="C471" s="147">
        <v>7.3671700326722114E-2</v>
      </c>
      <c r="D471" s="149">
        <v>7.415913673872189E-2</v>
      </c>
      <c r="E471" s="147">
        <v>7.3287083497029018E-2</v>
      </c>
      <c r="F471" s="147">
        <v>6.9930069763430747E-2</v>
      </c>
      <c r="G471" s="148">
        <v>140.44872008999999</v>
      </c>
      <c r="H471" s="148">
        <v>2.10638587</v>
      </c>
      <c r="I471" s="148">
        <v>5.7791403299999997</v>
      </c>
      <c r="J471" s="147">
        <v>-7.9228818206009621E-4</v>
      </c>
      <c r="K471" s="159">
        <v>-4.2290669752911431E-3</v>
      </c>
      <c r="L471" s="148">
        <v>2313.703</v>
      </c>
      <c r="M471" s="148">
        <v>0.85199800000000003</v>
      </c>
      <c r="N471" s="145"/>
      <c r="O471" s="145"/>
      <c r="P471" s="145"/>
      <c r="Q471" s="145"/>
      <c r="R471" s="145"/>
      <c r="S471" s="145"/>
      <c r="T471" s="145"/>
      <c r="U471" s="145"/>
      <c r="V471" s="145"/>
      <c r="W471" s="157"/>
      <c r="X471" s="158"/>
      <c r="Y471" s="145"/>
    </row>
    <row r="472" spans="2:25" ht="14.25" customHeight="1" x14ac:dyDescent="0.25">
      <c r="B472" s="150">
        <v>41143</v>
      </c>
      <c r="C472" s="147">
        <v>7.3254952748292065E-2</v>
      </c>
      <c r="D472" s="149">
        <v>7.3710926611757599E-2</v>
      </c>
      <c r="E472" s="147">
        <v>7.2894718074897252E-2</v>
      </c>
      <c r="F472" s="147">
        <v>6.9444442327261713E-2</v>
      </c>
      <c r="G472" s="148">
        <v>143.42677175</v>
      </c>
      <c r="H472" s="148">
        <v>2.46340212</v>
      </c>
      <c r="I472" s="148">
        <v>5.247465</v>
      </c>
      <c r="J472" s="147">
        <v>-1.1425893000017015E-3</v>
      </c>
      <c r="K472" s="159">
        <v>-4.2664842844958861E-3</v>
      </c>
      <c r="L472" s="148">
        <v>2295.5859999999998</v>
      </c>
      <c r="M472" s="148">
        <v>0.857456</v>
      </c>
      <c r="N472" s="145"/>
      <c r="O472" s="145"/>
      <c r="P472" s="145"/>
      <c r="Q472" s="145"/>
      <c r="R472" s="145"/>
      <c r="S472" s="145"/>
      <c r="T472" s="145"/>
      <c r="U472" s="145"/>
      <c r="V472" s="145"/>
      <c r="W472" s="157"/>
      <c r="X472" s="158"/>
      <c r="Y472" s="145"/>
    </row>
    <row r="473" spans="2:25" ht="14.25" customHeight="1" x14ac:dyDescent="0.25">
      <c r="B473" s="150">
        <v>41144</v>
      </c>
      <c r="C473" s="147">
        <v>7.293931509234812E-2</v>
      </c>
      <c r="D473" s="149">
        <v>7.291465265971557E-2</v>
      </c>
      <c r="E473" s="147">
        <v>7.2955171049966613E-2</v>
      </c>
      <c r="F473" s="147">
        <v>6.965174147042956E-2</v>
      </c>
      <c r="G473" s="148">
        <v>145.63447546999998</v>
      </c>
      <c r="H473" s="148">
        <v>1.6446234100000001</v>
      </c>
      <c r="I473" s="148">
        <v>5.7143210899999994</v>
      </c>
      <c r="J473" s="147">
        <v>-7.8691977275163348E-4</v>
      </c>
      <c r="K473" s="159">
        <v>-3.2629111892860108E-3</v>
      </c>
      <c r="L473" s="148">
        <v>2302.1990000000001</v>
      </c>
      <c r="M473" s="148">
        <v>0.86141900000000005</v>
      </c>
      <c r="N473" s="145"/>
      <c r="O473" s="145"/>
      <c r="P473" s="145"/>
      <c r="Q473" s="145"/>
      <c r="R473" s="145"/>
      <c r="S473" s="145"/>
      <c r="T473" s="145"/>
      <c r="U473" s="145"/>
      <c r="V473" s="145"/>
      <c r="W473" s="157"/>
      <c r="X473" s="158"/>
      <c r="Y473" s="145"/>
    </row>
    <row r="474" spans="2:25" ht="14.25" customHeight="1" x14ac:dyDescent="0.25">
      <c r="B474" s="150">
        <v>41145</v>
      </c>
      <c r="C474" s="147">
        <v>7.2530681467151858E-2</v>
      </c>
      <c r="D474" s="149">
        <v>7.299297089514388E-2</v>
      </c>
      <c r="E474" s="147">
        <v>7.2177812318413095E-2</v>
      </c>
      <c r="F474" s="147">
        <v>6.972111842793792E-2</v>
      </c>
      <c r="G474" s="148">
        <v>145.83725952999998</v>
      </c>
      <c r="H474" s="148">
        <v>1.8791038899999999</v>
      </c>
      <c r="I474" s="148">
        <v>6.0587540799999999</v>
      </c>
      <c r="J474" s="147">
        <v>1.642085329698593E-3</v>
      </c>
      <c r="K474" s="159">
        <v>-3.2718524672059601E-3</v>
      </c>
      <c r="L474" s="148">
        <v>2275.6770000000001</v>
      </c>
      <c r="M474" s="148">
        <v>0.86653599999999997</v>
      </c>
      <c r="N474" s="145"/>
      <c r="O474" s="145"/>
      <c r="P474" s="145"/>
      <c r="Q474" s="145"/>
      <c r="R474" s="145"/>
      <c r="S474" s="145"/>
      <c r="T474" s="145"/>
      <c r="U474" s="145"/>
      <c r="V474" s="145"/>
      <c r="W474" s="157"/>
      <c r="X474" s="158"/>
      <c r="Y474" s="145"/>
    </row>
    <row r="475" spans="2:25" ht="14.25" customHeight="1" x14ac:dyDescent="0.25">
      <c r="B475" s="150">
        <v>41148</v>
      </c>
      <c r="C475" s="147">
        <v>7.1387938654797187E-2</v>
      </c>
      <c r="D475" s="149">
        <v>7.2725716511869529E-2</v>
      </c>
      <c r="E475" s="147">
        <v>7.0360124873814545E-2</v>
      </c>
      <c r="F475" s="147">
        <v>6.9721120532573205E-2</v>
      </c>
      <c r="G475" s="148">
        <v>146.78466584999998</v>
      </c>
      <c r="H475" s="148">
        <v>5.0854354200000005</v>
      </c>
      <c r="I475" s="148">
        <v>8.9275931200000009</v>
      </c>
      <c r="J475" s="147">
        <v>4.6379945261853187E-3</v>
      </c>
      <c r="K475" s="159">
        <v>-3.0045959792963234E-3</v>
      </c>
      <c r="L475" s="148">
        <v>2228.2040000000002</v>
      </c>
      <c r="M475" s="148">
        <v>0.88126599999999999</v>
      </c>
      <c r="N475" s="145"/>
      <c r="O475" s="145"/>
      <c r="P475" s="145"/>
      <c r="Q475" s="145"/>
      <c r="R475" s="145"/>
      <c r="S475" s="145"/>
      <c r="T475" s="145"/>
      <c r="U475" s="145"/>
      <c r="V475" s="145"/>
      <c r="W475" s="157"/>
      <c r="X475" s="158"/>
      <c r="Y475" s="145"/>
    </row>
    <row r="476" spans="2:25" ht="14.25" customHeight="1" x14ac:dyDescent="0.25">
      <c r="B476" s="150">
        <v>41149</v>
      </c>
      <c r="C476" s="147">
        <v>7.0982054265966391E-2</v>
      </c>
      <c r="D476" s="149">
        <v>7.2637836673479311E-2</v>
      </c>
      <c r="E476" s="147">
        <v>6.9712606566846705E-2</v>
      </c>
      <c r="F476" s="147">
        <v>6.979062696976053E-2</v>
      </c>
      <c r="G476" s="148">
        <v>146.93826333000001</v>
      </c>
      <c r="H476" s="148">
        <v>12.430233079999999</v>
      </c>
      <c r="I476" s="148">
        <v>9.3985382299999998</v>
      </c>
      <c r="J476" s="147">
        <v>-1.2283579941676628E-2</v>
      </c>
      <c r="K476" s="159">
        <v>-2.847209703718781E-3</v>
      </c>
      <c r="L476" s="148">
        <v>2238.4110000000001</v>
      </c>
      <c r="M476" s="148">
        <v>0.88653599999999999</v>
      </c>
      <c r="N476" s="145"/>
      <c r="O476" s="145"/>
      <c r="P476" s="145"/>
      <c r="Q476" s="145"/>
      <c r="R476" s="145"/>
      <c r="S476" s="145"/>
      <c r="T476" s="145"/>
      <c r="U476" s="145"/>
      <c r="V476" s="145"/>
      <c r="W476" s="157"/>
      <c r="X476" s="158"/>
      <c r="Y476" s="145"/>
    </row>
    <row r="477" spans="2:25" ht="14.25" customHeight="1" x14ac:dyDescent="0.25">
      <c r="B477" s="150">
        <v>41150</v>
      </c>
      <c r="C477" s="147">
        <v>7.103688273869925E-2</v>
      </c>
      <c r="D477" s="149">
        <v>7.2725364991115551E-2</v>
      </c>
      <c r="E477" s="147">
        <v>6.9719380322313479E-2</v>
      </c>
      <c r="F477" s="147">
        <v>6.9721122628800467E-2</v>
      </c>
      <c r="G477" s="148">
        <v>145.30023334999998</v>
      </c>
      <c r="H477" s="148">
        <v>6.716949800000001</v>
      </c>
      <c r="I477" s="148">
        <v>6.7239315799999995</v>
      </c>
      <c r="J477" s="147">
        <v>-1.4971417648436425E-2</v>
      </c>
      <c r="K477" s="159">
        <v>-3.0042423623150849E-3</v>
      </c>
      <c r="L477" s="148">
        <v>2214.8139999999999</v>
      </c>
      <c r="M477" s="148">
        <v>0.885548</v>
      </c>
      <c r="N477" s="145"/>
      <c r="O477" s="145"/>
      <c r="P477" s="145"/>
      <c r="Q477" s="145"/>
      <c r="R477" s="145"/>
      <c r="S477" s="145"/>
      <c r="T477" s="145"/>
      <c r="U477" s="145"/>
      <c r="V477" s="145"/>
      <c r="W477" s="157"/>
      <c r="X477" s="158"/>
      <c r="Y477" s="145"/>
    </row>
    <row r="478" spans="2:25" ht="14.25" customHeight="1" x14ac:dyDescent="0.25">
      <c r="B478" s="150">
        <v>41151</v>
      </c>
      <c r="C478" s="147">
        <v>7.1326861692875054E-2</v>
      </c>
      <c r="D478" s="149">
        <v>7.3255071958022569E-2</v>
      </c>
      <c r="E478" s="147">
        <v>6.9748120705666466E-2</v>
      </c>
      <c r="F478" s="147">
        <v>7.0850203941362599E-2</v>
      </c>
      <c r="G478" s="148">
        <v>142.05245327</v>
      </c>
      <c r="H478" s="148">
        <v>8.5110865499999999</v>
      </c>
      <c r="I478" s="148">
        <v>6.6002106499999993</v>
      </c>
      <c r="J478" s="147">
        <v>-8.4040162483403069E-3</v>
      </c>
      <c r="K478" s="159">
        <v>-2.4048680166599695E-3</v>
      </c>
      <c r="L478" s="148">
        <v>2211.37</v>
      </c>
      <c r="M478" s="148">
        <v>0.88170700000000002</v>
      </c>
      <c r="N478" s="145"/>
      <c r="O478" s="145"/>
      <c r="P478" s="145"/>
      <c r="Q478" s="145"/>
      <c r="R478" s="145"/>
      <c r="S478" s="145"/>
      <c r="T478" s="145"/>
      <c r="U478" s="145"/>
      <c r="V478" s="145"/>
      <c r="W478" s="157"/>
      <c r="X478" s="158"/>
      <c r="Y478" s="145"/>
    </row>
    <row r="479" spans="2:25" ht="14.25" customHeight="1" x14ac:dyDescent="0.25">
      <c r="B479" s="150">
        <v>41152</v>
      </c>
      <c r="C479" s="147">
        <v>7.0689996226374868E-2</v>
      </c>
      <c r="D479" s="149">
        <v>7.2555425951889393E-2</v>
      </c>
      <c r="E479" s="147">
        <v>6.9115038812346194E-2</v>
      </c>
      <c r="F479" s="147">
        <v>6.4220184971625502E-2</v>
      </c>
      <c r="G479" s="148">
        <v>139.45879217999999</v>
      </c>
      <c r="H479" s="148">
        <v>11.230134399999999</v>
      </c>
      <c r="I479" s="148">
        <v>5.8190263800000004</v>
      </c>
      <c r="J479" s="147">
        <v>-8.8520284341491347E-3</v>
      </c>
      <c r="K479" s="159">
        <v>-8.3352409802638916E-3</v>
      </c>
      <c r="L479" s="148">
        <v>2204.8679999999999</v>
      </c>
      <c r="M479" s="148">
        <v>0.88904300000000003</v>
      </c>
      <c r="N479" s="145"/>
      <c r="O479" s="145"/>
      <c r="P479" s="145"/>
      <c r="Q479" s="145"/>
      <c r="R479" s="145"/>
      <c r="S479" s="145"/>
      <c r="T479" s="145"/>
      <c r="U479" s="145"/>
      <c r="V479" s="145"/>
      <c r="W479" s="157"/>
      <c r="X479" s="158"/>
      <c r="Y479" s="145"/>
    </row>
    <row r="480" spans="2:25" ht="14.25" customHeight="1" x14ac:dyDescent="0.25">
      <c r="B480" s="150">
        <v>41155</v>
      </c>
      <c r="C480" s="147">
        <v>7.0548879759745817E-2</v>
      </c>
      <c r="D480" s="149">
        <v>7.2291761083719458E-2</v>
      </c>
      <c r="E480" s="147">
        <v>6.9097414787681985E-2</v>
      </c>
      <c r="F480" s="147">
        <v>6.9582503982560592E-2</v>
      </c>
      <c r="G480" s="148">
        <v>139.47885239999999</v>
      </c>
      <c r="H480" s="148">
        <v>0.77630290000000002</v>
      </c>
      <c r="I480" s="148">
        <v>3.27307332</v>
      </c>
      <c r="J480" s="147">
        <v>-4.0384017832743169E-4</v>
      </c>
      <c r="K480" s="159">
        <v>-2.7092571011588656E-3</v>
      </c>
      <c r="L480" s="148">
        <v>2228.3690000000001</v>
      </c>
      <c r="M480" s="148">
        <v>0.89067499999999999</v>
      </c>
      <c r="N480" s="145"/>
      <c r="O480" s="145"/>
      <c r="P480" s="145"/>
      <c r="Q480" s="145"/>
      <c r="R480" s="145"/>
      <c r="S480" s="145"/>
      <c r="T480" s="145"/>
      <c r="U480" s="145"/>
      <c r="V480" s="145"/>
      <c r="W480" s="157"/>
      <c r="X480" s="158"/>
      <c r="Y480" s="145"/>
    </row>
    <row r="481" spans="2:25" ht="14.25" customHeight="1" x14ac:dyDescent="0.25">
      <c r="B481" s="150">
        <v>41156</v>
      </c>
      <c r="C481" s="147">
        <v>7.231594584151492E-2</v>
      </c>
      <c r="D481" s="149">
        <v>7.2379479300755376E-2</v>
      </c>
      <c r="E481" s="147">
        <v>7.2318913874272819E-2</v>
      </c>
      <c r="F481" s="147">
        <v>7.0635725681568146E-2</v>
      </c>
      <c r="G481" s="148">
        <v>85.649693799999994</v>
      </c>
      <c r="H481" s="148">
        <v>0.60420667000000006</v>
      </c>
      <c r="I481" s="148">
        <v>4.2203154300000003</v>
      </c>
      <c r="J481" s="147">
        <v>3.7392589517452088E-3</v>
      </c>
      <c r="K481" s="159">
        <v>-1.7437536191872299E-3</v>
      </c>
      <c r="L481" s="148">
        <v>2204.4070000000002</v>
      </c>
      <c r="M481" s="148">
        <v>0.84808899999999998</v>
      </c>
      <c r="N481" s="145"/>
      <c r="O481" s="145"/>
      <c r="P481" s="145"/>
      <c r="Q481" s="145"/>
      <c r="R481" s="145"/>
      <c r="S481" s="145"/>
      <c r="T481" s="145"/>
      <c r="U481" s="145"/>
      <c r="V481" s="145"/>
      <c r="W481" s="157"/>
      <c r="X481" s="158"/>
      <c r="Y481" s="145"/>
    </row>
    <row r="482" spans="2:25" ht="14.25" customHeight="1" x14ac:dyDescent="0.25">
      <c r="B482" s="150">
        <v>41157</v>
      </c>
      <c r="C482" s="147">
        <v>7.2163171500189041E-2</v>
      </c>
      <c r="D482" s="149">
        <v>7.1269444808203686E-2</v>
      </c>
      <c r="E482" s="147">
        <v>7.4301423495445038E-2</v>
      </c>
      <c r="F482" s="147">
        <v>6.9860279410101409E-2</v>
      </c>
      <c r="G482" s="148">
        <v>93.800311499999992</v>
      </c>
      <c r="H482" s="148">
        <v>5.7264676099999994</v>
      </c>
      <c r="I482" s="148">
        <v>6.3688391300000005</v>
      </c>
      <c r="J482" s="147">
        <v>3.921628505605592E-3</v>
      </c>
      <c r="K482" s="159">
        <v>-1.4091653981022773E-3</v>
      </c>
      <c r="L482" s="148">
        <v>2199.875</v>
      </c>
      <c r="M482" s="148">
        <v>0.85401199999999999</v>
      </c>
      <c r="N482" s="145"/>
      <c r="O482" s="145"/>
      <c r="P482" s="145"/>
      <c r="Q482" s="145"/>
      <c r="R482" s="145"/>
      <c r="S482" s="145"/>
      <c r="T482" s="145"/>
      <c r="U482" s="145"/>
      <c r="V482" s="145"/>
      <c r="W482" s="157"/>
      <c r="X482" s="158"/>
      <c r="Y482" s="145"/>
    </row>
    <row r="483" spans="2:25" ht="14.25" customHeight="1" x14ac:dyDescent="0.25">
      <c r="B483" s="150">
        <v>41158</v>
      </c>
      <c r="C483" s="147">
        <v>7.1374746450049181E-2</v>
      </c>
      <c r="D483" s="149">
        <v>7.076632067868352E-2</v>
      </c>
      <c r="E483" s="147">
        <v>7.29011603667402E-2</v>
      </c>
      <c r="F483" s="147">
        <v>7.0070069099329349E-2</v>
      </c>
      <c r="G483" s="148">
        <v>92.407186010000004</v>
      </c>
      <c r="H483" s="148">
        <v>3.3776974800000001</v>
      </c>
      <c r="I483" s="148">
        <v>5.7752240100000005</v>
      </c>
      <c r="J483" s="147">
        <v>7.136574318357956E-3</v>
      </c>
      <c r="K483" s="159">
        <v>-6.962515793541707E-4</v>
      </c>
      <c r="L483" s="148">
        <v>2217.8229999999999</v>
      </c>
      <c r="M483" s="148">
        <v>0.862618</v>
      </c>
      <c r="N483" s="145"/>
      <c r="O483" s="145"/>
      <c r="P483" s="145"/>
      <c r="Q483" s="145"/>
      <c r="R483" s="145"/>
      <c r="S483" s="145"/>
      <c r="T483" s="145"/>
      <c r="U483" s="145"/>
      <c r="V483" s="145"/>
      <c r="W483" s="157"/>
      <c r="X483" s="158"/>
      <c r="Y483" s="145"/>
    </row>
    <row r="484" spans="2:25" ht="14.25" customHeight="1" x14ac:dyDescent="0.25">
      <c r="B484" s="150">
        <v>41159</v>
      </c>
      <c r="C484" s="147">
        <v>7.2373575070016544E-2</v>
      </c>
      <c r="D484" s="149">
        <v>7.1946495057975998E-2</v>
      </c>
      <c r="E484" s="147">
        <v>7.3523974220122038E-2</v>
      </c>
      <c r="F484" s="147">
        <v>6.9721112166526628E-2</v>
      </c>
      <c r="G484" s="148">
        <v>90.800102320000008</v>
      </c>
      <c r="H484" s="148">
        <v>4.8950719700000001</v>
      </c>
      <c r="I484" s="148">
        <v>12.35879488</v>
      </c>
      <c r="J484" s="147">
        <v>1.8109760480026125E-3</v>
      </c>
      <c r="K484" s="159">
        <v>-2.2253828914493706E-3</v>
      </c>
      <c r="L484" s="148">
        <v>2317.1790000000001</v>
      </c>
      <c r="M484" s="148">
        <v>0.84970500000000004</v>
      </c>
      <c r="N484" s="145"/>
      <c r="O484" s="145"/>
      <c r="P484" s="145"/>
      <c r="Q484" s="145"/>
      <c r="R484" s="145"/>
      <c r="S484" s="145"/>
      <c r="T484" s="145"/>
      <c r="U484" s="145"/>
      <c r="V484" s="145"/>
      <c r="W484" s="157"/>
      <c r="X484" s="158"/>
      <c r="Y484" s="145"/>
    </row>
    <row r="485" spans="2:25" ht="14.25" customHeight="1" x14ac:dyDescent="0.25">
      <c r="B485" s="150">
        <v>41162</v>
      </c>
      <c r="C485" s="147">
        <v>7.2156373817436031E-2</v>
      </c>
      <c r="D485" s="149">
        <v>7.2030848610348808E-2</v>
      </c>
      <c r="E485" s="147">
        <v>7.2588264799890459E-2</v>
      </c>
      <c r="F485" s="147">
        <v>6.9375628073667261E-2</v>
      </c>
      <c r="G485" s="148">
        <v>93.865925689999997</v>
      </c>
      <c r="H485" s="148">
        <v>4.0457121300000001</v>
      </c>
      <c r="I485" s="148">
        <v>10.966441379999999</v>
      </c>
      <c r="J485" s="147">
        <v>8.5636802233225284E-4</v>
      </c>
      <c r="K485" s="159">
        <v>-2.6552205366815462E-3</v>
      </c>
      <c r="L485" s="148">
        <v>2326.6660000000002</v>
      </c>
      <c r="M485" s="148">
        <v>0.85195100000000001</v>
      </c>
      <c r="N485" s="145"/>
      <c r="O485" s="145"/>
      <c r="P485" s="145"/>
      <c r="Q485" s="145"/>
      <c r="R485" s="145"/>
      <c r="S485" s="145"/>
      <c r="T485" s="145"/>
      <c r="U485" s="145"/>
      <c r="V485" s="145"/>
      <c r="W485" s="157"/>
      <c r="X485" s="158"/>
      <c r="Y485" s="145"/>
    </row>
    <row r="486" spans="2:25" ht="14.25" customHeight="1" x14ac:dyDescent="0.25">
      <c r="B486" s="150">
        <v>41163</v>
      </c>
      <c r="C486" s="147">
        <v>7.1768208686235554E-2</v>
      </c>
      <c r="D486" s="149">
        <v>7.1690505490682427E-2</v>
      </c>
      <c r="E486" s="147">
        <v>7.206428385805605E-2</v>
      </c>
      <c r="F486" s="147">
        <v>6.8762277316351053E-2</v>
      </c>
      <c r="G486" s="148">
        <v>93.154623329999993</v>
      </c>
      <c r="H486" s="148">
        <v>2.96088518</v>
      </c>
      <c r="I486" s="148">
        <v>7.1844141499999994</v>
      </c>
      <c r="J486" s="147">
        <v>3.4990741623599181E-3</v>
      </c>
      <c r="K486" s="159">
        <v>-2.9282281743313737E-3</v>
      </c>
      <c r="L486" s="148">
        <v>2311.89</v>
      </c>
      <c r="M486" s="148">
        <v>0.85475599999999996</v>
      </c>
      <c r="N486" s="145"/>
      <c r="O486" s="145"/>
      <c r="P486" s="145"/>
      <c r="Q486" s="145"/>
      <c r="R486" s="145"/>
      <c r="S486" s="145"/>
      <c r="T486" s="145"/>
      <c r="U486" s="145"/>
      <c r="V486" s="145"/>
      <c r="W486" s="157"/>
      <c r="X486" s="158"/>
      <c r="Y486" s="145"/>
    </row>
    <row r="487" spans="2:25" ht="14.25" customHeight="1" x14ac:dyDescent="0.25">
      <c r="B487" s="150">
        <v>41164</v>
      </c>
      <c r="C487" s="147">
        <v>7.1831219351484829E-2</v>
      </c>
      <c r="D487" s="149">
        <v>7.1769552270087536E-2</v>
      </c>
      <c r="E487" s="147">
        <v>7.2149933143558567E-2</v>
      </c>
      <c r="F487" s="147">
        <v>6.542055867387471E-2</v>
      </c>
      <c r="G487" s="148">
        <v>93.156613159999992</v>
      </c>
      <c r="H487" s="148">
        <v>2.0927069999999999</v>
      </c>
      <c r="I487" s="148">
        <v>7.1366615999999992</v>
      </c>
      <c r="J487" s="147">
        <v>2.5062982323051418E-3</v>
      </c>
      <c r="K487" s="159">
        <v>-6.3489935962128263E-3</v>
      </c>
      <c r="L487" s="148">
        <v>2320.0709999999999</v>
      </c>
      <c r="M487" s="148">
        <v>0.85324599999999995</v>
      </c>
      <c r="N487" s="145"/>
      <c r="O487" s="145"/>
      <c r="P487" s="145"/>
      <c r="Q487" s="145"/>
      <c r="R487" s="145"/>
      <c r="S487" s="145"/>
      <c r="T487" s="145"/>
      <c r="U487" s="145"/>
      <c r="V487" s="145"/>
      <c r="W487" s="157"/>
      <c r="X487" s="158"/>
      <c r="Y487" s="145"/>
    </row>
    <row r="488" spans="2:25" ht="14.25" customHeight="1" x14ac:dyDescent="0.25">
      <c r="B488" s="150">
        <v>41165</v>
      </c>
      <c r="C488" s="147">
        <v>7.1817625472128055E-2</v>
      </c>
      <c r="D488" s="149">
        <v>7.1771549752564473E-2</v>
      </c>
      <c r="E488" s="147">
        <v>7.2081485549794572E-2</v>
      </c>
      <c r="F488" s="147">
        <v>6.5851368980022459E-2</v>
      </c>
      <c r="G488" s="148">
        <v>93.393468470000002</v>
      </c>
      <c r="H488" s="148">
        <v>1.4237579</v>
      </c>
      <c r="I488" s="148">
        <v>4.7798310299999995</v>
      </c>
      <c r="J488" s="147">
        <v>1.0495562546916231E-3</v>
      </c>
      <c r="K488" s="159">
        <v>-5.9201807725420136E-3</v>
      </c>
      <c r="L488" s="148">
        <v>2298.4609999999998</v>
      </c>
      <c r="M488" s="148">
        <v>0.85273299999999996</v>
      </c>
      <c r="N488" s="145"/>
      <c r="O488" s="145"/>
      <c r="P488" s="145"/>
      <c r="Q488" s="145"/>
      <c r="R488" s="145"/>
      <c r="S488" s="145"/>
      <c r="T488" s="145"/>
      <c r="U488" s="145"/>
      <c r="V488" s="145"/>
      <c r="W488" s="157"/>
      <c r="X488" s="158"/>
      <c r="Y488" s="145"/>
    </row>
    <row r="489" spans="2:25" ht="14.25" customHeight="1" x14ac:dyDescent="0.25">
      <c r="B489" s="150">
        <v>41166</v>
      </c>
      <c r="C489" s="147">
        <v>7.1664384975676856E-2</v>
      </c>
      <c r="D489" s="149">
        <v>7.1600991849002621E-2</v>
      </c>
      <c r="E489" s="147">
        <v>7.1938879401197017E-2</v>
      </c>
      <c r="F489" s="147">
        <v>6.8627451760319022E-2</v>
      </c>
      <c r="G489" s="148">
        <v>94.287996039999996</v>
      </c>
      <c r="H489" s="148">
        <v>1.9123054400000001</v>
      </c>
      <c r="I489" s="148">
        <v>7.3914987700000001</v>
      </c>
      <c r="J489" s="147">
        <v>9.6151196388245862E-4</v>
      </c>
      <c r="K489" s="159">
        <v>-2.9735400886835989E-3</v>
      </c>
      <c r="L489" s="148">
        <v>2315.5419999999999</v>
      </c>
      <c r="M489" s="148">
        <v>0.85437700000000005</v>
      </c>
      <c r="N489" s="145"/>
      <c r="O489" s="145"/>
      <c r="P489" s="145"/>
      <c r="Q489" s="145"/>
      <c r="R489" s="145"/>
      <c r="S489" s="145"/>
      <c r="T489" s="145"/>
      <c r="U489" s="145"/>
      <c r="V489" s="145"/>
      <c r="W489" s="157"/>
      <c r="X489" s="158"/>
      <c r="Y489" s="145"/>
    </row>
    <row r="490" spans="2:25" ht="14.25" customHeight="1" x14ac:dyDescent="0.25">
      <c r="B490" s="150">
        <v>41169</v>
      </c>
      <c r="C490" s="147">
        <v>7.1229925277153466E-2</v>
      </c>
      <c r="D490" s="149">
        <v>7.1177531418415679E-2</v>
      </c>
      <c r="E490" s="147">
        <v>7.1526936816023512E-2</v>
      </c>
      <c r="F490" s="147">
        <v>6.8627452770019692E-2</v>
      </c>
      <c r="G490" s="148">
        <v>94.801861970000004</v>
      </c>
      <c r="H490" s="148">
        <v>1.7371031100000001</v>
      </c>
      <c r="I490" s="148">
        <v>6.8297202099999996</v>
      </c>
      <c r="J490" s="147">
        <v>2.658325317913845E-3</v>
      </c>
      <c r="K490" s="159">
        <v>-2.550078648395987E-3</v>
      </c>
      <c r="L490" s="148">
        <v>2258.7049999999999</v>
      </c>
      <c r="M490" s="148">
        <v>0.85955800000000004</v>
      </c>
      <c r="N490" s="145"/>
      <c r="O490" s="145"/>
      <c r="P490" s="145"/>
      <c r="Q490" s="145"/>
      <c r="R490" s="145"/>
      <c r="S490" s="145"/>
      <c r="T490" s="145"/>
      <c r="U490" s="145"/>
      <c r="V490" s="145"/>
      <c r="W490" s="157"/>
      <c r="X490" s="158"/>
      <c r="Y490" s="145"/>
    </row>
    <row r="491" spans="2:25" ht="14.25" customHeight="1" x14ac:dyDescent="0.25">
      <c r="B491" s="150">
        <v>41170</v>
      </c>
      <c r="C491" s="147">
        <v>7.1280087141835938E-2</v>
      </c>
      <c r="D491" s="149">
        <v>7.1178615060788056E-2</v>
      </c>
      <c r="E491" s="147">
        <v>7.1857836608651957E-2</v>
      </c>
      <c r="F491" s="147">
        <v>7.007007164345784E-2</v>
      </c>
      <c r="G491" s="148">
        <v>94.490434890000003</v>
      </c>
      <c r="H491" s="148">
        <v>2.1795833600000001</v>
      </c>
      <c r="I491" s="148">
        <v>5.2115489699999999</v>
      </c>
      <c r="J491" s="147">
        <v>7.8060236608822288E-3</v>
      </c>
      <c r="K491" s="159">
        <v>-1.1085434173302156E-3</v>
      </c>
      <c r="L491" s="148">
        <v>2235.239</v>
      </c>
      <c r="M491" s="148">
        <v>0.85873200000000005</v>
      </c>
      <c r="N491" s="145"/>
      <c r="O491" s="145"/>
      <c r="P491" s="145"/>
      <c r="Q491" s="145"/>
      <c r="R491" s="145"/>
      <c r="S491" s="145"/>
      <c r="T491" s="145"/>
      <c r="U491" s="145"/>
      <c r="V491" s="145"/>
      <c r="W491" s="157"/>
      <c r="X491" s="158"/>
      <c r="Y491" s="145"/>
    </row>
    <row r="492" spans="2:25" ht="14.25" customHeight="1" x14ac:dyDescent="0.25">
      <c r="B492" s="150">
        <v>41171</v>
      </c>
      <c r="C492" s="147">
        <v>7.1366308171605872E-2</v>
      </c>
      <c r="D492" s="149">
        <v>7.117824235474475E-2</v>
      </c>
      <c r="E492" s="147">
        <v>7.227398447799005E-2</v>
      </c>
      <c r="F492" s="147">
        <v>7.00700757506873E-2</v>
      </c>
      <c r="G492" s="148">
        <v>95.115218639999995</v>
      </c>
      <c r="H492" s="148">
        <v>1.54991506</v>
      </c>
      <c r="I492" s="148">
        <v>3.3678725299999996</v>
      </c>
      <c r="J492" s="147">
        <v>4.6915879693844855E-3</v>
      </c>
      <c r="K492" s="159">
        <v>-1.1081666040574506E-3</v>
      </c>
      <c r="L492" s="148">
        <v>2246.2359999999999</v>
      </c>
      <c r="M492" s="148">
        <v>0.857657</v>
      </c>
      <c r="N492" s="145"/>
      <c r="O492" s="145"/>
      <c r="P492" s="145"/>
      <c r="Q492" s="145"/>
      <c r="R492" s="145"/>
      <c r="S492" s="145"/>
      <c r="T492" s="145"/>
      <c r="U492" s="145"/>
      <c r="V492" s="145"/>
      <c r="W492" s="157"/>
      <c r="X492" s="158"/>
      <c r="Y492" s="145"/>
    </row>
    <row r="493" spans="2:25" ht="14.25" customHeight="1" x14ac:dyDescent="0.25">
      <c r="B493" s="150">
        <v>41172</v>
      </c>
      <c r="C493" s="147">
        <v>7.1581033976252761E-2</v>
      </c>
      <c r="D493" s="149">
        <v>7.143031294982867E-2</v>
      </c>
      <c r="E493" s="147">
        <v>7.247718504986099E-2</v>
      </c>
      <c r="F493" s="147">
        <v>6.9930067176186536E-2</v>
      </c>
      <c r="G493" s="148">
        <v>96.33687909999999</v>
      </c>
      <c r="H493" s="148">
        <v>2.0166145200000001</v>
      </c>
      <c r="I493" s="148">
        <v>5.55899755</v>
      </c>
      <c r="J493" s="147">
        <v>9.100849117398899E-3</v>
      </c>
      <c r="K493" s="159">
        <v>-1.5002457736421337E-3</v>
      </c>
      <c r="L493" s="148">
        <v>2195.951</v>
      </c>
      <c r="M493" s="148">
        <v>0.85470599999999997</v>
      </c>
      <c r="N493" s="145"/>
      <c r="O493" s="145"/>
      <c r="P493" s="145"/>
      <c r="Q493" s="145"/>
      <c r="R493" s="145"/>
      <c r="S493" s="145"/>
      <c r="T493" s="145"/>
      <c r="U493" s="145"/>
      <c r="V493" s="145"/>
      <c r="W493" s="157"/>
      <c r="X493" s="158"/>
      <c r="Y493" s="145"/>
    </row>
    <row r="494" spans="2:25" ht="14.25" customHeight="1" x14ac:dyDescent="0.25">
      <c r="B494" s="150">
        <v>41173</v>
      </c>
      <c r="C494" s="147">
        <v>7.1498501305242129E-2</v>
      </c>
      <c r="D494" s="149">
        <v>7.1345312201161276E-2</v>
      </c>
      <c r="E494" s="147">
        <v>7.2432804282514626E-2</v>
      </c>
      <c r="F494" s="147">
        <v>6.9999999596085646E-2</v>
      </c>
      <c r="G494" s="148">
        <v>98.989095900000009</v>
      </c>
      <c r="H494" s="148">
        <v>2.3166205399999997</v>
      </c>
      <c r="I494" s="148">
        <v>4.7506274700000004</v>
      </c>
      <c r="J494" s="147">
        <v>-8.6894079013986934E-4</v>
      </c>
      <c r="K494" s="159">
        <v>-1.3453126050756298E-3</v>
      </c>
      <c r="L494" s="148">
        <v>2199.0630000000001</v>
      </c>
      <c r="M494" s="148">
        <v>0.85525700000000004</v>
      </c>
      <c r="N494" s="145"/>
      <c r="O494" s="145"/>
      <c r="P494" s="145"/>
      <c r="Q494" s="145"/>
      <c r="R494" s="145"/>
      <c r="S494" s="145"/>
      <c r="T494" s="145"/>
      <c r="U494" s="145"/>
      <c r="V494" s="145"/>
      <c r="W494" s="157"/>
      <c r="X494" s="158"/>
      <c r="Y494" s="145"/>
    </row>
    <row r="495" spans="2:25" ht="14.25" customHeight="1" x14ac:dyDescent="0.25">
      <c r="B495" s="150">
        <v>41176</v>
      </c>
      <c r="C495" s="147">
        <v>7.0476600178456625E-2</v>
      </c>
      <c r="D495" s="149">
        <v>7.0105049345129011E-2</v>
      </c>
      <c r="E495" s="147">
        <v>7.2079993813700297E-2</v>
      </c>
      <c r="F495" s="147">
        <v>6.9582499488787405E-2</v>
      </c>
      <c r="G495" s="148">
        <v>100.85138514</v>
      </c>
      <c r="H495" s="148">
        <v>2.8571890400000002</v>
      </c>
      <c r="I495" s="148">
        <v>5.5020529300000005</v>
      </c>
      <c r="J495" s="147">
        <v>-7.3517654591314313E-3</v>
      </c>
      <c r="K495" s="159">
        <v>-5.2254985634160589E-4</v>
      </c>
      <c r="L495" s="148">
        <v>2215.5160000000001</v>
      </c>
      <c r="M495" s="148">
        <v>0.86733300000000002</v>
      </c>
      <c r="N495" s="145"/>
      <c r="O495" s="145"/>
      <c r="P495" s="145"/>
      <c r="Q495" s="145"/>
      <c r="R495" s="145"/>
      <c r="S495" s="145"/>
      <c r="T495" s="145"/>
      <c r="U495" s="145"/>
      <c r="V495" s="145"/>
      <c r="W495" s="157"/>
      <c r="X495" s="158"/>
      <c r="Y495" s="145"/>
    </row>
    <row r="496" spans="2:25" ht="14.25" customHeight="1" x14ac:dyDescent="0.25">
      <c r="B496" s="150">
        <v>41177</v>
      </c>
      <c r="C496" s="147">
        <v>6.9882873397430753E-2</v>
      </c>
      <c r="D496" s="149">
        <v>6.9378882680069462E-2</v>
      </c>
      <c r="E496" s="147">
        <v>7.2043943793796764E-2</v>
      </c>
      <c r="F496" s="147">
        <v>6.9651747734068348E-2</v>
      </c>
      <c r="G496" s="148">
        <v>101.2246689</v>
      </c>
      <c r="H496" s="148">
        <v>1.7934817500000002</v>
      </c>
      <c r="I496" s="148">
        <v>3.3491281300000004</v>
      </c>
      <c r="J496" s="147">
        <v>-4.4305326746530652E-3</v>
      </c>
      <c r="K496" s="159">
        <v>2.7286505399888583E-4</v>
      </c>
      <c r="L496" s="148">
        <v>2210.154</v>
      </c>
      <c r="M496" s="148">
        <v>0.87440899999999999</v>
      </c>
      <c r="N496" s="145"/>
      <c r="O496" s="145"/>
      <c r="P496" s="145"/>
      <c r="Q496" s="145"/>
      <c r="R496" s="145"/>
      <c r="S496" s="145"/>
      <c r="T496" s="145"/>
      <c r="U496" s="145"/>
      <c r="V496" s="145"/>
      <c r="W496" s="157"/>
      <c r="X496" s="158"/>
      <c r="Y496" s="145"/>
    </row>
    <row r="497" spans="2:25" ht="14.25" customHeight="1" x14ac:dyDescent="0.25">
      <c r="B497" s="150">
        <v>41178</v>
      </c>
      <c r="C497" s="147">
        <v>6.8685413315885985E-2</v>
      </c>
      <c r="D497" s="149">
        <v>6.8052896606349403E-2</v>
      </c>
      <c r="E497" s="147">
        <v>7.1276518409698009E-2</v>
      </c>
      <c r="F497" s="147">
        <v>6.9651746040825718E-2</v>
      </c>
      <c r="G497" s="148">
        <v>101.38525293000001</v>
      </c>
      <c r="H497" s="148">
        <v>2.2523861200000002</v>
      </c>
      <c r="I497" s="148">
        <v>4.2896135399999995</v>
      </c>
      <c r="J497" s="147">
        <v>-1.3586544118105691E-3</v>
      </c>
      <c r="K497" s="159">
        <v>1.5988494344763154E-3</v>
      </c>
      <c r="L497" s="148">
        <v>2184.8910000000001</v>
      </c>
      <c r="M497" s="148">
        <v>0.88969200000000004</v>
      </c>
      <c r="N497" s="145"/>
      <c r="O497" s="145"/>
      <c r="P497" s="145"/>
      <c r="Q497" s="145"/>
      <c r="R497" s="145"/>
      <c r="S497" s="145"/>
      <c r="T497" s="145"/>
      <c r="U497" s="145"/>
      <c r="V497" s="145"/>
      <c r="W497" s="157"/>
      <c r="X497" s="158"/>
      <c r="Y497" s="145"/>
    </row>
    <row r="498" spans="2:25" ht="14.25" customHeight="1" x14ac:dyDescent="0.25">
      <c r="B498" s="150">
        <v>41179</v>
      </c>
      <c r="C498" s="147">
        <v>6.8822411909622058E-2</v>
      </c>
      <c r="D498" s="149">
        <v>6.8128514681069979E-2</v>
      </c>
      <c r="E498" s="147">
        <v>7.1457915779785983E-2</v>
      </c>
      <c r="F498" s="147">
        <v>6.9930065961581522E-2</v>
      </c>
      <c r="G498" s="148">
        <v>101.85718695999999</v>
      </c>
      <c r="H498" s="148">
        <v>4.1608547599999994</v>
      </c>
      <c r="I498" s="148">
        <v>9.00596438</v>
      </c>
      <c r="J498" s="147">
        <v>-6.8653251325689986E-3</v>
      </c>
      <c r="K498" s="159">
        <v>1.801551280511543E-3</v>
      </c>
      <c r="L498" s="148">
        <v>2251.7170000000001</v>
      </c>
      <c r="M498" s="148">
        <v>0.88791900000000001</v>
      </c>
      <c r="N498" s="145"/>
      <c r="O498" s="145"/>
      <c r="P498" s="145"/>
      <c r="Q498" s="145"/>
      <c r="R498" s="145"/>
      <c r="S498" s="145"/>
      <c r="T498" s="145"/>
      <c r="U498" s="145"/>
      <c r="V498" s="145"/>
      <c r="W498" s="157"/>
      <c r="X498" s="158"/>
      <c r="Y498" s="145"/>
    </row>
    <row r="499" spans="2:25" ht="14.25" customHeight="1" x14ac:dyDescent="0.25">
      <c r="B499" s="150">
        <v>41180</v>
      </c>
      <c r="C499" s="147">
        <v>6.8168470008787313E-2</v>
      </c>
      <c r="D499" s="149">
        <v>6.744191372857089E-2</v>
      </c>
      <c r="E499" s="147">
        <v>7.0941219685621462E-2</v>
      </c>
      <c r="F499" s="147">
        <v>6.9930065961581522E-2</v>
      </c>
      <c r="G499" s="148">
        <v>102.15248932</v>
      </c>
      <c r="H499" s="148">
        <v>3.9285106099999996</v>
      </c>
      <c r="I499" s="148">
        <v>7.2769905700000006</v>
      </c>
      <c r="J499" s="147">
        <v>-5.8817650061601598E-3</v>
      </c>
      <c r="K499" s="159">
        <v>2.488152233010632E-3</v>
      </c>
      <c r="L499" s="148">
        <v>2293.1060000000002</v>
      </c>
      <c r="M499" s="148">
        <v>0.89644800000000002</v>
      </c>
      <c r="N499" s="145"/>
      <c r="O499" s="145"/>
      <c r="P499" s="145"/>
      <c r="Q499" s="145"/>
      <c r="R499" s="145"/>
      <c r="S499" s="145"/>
      <c r="T499" s="145"/>
      <c r="U499" s="145"/>
      <c r="V499" s="145"/>
      <c r="W499" s="157"/>
      <c r="X499" s="158"/>
      <c r="Y499" s="145"/>
    </row>
    <row r="500" spans="2:25" ht="14.25" customHeight="1" x14ac:dyDescent="0.25">
      <c r="B500" s="150">
        <v>41190</v>
      </c>
      <c r="C500" s="147">
        <v>6.8686074495967073E-2</v>
      </c>
      <c r="D500" s="149">
        <v>6.7899932759103415E-2</v>
      </c>
      <c r="E500" s="147">
        <v>7.1671562108869741E-2</v>
      </c>
      <c r="F500" s="147">
        <v>6.9651741846632392E-2</v>
      </c>
      <c r="G500" s="148">
        <v>101.64372722</v>
      </c>
      <c r="H500" s="148">
        <v>1.6484528300000001</v>
      </c>
      <c r="I500" s="148">
        <v>4.6776202100000006</v>
      </c>
      <c r="J500" s="147">
        <v>-4.558794566673751E-3</v>
      </c>
      <c r="K500" s="159">
        <v>1.7518090875289771E-3</v>
      </c>
      <c r="L500" s="148">
        <v>2270.0540000000001</v>
      </c>
      <c r="M500" s="148">
        <v>0.88976999999999995</v>
      </c>
      <c r="N500" s="145"/>
      <c r="O500" s="145"/>
      <c r="P500" s="145"/>
      <c r="Q500" s="145"/>
      <c r="R500" s="145"/>
      <c r="S500" s="145"/>
      <c r="T500" s="145"/>
      <c r="U500" s="145"/>
      <c r="V500" s="145"/>
      <c r="W500" s="157"/>
      <c r="X500" s="158"/>
      <c r="Y500" s="145"/>
    </row>
    <row r="501" spans="2:25" ht="14.25" customHeight="1" x14ac:dyDescent="0.25">
      <c r="B501" s="150">
        <v>41191</v>
      </c>
      <c r="C501" s="147">
        <v>6.8909440904036612E-2</v>
      </c>
      <c r="D501" s="149">
        <v>6.8203926439716137E-2</v>
      </c>
      <c r="E501" s="147">
        <v>7.1540093166604882E-2</v>
      </c>
      <c r="F501" s="147">
        <v>6.8694791309898959E-2</v>
      </c>
      <c r="G501" s="148">
        <v>101.81530727000001</v>
      </c>
      <c r="H501" s="148">
        <v>3.8232033600000004</v>
      </c>
      <c r="I501" s="148">
        <v>7.2648164799999995</v>
      </c>
      <c r="J501" s="147">
        <v>-7.2956436055943638E-3</v>
      </c>
      <c r="K501" s="159">
        <v>4.9086487018282221E-4</v>
      </c>
      <c r="L501" s="148">
        <v>2320.1570000000002</v>
      </c>
      <c r="M501" s="148">
        <v>0.88701099999999999</v>
      </c>
      <c r="N501" s="145"/>
      <c r="O501" s="145"/>
      <c r="P501" s="145"/>
      <c r="Q501" s="145"/>
      <c r="R501" s="145"/>
      <c r="S501" s="145"/>
      <c r="T501" s="145"/>
      <c r="U501" s="145"/>
      <c r="V501" s="145"/>
      <c r="W501" s="157"/>
      <c r="X501" s="158"/>
      <c r="Y501" s="145"/>
    </row>
    <row r="502" spans="2:25" ht="14.25" customHeight="1" x14ac:dyDescent="0.25">
      <c r="B502" s="150">
        <v>41192</v>
      </c>
      <c r="C502" s="147">
        <v>6.8928060218097317E-2</v>
      </c>
      <c r="D502" s="149">
        <v>6.8281402694203075E-2</v>
      </c>
      <c r="E502" s="147">
        <v>7.1343646285923032E-2</v>
      </c>
      <c r="F502" s="147">
        <v>6.4695010124262931E-2</v>
      </c>
      <c r="G502" s="148">
        <v>100.51322580999999</v>
      </c>
      <c r="H502" s="148">
        <v>2.1819972499999998</v>
      </c>
      <c r="I502" s="148">
        <v>5.0511606699999998</v>
      </c>
      <c r="J502" s="147">
        <v>-7.9083106313730858E-3</v>
      </c>
      <c r="K502" s="159">
        <v>-3.5863925699401444E-3</v>
      </c>
      <c r="L502" s="148">
        <v>2324.1170000000002</v>
      </c>
      <c r="M502" s="148">
        <v>0.886853</v>
      </c>
      <c r="N502" s="145"/>
      <c r="O502" s="145"/>
      <c r="P502" s="145"/>
      <c r="Q502" s="145"/>
      <c r="R502" s="145"/>
      <c r="S502" s="145"/>
      <c r="T502" s="145"/>
      <c r="U502" s="145"/>
      <c r="V502" s="145"/>
      <c r="W502" s="157"/>
      <c r="X502" s="158"/>
      <c r="Y502" s="145"/>
    </row>
    <row r="503" spans="2:25" ht="14.25" customHeight="1" x14ac:dyDescent="0.25">
      <c r="B503" s="150">
        <v>41193</v>
      </c>
      <c r="C503" s="147">
        <v>6.8872385505220401E-2</v>
      </c>
      <c r="D503" s="149">
        <v>6.8202323695756059E-2</v>
      </c>
      <c r="E503" s="147">
        <v>7.1323368462288678E-2</v>
      </c>
      <c r="F503" s="147">
        <v>6.4695009426102901E-2</v>
      </c>
      <c r="G503" s="148">
        <v>96.647234690000005</v>
      </c>
      <c r="H503" s="148">
        <v>1.39119543</v>
      </c>
      <c r="I503" s="148">
        <v>4.1384116999999998</v>
      </c>
      <c r="J503" s="147">
        <v>-4.3236468998945126E-3</v>
      </c>
      <c r="K503" s="159">
        <v>-3.5073142696531584E-3</v>
      </c>
      <c r="L503" s="148">
        <v>2302.5329999999999</v>
      </c>
      <c r="M503" s="148">
        <v>0.88798999999999995</v>
      </c>
      <c r="N503" s="145"/>
      <c r="O503" s="145"/>
      <c r="P503" s="145"/>
      <c r="Q503" s="145"/>
      <c r="R503" s="145"/>
      <c r="S503" s="145"/>
      <c r="T503" s="145"/>
      <c r="U503" s="145"/>
      <c r="V503" s="145"/>
      <c r="W503" s="157"/>
      <c r="X503" s="158"/>
      <c r="Y503" s="145"/>
    </row>
    <row r="504" spans="2:25" ht="14.25" customHeight="1" x14ac:dyDescent="0.25">
      <c r="B504" s="150">
        <v>41194</v>
      </c>
      <c r="C504" s="147">
        <v>6.8763048344071681E-2</v>
      </c>
      <c r="D504" s="149">
        <v>6.8127078443106837E-2</v>
      </c>
      <c r="E504" s="147">
        <v>7.1150337537379316E-2</v>
      </c>
      <c r="F504" s="147">
        <v>6.4695004912109708E-2</v>
      </c>
      <c r="G504" s="148">
        <v>96.203156230000005</v>
      </c>
      <c r="H504" s="148">
        <v>1.1636361800000001</v>
      </c>
      <c r="I504" s="148">
        <v>4.7420594500000002</v>
      </c>
      <c r="J504" s="147">
        <v>-5.8889769962782541E-3</v>
      </c>
      <c r="K504" s="159">
        <v>-3.432073530997129E-3</v>
      </c>
      <c r="L504" s="148">
        <v>2304.5309999999999</v>
      </c>
      <c r="M504" s="148">
        <v>0.88936300000000001</v>
      </c>
      <c r="N504" s="145"/>
      <c r="O504" s="145"/>
      <c r="P504" s="145"/>
      <c r="Q504" s="145"/>
      <c r="R504" s="145"/>
      <c r="S504" s="145"/>
      <c r="T504" s="145"/>
      <c r="U504" s="145"/>
      <c r="V504" s="145"/>
      <c r="W504" s="157"/>
      <c r="X504" s="158"/>
      <c r="Y504" s="145"/>
    </row>
    <row r="505" spans="2:25" ht="14.25" customHeight="1" x14ac:dyDescent="0.25">
      <c r="B505" s="150">
        <v>41197</v>
      </c>
      <c r="C505" s="147">
        <v>6.8781246274687874E-2</v>
      </c>
      <c r="D505" s="149">
        <v>6.8129468417139044E-2</v>
      </c>
      <c r="E505" s="147">
        <v>7.1182638664966214E-2</v>
      </c>
      <c r="F505" s="147">
        <v>6.7243028470208327E-2</v>
      </c>
      <c r="G505" s="148">
        <v>96.835629220000001</v>
      </c>
      <c r="H505" s="148">
        <v>1.06293532</v>
      </c>
      <c r="I505" s="148">
        <v>3.0445124199999998</v>
      </c>
      <c r="J505" s="147">
        <v>-3.8182921425921291E-3</v>
      </c>
      <c r="K505" s="159">
        <v>-8.8643994693071715E-4</v>
      </c>
      <c r="L505" s="148">
        <v>2294.857</v>
      </c>
      <c r="M505" s="148">
        <v>0.88964500000000002</v>
      </c>
      <c r="N505" s="145"/>
      <c r="O505" s="145"/>
      <c r="P505" s="145"/>
      <c r="Q505" s="145"/>
      <c r="R505" s="145"/>
      <c r="S505" s="145"/>
      <c r="T505" s="145"/>
      <c r="U505" s="145"/>
      <c r="V505" s="145"/>
      <c r="W505" s="157"/>
      <c r="X505" s="158"/>
      <c r="Y505" s="145"/>
    </row>
    <row r="506" spans="2:25" ht="14.25" customHeight="1" x14ac:dyDescent="0.25">
      <c r="B506" s="150">
        <v>41198</v>
      </c>
      <c r="C506" s="147">
        <v>6.8895040637300134E-2</v>
      </c>
      <c r="D506" s="149">
        <v>6.8280039629660075E-2</v>
      </c>
      <c r="E506" s="147">
        <v>7.1332289148753267E-2</v>
      </c>
      <c r="F506" s="147">
        <v>6.189213492932364E-2</v>
      </c>
      <c r="G506" s="148">
        <v>96.467386750000003</v>
      </c>
      <c r="H506" s="148">
        <v>1.3236357999999999</v>
      </c>
      <c r="I506" s="148">
        <v>3.8528216300000002</v>
      </c>
      <c r="J506" s="147">
        <v>-5.5242897476158867E-3</v>
      </c>
      <c r="K506" s="159">
        <v>-6.3879047003364345E-3</v>
      </c>
      <c r="L506" s="148">
        <v>2298.1619999999998</v>
      </c>
      <c r="M506" s="148">
        <v>0.888019</v>
      </c>
      <c r="N506" s="145"/>
      <c r="O506" s="145"/>
      <c r="P506" s="145"/>
      <c r="Q506" s="145"/>
      <c r="R506" s="145"/>
      <c r="S506" s="145"/>
      <c r="T506" s="145"/>
      <c r="U506" s="145"/>
      <c r="V506" s="145"/>
      <c r="W506" s="157"/>
      <c r="X506" s="158"/>
      <c r="Y506" s="145"/>
    </row>
    <row r="507" spans="2:25" ht="14.25" customHeight="1" x14ac:dyDescent="0.25">
      <c r="B507" s="150">
        <v>41199</v>
      </c>
      <c r="C507" s="147">
        <v>6.8730996322140248E-2</v>
      </c>
      <c r="D507" s="149">
        <v>6.81269396109805E-2</v>
      </c>
      <c r="E507" s="147">
        <v>7.1138495432795212E-2</v>
      </c>
      <c r="F507" s="147">
        <v>6.7961161969814027E-2</v>
      </c>
      <c r="G507" s="148">
        <v>96.734151580000002</v>
      </c>
      <c r="H507" s="148">
        <v>1.0348539300000001</v>
      </c>
      <c r="I507" s="148">
        <v>3.6083980900000001</v>
      </c>
      <c r="J507" s="147">
        <v>-2.5955503678305406E-3</v>
      </c>
      <c r="K507" s="159">
        <v>-1.6577764116647298E-4</v>
      </c>
      <c r="L507" s="148">
        <v>2300.8029999999999</v>
      </c>
      <c r="M507" s="148">
        <v>0.89008500000000002</v>
      </c>
      <c r="N507" s="145"/>
      <c r="O507" s="145"/>
      <c r="P507" s="145"/>
      <c r="Q507" s="145"/>
      <c r="R507" s="145"/>
      <c r="S507" s="145"/>
      <c r="T507" s="145"/>
      <c r="U507" s="145"/>
      <c r="V507" s="145"/>
      <c r="W507" s="157"/>
      <c r="X507" s="158"/>
      <c r="Y507" s="145"/>
    </row>
    <row r="508" spans="2:25" ht="14.25" customHeight="1" x14ac:dyDescent="0.25">
      <c r="B508" s="150">
        <v>41200</v>
      </c>
      <c r="C508" s="147">
        <v>6.8821965836418295E-2</v>
      </c>
      <c r="D508" s="149">
        <v>6.8354166439204361E-2</v>
      </c>
      <c r="E508" s="147">
        <v>7.0683816464508831E-2</v>
      </c>
      <c r="F508" s="147">
        <v>6.5237655643766421E-2</v>
      </c>
      <c r="G508" s="148">
        <v>96.887696250000005</v>
      </c>
      <c r="H508" s="148">
        <v>2.05845338</v>
      </c>
      <c r="I508" s="148">
        <v>6.8713455000000003</v>
      </c>
      <c r="J508" s="147">
        <v>-2.8930370941406408E-3</v>
      </c>
      <c r="K508" s="159">
        <v>-3.1165107954379406E-3</v>
      </c>
      <c r="L508" s="148">
        <v>2336.0770000000002</v>
      </c>
      <c r="M508" s="148">
        <v>0.88880999999999999</v>
      </c>
      <c r="N508" s="145"/>
      <c r="O508" s="145"/>
      <c r="P508" s="145"/>
      <c r="Q508" s="145"/>
      <c r="R508" s="145"/>
      <c r="S508" s="145"/>
      <c r="T508" s="145"/>
      <c r="U508" s="145"/>
      <c r="V508" s="145"/>
      <c r="W508" s="157"/>
      <c r="X508" s="158"/>
      <c r="Y508" s="145"/>
    </row>
    <row r="509" spans="2:25" ht="14.25" customHeight="1" x14ac:dyDescent="0.25">
      <c r="B509" s="150">
        <v>41201</v>
      </c>
      <c r="C509" s="147">
        <v>6.8786162004756929E-2</v>
      </c>
      <c r="D509" s="149">
        <v>6.8329903838168254E-2</v>
      </c>
      <c r="E509" s="147">
        <v>7.0540589227487349E-2</v>
      </c>
      <c r="F509" s="147">
        <v>6.7895252975197815E-2</v>
      </c>
      <c r="G509" s="148">
        <v>99.254950239999999</v>
      </c>
      <c r="H509" s="148">
        <v>1.49822316</v>
      </c>
      <c r="I509" s="148">
        <v>5.2839419300000001</v>
      </c>
      <c r="J509" s="147">
        <v>-2.0562864134785314E-3</v>
      </c>
      <c r="K509" s="159">
        <v>-4.3465086297043987E-4</v>
      </c>
      <c r="L509" s="148">
        <v>2332.4699999999998</v>
      </c>
      <c r="M509" s="148">
        <v>0.88888</v>
      </c>
      <c r="N509" s="145"/>
      <c r="O509" s="145"/>
      <c r="P509" s="145"/>
      <c r="Q509" s="145"/>
      <c r="R509" s="145"/>
      <c r="S509" s="145"/>
      <c r="T509" s="145"/>
      <c r="U509" s="145"/>
      <c r="V509" s="145"/>
      <c r="W509" s="157"/>
      <c r="X509" s="158"/>
      <c r="Y509" s="145"/>
    </row>
    <row r="510" spans="2:25" ht="14.25" customHeight="1" x14ac:dyDescent="0.25">
      <c r="B510" s="150">
        <v>41204</v>
      </c>
      <c r="C510" s="147">
        <v>6.8569730813825142E-2</v>
      </c>
      <c r="D510" s="149">
        <v>6.8023416096142375E-2</v>
      </c>
      <c r="E510" s="147">
        <v>7.0538801961322256E-2</v>
      </c>
      <c r="F510" s="147">
        <v>6.6730220116902356E-2</v>
      </c>
      <c r="G510" s="148">
        <v>99.17699451</v>
      </c>
      <c r="H510" s="148">
        <v>1.7840068599999999</v>
      </c>
      <c r="I510" s="148">
        <v>4.6858606600000003</v>
      </c>
      <c r="J510" s="147">
        <v>9.0689378402885332E-5</v>
      </c>
      <c r="K510" s="159">
        <v>-1.2931959792400194E-3</v>
      </c>
      <c r="L510" s="148">
        <v>2341.5920000000001</v>
      </c>
      <c r="M510" s="148">
        <v>0.89163700000000001</v>
      </c>
      <c r="N510" s="145"/>
      <c r="O510" s="145"/>
      <c r="P510" s="145"/>
      <c r="Q510" s="145"/>
      <c r="R510" s="145"/>
      <c r="S510" s="145"/>
      <c r="T510" s="145"/>
      <c r="U510" s="145"/>
      <c r="V510" s="145"/>
      <c r="W510" s="157"/>
      <c r="X510" s="158"/>
      <c r="Y510" s="145"/>
    </row>
    <row r="511" spans="2:25" ht="14.25" customHeight="1" x14ac:dyDescent="0.25">
      <c r="B511" s="150">
        <v>41205</v>
      </c>
      <c r="C511" s="147">
        <v>6.8575691008369452E-2</v>
      </c>
      <c r="D511" s="149">
        <v>6.8026167456423842E-2</v>
      </c>
      <c r="E511" s="147">
        <v>7.0677598886859191E-2</v>
      </c>
      <c r="F511" s="147">
        <v>6.6666669015923871E-2</v>
      </c>
      <c r="G511" s="148">
        <v>99.615671050000003</v>
      </c>
      <c r="H511" s="148">
        <v>1.37087008</v>
      </c>
      <c r="I511" s="148">
        <v>4.6902126600000003</v>
      </c>
      <c r="J511" s="147">
        <v>1.8702520957882652E-4</v>
      </c>
      <c r="K511" s="159">
        <v>-1.3594984404999705E-3</v>
      </c>
      <c r="L511" s="148">
        <v>2312.0770000000002</v>
      </c>
      <c r="M511" s="148">
        <v>0.89167600000000002</v>
      </c>
      <c r="N511" s="145"/>
      <c r="O511" s="145"/>
      <c r="P511" s="145"/>
      <c r="Q511" s="145"/>
      <c r="R511" s="145"/>
      <c r="S511" s="145"/>
      <c r="T511" s="145"/>
      <c r="U511" s="145"/>
      <c r="V511" s="145"/>
      <c r="W511" s="157"/>
      <c r="X511" s="158"/>
      <c r="Y511" s="145"/>
    </row>
    <row r="512" spans="2:25" ht="14.25" customHeight="1" x14ac:dyDescent="0.25">
      <c r="B512" s="150">
        <v>41206</v>
      </c>
      <c r="C512" s="147">
        <v>6.8128954380346551E-2</v>
      </c>
      <c r="D512" s="149">
        <v>6.7578706814647352E-2</v>
      </c>
      <c r="E512" s="147">
        <v>7.021020488027116E-2</v>
      </c>
      <c r="F512" s="147">
        <v>6.8829889539895703E-2</v>
      </c>
      <c r="G512" s="148">
        <v>99.914143010000004</v>
      </c>
      <c r="H512" s="148">
        <v>1.3265628899999999</v>
      </c>
      <c r="I512" s="148">
        <v>4.1623568799999999</v>
      </c>
      <c r="J512" s="147">
        <v>8.154643280919861E-4</v>
      </c>
      <c r="K512" s="159">
        <v>1.2511827252483509E-3</v>
      </c>
      <c r="L512" s="148">
        <v>2307.779</v>
      </c>
      <c r="M512" s="148">
        <v>0.89760899999999999</v>
      </c>
      <c r="N512" s="145"/>
      <c r="O512" s="145"/>
      <c r="P512" s="145"/>
      <c r="Q512" s="145"/>
      <c r="R512" s="145"/>
      <c r="S512" s="145"/>
      <c r="T512" s="145"/>
      <c r="U512" s="145"/>
      <c r="V512" s="145"/>
      <c r="W512" s="157"/>
      <c r="X512" s="158"/>
      <c r="Y512" s="145"/>
    </row>
    <row r="513" spans="2:25" ht="14.25" customHeight="1" x14ac:dyDescent="0.25">
      <c r="B513" s="150">
        <v>41207</v>
      </c>
      <c r="C513" s="147">
        <v>6.8001568056813205E-2</v>
      </c>
      <c r="D513" s="149">
        <v>6.7432724739611816E-2</v>
      </c>
      <c r="E513" s="147">
        <v>7.0234968203653533E-2</v>
      </c>
      <c r="F513" s="147">
        <v>6.9033529959990805E-2</v>
      </c>
      <c r="G513" s="148">
        <v>101.31229413</v>
      </c>
      <c r="H513" s="148">
        <v>1.0985726600000001</v>
      </c>
      <c r="I513" s="148">
        <v>4.4417426600000001</v>
      </c>
      <c r="J513" s="147">
        <v>5.6243839782836092E-4</v>
      </c>
      <c r="K513" s="159">
        <v>1.6008052203789896E-3</v>
      </c>
      <c r="L513" s="148">
        <v>2291.239</v>
      </c>
      <c r="M513" s="148">
        <v>0.899061</v>
      </c>
      <c r="N513" s="145"/>
      <c r="O513" s="145"/>
      <c r="P513" s="145"/>
      <c r="Q513" s="145"/>
      <c r="R513" s="145"/>
      <c r="S513" s="145"/>
      <c r="T513" s="145"/>
      <c r="U513" s="145"/>
      <c r="V513" s="145"/>
      <c r="W513" s="157"/>
      <c r="X513" s="158"/>
      <c r="Y513" s="145"/>
    </row>
    <row r="514" spans="2:25" ht="14.25" customHeight="1" x14ac:dyDescent="0.25">
      <c r="B514" s="150">
        <v>41208</v>
      </c>
      <c r="C514" s="147">
        <v>6.7706619285171202E-2</v>
      </c>
      <c r="D514" s="149">
        <v>6.7132265760369556E-2</v>
      </c>
      <c r="E514" s="147">
        <v>6.9988965343889917E-2</v>
      </c>
      <c r="F514" s="147">
        <v>6.5359485275178875E-2</v>
      </c>
      <c r="G514" s="148">
        <v>101.75094266000001</v>
      </c>
      <c r="H514" s="148">
        <v>1.71071051</v>
      </c>
      <c r="I514" s="148">
        <v>6.5432808599999994</v>
      </c>
      <c r="J514" s="147">
        <v>-8.3627863526484971E-4</v>
      </c>
      <c r="K514" s="159">
        <v>-1.7727804851906809E-3</v>
      </c>
      <c r="L514" s="148">
        <v>2247.9070000000002</v>
      </c>
      <c r="M514" s="148">
        <v>0.90288599999999997</v>
      </c>
      <c r="N514" s="145"/>
      <c r="O514" s="145"/>
      <c r="P514" s="145"/>
      <c r="Q514" s="145"/>
      <c r="R514" s="145"/>
      <c r="S514" s="145"/>
      <c r="T514" s="145"/>
      <c r="U514" s="145"/>
      <c r="V514" s="145"/>
      <c r="W514" s="157"/>
      <c r="X514" s="158"/>
      <c r="Y514" s="145"/>
    </row>
    <row r="515" spans="2:25" ht="14.25" customHeight="1" x14ac:dyDescent="0.25">
      <c r="B515" s="150">
        <v>41211</v>
      </c>
      <c r="C515" s="147">
        <v>6.7577800288059528E-2</v>
      </c>
      <c r="D515" s="149">
        <v>6.6975757384284962E-2</v>
      </c>
      <c r="E515" s="147">
        <v>6.9945859223885756E-2</v>
      </c>
      <c r="F515" s="147">
        <v>6.9444445561461635E-2</v>
      </c>
      <c r="G515" s="148">
        <v>102.33343746</v>
      </c>
      <c r="H515" s="148">
        <v>1.74882775</v>
      </c>
      <c r="I515" s="148">
        <v>3.52698234</v>
      </c>
      <c r="J515" s="147">
        <v>-6.8729922332699236E-4</v>
      </c>
      <c r="K515" s="159">
        <v>2.4686881771766728E-3</v>
      </c>
      <c r="L515" s="148">
        <v>2235.8539999999998</v>
      </c>
      <c r="M515" s="148">
        <v>0.90450200000000003</v>
      </c>
      <c r="N515" s="145"/>
      <c r="O515" s="145"/>
      <c r="P515" s="145"/>
      <c r="Q515" s="145"/>
      <c r="R515" s="145"/>
      <c r="S515" s="145"/>
      <c r="T515" s="145"/>
      <c r="U515" s="145"/>
      <c r="V515" s="145"/>
      <c r="W515" s="157"/>
      <c r="X515" s="158"/>
      <c r="Y515" s="145"/>
    </row>
    <row r="516" spans="2:25" ht="14.25" customHeight="1" x14ac:dyDescent="0.25">
      <c r="B516" s="150">
        <v>41212</v>
      </c>
      <c r="C516" s="147">
        <v>6.7719374363736637E-2</v>
      </c>
      <c r="D516" s="149">
        <v>6.7197852969096916E-2</v>
      </c>
      <c r="E516" s="147">
        <v>6.9757137316675336E-2</v>
      </c>
      <c r="F516" s="147">
        <v>6.9444445561461635E-2</v>
      </c>
      <c r="G516" s="148">
        <v>102.76095782</v>
      </c>
      <c r="H516" s="148">
        <v>1.2769069799999999</v>
      </c>
      <c r="I516" s="148">
        <v>3.6077041899999998</v>
      </c>
      <c r="J516" s="147">
        <v>-1.1210755846761891E-4</v>
      </c>
      <c r="K516" s="159">
        <v>2.2465925923647184E-3</v>
      </c>
      <c r="L516" s="148">
        <v>2239.8820000000001</v>
      </c>
      <c r="M516" s="148">
        <v>0.90255200000000002</v>
      </c>
      <c r="N516" s="145"/>
      <c r="O516" s="145"/>
      <c r="P516" s="145"/>
      <c r="Q516" s="145"/>
      <c r="R516" s="145"/>
      <c r="S516" s="145"/>
      <c r="T516" s="145"/>
      <c r="U516" s="145"/>
      <c r="V516" s="145"/>
      <c r="W516" s="157"/>
      <c r="X516" s="158"/>
      <c r="Y516" s="145"/>
    </row>
    <row r="517" spans="2:25" ht="14.25" customHeight="1" x14ac:dyDescent="0.25">
      <c r="B517" s="150">
        <v>41213</v>
      </c>
      <c r="C517" s="147">
        <v>6.7387850789289466E-2</v>
      </c>
      <c r="D517" s="149">
        <v>6.6899809298569146E-2</v>
      </c>
      <c r="E517" s="147">
        <v>6.9330354451707446E-2</v>
      </c>
      <c r="F517" s="147">
        <v>6.4995356601620077E-2</v>
      </c>
      <c r="G517" s="148">
        <v>103.19764531</v>
      </c>
      <c r="H517" s="148">
        <v>1.29575493</v>
      </c>
      <c r="I517" s="148">
        <v>3.2387235599999999</v>
      </c>
      <c r="J517" s="147">
        <v>7.728876636341769E-4</v>
      </c>
      <c r="K517" s="159">
        <v>-1.9044526969490688E-3</v>
      </c>
      <c r="L517" s="148">
        <v>2254.8200000000002</v>
      </c>
      <c r="M517" s="148">
        <v>0.90677700000000006</v>
      </c>
      <c r="N517" s="145"/>
      <c r="O517" s="145"/>
      <c r="P517" s="145"/>
      <c r="Q517" s="145"/>
      <c r="R517" s="145"/>
      <c r="S517" s="145"/>
      <c r="T517" s="145"/>
      <c r="U517" s="145"/>
      <c r="V517" s="145"/>
      <c r="W517" s="157"/>
      <c r="X517" s="158"/>
      <c r="Y517" s="145"/>
    </row>
    <row r="518" spans="2:25" ht="14.25" customHeight="1" x14ac:dyDescent="0.25">
      <c r="B518" s="150">
        <v>41214</v>
      </c>
      <c r="C518" s="147">
        <v>6.7136165307899412E-2</v>
      </c>
      <c r="D518" s="149">
        <v>6.6739648477570246E-2</v>
      </c>
      <c r="E518" s="147">
        <v>6.8660290352422437E-2</v>
      </c>
      <c r="F518" s="147">
        <v>6.5237654670782741E-2</v>
      </c>
      <c r="G518" s="148">
        <v>103.33138859</v>
      </c>
      <c r="H518" s="148">
        <v>1.6631302500000003</v>
      </c>
      <c r="I518" s="148">
        <v>6.8480118400000007</v>
      </c>
      <c r="J518" s="147">
        <v>-6.3449057259734425E-4</v>
      </c>
      <c r="K518" s="159">
        <v>-1.5019938067875049E-3</v>
      </c>
      <c r="L518" s="148">
        <v>2297.884</v>
      </c>
      <c r="M518" s="148">
        <v>0.91008</v>
      </c>
      <c r="N518" s="145"/>
      <c r="O518" s="145"/>
      <c r="P518" s="145"/>
      <c r="Q518" s="145"/>
      <c r="R518" s="145"/>
      <c r="S518" s="145"/>
      <c r="T518" s="145"/>
      <c r="U518" s="145"/>
      <c r="V518" s="145"/>
      <c r="W518" s="157"/>
      <c r="X518" s="158"/>
      <c r="Y518" s="145"/>
    </row>
    <row r="519" spans="2:25" ht="14.25" customHeight="1" x14ac:dyDescent="0.25">
      <c r="B519" s="150">
        <v>41215</v>
      </c>
      <c r="C519" s="147">
        <v>6.6890540515957483E-2</v>
      </c>
      <c r="D519" s="149">
        <v>6.6504429369244389E-2</v>
      </c>
      <c r="E519" s="147">
        <v>6.8431956396636878E-2</v>
      </c>
      <c r="F519" s="147">
        <v>6.8159689492804473E-2</v>
      </c>
      <c r="G519" s="148">
        <v>104.12886273000001</v>
      </c>
      <c r="H519" s="148">
        <v>1.7763946499999999</v>
      </c>
      <c r="I519" s="148">
        <v>4.2631921500000001</v>
      </c>
      <c r="J519" s="147">
        <v>2.2816103814384813E-4</v>
      </c>
      <c r="K519" s="159">
        <v>1.6552601235600845E-3</v>
      </c>
      <c r="L519" s="148">
        <v>2306.7739999999999</v>
      </c>
      <c r="M519" s="148">
        <v>0.91333799999999998</v>
      </c>
      <c r="N519" s="145"/>
      <c r="O519" s="145"/>
      <c r="P519" s="145"/>
      <c r="Q519" s="145"/>
      <c r="R519" s="145"/>
      <c r="S519" s="145"/>
      <c r="T519" s="145"/>
      <c r="U519" s="145"/>
      <c r="V519" s="145"/>
      <c r="W519" s="157"/>
      <c r="X519" s="158"/>
      <c r="Y519" s="145"/>
    </row>
    <row r="520" spans="2:25" ht="14.25" customHeight="1" x14ac:dyDescent="0.25">
      <c r="B520" s="150">
        <v>41218</v>
      </c>
      <c r="C520" s="147">
        <v>6.672247146857406E-2</v>
      </c>
      <c r="D520" s="149">
        <v>6.6349512605811456E-2</v>
      </c>
      <c r="E520" s="147">
        <v>6.822266993251698E-2</v>
      </c>
      <c r="F520" s="147">
        <v>6.8359375056807531E-2</v>
      </c>
      <c r="G520" s="148">
        <v>103.91092762</v>
      </c>
      <c r="H520" s="148">
        <v>1.43161359</v>
      </c>
      <c r="I520" s="148">
        <v>3.5471454400000004</v>
      </c>
      <c r="J520" s="147">
        <v>1.3796826672932518E-4</v>
      </c>
      <c r="K520" s="159">
        <v>2.009862450996075E-3</v>
      </c>
      <c r="L520" s="148">
        <v>2301.88</v>
      </c>
      <c r="M520" s="148">
        <v>0.91553799999999996</v>
      </c>
      <c r="N520" s="145"/>
      <c r="O520" s="145"/>
      <c r="P520" s="145"/>
      <c r="Q520" s="145"/>
      <c r="R520" s="145"/>
      <c r="S520" s="145"/>
      <c r="T520" s="145"/>
      <c r="U520" s="145"/>
      <c r="V520" s="145"/>
      <c r="W520" s="157"/>
      <c r="X520" s="158"/>
      <c r="Y520" s="145"/>
    </row>
    <row r="521" spans="2:25" ht="14.25" customHeight="1" x14ac:dyDescent="0.25">
      <c r="B521" s="150">
        <v>41219</v>
      </c>
      <c r="C521" s="147">
        <v>6.6315992553065237E-2</v>
      </c>
      <c r="D521" s="149">
        <v>6.5973919469142495E-2</v>
      </c>
      <c r="E521" s="147">
        <v>6.762583786422402E-2</v>
      </c>
      <c r="F521" s="147">
        <v>6.8359375056807531E-2</v>
      </c>
      <c r="G521" s="148">
        <v>104.55345478</v>
      </c>
      <c r="H521" s="148">
        <v>1.7090779200000001</v>
      </c>
      <c r="I521" s="148">
        <v>5.2743653400000001</v>
      </c>
      <c r="J521" s="147">
        <v>-6.9750557013524724E-4</v>
      </c>
      <c r="K521" s="159">
        <v>2.3854555876650363E-3</v>
      </c>
      <c r="L521" s="148">
        <v>2292.2060000000001</v>
      </c>
      <c r="M521" s="148">
        <v>0.92151499999999997</v>
      </c>
      <c r="N521" s="145"/>
      <c r="O521" s="145"/>
      <c r="P521" s="145"/>
      <c r="Q521" s="145"/>
      <c r="R521" s="145"/>
      <c r="S521" s="145"/>
      <c r="T521" s="145"/>
      <c r="U521" s="145"/>
      <c r="V521" s="145"/>
      <c r="W521" s="157"/>
      <c r="X521" s="158"/>
      <c r="Y521" s="145"/>
    </row>
    <row r="522" spans="2:25" ht="14.25" customHeight="1" x14ac:dyDescent="0.25">
      <c r="B522" s="150">
        <v>41220</v>
      </c>
      <c r="C522" s="147">
        <v>6.5800662694006529E-2</v>
      </c>
      <c r="D522" s="149">
        <v>6.5397152217442384E-2</v>
      </c>
      <c r="E522" s="147">
        <v>6.7344458762517351E-2</v>
      </c>
      <c r="F522" s="147">
        <v>6.7307693237760979E-2</v>
      </c>
      <c r="G522" s="148">
        <v>104.60585631000001</v>
      </c>
      <c r="H522" s="148">
        <v>1.7273147199999999</v>
      </c>
      <c r="I522" s="148">
        <v>3.72063912</v>
      </c>
      <c r="J522" s="147">
        <v>1.6385671999832009E-3</v>
      </c>
      <c r="K522" s="159">
        <v>1.9105410203185957E-3</v>
      </c>
      <c r="L522" s="148">
        <v>2287.5050000000001</v>
      </c>
      <c r="M522" s="148">
        <v>0.928423</v>
      </c>
      <c r="N522" s="145"/>
      <c r="O522" s="145"/>
      <c r="P522" s="145"/>
      <c r="Q522" s="145"/>
      <c r="R522" s="145"/>
      <c r="S522" s="145"/>
      <c r="T522" s="145"/>
      <c r="U522" s="145"/>
      <c r="V522" s="145"/>
      <c r="W522" s="157"/>
      <c r="X522" s="158"/>
      <c r="Y522" s="145"/>
    </row>
    <row r="523" spans="2:25" ht="14.25" customHeight="1" x14ac:dyDescent="0.25">
      <c r="B523" s="150">
        <v>41221</v>
      </c>
      <c r="C523" s="147">
        <v>6.6219002314601705E-2</v>
      </c>
      <c r="D523" s="149">
        <v>6.5832671136384066E-2</v>
      </c>
      <c r="E523" s="147">
        <v>6.7757493769966468E-2</v>
      </c>
      <c r="F523" s="147">
        <v>6.7307694767708204E-2</v>
      </c>
      <c r="G523" s="148">
        <v>105.23082223</v>
      </c>
      <c r="H523" s="148">
        <v>1.7421231100000001</v>
      </c>
      <c r="I523" s="148">
        <v>4.57663609</v>
      </c>
      <c r="J523" s="147">
        <v>4.4366090740269413E-4</v>
      </c>
      <c r="K523" s="159">
        <v>1.4750236313241377E-3</v>
      </c>
      <c r="L523" s="148">
        <v>2245.4050000000002</v>
      </c>
      <c r="M523" s="148">
        <v>0.92235699999999998</v>
      </c>
      <c r="N523" s="145"/>
      <c r="O523" s="145"/>
      <c r="P523" s="145"/>
      <c r="Q523" s="145"/>
      <c r="R523" s="145"/>
      <c r="S523" s="145"/>
      <c r="T523" s="145"/>
      <c r="U523" s="145"/>
      <c r="V523" s="145"/>
      <c r="W523" s="157"/>
      <c r="X523" s="158"/>
      <c r="Y523" s="145"/>
    </row>
    <row r="524" spans="2:25" ht="14.25" customHeight="1" x14ac:dyDescent="0.25">
      <c r="B524" s="150">
        <v>41222</v>
      </c>
      <c r="C524" s="147">
        <v>6.6519181157359011E-2</v>
      </c>
      <c r="D524" s="149">
        <v>6.6202921704215378E-2</v>
      </c>
      <c r="E524" s="147">
        <v>6.7882630006804542E-2</v>
      </c>
      <c r="F524" s="147">
        <v>6.743738656543477E-2</v>
      </c>
      <c r="G524" s="148">
        <v>105.92872187</v>
      </c>
      <c r="H524" s="148">
        <v>1.49146818</v>
      </c>
      <c r="I524" s="148">
        <v>3.3484119100000003</v>
      </c>
      <c r="J524" s="147">
        <v>-6.9277697799764325E-4</v>
      </c>
      <c r="K524" s="159">
        <v>1.234464861219392E-3</v>
      </c>
      <c r="L524" s="148">
        <v>2240.924</v>
      </c>
      <c r="M524" s="148">
        <v>0.91795599999999999</v>
      </c>
      <c r="N524" s="145"/>
      <c r="O524" s="145"/>
      <c r="P524" s="145"/>
      <c r="Q524" s="145"/>
      <c r="R524" s="145"/>
      <c r="S524" s="145"/>
      <c r="T524" s="145"/>
      <c r="U524" s="145"/>
      <c r="V524" s="145"/>
      <c r="W524" s="157"/>
      <c r="X524" s="158"/>
      <c r="Y524" s="145"/>
    </row>
    <row r="525" spans="2:25" ht="14.25" customHeight="1" x14ac:dyDescent="0.25">
      <c r="B525" s="150">
        <v>41225</v>
      </c>
      <c r="C525" s="147">
        <v>6.6626967364009776E-2</v>
      </c>
      <c r="D525" s="149">
        <v>6.6346332263710103E-2</v>
      </c>
      <c r="E525" s="147">
        <v>6.7875322088781304E-2</v>
      </c>
      <c r="F525" s="147">
        <v>6.5359482105942515E-2</v>
      </c>
      <c r="G525" s="148">
        <v>107.56205501000001</v>
      </c>
      <c r="H525" s="148">
        <v>1.6434562500000001</v>
      </c>
      <c r="I525" s="148">
        <v>3.1162047500000001</v>
      </c>
      <c r="J525" s="147">
        <v>-1.052008251681711E-3</v>
      </c>
      <c r="K525" s="159">
        <v>-9.8685015776758811E-4</v>
      </c>
      <c r="L525" s="148">
        <v>2251.848</v>
      </c>
      <c r="M525" s="148">
        <v>0.91608599999999996</v>
      </c>
      <c r="N525" s="145"/>
      <c r="O525" s="145"/>
      <c r="P525" s="145"/>
      <c r="Q525" s="145"/>
      <c r="R525" s="145"/>
      <c r="S525" s="145"/>
      <c r="T525" s="145"/>
      <c r="U525" s="145"/>
      <c r="V525" s="145"/>
      <c r="W525" s="157"/>
      <c r="X525" s="158"/>
      <c r="Y525" s="145"/>
    </row>
    <row r="526" spans="2:25" ht="14.25" customHeight="1" x14ac:dyDescent="0.25">
      <c r="B526" s="150">
        <v>41226</v>
      </c>
      <c r="C526" s="147">
        <v>6.6742302735102357E-2</v>
      </c>
      <c r="D526" s="149">
        <v>6.649993903230704E-2</v>
      </c>
      <c r="E526" s="147">
        <v>6.7967309983699487E-2</v>
      </c>
      <c r="F526" s="147">
        <v>6.5851374914956878E-2</v>
      </c>
      <c r="G526" s="148">
        <v>108.07898132</v>
      </c>
      <c r="H526" s="148">
        <v>2.0534697499999996</v>
      </c>
      <c r="I526" s="148">
        <v>3.9548266399999998</v>
      </c>
      <c r="J526" s="147">
        <v>7.2127730281476435E-4</v>
      </c>
      <c r="K526" s="159">
        <v>-6.4856411735016162E-4</v>
      </c>
      <c r="L526" s="148">
        <v>2212.44</v>
      </c>
      <c r="M526" s="148">
        <v>0.91433799999999998</v>
      </c>
      <c r="N526" s="145"/>
      <c r="O526" s="145"/>
      <c r="P526" s="145"/>
      <c r="Q526" s="145"/>
      <c r="R526" s="145"/>
      <c r="S526" s="145"/>
      <c r="T526" s="145"/>
      <c r="U526" s="145"/>
      <c r="V526" s="145"/>
      <c r="W526" s="157"/>
      <c r="X526" s="158"/>
      <c r="Y526" s="145"/>
    </row>
    <row r="527" spans="2:25" ht="14.25" customHeight="1" x14ac:dyDescent="0.25">
      <c r="B527" s="150">
        <v>41227</v>
      </c>
      <c r="C527" s="147">
        <v>6.6580644072116543E-2</v>
      </c>
      <c r="D527" s="149">
        <v>6.6351850184000055E-2</v>
      </c>
      <c r="E527" s="147">
        <v>6.7754419025776155E-2</v>
      </c>
      <c r="F527" s="147">
        <v>6.4695008798725598E-2</v>
      </c>
      <c r="G527" s="148">
        <v>108.03288481000001</v>
      </c>
      <c r="H527" s="148">
        <v>2.6432848799999999</v>
      </c>
      <c r="I527" s="148">
        <v>3.8650175900000003</v>
      </c>
      <c r="J527" s="147">
        <v>4.1349071872885711E-4</v>
      </c>
      <c r="K527" s="159">
        <v>-1.6568413852744573E-3</v>
      </c>
      <c r="L527" s="148">
        <v>2223.11</v>
      </c>
      <c r="M527" s="148">
        <v>0.91644300000000001</v>
      </c>
      <c r="N527" s="145"/>
      <c r="O527" s="145"/>
      <c r="P527" s="145"/>
      <c r="Q527" s="145"/>
      <c r="R527" s="145"/>
      <c r="S527" s="145"/>
      <c r="T527" s="145"/>
      <c r="U527" s="145"/>
      <c r="V527" s="145"/>
      <c r="W527" s="157"/>
      <c r="X527" s="158"/>
      <c r="Y527" s="145"/>
    </row>
    <row r="528" spans="2:25" ht="14.25" customHeight="1" x14ac:dyDescent="0.25">
      <c r="B528" s="150">
        <v>41228</v>
      </c>
      <c r="C528" s="147">
        <v>6.6536554529204123E-2</v>
      </c>
      <c r="D528" s="149">
        <v>6.6353250039514131E-2</v>
      </c>
      <c r="E528" s="147">
        <v>6.7675480941026905E-2</v>
      </c>
      <c r="F528" s="147">
        <v>6.5055767159319919E-2</v>
      </c>
      <c r="G528" s="148">
        <v>108.15724177000001</v>
      </c>
      <c r="H528" s="148">
        <v>1.9601753100000001</v>
      </c>
      <c r="I528" s="148">
        <v>3.4739010499999998</v>
      </c>
      <c r="J528" s="147">
        <v>1.5732687812421934E-3</v>
      </c>
      <c r="K528" s="159">
        <v>-1.2974828801942118E-3</v>
      </c>
      <c r="L528" s="148">
        <v>2193.623</v>
      </c>
      <c r="M528" s="148">
        <v>0.91691699999999998</v>
      </c>
      <c r="N528" s="145"/>
      <c r="O528" s="145"/>
      <c r="P528" s="145"/>
      <c r="Q528" s="145"/>
      <c r="R528" s="145"/>
      <c r="S528" s="145"/>
      <c r="T528" s="145"/>
      <c r="U528" s="145"/>
      <c r="V528" s="145"/>
      <c r="W528" s="157"/>
      <c r="X528" s="158"/>
      <c r="Y528" s="145"/>
    </row>
    <row r="529" spans="2:25" ht="14.25" customHeight="1" x14ac:dyDescent="0.25">
      <c r="B529" s="150">
        <v>41229</v>
      </c>
      <c r="C529" s="147">
        <v>6.6845603592797176E-2</v>
      </c>
      <c r="D529" s="149">
        <v>6.6712697949955269E-2</v>
      </c>
      <c r="E529" s="147">
        <v>6.7870760922901535E-2</v>
      </c>
      <c r="F529" s="147">
        <v>6.4874886853896918E-2</v>
      </c>
      <c r="G529" s="148">
        <v>108.50031747000001</v>
      </c>
      <c r="H529" s="148">
        <v>2.87768165</v>
      </c>
      <c r="I529" s="148">
        <v>4.2699195799999998</v>
      </c>
      <c r="J529" s="147">
        <v>-1.2714733399616378E-3</v>
      </c>
      <c r="K529" s="159">
        <v>-1.8378110960583505E-3</v>
      </c>
      <c r="L529" s="148">
        <v>2177.2399999999998</v>
      </c>
      <c r="M529" s="148">
        <v>0.912412</v>
      </c>
      <c r="N529" s="145"/>
      <c r="O529" s="145"/>
      <c r="P529" s="145"/>
      <c r="Q529" s="145"/>
      <c r="R529" s="145"/>
      <c r="S529" s="145"/>
      <c r="T529" s="145"/>
      <c r="U529" s="145"/>
      <c r="V529" s="145"/>
      <c r="W529" s="157"/>
      <c r="X529" s="158"/>
      <c r="Y529" s="145"/>
    </row>
    <row r="530" spans="2:25" ht="14.25" customHeight="1" x14ac:dyDescent="0.25">
      <c r="B530" s="150">
        <v>41232</v>
      </c>
      <c r="C530" s="147">
        <v>6.6799948841303775E-2</v>
      </c>
      <c r="D530" s="149">
        <v>6.6639156544529135E-2</v>
      </c>
      <c r="E530" s="147">
        <v>6.7904312180067053E-2</v>
      </c>
      <c r="F530" s="147">
        <v>6.5359475442151899E-2</v>
      </c>
      <c r="G530" s="148">
        <v>109.25010671000001</v>
      </c>
      <c r="H530" s="148">
        <v>2.2252491300000004</v>
      </c>
      <c r="I530" s="148">
        <v>3.2073465100000003</v>
      </c>
      <c r="J530" s="147">
        <v>1.4948040433318583E-3</v>
      </c>
      <c r="K530" s="159">
        <v>-1.2796811023772364E-3</v>
      </c>
      <c r="L530" s="148">
        <v>2174.9850000000001</v>
      </c>
      <c r="M530" s="148">
        <v>0.91284399999999999</v>
      </c>
      <c r="N530" s="145"/>
      <c r="O530" s="145"/>
      <c r="P530" s="145"/>
      <c r="Q530" s="145"/>
      <c r="R530" s="145"/>
      <c r="S530" s="145"/>
      <c r="T530" s="145"/>
      <c r="U530" s="145"/>
      <c r="V530" s="145"/>
      <c r="W530" s="157"/>
      <c r="X530" s="158"/>
      <c r="Y530" s="145"/>
    </row>
    <row r="531" spans="2:25" ht="14.25" customHeight="1" x14ac:dyDescent="0.25">
      <c r="B531" s="150">
        <v>41233</v>
      </c>
      <c r="C531" s="147">
        <v>6.6865146315792809E-2</v>
      </c>
      <c r="D531" s="149">
        <v>6.6712754858720857E-2</v>
      </c>
      <c r="E531" s="147">
        <v>6.7973676518942289E-2</v>
      </c>
      <c r="F531" s="147">
        <v>6.5543070521193236E-2</v>
      </c>
      <c r="G531" s="148">
        <v>110.44829350999998</v>
      </c>
      <c r="H531" s="148">
        <v>1.20477148</v>
      </c>
      <c r="I531" s="148">
        <v>2.6214795999999998</v>
      </c>
      <c r="J531" s="147">
        <v>-1.5852467295217186E-3</v>
      </c>
      <c r="K531" s="159">
        <v>-1.1696843375276211E-3</v>
      </c>
      <c r="L531" s="148">
        <v>2164.8809999999999</v>
      </c>
      <c r="M531" s="148">
        <v>0.91179299999999996</v>
      </c>
      <c r="N531" s="145"/>
      <c r="O531" s="145"/>
      <c r="P531" s="145"/>
      <c r="Q531" s="145"/>
      <c r="R531" s="145"/>
      <c r="S531" s="145"/>
      <c r="T531" s="145"/>
      <c r="U531" s="145"/>
      <c r="V531" s="145"/>
      <c r="W531" s="157"/>
      <c r="X531" s="158"/>
      <c r="Y531" s="145"/>
    </row>
    <row r="532" spans="2:25" ht="14.25" customHeight="1" x14ac:dyDescent="0.25">
      <c r="B532" s="150">
        <v>41234</v>
      </c>
      <c r="C532" s="147">
        <v>6.7221763874094481E-2</v>
      </c>
      <c r="D532" s="149">
        <v>6.7076428756983428E-2</v>
      </c>
      <c r="E532" s="147">
        <v>6.8233858582036275E-2</v>
      </c>
      <c r="F532" s="147">
        <v>6.5420558874071222E-2</v>
      </c>
      <c r="G532" s="148">
        <v>110.86333499</v>
      </c>
      <c r="H532" s="148">
        <v>1.94202841</v>
      </c>
      <c r="I532" s="148">
        <v>4.7284339299999996</v>
      </c>
      <c r="J532" s="147">
        <v>1.4108549415491761E-3</v>
      </c>
      <c r="K532" s="159">
        <v>-1.6558698829122059E-3</v>
      </c>
      <c r="L532" s="148">
        <v>2194.8960000000002</v>
      </c>
      <c r="M532" s="148">
        <v>0.90690099999999996</v>
      </c>
      <c r="N532" s="145"/>
      <c r="O532" s="145"/>
      <c r="P532" s="145"/>
      <c r="Q532" s="145"/>
      <c r="R532" s="145"/>
      <c r="S532" s="145"/>
      <c r="T532" s="145"/>
      <c r="U532" s="145"/>
      <c r="V532" s="145"/>
      <c r="W532" s="157"/>
      <c r="X532" s="158"/>
      <c r="Y532" s="145"/>
    </row>
    <row r="533" spans="2:25" ht="14.25" customHeight="1" x14ac:dyDescent="0.25">
      <c r="B533" s="150">
        <v>41235</v>
      </c>
      <c r="C533" s="147">
        <v>6.722733122490003E-2</v>
      </c>
      <c r="D533" s="149">
        <v>6.7081795425106658E-2</v>
      </c>
      <c r="E533" s="147">
        <v>6.8224426118596637E-2</v>
      </c>
      <c r="F533" s="147">
        <v>6.585137077924795E-2</v>
      </c>
      <c r="G533" s="148">
        <v>112.53874064</v>
      </c>
      <c r="H533" s="148">
        <v>1.5825128099999999</v>
      </c>
      <c r="I533" s="148">
        <v>3.5334099699999997</v>
      </c>
      <c r="J533" s="147">
        <v>1.3685680932285752E-3</v>
      </c>
      <c r="K533" s="159">
        <v>-1.2304246458587076E-3</v>
      </c>
      <c r="L533" s="148">
        <v>2177.5459999999998</v>
      </c>
      <c r="M533" s="148">
        <v>0.90657699999999997</v>
      </c>
      <c r="N533" s="145"/>
      <c r="O533" s="145"/>
      <c r="P533" s="145"/>
      <c r="Q533" s="145"/>
      <c r="R533" s="145"/>
      <c r="S533" s="145"/>
      <c r="T533" s="145"/>
      <c r="U533" s="145"/>
      <c r="V533" s="145"/>
      <c r="W533" s="157"/>
      <c r="X533" s="158"/>
      <c r="Y533" s="145"/>
    </row>
    <row r="534" spans="2:25" ht="14.25" customHeight="1" x14ac:dyDescent="0.25">
      <c r="B534" s="150">
        <v>41236</v>
      </c>
      <c r="C534" s="147">
        <v>6.7331421843574421E-2</v>
      </c>
      <c r="D534" s="149">
        <v>6.7156711349932702E-2</v>
      </c>
      <c r="E534" s="147">
        <v>6.8378814995659148E-2</v>
      </c>
      <c r="F534" s="147">
        <v>6.7698252508094289E-2</v>
      </c>
      <c r="G534" s="148">
        <v>112.96983308999999</v>
      </c>
      <c r="H534" s="148">
        <v>1.63594715</v>
      </c>
      <c r="I534" s="148">
        <v>4.0516573500000002</v>
      </c>
      <c r="J534" s="147">
        <v>-1.818570148781786E-3</v>
      </c>
      <c r="K534" s="159">
        <v>5.4154115816158754E-4</v>
      </c>
      <c r="L534" s="148">
        <v>2192.6759999999999</v>
      </c>
      <c r="M534" s="148">
        <v>0.90515900000000005</v>
      </c>
      <c r="N534" s="145"/>
      <c r="O534" s="145"/>
      <c r="P534" s="145"/>
      <c r="Q534" s="145"/>
      <c r="R534" s="145"/>
      <c r="S534" s="145"/>
      <c r="T534" s="145"/>
      <c r="U534" s="145"/>
      <c r="V534" s="145"/>
      <c r="W534" s="157"/>
      <c r="X534" s="158"/>
      <c r="Y534" s="145"/>
    </row>
    <row r="535" spans="2:25" ht="14.25" customHeight="1" x14ac:dyDescent="0.25">
      <c r="B535" s="150">
        <v>41239</v>
      </c>
      <c r="C535" s="147">
        <v>6.7351140871766205E-2</v>
      </c>
      <c r="D535" s="149">
        <v>6.7160256943977245E-2</v>
      </c>
      <c r="E535" s="147">
        <v>6.8542735603036614E-2</v>
      </c>
      <c r="F535" s="147">
        <v>6.6037739178036223E-2</v>
      </c>
      <c r="G535" s="148">
        <v>113.04600965</v>
      </c>
      <c r="H535" s="148">
        <v>1.3122994100000001</v>
      </c>
      <c r="I535" s="148">
        <v>2.8456763500000002</v>
      </c>
      <c r="J535" s="147">
        <v>-6.3828575695130767E-4</v>
      </c>
      <c r="K535" s="159">
        <v>-1.1225177659410224E-3</v>
      </c>
      <c r="L535" s="148">
        <v>2175.5990000000002</v>
      </c>
      <c r="M535" s="148">
        <v>0.90477700000000005</v>
      </c>
      <c r="N535" s="145"/>
      <c r="O535" s="145"/>
      <c r="P535" s="145"/>
      <c r="Q535" s="145"/>
      <c r="R535" s="145"/>
      <c r="S535" s="145"/>
      <c r="T535" s="145"/>
      <c r="U535" s="145"/>
      <c r="V535" s="145"/>
      <c r="W535" s="157"/>
      <c r="X535" s="158"/>
      <c r="Y535" s="145"/>
    </row>
    <row r="536" spans="2:25" ht="14.25" customHeight="1" x14ac:dyDescent="0.25">
      <c r="B536" s="150">
        <v>41240</v>
      </c>
      <c r="C536" s="147">
        <v>6.6532956322934544E-2</v>
      </c>
      <c r="D536" s="149">
        <v>6.6285453105338885E-2</v>
      </c>
      <c r="E536" s="147">
        <v>6.826891602967522E-2</v>
      </c>
      <c r="F536" s="147">
        <v>6.4279159069049449E-2</v>
      </c>
      <c r="G536" s="148">
        <v>113.28630622</v>
      </c>
      <c r="H536" s="148">
        <v>2.5913577299999999</v>
      </c>
      <c r="I536" s="148">
        <v>4.4599940199999999</v>
      </c>
      <c r="J536" s="147">
        <v>2.2880846691212763E-3</v>
      </c>
      <c r="K536" s="159">
        <v>-2.0062940362894355E-3</v>
      </c>
      <c r="L536" s="148">
        <v>2150.6379999999999</v>
      </c>
      <c r="M536" s="148">
        <v>0.91565099999999999</v>
      </c>
      <c r="N536" s="145"/>
      <c r="O536" s="145"/>
      <c r="P536" s="145"/>
      <c r="Q536" s="145"/>
      <c r="R536" s="145"/>
      <c r="S536" s="145"/>
      <c r="T536" s="145"/>
      <c r="U536" s="145"/>
      <c r="V536" s="145"/>
      <c r="W536" s="157"/>
      <c r="X536" s="158"/>
      <c r="Y536" s="145"/>
    </row>
    <row r="537" spans="2:25" ht="14.25" customHeight="1" x14ac:dyDescent="0.25">
      <c r="B537" s="150">
        <v>41241</v>
      </c>
      <c r="C537" s="147">
        <v>6.5996661095000325E-2</v>
      </c>
      <c r="D537" s="149">
        <v>6.564886235199667E-2</v>
      </c>
      <c r="E537" s="147">
        <v>6.8506533963548583E-2</v>
      </c>
      <c r="F537" s="147">
        <v>6.5666037651594511E-2</v>
      </c>
      <c r="G537" s="148">
        <v>113.21674077999999</v>
      </c>
      <c r="H537" s="148">
        <v>3.37807163</v>
      </c>
      <c r="I537" s="148">
        <v>4.81234523</v>
      </c>
      <c r="J537" s="147">
        <v>2.6376101203551016E-3</v>
      </c>
      <c r="K537" s="159">
        <v>1.717529959784081E-5</v>
      </c>
      <c r="L537" s="148">
        <v>2129.1610000000001</v>
      </c>
      <c r="M537" s="148">
        <v>0.92306699999999997</v>
      </c>
      <c r="N537" s="145"/>
      <c r="O537" s="145"/>
      <c r="P537" s="145"/>
      <c r="Q537" s="145"/>
      <c r="R537" s="145"/>
      <c r="S537" s="145"/>
      <c r="T537" s="145"/>
      <c r="U537" s="145"/>
      <c r="V537" s="145"/>
      <c r="W537" s="157"/>
      <c r="X537" s="158"/>
      <c r="Y537" s="145"/>
    </row>
    <row r="538" spans="2:25" ht="14.25" customHeight="1" x14ac:dyDescent="0.25">
      <c r="B538" s="150">
        <v>41242</v>
      </c>
      <c r="C538" s="147">
        <v>6.5323391159378269E-2</v>
      </c>
      <c r="D538" s="149">
        <v>6.4802941182859591E-2</v>
      </c>
      <c r="E538" s="147">
        <v>6.8371241369100708E-2</v>
      </c>
      <c r="F538" s="147">
        <v>6.5420562854782843E-2</v>
      </c>
      <c r="G538" s="148">
        <v>113.38723342999999</v>
      </c>
      <c r="H538" s="148">
        <v>3.5312485000000002</v>
      </c>
      <c r="I538" s="148">
        <v>4.5927687200000005</v>
      </c>
      <c r="J538" s="147">
        <v>-2.9213819034903071E-3</v>
      </c>
      <c r="K538" s="159">
        <v>6.176216719232519E-4</v>
      </c>
      <c r="L538" s="148">
        <v>2115.6759999999999</v>
      </c>
      <c r="M538" s="148">
        <v>0.93258200000000002</v>
      </c>
      <c r="N538" s="145"/>
      <c r="O538" s="145"/>
      <c r="P538" s="145"/>
      <c r="Q538" s="145"/>
      <c r="R538" s="145"/>
      <c r="S538" s="145"/>
      <c r="T538" s="145"/>
      <c r="U538" s="145"/>
      <c r="V538" s="145"/>
      <c r="W538" s="157"/>
      <c r="X538" s="158"/>
      <c r="Y538" s="145"/>
    </row>
    <row r="539" spans="2:25" ht="14.25" customHeight="1" x14ac:dyDescent="0.25">
      <c r="B539" s="150">
        <v>41243</v>
      </c>
      <c r="C539" s="147">
        <v>6.5253252752016197E-2</v>
      </c>
      <c r="D539" s="149">
        <v>6.4731436192593611E-2</v>
      </c>
      <c r="E539" s="147">
        <v>6.8352032897453896E-2</v>
      </c>
      <c r="F539" s="147">
        <v>6.5298506664720812E-2</v>
      </c>
      <c r="G539" s="148">
        <v>112.15237420000001</v>
      </c>
      <c r="H539" s="148">
        <v>3.4897034800000002</v>
      </c>
      <c r="I539" s="148">
        <v>4.0503279900000004</v>
      </c>
      <c r="J539" s="147">
        <v>-8.8187548809661835E-3</v>
      </c>
      <c r="K539" s="159">
        <v>5.670704721272013E-4</v>
      </c>
      <c r="L539" s="148">
        <v>2139.6610000000001</v>
      </c>
      <c r="M539" s="148">
        <v>0.93360600000000005</v>
      </c>
      <c r="N539" s="145"/>
      <c r="O539" s="145"/>
      <c r="P539" s="145"/>
      <c r="Q539" s="145"/>
      <c r="R539" s="145"/>
      <c r="S539" s="145"/>
      <c r="T539" s="145"/>
      <c r="U539" s="145"/>
      <c r="V539" s="145"/>
      <c r="W539" s="157"/>
      <c r="X539" s="158"/>
      <c r="Y539" s="145"/>
    </row>
    <row r="540" spans="2:25" ht="14.25" customHeight="1" x14ac:dyDescent="0.25">
      <c r="B540" s="150">
        <v>41246</v>
      </c>
      <c r="C540" s="147">
        <v>6.4904087799733487E-2</v>
      </c>
      <c r="D540" s="149">
        <v>6.4259511772651559E-2</v>
      </c>
      <c r="E540" s="147">
        <v>6.8335721681112474E-2</v>
      </c>
      <c r="F540" s="147">
        <v>6.5298506664720812E-2</v>
      </c>
      <c r="G540" s="148">
        <v>110.47349879999999</v>
      </c>
      <c r="H540" s="148">
        <v>3.5793748500000002</v>
      </c>
      <c r="I540" s="148">
        <v>3.99961411</v>
      </c>
      <c r="J540" s="147">
        <v>-1.0634837943774124E-2</v>
      </c>
      <c r="K540" s="159">
        <v>1.0389948920692532E-3</v>
      </c>
      <c r="L540" s="148">
        <v>2108.85</v>
      </c>
      <c r="M540" s="148">
        <v>0.93872599999999995</v>
      </c>
      <c r="N540" s="145"/>
      <c r="O540" s="145"/>
      <c r="P540" s="145"/>
      <c r="Q540" s="145"/>
      <c r="R540" s="145"/>
      <c r="S540" s="145"/>
      <c r="T540" s="145"/>
      <c r="U540" s="145"/>
      <c r="V540" s="145"/>
      <c r="W540" s="157"/>
      <c r="X540" s="158"/>
      <c r="Y540" s="145"/>
    </row>
    <row r="541" spans="2:25" ht="14.25" customHeight="1" x14ac:dyDescent="0.25">
      <c r="B541" s="150">
        <v>41247</v>
      </c>
      <c r="C541" s="147">
        <v>6.5035762443732839E-2</v>
      </c>
      <c r="D541" s="149">
        <v>6.4394540602217221E-2</v>
      </c>
      <c r="E541" s="147">
        <v>6.8359954276247151E-2</v>
      </c>
      <c r="F541" s="147">
        <v>6.2724014335693107E-2</v>
      </c>
      <c r="G541" s="148">
        <v>108.78623531</v>
      </c>
      <c r="H541" s="148">
        <v>6.4512731699999994</v>
      </c>
      <c r="I541" s="148">
        <v>4.6200754399999999</v>
      </c>
      <c r="J541" s="147">
        <v>-5.9487159149267154E-3</v>
      </c>
      <c r="K541" s="159">
        <v>-1.6705262665241138E-3</v>
      </c>
      <c r="L541" s="148">
        <v>2131.473</v>
      </c>
      <c r="M541" s="148">
        <v>0.93703999999999998</v>
      </c>
      <c r="N541" s="145"/>
      <c r="O541" s="145"/>
      <c r="P541" s="145"/>
      <c r="Q541" s="145"/>
      <c r="R541" s="145"/>
      <c r="S541" s="145"/>
      <c r="T541" s="145"/>
      <c r="U541" s="145"/>
      <c r="V541" s="145"/>
      <c r="W541" s="157"/>
      <c r="X541" s="158"/>
      <c r="Y541" s="145"/>
    </row>
    <row r="542" spans="2:25" ht="14.25" customHeight="1" x14ac:dyDescent="0.25">
      <c r="B542" s="150">
        <v>41248</v>
      </c>
      <c r="C542" s="147">
        <v>6.58405478747114E-2</v>
      </c>
      <c r="D542" s="149">
        <v>6.5286011340339456E-2</v>
      </c>
      <c r="E542" s="147">
        <v>6.8572210978883774E-2</v>
      </c>
      <c r="F542" s="147">
        <v>6.2724014335693107E-2</v>
      </c>
      <c r="G542" s="148">
        <v>108.14092097</v>
      </c>
      <c r="H542" s="148">
        <v>5.10365701</v>
      </c>
      <c r="I542" s="148">
        <v>6.5887748099999994</v>
      </c>
      <c r="J542" s="147">
        <v>-1.7482779113842491E-2</v>
      </c>
      <c r="K542" s="159">
        <v>-2.5619970046463492E-3</v>
      </c>
      <c r="L542" s="148">
        <v>2207.8780000000002</v>
      </c>
      <c r="M542" s="148">
        <v>0.92582699999999996</v>
      </c>
      <c r="N542" s="145"/>
      <c r="O542" s="145"/>
      <c r="P542" s="145"/>
      <c r="Q542" s="145"/>
      <c r="R542" s="145"/>
      <c r="S542" s="145"/>
      <c r="T542" s="145"/>
      <c r="U542" s="145"/>
      <c r="V542" s="145"/>
      <c r="W542" s="157"/>
      <c r="X542" s="158"/>
      <c r="Y542" s="145"/>
    </row>
    <row r="543" spans="2:25" ht="14.25" customHeight="1" x14ac:dyDescent="0.25">
      <c r="B543" s="150">
        <v>41249</v>
      </c>
      <c r="C543" s="147">
        <v>6.5650751768629556E-2</v>
      </c>
      <c r="D543" s="149">
        <v>6.5076638663824918E-2</v>
      </c>
      <c r="E543" s="147">
        <v>6.8300807521471663E-2</v>
      </c>
      <c r="F543" s="147">
        <v>6.3119938976972212E-2</v>
      </c>
      <c r="G543" s="148">
        <v>106.26360849999999</v>
      </c>
      <c r="H543" s="148">
        <v>3.0548461699999998</v>
      </c>
      <c r="I543" s="148">
        <v>6.1392996700000007</v>
      </c>
      <c r="J543" s="147">
        <v>-8.6439439009776062E-3</v>
      </c>
      <c r="K543" s="159">
        <v>-1.9566996868527059E-3</v>
      </c>
      <c r="L543" s="148">
        <v>2203.6019999999999</v>
      </c>
      <c r="M543" s="148">
        <v>0.92888000000000004</v>
      </c>
      <c r="N543" s="145"/>
      <c r="O543" s="145"/>
      <c r="P543" s="145"/>
      <c r="Q543" s="145"/>
      <c r="R543" s="145"/>
      <c r="S543" s="145"/>
      <c r="T543" s="145"/>
      <c r="U543" s="145"/>
      <c r="V543" s="145"/>
      <c r="W543" s="157"/>
      <c r="X543" s="158"/>
      <c r="Y543" s="145"/>
    </row>
    <row r="544" spans="2:25" ht="14.25" customHeight="1" x14ac:dyDescent="0.25">
      <c r="B544" s="150">
        <v>41250</v>
      </c>
      <c r="C544" s="147">
        <v>6.5909267776691968E-2</v>
      </c>
      <c r="D544" s="149">
        <v>6.5426214263211796E-2</v>
      </c>
      <c r="E544" s="147">
        <v>6.8104377376475622E-2</v>
      </c>
      <c r="F544" s="147">
        <v>6.7114094797735016E-2</v>
      </c>
      <c r="G544" s="148">
        <v>103.97096916</v>
      </c>
      <c r="H544" s="148">
        <v>3.0597352099999999</v>
      </c>
      <c r="I544" s="148">
        <v>7.1880150999999994</v>
      </c>
      <c r="J544" s="147">
        <v>-3.8333120150049766E-3</v>
      </c>
      <c r="K544" s="159">
        <v>1.6878805345232201E-3</v>
      </c>
      <c r="L544" s="148">
        <v>2246.7570000000001</v>
      </c>
      <c r="M544" s="148">
        <v>0.92553399999999997</v>
      </c>
      <c r="N544" s="145"/>
      <c r="O544" s="145"/>
      <c r="P544" s="145"/>
      <c r="Q544" s="145"/>
      <c r="R544" s="145"/>
      <c r="S544" s="145"/>
      <c r="T544" s="145"/>
      <c r="U544" s="145"/>
      <c r="V544" s="145"/>
      <c r="W544" s="157"/>
      <c r="X544" s="158"/>
      <c r="Y544" s="145"/>
    </row>
    <row r="545" spans="2:25" ht="14.25" customHeight="1" x14ac:dyDescent="0.25">
      <c r="B545" s="150">
        <v>41253</v>
      </c>
      <c r="C545" s="147">
        <v>6.6704631552717678E-2</v>
      </c>
      <c r="D545" s="149">
        <v>6.6420899945456677E-2</v>
      </c>
      <c r="E545" s="147">
        <v>6.7929278110305399E-2</v>
      </c>
      <c r="F545" s="147">
        <v>6.3405797564370647E-2</v>
      </c>
      <c r="G545" s="148">
        <v>102.89554068999999</v>
      </c>
      <c r="H545" s="148">
        <v>4.1795874499999996</v>
      </c>
      <c r="I545" s="148">
        <v>8.4836221500000004</v>
      </c>
      <c r="J545" s="147">
        <v>-8.7768056992301238E-3</v>
      </c>
      <c r="K545" s="159">
        <v>-3.0151023810860295E-3</v>
      </c>
      <c r="L545" s="148">
        <v>2271.0459999999998</v>
      </c>
      <c r="M545" s="148">
        <v>0.91459100000000004</v>
      </c>
      <c r="N545" s="145"/>
      <c r="O545" s="145"/>
      <c r="P545" s="145"/>
      <c r="Q545" s="145"/>
      <c r="R545" s="145"/>
      <c r="S545" s="145"/>
      <c r="T545" s="145"/>
      <c r="U545" s="145"/>
      <c r="V545" s="145"/>
      <c r="W545" s="157"/>
      <c r="X545" s="158"/>
      <c r="Y545" s="145"/>
    </row>
    <row r="546" spans="2:25" ht="14.25" customHeight="1" x14ac:dyDescent="0.25">
      <c r="B546" s="150">
        <v>41254</v>
      </c>
      <c r="C546" s="147">
        <v>6.6908431879879063E-2</v>
      </c>
      <c r="D546" s="149">
        <v>6.6633925677708691E-2</v>
      </c>
      <c r="E546" s="147">
        <v>6.8007301981093504E-2</v>
      </c>
      <c r="F546" s="147">
        <v>6.289308120345484E-2</v>
      </c>
      <c r="G546" s="148">
        <v>101.25667522000001</v>
      </c>
      <c r="H546" s="148">
        <v>5.0455609799999994</v>
      </c>
      <c r="I546" s="148">
        <v>7.3442526500000005</v>
      </c>
      <c r="J546" s="147">
        <v>-6.5711807291625925E-3</v>
      </c>
      <c r="K546" s="159">
        <v>-3.7408444742538516E-3</v>
      </c>
      <c r="L546" s="148">
        <v>2258.5</v>
      </c>
      <c r="M546" s="148">
        <v>0.91188899999999995</v>
      </c>
      <c r="N546" s="145"/>
      <c r="O546" s="145"/>
      <c r="P546" s="145"/>
      <c r="Q546" s="145"/>
      <c r="R546" s="145"/>
      <c r="S546" s="145"/>
      <c r="T546" s="145"/>
      <c r="U546" s="145"/>
      <c r="V546" s="145"/>
      <c r="W546" s="157"/>
      <c r="X546" s="158"/>
      <c r="Y546" s="145"/>
    </row>
    <row r="547" spans="2:25" ht="14.25" customHeight="1" x14ac:dyDescent="0.25">
      <c r="B547" s="150">
        <v>41255</v>
      </c>
      <c r="C547" s="147">
        <v>6.6962950315801184E-2</v>
      </c>
      <c r="D547" s="149">
        <v>6.6708554972384565E-2</v>
      </c>
      <c r="E547" s="147">
        <v>6.7998003179609814E-2</v>
      </c>
      <c r="F547" s="147">
        <v>6.3291140976719978E-2</v>
      </c>
      <c r="G547" s="148">
        <v>99.659998130000005</v>
      </c>
      <c r="H547" s="148">
        <v>3.4962571000000002</v>
      </c>
      <c r="I547" s="148">
        <v>6.1325115599999993</v>
      </c>
      <c r="J547" s="147">
        <v>-3.0931752499063054E-3</v>
      </c>
      <c r="K547" s="159">
        <v>-3.4174139956645866E-3</v>
      </c>
      <c r="L547" s="148">
        <v>2267.7669999999998</v>
      </c>
      <c r="M547" s="148">
        <v>0.911188</v>
      </c>
      <c r="N547" s="145"/>
      <c r="O547" s="145"/>
      <c r="P547" s="145"/>
      <c r="Q547" s="145"/>
      <c r="R547" s="145"/>
      <c r="S547" s="145"/>
      <c r="T547" s="145"/>
      <c r="U547" s="145"/>
      <c r="V547" s="145"/>
      <c r="W547" s="157"/>
      <c r="X547" s="158"/>
      <c r="Y547" s="145"/>
    </row>
    <row r="548" spans="2:25" ht="14.25" customHeight="1" x14ac:dyDescent="0.25">
      <c r="B548" s="150">
        <v>41256</v>
      </c>
      <c r="C548" s="147">
        <v>6.6823538418467901E-2</v>
      </c>
      <c r="D548" s="149">
        <v>6.6567296008170906E-2</v>
      </c>
      <c r="E548" s="147">
        <v>6.796912433514557E-2</v>
      </c>
      <c r="F548" s="147">
        <v>6.5913370154870435E-2</v>
      </c>
      <c r="G548" s="148">
        <v>99.140057440000007</v>
      </c>
      <c r="H548" s="148">
        <v>2.2884217700000002</v>
      </c>
      <c r="I548" s="148">
        <v>5.3544946400000004</v>
      </c>
      <c r="J548" s="147">
        <v>1.2230633682619022E-3</v>
      </c>
      <c r="K548" s="159">
        <v>-6.5392585330047159E-4</v>
      </c>
      <c r="L548" s="148">
        <v>2242.6350000000002</v>
      </c>
      <c r="M548" s="148">
        <v>0.91283300000000001</v>
      </c>
      <c r="N548" s="145"/>
      <c r="O548" s="145"/>
      <c r="P548" s="145"/>
      <c r="Q548" s="145"/>
      <c r="R548" s="145"/>
      <c r="S548" s="145"/>
      <c r="T548" s="145"/>
      <c r="U548" s="145"/>
      <c r="V548" s="145"/>
      <c r="W548" s="157"/>
      <c r="X548" s="158"/>
      <c r="Y548" s="145"/>
    </row>
    <row r="549" spans="2:25" ht="14.25" customHeight="1" x14ac:dyDescent="0.25">
      <c r="B549" s="150">
        <v>41257</v>
      </c>
      <c r="C549" s="147">
        <v>6.7740034720861639E-2</v>
      </c>
      <c r="D549" s="149">
        <v>6.753424354274884E-2</v>
      </c>
      <c r="E549" s="147">
        <v>6.8332728159966938E-2</v>
      </c>
      <c r="F549" s="147">
        <v>6.2893072606003783E-2</v>
      </c>
      <c r="G549" s="148">
        <v>99.491864419999999</v>
      </c>
      <c r="H549" s="148">
        <v>5.4171063500000001</v>
      </c>
      <c r="I549" s="148">
        <v>8.5119806800000006</v>
      </c>
      <c r="J549" s="147">
        <v>-1.0463283151148989E-2</v>
      </c>
      <c r="K549" s="159">
        <v>-4.6411709367450565E-3</v>
      </c>
      <c r="L549" s="148">
        <v>2355.8649999999998</v>
      </c>
      <c r="M549" s="148">
        <v>0.90054500000000004</v>
      </c>
      <c r="N549" s="145"/>
      <c r="O549" s="145"/>
      <c r="P549" s="145"/>
      <c r="Q549" s="145"/>
      <c r="R549" s="145"/>
      <c r="S549" s="145"/>
      <c r="T549" s="145"/>
      <c r="U549" s="145"/>
      <c r="V549" s="145"/>
      <c r="W549" s="157"/>
      <c r="X549" s="158"/>
      <c r="Y549" s="145"/>
    </row>
    <row r="550" spans="2:25" ht="14.25" customHeight="1" x14ac:dyDescent="0.25">
      <c r="B550" s="150">
        <v>41260</v>
      </c>
      <c r="C550" s="147">
        <v>6.855665831152799E-2</v>
      </c>
      <c r="D550" s="149">
        <v>6.8366465842290947E-2</v>
      </c>
      <c r="E550" s="147">
        <v>6.8867704287254874E-2</v>
      </c>
      <c r="F550" s="147">
        <v>6.4995357528942949E-2</v>
      </c>
      <c r="G550" s="148">
        <v>101.67539821</v>
      </c>
      <c r="H550" s="148">
        <v>5.0717865499999997</v>
      </c>
      <c r="I550" s="148">
        <v>13.192832810000001</v>
      </c>
      <c r="J550" s="147">
        <v>-2.4927136900844832E-3</v>
      </c>
      <c r="K550" s="159">
        <v>-3.371108313347998E-3</v>
      </c>
      <c r="L550" s="148">
        <v>2366.6999999999998</v>
      </c>
      <c r="M550" s="148">
        <v>0.89001200000000003</v>
      </c>
      <c r="N550" s="145"/>
      <c r="O550" s="145"/>
      <c r="P550" s="145"/>
      <c r="Q550" s="145"/>
      <c r="R550" s="145"/>
      <c r="S550" s="145"/>
      <c r="T550" s="145"/>
      <c r="U550" s="145"/>
      <c r="V550" s="145"/>
      <c r="W550" s="157"/>
      <c r="X550" s="158"/>
      <c r="Y550" s="145"/>
    </row>
    <row r="551" spans="2:25" ht="14.25" customHeight="1" x14ac:dyDescent="0.25">
      <c r="B551" s="150">
        <v>41261</v>
      </c>
      <c r="C551" s="147">
        <v>6.9420459142917557E-2</v>
      </c>
      <c r="D551" s="149">
        <v>6.9461887835630828E-2</v>
      </c>
      <c r="E551" s="147">
        <v>6.9014877469630156E-2</v>
      </c>
      <c r="F551" s="147">
        <v>6.4043910096811971E-2</v>
      </c>
      <c r="G551" s="148">
        <v>102.63171738</v>
      </c>
      <c r="H551" s="148">
        <v>4.4685005100000001</v>
      </c>
      <c r="I551" s="148">
        <v>11.768056020000001</v>
      </c>
      <c r="J551" s="147">
        <v>-2.6573589663406887E-3</v>
      </c>
      <c r="K551" s="159">
        <v>-5.4179777388188577E-3</v>
      </c>
      <c r="L551" s="148">
        <v>2368.12</v>
      </c>
      <c r="M551" s="148">
        <v>0.87935799999999997</v>
      </c>
      <c r="N551" s="145"/>
      <c r="O551" s="145"/>
      <c r="P551" s="145"/>
      <c r="Q551" s="145"/>
      <c r="R551" s="145"/>
      <c r="S551" s="145"/>
      <c r="T551" s="145"/>
      <c r="U551" s="145"/>
      <c r="V551" s="145"/>
      <c r="W551" s="157"/>
      <c r="X551" s="158"/>
      <c r="Y551" s="145"/>
    </row>
    <row r="552" spans="2:25" ht="14.25" customHeight="1" x14ac:dyDescent="0.25">
      <c r="B552" s="150">
        <v>41262</v>
      </c>
      <c r="C552" s="147">
        <v>6.8946597236074811E-2</v>
      </c>
      <c r="D552" s="149">
        <v>6.8825997069673545E-2</v>
      </c>
      <c r="E552" s="147">
        <v>6.9062093377088032E-2</v>
      </c>
      <c r="F552" s="147">
        <v>6.529850419213766E-2</v>
      </c>
      <c r="G552" s="148">
        <v>107.27672279000001</v>
      </c>
      <c r="H552" s="148">
        <v>2.5778597599999999</v>
      </c>
      <c r="I552" s="148">
        <v>7.7524662100000006</v>
      </c>
      <c r="J552" s="147">
        <v>-8.4990470612050679E-3</v>
      </c>
      <c r="K552" s="159">
        <v>-3.5274928775358844E-3</v>
      </c>
      <c r="L552" s="148">
        <v>2371.1089999999999</v>
      </c>
      <c r="M552" s="148">
        <v>0.88497400000000004</v>
      </c>
      <c r="N552" s="145"/>
      <c r="O552" s="145"/>
      <c r="P552" s="145"/>
      <c r="Q552" s="145"/>
      <c r="R552" s="145"/>
      <c r="S552" s="145"/>
      <c r="T552" s="145"/>
      <c r="U552" s="145"/>
      <c r="V552" s="145"/>
      <c r="W552" s="157"/>
      <c r="X552" s="158"/>
      <c r="Y552" s="145"/>
    </row>
    <row r="553" spans="2:25" ht="14.25" customHeight="1" x14ac:dyDescent="0.25">
      <c r="B553" s="150">
        <v>41263</v>
      </c>
      <c r="C553" s="147">
        <v>6.9185624834626328E-2</v>
      </c>
      <c r="D553" s="149">
        <v>6.9070129536674463E-2</v>
      </c>
      <c r="E553" s="147">
        <v>6.9168213916851962E-2</v>
      </c>
      <c r="F553" s="147">
        <v>6.4338228824069782E-2</v>
      </c>
      <c r="G553" s="148">
        <v>107.33681229000001</v>
      </c>
      <c r="H553" s="148">
        <v>4.4010449300000003</v>
      </c>
      <c r="I553" s="148">
        <v>10.0652753</v>
      </c>
      <c r="J553" s="147">
        <v>-1.5888091284562336E-3</v>
      </c>
      <c r="K553" s="159">
        <v>-4.7319007126046808E-3</v>
      </c>
      <c r="L553" s="148">
        <v>2384.8159999999998</v>
      </c>
      <c r="M553" s="148">
        <v>0.88209899999999997</v>
      </c>
      <c r="N553" s="145"/>
      <c r="O553" s="145"/>
      <c r="P553" s="145"/>
      <c r="Q553" s="145"/>
      <c r="R553" s="145"/>
      <c r="S553" s="145"/>
      <c r="T553" s="145"/>
      <c r="U553" s="145"/>
      <c r="V553" s="145"/>
      <c r="W553" s="157"/>
      <c r="X553" s="158"/>
      <c r="Y553" s="145"/>
    </row>
    <row r="554" spans="2:25" ht="14.25" customHeight="1" x14ac:dyDescent="0.25">
      <c r="B554" s="150">
        <v>41264</v>
      </c>
      <c r="C554" s="147">
        <v>6.9100214826846446E-2</v>
      </c>
      <c r="D554" s="149">
        <v>6.8945677010277956E-2</v>
      </c>
      <c r="E554" s="147">
        <v>6.9235514716143962E-2</v>
      </c>
      <c r="F554" s="147">
        <v>6.4695007963818177E-2</v>
      </c>
      <c r="G554" s="148">
        <v>108.39852734</v>
      </c>
      <c r="H554" s="148">
        <v>3.9884827100000004</v>
      </c>
      <c r="I554" s="148">
        <v>12.34837411</v>
      </c>
      <c r="J554" s="147">
        <v>2.9046970920055433E-3</v>
      </c>
      <c r="K554" s="159">
        <v>-4.2506690464597791E-3</v>
      </c>
      <c r="L554" s="148">
        <v>2372.002</v>
      </c>
      <c r="M554" s="148">
        <v>0.88309499999999996</v>
      </c>
      <c r="N554" s="145"/>
      <c r="O554" s="145"/>
      <c r="P554" s="145"/>
      <c r="Q554" s="145"/>
      <c r="R554" s="145"/>
      <c r="S554" s="145"/>
      <c r="T554" s="145"/>
      <c r="U554" s="145"/>
      <c r="V554" s="145"/>
      <c r="W554" s="157"/>
      <c r="X554" s="158"/>
      <c r="Y554" s="145"/>
    </row>
    <row r="555" spans="2:25" ht="14.25" customHeight="1" x14ac:dyDescent="0.25">
      <c r="B555" s="150">
        <v>41267</v>
      </c>
      <c r="C555" s="147">
        <v>6.9097373544780363E-2</v>
      </c>
      <c r="D555" s="149">
        <v>6.9015646164518898E-2</v>
      </c>
      <c r="E555" s="147">
        <v>6.9207467807647707E-2</v>
      </c>
      <c r="F555" s="147">
        <v>6.4220181040894442E-2</v>
      </c>
      <c r="G555" s="148">
        <v>110.36029527000001</v>
      </c>
      <c r="H555" s="148">
        <v>2.97518474</v>
      </c>
      <c r="I555" s="148">
        <v>7.8828500000000004</v>
      </c>
      <c r="J555" s="147">
        <v>6.5362379601531832E-4</v>
      </c>
      <c r="K555" s="159">
        <v>-4.7954651236244566E-3</v>
      </c>
      <c r="L555" s="148">
        <v>2381.2170000000001</v>
      </c>
      <c r="M555" s="148">
        <v>0.88274699999999995</v>
      </c>
      <c r="N555" s="145"/>
      <c r="O555" s="145"/>
      <c r="P555" s="145"/>
      <c r="Q555" s="145"/>
      <c r="R555" s="145"/>
      <c r="S555" s="145"/>
      <c r="T555" s="145"/>
      <c r="U555" s="145"/>
      <c r="V555" s="145"/>
      <c r="W555" s="157"/>
      <c r="X555" s="158"/>
      <c r="Y555" s="145"/>
    </row>
    <row r="556" spans="2:25" ht="14.25" customHeight="1" x14ac:dyDescent="0.25">
      <c r="B556" s="150">
        <v>41268</v>
      </c>
      <c r="C556" s="147">
        <v>7.0405676577085255E-2</v>
      </c>
      <c r="D556" s="149">
        <v>7.0462398266922091E-2</v>
      </c>
      <c r="E556" s="147">
        <v>6.9847457078893088E-2</v>
      </c>
      <c r="F556" s="147">
        <v>6.3926945816777214E-2</v>
      </c>
      <c r="G556" s="148">
        <v>111.56458872</v>
      </c>
      <c r="H556" s="148">
        <v>5.3469137</v>
      </c>
      <c r="I556" s="148">
        <v>17.186514939999999</v>
      </c>
      <c r="J556" s="147">
        <v>1.6437507133041907E-3</v>
      </c>
      <c r="K556" s="159">
        <v>-6.5354524501448769E-3</v>
      </c>
      <c r="L556" s="148">
        <v>2448.395</v>
      </c>
      <c r="M556" s="148">
        <v>0.866456</v>
      </c>
      <c r="N556" s="145"/>
      <c r="O556" s="145"/>
      <c r="P556" s="145"/>
      <c r="Q556" s="145"/>
      <c r="R556" s="145"/>
      <c r="S556" s="145"/>
      <c r="T556" s="145"/>
      <c r="U556" s="145"/>
      <c r="V556" s="145"/>
      <c r="W556" s="157"/>
      <c r="X556" s="158"/>
      <c r="Y556" s="145"/>
    </row>
    <row r="557" spans="2:25" ht="14.25" customHeight="1" x14ac:dyDescent="0.25">
      <c r="B557" s="150">
        <v>41269</v>
      </c>
      <c r="C557" s="147">
        <v>7.0055601294520167E-2</v>
      </c>
      <c r="D557" s="149">
        <v>7.0220881131896437E-2</v>
      </c>
      <c r="E557" s="147">
        <v>6.9239830444606285E-2</v>
      </c>
      <c r="F557" s="147">
        <v>6.4220181040894442E-2</v>
      </c>
      <c r="G557" s="148">
        <v>112.92862297000001</v>
      </c>
      <c r="H557" s="148">
        <v>2.77577001</v>
      </c>
      <c r="I557" s="148">
        <v>10.84371951</v>
      </c>
      <c r="J557" s="147">
        <v>-6.1325579157145175E-3</v>
      </c>
      <c r="K557" s="159">
        <v>-6.0007000910019953E-3</v>
      </c>
      <c r="L557" s="148">
        <v>2457.6190000000001</v>
      </c>
      <c r="M557" s="148">
        <v>0.87071699999999996</v>
      </c>
      <c r="N557" s="145"/>
      <c r="O557" s="145"/>
      <c r="P557" s="145"/>
      <c r="Q557" s="145"/>
      <c r="R557" s="145"/>
      <c r="S557" s="145"/>
      <c r="T557" s="145"/>
      <c r="U557" s="145"/>
      <c r="V557" s="145"/>
      <c r="W557" s="157"/>
      <c r="X557" s="158"/>
      <c r="Y557" s="145"/>
    </row>
    <row r="558" spans="2:25" ht="14.25" customHeight="1" x14ac:dyDescent="0.25">
      <c r="B558" s="150">
        <v>41270</v>
      </c>
      <c r="C558" s="147">
        <v>6.9163508349948277E-2</v>
      </c>
      <c r="D558" s="149">
        <v>6.9411715890581649E-2</v>
      </c>
      <c r="E558" s="147">
        <v>6.7930612144253236E-2</v>
      </c>
      <c r="F558" s="147">
        <v>6.6539927863554671E-2</v>
      </c>
      <c r="G558" s="148">
        <v>112.82508503000001</v>
      </c>
      <c r="H558" s="148">
        <v>3.4947819900000003</v>
      </c>
      <c r="I558" s="148">
        <v>11.017311749999999</v>
      </c>
      <c r="J558" s="147">
        <v>-6.4127277317932076E-3</v>
      </c>
      <c r="K558" s="159">
        <v>-2.871788027026978E-3</v>
      </c>
      <c r="L558" s="148">
        <v>2444.5940000000001</v>
      </c>
      <c r="M558" s="148">
        <v>0.88190800000000003</v>
      </c>
      <c r="N558" s="145"/>
      <c r="O558" s="145"/>
      <c r="P558" s="145"/>
      <c r="Q558" s="145"/>
      <c r="R558" s="145"/>
      <c r="S558" s="145"/>
      <c r="T558" s="145"/>
      <c r="U558" s="145"/>
      <c r="V558" s="145"/>
      <c r="W558" s="157"/>
      <c r="X558" s="158"/>
      <c r="Y558" s="145"/>
    </row>
    <row r="559" spans="2:25" ht="14.25" customHeight="1" x14ac:dyDescent="0.25">
      <c r="B559" s="150">
        <v>41271</v>
      </c>
      <c r="C559" s="147">
        <v>6.9302739175945621E-2</v>
      </c>
      <c r="D559" s="149">
        <v>6.9564242122680212E-2</v>
      </c>
      <c r="E559" s="147">
        <v>6.8118867773422215E-2</v>
      </c>
      <c r="F559" s="147">
        <v>6.6476735270900006E-2</v>
      </c>
      <c r="G559" s="148">
        <v>112.67883625</v>
      </c>
      <c r="H559" s="148">
        <v>4.7567936199999998</v>
      </c>
      <c r="I559" s="148">
        <v>12.237359269999999</v>
      </c>
      <c r="J559" s="147">
        <v>-1.9488531911563206E-4</v>
      </c>
      <c r="K559" s="159">
        <v>-3.0875068517802057E-3</v>
      </c>
      <c r="L559" s="148">
        <v>2480.049</v>
      </c>
      <c r="M559" s="148">
        <v>0.87990299999999999</v>
      </c>
      <c r="N559" s="145"/>
      <c r="O559" s="145"/>
      <c r="P559" s="145"/>
      <c r="Q559" s="145"/>
      <c r="R559" s="145"/>
      <c r="S559" s="145"/>
      <c r="T559" s="145"/>
      <c r="U559" s="145"/>
      <c r="V559" s="145"/>
      <c r="W559" s="157"/>
      <c r="X559" s="158"/>
      <c r="Y559" s="145"/>
    </row>
    <row r="560" spans="2:25" ht="14.25" customHeight="1" x14ac:dyDescent="0.25">
      <c r="B560" s="150">
        <v>41274</v>
      </c>
      <c r="C560" s="147">
        <v>6.8809187556703691E-2</v>
      </c>
      <c r="D560" s="149">
        <v>6.9005052135571482E-2</v>
      </c>
      <c r="E560" s="147">
        <v>6.7918303305411543E-2</v>
      </c>
      <c r="F560" s="147">
        <v>6.6037739226859793E-2</v>
      </c>
      <c r="G560" s="148">
        <v>112.77522182</v>
      </c>
      <c r="H560" s="148">
        <v>3.6400478399999998</v>
      </c>
      <c r="I560" s="148">
        <v>13.227479010000001</v>
      </c>
      <c r="J560" s="147">
        <v>-1.119022855974181E-2</v>
      </c>
      <c r="K560" s="159">
        <v>-2.967312908711689E-3</v>
      </c>
      <c r="L560" s="148">
        <v>2522.9520000000002</v>
      </c>
      <c r="M560" s="148">
        <v>0.88595800000000002</v>
      </c>
      <c r="N560" s="145"/>
      <c r="O560" s="145"/>
      <c r="P560" s="145"/>
      <c r="Q560" s="145"/>
      <c r="R560" s="145"/>
      <c r="S560" s="145"/>
      <c r="T560" s="145"/>
      <c r="U560" s="145"/>
      <c r="V560" s="145"/>
      <c r="W560" s="157"/>
      <c r="X560" s="158"/>
      <c r="Y560" s="145"/>
    </row>
    <row r="561" spans="2:25" ht="14.25" customHeight="1" x14ac:dyDescent="0.25">
      <c r="B561" s="150">
        <v>41278</v>
      </c>
      <c r="C561" s="147">
        <v>6.8133073117674053E-2</v>
      </c>
      <c r="D561" s="149">
        <v>6.8292730357390211E-2</v>
      </c>
      <c r="E561" s="147">
        <v>6.7250871457227079E-2</v>
      </c>
      <c r="F561" s="147">
        <v>6.6100095525637143E-2</v>
      </c>
      <c r="G561" s="148">
        <v>111.05427124000001</v>
      </c>
      <c r="H561" s="148">
        <v>3.7629251799999999</v>
      </c>
      <c r="I561" s="148">
        <v>11.094375229999999</v>
      </c>
      <c r="J561" s="147">
        <v>-1.5628785045941784E-2</v>
      </c>
      <c r="K561" s="159">
        <v>-2.1926348317530681E-3</v>
      </c>
      <c r="L561" s="148">
        <v>2524.4090000000001</v>
      </c>
      <c r="M561" s="148">
        <v>0.89455899999999999</v>
      </c>
      <c r="N561" s="145"/>
      <c r="O561" s="145"/>
      <c r="P561" s="145"/>
      <c r="Q561" s="145"/>
      <c r="R561" s="145"/>
      <c r="S561" s="145"/>
      <c r="T561" s="145"/>
      <c r="U561" s="145"/>
      <c r="V561" s="145"/>
      <c r="W561" s="157"/>
      <c r="X561" s="158"/>
      <c r="Y561" s="145"/>
    </row>
    <row r="562" spans="2:25" ht="14.25" customHeight="1" x14ac:dyDescent="0.25">
      <c r="B562" s="150">
        <v>41281</v>
      </c>
      <c r="C562" s="147">
        <v>6.796457017880557E-2</v>
      </c>
      <c r="D562" s="149">
        <v>6.8282902499681719E-2</v>
      </c>
      <c r="E562" s="147">
        <v>6.72401134837248E-2</v>
      </c>
      <c r="F562" s="147">
        <v>6.6100095525637143E-2</v>
      </c>
      <c r="G562" s="148">
        <v>110.72415056</v>
      </c>
      <c r="H562" s="148">
        <v>1.03850588</v>
      </c>
      <c r="I562" s="148">
        <v>6.8749328399999996</v>
      </c>
      <c r="J562" s="147">
        <v>-1.7916553681781792E-2</v>
      </c>
      <c r="K562" s="159">
        <v>-2.1828069740445766E-3</v>
      </c>
      <c r="L562" s="148">
        <v>2535.9850000000001</v>
      </c>
      <c r="M562" s="148">
        <v>0.89681999999999995</v>
      </c>
      <c r="N562" s="145"/>
      <c r="O562" s="145"/>
      <c r="P562" s="145"/>
      <c r="Q562" s="145"/>
      <c r="R562" s="145"/>
      <c r="S562" s="145"/>
      <c r="T562" s="145"/>
      <c r="U562" s="145"/>
      <c r="V562" s="145"/>
      <c r="W562" s="157"/>
      <c r="X562" s="158"/>
      <c r="Y562" s="145"/>
    </row>
    <row r="563" spans="2:25" ht="14.25" customHeight="1" x14ac:dyDescent="0.25">
      <c r="B563" s="150">
        <v>41282</v>
      </c>
      <c r="C563" s="147">
        <v>6.6618129420751016E-2</v>
      </c>
      <c r="D563" s="149">
        <v>6.6631554362798814E-2</v>
      </c>
      <c r="E563" s="147">
        <v>6.6272435211729541E-2</v>
      </c>
      <c r="F563" s="147">
        <v>6.3636365872332831E-2</v>
      </c>
      <c r="G563" s="148">
        <v>110.22948973999999</v>
      </c>
      <c r="H563" s="148">
        <v>2.3412110899999998</v>
      </c>
      <c r="I563" s="148">
        <v>7.0731070699999998</v>
      </c>
      <c r="J563" s="147">
        <v>-9.2782303074954615E-3</v>
      </c>
      <c r="K563" s="159">
        <v>-2.9951884904659831E-3</v>
      </c>
      <c r="L563" s="148">
        <v>2525.33</v>
      </c>
      <c r="M563" s="148">
        <v>0.91469500000000004</v>
      </c>
      <c r="N563" s="145"/>
      <c r="O563" s="145"/>
      <c r="P563" s="145"/>
      <c r="Q563" s="145"/>
      <c r="R563" s="145"/>
      <c r="S563" s="145"/>
      <c r="T563" s="145"/>
      <c r="U563" s="145"/>
      <c r="V563" s="145"/>
      <c r="W563" s="157"/>
      <c r="X563" s="158"/>
      <c r="Y563" s="145"/>
    </row>
    <row r="564" spans="2:25" ht="14.25" customHeight="1" x14ac:dyDescent="0.25">
      <c r="B564" s="150">
        <v>41283</v>
      </c>
      <c r="C564" s="147">
        <v>6.6722924998255648E-2</v>
      </c>
      <c r="D564" s="149">
        <v>6.6778713765070316E-2</v>
      </c>
      <c r="E564" s="147">
        <v>6.584069477824922E-2</v>
      </c>
      <c r="F564" s="147">
        <v>6.3063067925832494E-2</v>
      </c>
      <c r="G564" s="148">
        <v>108.42790986999999</v>
      </c>
      <c r="H564" s="148">
        <v>4.7077921799999993</v>
      </c>
      <c r="I564" s="148">
        <v>10.244789410000001</v>
      </c>
      <c r="J564" s="147">
        <v>-3.6044507507431403E-3</v>
      </c>
      <c r="K564" s="159">
        <v>-3.7156458392378217E-3</v>
      </c>
      <c r="L564" s="148">
        <v>2526.1260000000002</v>
      </c>
      <c r="M564" s="148">
        <v>0.91296299999999997</v>
      </c>
      <c r="N564" s="145"/>
      <c r="O564" s="145"/>
      <c r="P564" s="145"/>
      <c r="Q564" s="145"/>
      <c r="R564" s="145"/>
      <c r="S564" s="145"/>
      <c r="T564" s="145"/>
      <c r="U564" s="145"/>
      <c r="V564" s="145"/>
      <c r="W564" s="157"/>
      <c r="X564" s="158"/>
      <c r="Y564" s="145"/>
    </row>
    <row r="565" spans="2:25" ht="14.25" customHeight="1" x14ac:dyDescent="0.25">
      <c r="B565" s="150">
        <v>41284</v>
      </c>
      <c r="C565" s="147">
        <v>6.7013388961577422E-2</v>
      </c>
      <c r="D565" s="149">
        <v>6.7133785107413288E-2</v>
      </c>
      <c r="E565" s="147">
        <v>6.5704239335858838E-2</v>
      </c>
      <c r="F565" s="147">
        <v>6.1511424458733546E-2</v>
      </c>
      <c r="G565" s="148">
        <v>110.30190105000001</v>
      </c>
      <c r="H565" s="148">
        <v>2.9055340800000002</v>
      </c>
      <c r="I565" s="148">
        <v>9.4073637100000003</v>
      </c>
      <c r="J565" s="147">
        <v>-2.573697185506475E-3</v>
      </c>
      <c r="K565" s="159">
        <v>-5.6223606486797417E-3</v>
      </c>
      <c r="L565" s="148">
        <v>2530.569</v>
      </c>
      <c r="M565" s="148">
        <v>0.908887</v>
      </c>
      <c r="N565" s="145"/>
      <c r="O565" s="145"/>
      <c r="P565" s="145"/>
      <c r="Q565" s="145"/>
      <c r="R565" s="145"/>
      <c r="S565" s="145"/>
      <c r="T565" s="145"/>
      <c r="U565" s="145"/>
      <c r="V565" s="145"/>
      <c r="W565" s="157"/>
      <c r="X565" s="158"/>
      <c r="Y565" s="145"/>
    </row>
    <row r="566" spans="2:25" ht="14.25" customHeight="1" x14ac:dyDescent="0.25">
      <c r="B566" s="150">
        <v>41285</v>
      </c>
      <c r="C566" s="147">
        <v>6.6304209492127716E-2</v>
      </c>
      <c r="D566" s="149">
        <v>6.6310369789324433E-2</v>
      </c>
      <c r="E566" s="147">
        <v>6.5451106140572271E-2</v>
      </c>
      <c r="F566" s="147">
        <v>6.1565525798028375E-2</v>
      </c>
      <c r="G566" s="148">
        <v>110.54901407999999</v>
      </c>
      <c r="H566" s="148">
        <v>4.7135365599999997</v>
      </c>
      <c r="I566" s="148">
        <v>9.6466178799999991</v>
      </c>
      <c r="J566" s="147">
        <v>3.0827210783048076E-3</v>
      </c>
      <c r="K566" s="159">
        <v>-4.7448439912960577E-3</v>
      </c>
      <c r="L566" s="148">
        <v>2483.23</v>
      </c>
      <c r="M566" s="148">
        <v>0.91845299999999996</v>
      </c>
      <c r="N566" s="145"/>
      <c r="O566" s="145"/>
      <c r="P566" s="145"/>
      <c r="Q566" s="145"/>
      <c r="R566" s="145"/>
      <c r="S566" s="145"/>
      <c r="T566" s="145"/>
      <c r="U566" s="145"/>
      <c r="V566" s="145"/>
      <c r="W566" s="157"/>
      <c r="X566" s="158"/>
      <c r="Y566" s="145"/>
    </row>
    <row r="567" spans="2:25" ht="14.25" customHeight="1" x14ac:dyDescent="0.25">
      <c r="B567" s="150">
        <v>41288</v>
      </c>
      <c r="C567" s="147">
        <v>6.6945165704919041E-2</v>
      </c>
      <c r="D567" s="149">
        <v>6.7044253443463958E-2</v>
      </c>
      <c r="E567" s="147">
        <v>6.5302217817088143E-2</v>
      </c>
      <c r="F567" s="147">
        <v>6.0501300296626266E-2</v>
      </c>
      <c r="G567" s="148">
        <v>110.85738670000001</v>
      </c>
      <c r="H567" s="148">
        <v>5.6533341300000002</v>
      </c>
      <c r="I567" s="148">
        <v>18.031291380000003</v>
      </c>
      <c r="J567" s="147">
        <v>3.382089569442632E-3</v>
      </c>
      <c r="K567" s="159">
        <v>-6.542953146837692E-3</v>
      </c>
      <c r="L567" s="148">
        <v>2577.7249999999999</v>
      </c>
      <c r="M567" s="148">
        <v>0.90984200000000004</v>
      </c>
      <c r="N567" s="145"/>
      <c r="O567" s="145"/>
      <c r="P567" s="145"/>
      <c r="Q567" s="145"/>
      <c r="R567" s="145"/>
      <c r="S567" s="145"/>
      <c r="T567" s="145"/>
      <c r="U567" s="145"/>
      <c r="V567" s="145"/>
      <c r="W567" s="157"/>
      <c r="X567" s="158"/>
      <c r="Y567" s="145"/>
    </row>
    <row r="568" spans="2:25" ht="14.25" customHeight="1" x14ac:dyDescent="0.25">
      <c r="B568" s="150">
        <v>41289</v>
      </c>
      <c r="C568" s="147">
        <v>6.6146580938533373E-2</v>
      </c>
      <c r="D568" s="149">
        <v>6.6301251918597134E-2</v>
      </c>
      <c r="E568" s="147">
        <v>6.4035028600765598E-2</v>
      </c>
      <c r="F568" s="147">
        <v>6.0501300695268725E-2</v>
      </c>
      <c r="G568" s="148">
        <v>111.83659527</v>
      </c>
      <c r="H568" s="148">
        <v>3.0114415999999999</v>
      </c>
      <c r="I568" s="148">
        <v>12.562877180000001</v>
      </c>
      <c r="J568" s="147">
        <v>-7.4352909183695408E-3</v>
      </c>
      <c r="K568" s="159">
        <v>-5.799951223328409E-3</v>
      </c>
      <c r="L568" s="148">
        <v>2595.8560000000002</v>
      </c>
      <c r="M568" s="148">
        <v>0.92089100000000002</v>
      </c>
      <c r="N568" s="145"/>
      <c r="O568" s="145"/>
      <c r="P568" s="145"/>
      <c r="Q568" s="145"/>
      <c r="R568" s="145"/>
      <c r="S568" s="145"/>
      <c r="T568" s="145"/>
      <c r="U568" s="145"/>
      <c r="V568" s="145"/>
      <c r="W568" s="157"/>
      <c r="X568" s="158"/>
      <c r="Y568" s="145"/>
    </row>
    <row r="569" spans="2:25" ht="14.25" customHeight="1" x14ac:dyDescent="0.25">
      <c r="B569" s="150">
        <v>41290</v>
      </c>
      <c r="C569" s="147">
        <v>6.5324873583496479E-2</v>
      </c>
      <c r="D569" s="149">
        <v>6.5438066667397182E-2</v>
      </c>
      <c r="E569" s="147">
        <v>6.3643973541903584E-2</v>
      </c>
      <c r="F569" s="147">
        <v>6.0449055152051401E-2</v>
      </c>
      <c r="G569" s="148">
        <v>112.25670571000001</v>
      </c>
      <c r="H569" s="148">
        <v>4.5205305500000001</v>
      </c>
      <c r="I569" s="148">
        <v>10.27178013</v>
      </c>
      <c r="J569" s="147">
        <v>-4.0299920241511694E-3</v>
      </c>
      <c r="K569" s="159">
        <v>-4.9890115153457815E-3</v>
      </c>
      <c r="L569" s="148">
        <v>2577.0920000000001</v>
      </c>
      <c r="M569" s="148">
        <v>0.932338</v>
      </c>
      <c r="N569" s="145"/>
      <c r="O569" s="145"/>
      <c r="P569" s="145"/>
      <c r="Q569" s="145"/>
      <c r="R569" s="145"/>
      <c r="S569" s="145"/>
      <c r="T569" s="145"/>
      <c r="U569" s="145"/>
      <c r="V569" s="145"/>
      <c r="W569" s="157"/>
      <c r="X569" s="158"/>
      <c r="Y569" s="145"/>
    </row>
    <row r="570" spans="2:25" ht="14.25" customHeight="1" x14ac:dyDescent="0.25">
      <c r="B570" s="150">
        <v>41291</v>
      </c>
      <c r="C570" s="147">
        <v>6.5273128476435224E-2</v>
      </c>
      <c r="D570" s="149">
        <v>6.536380703832316E-2</v>
      </c>
      <c r="E570" s="147">
        <v>6.3645033380887964E-2</v>
      </c>
      <c r="F570" s="147">
        <v>6.1511424840564072E-2</v>
      </c>
      <c r="G570" s="148">
        <v>113.51337408000001</v>
      </c>
      <c r="H570" s="148">
        <v>2.5440933000000001</v>
      </c>
      <c r="I570" s="148">
        <v>7.4391918000000006</v>
      </c>
      <c r="J570" s="147">
        <v>-2.7101770847533075E-3</v>
      </c>
      <c r="K570" s="159">
        <v>-3.8523821977590883E-3</v>
      </c>
      <c r="L570" s="148">
        <v>2552.7579999999998</v>
      </c>
      <c r="M570" s="148">
        <v>0.93293400000000004</v>
      </c>
      <c r="N570" s="145"/>
      <c r="O570" s="145"/>
      <c r="P570" s="145"/>
      <c r="Q570" s="145"/>
      <c r="R570" s="145"/>
      <c r="S570" s="145"/>
      <c r="T570" s="145"/>
      <c r="U570" s="145"/>
      <c r="V570" s="145"/>
      <c r="W570" s="157"/>
      <c r="X570" s="158"/>
      <c r="Y570" s="145"/>
    </row>
    <row r="571" spans="2:25" ht="14.25" customHeight="1" x14ac:dyDescent="0.25">
      <c r="B571" s="150">
        <v>41292</v>
      </c>
      <c r="C571" s="147">
        <v>6.4859033734393681E-2</v>
      </c>
      <c r="D571" s="149">
        <v>6.4936756744829766E-2</v>
      </c>
      <c r="E571" s="147">
        <v>6.3139350898632457E-2</v>
      </c>
      <c r="F571" s="147">
        <v>5.9221653369677163E-2</v>
      </c>
      <c r="G571" s="148">
        <v>113.86489036</v>
      </c>
      <c r="H571" s="148">
        <v>3.1757829600000003</v>
      </c>
      <c r="I571" s="148">
        <v>10.124458599999999</v>
      </c>
      <c r="J571" s="147">
        <v>-5.1735958968507226E-3</v>
      </c>
      <c r="K571" s="159">
        <v>-5.7151033751526026E-3</v>
      </c>
      <c r="L571" s="148">
        <v>2595.4389999999999</v>
      </c>
      <c r="M571" s="148">
        <v>0.93884999999999996</v>
      </c>
      <c r="N571" s="145"/>
      <c r="O571" s="145"/>
      <c r="P571" s="145"/>
      <c r="Q571" s="145"/>
      <c r="R571" s="145"/>
      <c r="S571" s="145"/>
      <c r="T571" s="145"/>
      <c r="U571" s="145"/>
      <c r="V571" s="145"/>
      <c r="W571" s="157"/>
      <c r="X571" s="158"/>
      <c r="Y571" s="145"/>
    </row>
    <row r="572" spans="2:25" ht="14.25" customHeight="1" x14ac:dyDescent="0.25">
      <c r="B572" s="150">
        <v>41295</v>
      </c>
      <c r="C572" s="147">
        <v>6.4137009194320665E-2</v>
      </c>
      <c r="D572" s="149">
        <v>6.4180013827877719E-2</v>
      </c>
      <c r="E572" s="147">
        <v>6.2788976980869826E-2</v>
      </c>
      <c r="F572" s="147">
        <v>5.4390057827181579E-2</v>
      </c>
      <c r="G572" s="148">
        <v>113.85932047999999</v>
      </c>
      <c r="H572" s="148">
        <v>2.1738228099999999</v>
      </c>
      <c r="I572" s="148">
        <v>6.8610814400000004</v>
      </c>
      <c r="J572" s="147">
        <v>-3.9814282351404119E-3</v>
      </c>
      <c r="K572" s="159">
        <v>-9.78995600069614E-3</v>
      </c>
      <c r="L572" s="148">
        <v>2610.8980000000001</v>
      </c>
      <c r="M572" s="148">
        <v>0.949268</v>
      </c>
      <c r="N572" s="145"/>
      <c r="O572" s="145"/>
      <c r="P572" s="145"/>
      <c r="Q572" s="145"/>
      <c r="R572" s="145"/>
      <c r="S572" s="145"/>
      <c r="T572" s="145"/>
      <c r="U572" s="145"/>
      <c r="V572" s="145"/>
      <c r="W572" s="157"/>
      <c r="X572" s="158"/>
      <c r="Y572" s="145"/>
    </row>
    <row r="573" spans="2:25" ht="14.25" customHeight="1" x14ac:dyDescent="0.25">
      <c r="B573" s="150">
        <v>41296</v>
      </c>
      <c r="C573" s="147">
        <v>6.437854597073922E-2</v>
      </c>
      <c r="D573" s="149">
        <v>6.4458059819832117E-2</v>
      </c>
      <c r="E573" s="147">
        <v>6.2386549224774344E-2</v>
      </c>
      <c r="F573" s="147">
        <v>5.7803471981493521E-2</v>
      </c>
      <c r="G573" s="148">
        <v>113.44041294</v>
      </c>
      <c r="H573" s="148">
        <v>2.5507385399999998</v>
      </c>
      <c r="I573" s="148">
        <v>7.5269793199999997</v>
      </c>
      <c r="J573" s="147">
        <v>-6.1765276110591358E-3</v>
      </c>
      <c r="K573" s="159">
        <v>-6.6545878383385965E-3</v>
      </c>
      <c r="L573" s="148">
        <v>2596.8980000000001</v>
      </c>
      <c r="M573" s="148">
        <v>0.94584199999999996</v>
      </c>
      <c r="N573" s="145"/>
      <c r="O573" s="145"/>
      <c r="P573" s="145"/>
      <c r="Q573" s="145"/>
      <c r="R573" s="145"/>
      <c r="S573" s="145"/>
      <c r="T573" s="145"/>
      <c r="U573" s="145"/>
      <c r="V573" s="145"/>
      <c r="W573" s="157"/>
      <c r="X573" s="158"/>
      <c r="Y573" s="145"/>
    </row>
    <row r="574" spans="2:25" ht="14.25" customHeight="1" x14ac:dyDescent="0.25">
      <c r="B574" s="150">
        <v>41297</v>
      </c>
      <c r="C574" s="147">
        <v>6.4410362886187178E-2</v>
      </c>
      <c r="D574" s="149">
        <v>6.4523980581475529E-2</v>
      </c>
      <c r="E574" s="147">
        <v>6.2386229695827439E-2</v>
      </c>
      <c r="F574" s="147">
        <v>5.631536471911551E-2</v>
      </c>
      <c r="G574" s="148">
        <v>112.66350149</v>
      </c>
      <c r="H574" s="148">
        <v>1.8504505499999999</v>
      </c>
      <c r="I574" s="148">
        <v>5.6026704499999997</v>
      </c>
      <c r="J574" s="147">
        <v>-6.7851500049607369E-3</v>
      </c>
      <c r="K574" s="159">
        <v>-8.2086158623600192E-3</v>
      </c>
      <c r="L574" s="148">
        <v>2607.4560000000001</v>
      </c>
      <c r="M574" s="148">
        <v>0.94531900000000002</v>
      </c>
      <c r="N574" s="145"/>
      <c r="O574" s="145"/>
      <c r="P574" s="145"/>
      <c r="Q574" s="145"/>
      <c r="R574" s="145"/>
      <c r="S574" s="145"/>
      <c r="T574" s="145"/>
      <c r="U574" s="145"/>
      <c r="V574" s="145"/>
      <c r="W574" s="157"/>
      <c r="X574" s="158"/>
      <c r="Y574" s="145"/>
    </row>
    <row r="575" spans="2:25" ht="14.25" customHeight="1" x14ac:dyDescent="0.25">
      <c r="B575" s="150">
        <v>41298</v>
      </c>
      <c r="C575" s="147">
        <v>6.4831924586761611E-2</v>
      </c>
      <c r="D575" s="149">
        <v>6.5009168397395442E-2</v>
      </c>
      <c r="E575" s="147">
        <v>6.2493267436284729E-2</v>
      </c>
      <c r="F575" s="147">
        <v>5.5467510422901101E-2</v>
      </c>
      <c r="G575" s="148">
        <v>112.49454635999999</v>
      </c>
      <c r="H575" s="148">
        <v>3.54436653</v>
      </c>
      <c r="I575" s="148">
        <v>12.98699079</v>
      </c>
      <c r="J575" s="147">
        <v>-4.6498732752125603E-4</v>
      </c>
      <c r="K575" s="159">
        <v>-9.5416579744943414E-3</v>
      </c>
      <c r="L575" s="148">
        <v>2582.7550000000001</v>
      </c>
      <c r="M575" s="148">
        <v>0.93929600000000002</v>
      </c>
      <c r="N575" s="145"/>
      <c r="O575" s="145"/>
      <c r="P575" s="145"/>
      <c r="Q575" s="145"/>
      <c r="R575" s="145"/>
      <c r="S575" s="145"/>
      <c r="T575" s="145"/>
      <c r="U575" s="145"/>
      <c r="V575" s="145"/>
      <c r="W575" s="157"/>
      <c r="X575" s="158"/>
      <c r="Y575" s="145"/>
    </row>
    <row r="576" spans="2:25" ht="14.25" customHeight="1" x14ac:dyDescent="0.25">
      <c r="B576" s="150">
        <v>41299</v>
      </c>
      <c r="C576" s="147">
        <v>6.4955443238375557E-2</v>
      </c>
      <c r="D576" s="149">
        <v>6.5157873561380392E-2</v>
      </c>
      <c r="E576" s="147">
        <v>6.271260942225404E-2</v>
      </c>
      <c r="F576" s="147">
        <v>5.6680161788309494E-2</v>
      </c>
      <c r="G576" s="148">
        <v>112.37775372999999</v>
      </c>
      <c r="H576" s="148">
        <v>1.47287912</v>
      </c>
      <c r="I576" s="148">
        <v>5.68112613</v>
      </c>
      <c r="J576" s="147">
        <v>-4.7265087907957326E-3</v>
      </c>
      <c r="K576" s="159">
        <v>-8.4777117730708978E-3</v>
      </c>
      <c r="L576" s="148">
        <v>2571.674</v>
      </c>
      <c r="M576" s="148">
        <v>0.93746600000000002</v>
      </c>
      <c r="N576" s="145"/>
      <c r="O576" s="145"/>
      <c r="P576" s="145"/>
      <c r="Q576" s="145"/>
      <c r="R576" s="145"/>
      <c r="S576" s="145"/>
      <c r="T576" s="145"/>
      <c r="U576" s="145"/>
      <c r="V576" s="145"/>
      <c r="W576" s="157"/>
      <c r="X576" s="158"/>
      <c r="Y576" s="145"/>
    </row>
    <row r="577" spans="2:25" ht="14.25" customHeight="1" x14ac:dyDescent="0.25">
      <c r="B577" s="150">
        <v>41302</v>
      </c>
      <c r="C577" s="147">
        <v>6.4446913800282543E-2</v>
      </c>
      <c r="D577" s="149">
        <v>6.4598337132451514E-2</v>
      </c>
      <c r="E577" s="147">
        <v>6.2514455637979777E-2</v>
      </c>
      <c r="F577" s="147">
        <v>5.6634310213873114E-2</v>
      </c>
      <c r="G577" s="148">
        <v>112.04210992</v>
      </c>
      <c r="H577" s="148">
        <v>2.4309066800000001</v>
      </c>
      <c r="I577" s="148">
        <v>8.5021875400000013</v>
      </c>
      <c r="J577" s="147">
        <v>-9.3595010052412147E-3</v>
      </c>
      <c r="K577" s="159">
        <v>-7.9640269185783999E-3</v>
      </c>
      <c r="L577" s="148">
        <v>2651.8629999999998</v>
      </c>
      <c r="M577" s="148">
        <v>0.94480299999999995</v>
      </c>
      <c r="N577" s="145"/>
      <c r="O577" s="145"/>
      <c r="P577" s="145"/>
      <c r="Q577" s="145"/>
      <c r="R577" s="145"/>
      <c r="S577" s="145"/>
      <c r="T577" s="145"/>
      <c r="U577" s="145"/>
      <c r="V577" s="145"/>
      <c r="W577" s="157"/>
      <c r="X577" s="158"/>
      <c r="Y577" s="145"/>
    </row>
    <row r="578" spans="2:25" ht="14.25" customHeight="1" x14ac:dyDescent="0.25">
      <c r="B578" s="150">
        <v>41303</v>
      </c>
      <c r="C578" s="147">
        <v>6.388387532204487E-2</v>
      </c>
      <c r="D578" s="149">
        <v>6.4052971808069251E-2</v>
      </c>
      <c r="E578" s="147">
        <v>6.216089339614797E-2</v>
      </c>
      <c r="F578" s="147">
        <v>5.6588525129554985E-2</v>
      </c>
      <c r="G578" s="148">
        <v>111.08289975999999</v>
      </c>
      <c r="H578" s="148">
        <v>2.8677832099999998</v>
      </c>
      <c r="I578" s="148">
        <v>6.8100196299999993</v>
      </c>
      <c r="J578" s="147">
        <v>-1.1105276184169621E-2</v>
      </c>
      <c r="K578" s="159">
        <v>-7.4644466785142652E-3</v>
      </c>
      <c r="L578" s="148">
        <v>2675.866</v>
      </c>
      <c r="M578" s="148">
        <v>0.95307799999999998</v>
      </c>
      <c r="N578" s="145"/>
      <c r="O578" s="145"/>
      <c r="P578" s="145"/>
      <c r="Q578" s="145"/>
      <c r="R578" s="145"/>
      <c r="S578" s="145"/>
      <c r="T578" s="145"/>
      <c r="U578" s="145"/>
      <c r="V578" s="145"/>
      <c r="W578" s="157"/>
      <c r="X578" s="158"/>
      <c r="Y578" s="145"/>
    </row>
    <row r="579" spans="2:25" ht="14.25" customHeight="1" x14ac:dyDescent="0.25">
      <c r="B579" s="150">
        <v>41304</v>
      </c>
      <c r="C579" s="147">
        <v>6.3476732668148933E-2</v>
      </c>
      <c r="D579" s="149">
        <v>6.3646883460040465E-2</v>
      </c>
      <c r="E579" s="147">
        <v>6.17596874807088E-2</v>
      </c>
      <c r="F579" s="147">
        <v>5.6588525129554985E-2</v>
      </c>
      <c r="G579" s="148">
        <v>109.08732951</v>
      </c>
      <c r="H579" s="148">
        <v>2.4797510300000001</v>
      </c>
      <c r="I579" s="148">
        <v>6.1886819700000002</v>
      </c>
      <c r="J579" s="147">
        <v>-9.3193217254354983E-3</v>
      </c>
      <c r="K579" s="159">
        <v>-7.0583583304854799E-3</v>
      </c>
      <c r="L579" s="148">
        <v>2688.7109999999998</v>
      </c>
      <c r="M579" s="148">
        <v>0.95926400000000001</v>
      </c>
      <c r="N579" s="145"/>
      <c r="O579" s="145"/>
      <c r="P579" s="145"/>
      <c r="Q579" s="145"/>
      <c r="R579" s="145"/>
      <c r="S579" s="145"/>
      <c r="T579" s="145"/>
      <c r="U579" s="145"/>
      <c r="V579" s="145"/>
      <c r="W579" s="157"/>
      <c r="X579" s="158"/>
      <c r="Y579" s="145"/>
    </row>
    <row r="580" spans="2:25" ht="14.25" customHeight="1" x14ac:dyDescent="0.25">
      <c r="B580" s="150">
        <v>41305</v>
      </c>
      <c r="C580" s="147">
        <v>6.3655571944670808E-2</v>
      </c>
      <c r="D580" s="149">
        <v>6.3839553745563937E-2</v>
      </c>
      <c r="E580" s="147">
        <v>6.1873709796269195E-2</v>
      </c>
      <c r="F580" s="147">
        <v>5.6497172732362953E-2</v>
      </c>
      <c r="G580" s="148">
        <v>106.62502937000001</v>
      </c>
      <c r="H580" s="148">
        <v>1.7963830000000003</v>
      </c>
      <c r="I580" s="148">
        <v>4.6262012400000003</v>
      </c>
      <c r="J580" s="147">
        <v>-7.274485217739767E-3</v>
      </c>
      <c r="K580" s="159">
        <v>-7.342381013200984E-3</v>
      </c>
      <c r="L580" s="148">
        <v>2686.8820000000001</v>
      </c>
      <c r="M580" s="148">
        <v>0.95672699999999999</v>
      </c>
      <c r="N580" s="145"/>
      <c r="O580" s="145"/>
      <c r="P580" s="145"/>
      <c r="Q580" s="145"/>
      <c r="R580" s="145"/>
      <c r="S580" s="145"/>
      <c r="T580" s="145"/>
      <c r="U580" s="145"/>
      <c r="V580" s="145"/>
      <c r="W580" s="157"/>
      <c r="X580" s="158"/>
      <c r="Y580" s="145"/>
    </row>
    <row r="581" spans="2:25" ht="14.25" customHeight="1" x14ac:dyDescent="0.25">
      <c r="B581" s="150">
        <v>41306</v>
      </c>
      <c r="C581" s="147">
        <v>6.3272110081882924E-2</v>
      </c>
      <c r="D581" s="149">
        <v>6.3377595224154856E-2</v>
      </c>
      <c r="E581" s="147">
        <v>6.1750497648455423E-2</v>
      </c>
      <c r="F581" s="147">
        <v>5.7283141287911732E-2</v>
      </c>
      <c r="G581" s="148">
        <v>105.50330065999999</v>
      </c>
      <c r="H581" s="148">
        <v>2.0931685899999999</v>
      </c>
      <c r="I581" s="148">
        <v>6.8224830700000005</v>
      </c>
      <c r="J581" s="147">
        <v>-8.5278611904257961E-3</v>
      </c>
      <c r="K581" s="159">
        <v>-6.0944539362431244E-3</v>
      </c>
      <c r="L581" s="148">
        <v>2743.3240000000001</v>
      </c>
      <c r="M581" s="148">
        <v>0.96228899999999995</v>
      </c>
      <c r="N581" s="145"/>
      <c r="O581" s="145"/>
      <c r="P581" s="145"/>
      <c r="Q581" s="145"/>
      <c r="R581" s="145"/>
      <c r="S581" s="145"/>
      <c r="T581" s="145"/>
      <c r="U581" s="145"/>
      <c r="V581" s="145"/>
      <c r="W581" s="157"/>
      <c r="X581" s="158"/>
      <c r="Y581" s="145"/>
    </row>
    <row r="582" spans="2:25" ht="14.25" customHeight="1" x14ac:dyDescent="0.25">
      <c r="B582" s="150">
        <v>41309</v>
      </c>
      <c r="C582" s="147">
        <v>6.3088537508441997E-2</v>
      </c>
      <c r="D582" s="149">
        <v>6.3181332907288432E-2</v>
      </c>
      <c r="E582" s="147">
        <v>6.1597540191074468E-2</v>
      </c>
      <c r="F582" s="147">
        <v>5.4305660297618033E-2</v>
      </c>
      <c r="G582" s="148">
        <v>104.32759328</v>
      </c>
      <c r="H582" s="148">
        <v>2.0591766100000002</v>
      </c>
      <c r="I582" s="148">
        <v>7.6414285199999998</v>
      </c>
      <c r="J582" s="147">
        <v>-6.0382254551469587E-3</v>
      </c>
      <c r="K582" s="159">
        <v>-8.8756726096703986E-3</v>
      </c>
      <c r="L582" s="148">
        <v>2748.0279999999998</v>
      </c>
      <c r="M582" s="148">
        <v>0.96504000000000001</v>
      </c>
      <c r="N582" s="145"/>
      <c r="O582" s="145"/>
      <c r="P582" s="145"/>
      <c r="Q582" s="145"/>
      <c r="R582" s="145"/>
      <c r="S582" s="145"/>
      <c r="T582" s="145"/>
      <c r="U582" s="145"/>
      <c r="V582" s="145"/>
      <c r="W582" s="157"/>
      <c r="X582" s="158"/>
      <c r="Y582" s="145"/>
    </row>
    <row r="583" spans="2:25" ht="14.25" customHeight="1" x14ac:dyDescent="0.25">
      <c r="B583" s="150">
        <v>41310</v>
      </c>
      <c r="C583" s="147">
        <v>6.291960917952924E-2</v>
      </c>
      <c r="D583" s="149">
        <v>6.2991735026506429E-2</v>
      </c>
      <c r="E583" s="147">
        <v>6.1613373027832395E-2</v>
      </c>
      <c r="F583" s="147">
        <v>5.4644807412951309E-2</v>
      </c>
      <c r="G583" s="148">
        <v>103.19594098</v>
      </c>
      <c r="H583" s="148">
        <v>1.6832774799999999</v>
      </c>
      <c r="I583" s="148">
        <v>7.6267092699999992</v>
      </c>
      <c r="J583" s="147">
        <v>-5.9369608532466337E-3</v>
      </c>
      <c r="K583" s="159">
        <v>-8.3469276135551204E-3</v>
      </c>
      <c r="L583" s="148">
        <v>2771.6750000000002</v>
      </c>
      <c r="M583" s="148">
        <v>0.96765800000000002</v>
      </c>
      <c r="N583" s="145"/>
      <c r="O583" s="145"/>
      <c r="P583" s="145"/>
      <c r="Q583" s="145"/>
      <c r="R583" s="145"/>
      <c r="S583" s="145"/>
      <c r="T583" s="145"/>
      <c r="U583" s="145"/>
      <c r="V583" s="145"/>
      <c r="W583" s="157"/>
      <c r="X583" s="158"/>
      <c r="Y583" s="145"/>
    </row>
    <row r="584" spans="2:25" ht="14.25" customHeight="1" x14ac:dyDescent="0.25">
      <c r="B584" s="150">
        <v>41311</v>
      </c>
      <c r="C584" s="147">
        <v>6.3384748327322257E-2</v>
      </c>
      <c r="D584" s="149">
        <v>6.3515769098196895E-2</v>
      </c>
      <c r="E584" s="147">
        <v>6.1778731823994973E-2</v>
      </c>
      <c r="F584" s="147">
        <v>5.7330057341104856E-2</v>
      </c>
      <c r="G584" s="148">
        <v>102.47180324999999</v>
      </c>
      <c r="H584" s="148">
        <v>1.0708096600000001</v>
      </c>
      <c r="I584" s="148">
        <v>5.6723310400000004</v>
      </c>
      <c r="J584" s="147">
        <v>-1.7971141478769278E-3</v>
      </c>
      <c r="K584" s="159">
        <v>-6.1857117570920384E-3</v>
      </c>
      <c r="L584" s="148">
        <v>2775.8440000000001</v>
      </c>
      <c r="M584" s="148">
        <v>0.96061300000000005</v>
      </c>
      <c r="N584" s="145"/>
      <c r="O584" s="145"/>
      <c r="P584" s="145"/>
      <c r="Q584" s="145"/>
      <c r="R584" s="145"/>
      <c r="S584" s="145"/>
      <c r="T584" s="145"/>
      <c r="U584" s="145"/>
      <c r="V584" s="145"/>
      <c r="W584" s="157"/>
      <c r="X584" s="158"/>
      <c r="Y584" s="145"/>
    </row>
    <row r="585" spans="2:25" ht="14.25" customHeight="1" x14ac:dyDescent="0.25">
      <c r="B585" s="150">
        <v>41312</v>
      </c>
      <c r="C585" s="147">
        <v>6.3367912450413719E-2</v>
      </c>
      <c r="D585" s="149">
        <v>6.3390591974946967E-2</v>
      </c>
      <c r="E585" s="147">
        <v>6.233677439208539E-2</v>
      </c>
      <c r="F585" s="147">
        <v>5.5161542437368802E-2</v>
      </c>
      <c r="G585" s="148">
        <v>102.96564960000001</v>
      </c>
      <c r="H585" s="148">
        <v>1.3526618399999999</v>
      </c>
      <c r="I585" s="148">
        <v>5.9861453600000001</v>
      </c>
      <c r="J585" s="147">
        <v>-5.0175488575747058E-3</v>
      </c>
      <c r="K585" s="159">
        <v>-8.2290495375781647E-3</v>
      </c>
      <c r="L585" s="148">
        <v>2759.87</v>
      </c>
      <c r="M585" s="148">
        <v>0.96073399999999998</v>
      </c>
      <c r="N585" s="145"/>
      <c r="O585" s="145"/>
      <c r="P585" s="145"/>
      <c r="Q585" s="145"/>
      <c r="R585" s="145"/>
      <c r="S585" s="145"/>
      <c r="T585" s="145"/>
      <c r="U585" s="145"/>
      <c r="V585" s="145"/>
      <c r="W585" s="157"/>
      <c r="X585" s="158"/>
      <c r="Y585" s="145"/>
    </row>
    <row r="586" spans="2:25" ht="14.25" customHeight="1" x14ac:dyDescent="0.25">
      <c r="B586" s="150">
        <v>41313</v>
      </c>
      <c r="C586" s="147">
        <v>6.4146568730968939E-2</v>
      </c>
      <c r="D586" s="149">
        <v>6.4069446706602903E-2</v>
      </c>
      <c r="E586" s="147">
        <v>6.3285120212146204E-2</v>
      </c>
      <c r="F586" s="147">
        <v>5.4559625840125463E-2</v>
      </c>
      <c r="G586" s="148">
        <v>102.41080819</v>
      </c>
      <c r="H586" s="148">
        <v>2.0765003100000001</v>
      </c>
      <c r="I586" s="148">
        <v>8.4316016099999995</v>
      </c>
      <c r="J586" s="147">
        <v>-4.9891971706904662E-4</v>
      </c>
      <c r="K586" s="159">
        <v>-9.5098208664774406E-3</v>
      </c>
      <c r="L586" s="148">
        <v>2771.7249999999999</v>
      </c>
      <c r="M586" s="148">
        <v>0.949133</v>
      </c>
      <c r="N586" s="145"/>
      <c r="O586" s="145"/>
      <c r="P586" s="145"/>
      <c r="Q586" s="145"/>
      <c r="R586" s="145"/>
      <c r="S586" s="145"/>
      <c r="T586" s="145"/>
      <c r="U586" s="145"/>
      <c r="V586" s="145"/>
      <c r="W586" s="157"/>
      <c r="X586" s="158"/>
      <c r="Y586" s="145"/>
    </row>
    <row r="587" spans="2:25" ht="14.25" customHeight="1" x14ac:dyDescent="0.25">
      <c r="B587" s="150">
        <v>41323</v>
      </c>
      <c r="C587" s="147">
        <v>6.4564137791276788E-2</v>
      </c>
      <c r="D587" s="149">
        <v>6.4614762836286532E-2</v>
      </c>
      <c r="E587" s="147">
        <v>6.3419307452182869E-2</v>
      </c>
      <c r="F587" s="147">
        <v>5.4221533256210354E-2</v>
      </c>
      <c r="G587" s="148">
        <v>102.70646388</v>
      </c>
      <c r="H587" s="148">
        <v>1.2477673199999999</v>
      </c>
      <c r="I587" s="148">
        <v>7.4638048200000009</v>
      </c>
      <c r="J587" s="147">
        <v>2.9111821312819671E-3</v>
      </c>
      <c r="K587" s="159">
        <v>-1.0393229580076178E-2</v>
      </c>
      <c r="L587" s="148">
        <v>2737.471</v>
      </c>
      <c r="M587" s="148">
        <v>0.94304100000000002</v>
      </c>
      <c r="N587" s="145"/>
      <c r="O587" s="145"/>
      <c r="P587" s="145"/>
      <c r="Q587" s="145"/>
      <c r="R587" s="145"/>
      <c r="S587" s="145"/>
      <c r="T587" s="145"/>
      <c r="U587" s="145"/>
      <c r="V587" s="145"/>
      <c r="W587" s="157"/>
      <c r="X587" s="158"/>
      <c r="Y587" s="145"/>
    </row>
    <row r="588" spans="2:25" ht="14.25" customHeight="1" x14ac:dyDescent="0.25">
      <c r="B588" s="150">
        <v>41324</v>
      </c>
      <c r="C588" s="147">
        <v>6.4672202135205081E-2</v>
      </c>
      <c r="D588" s="149">
        <v>6.4752751335918554E-2</v>
      </c>
      <c r="E588" s="147">
        <v>6.3543913418049325E-2</v>
      </c>
      <c r="F588" s="147">
        <v>5.6315366180839356E-2</v>
      </c>
      <c r="G588" s="148">
        <v>102.93749346</v>
      </c>
      <c r="H588" s="148">
        <v>1.9038875199999998</v>
      </c>
      <c r="I588" s="148">
        <v>8.3110127699999996</v>
      </c>
      <c r="J588" s="147">
        <v>1.6157723905127796E-3</v>
      </c>
      <c r="K588" s="159">
        <v>-8.4373851550791981E-3</v>
      </c>
      <c r="L588" s="148">
        <v>2685.6060000000002</v>
      </c>
      <c r="M588" s="148">
        <v>0.94142099999999995</v>
      </c>
      <c r="N588" s="145"/>
      <c r="O588" s="145"/>
      <c r="P588" s="145"/>
      <c r="Q588" s="145"/>
      <c r="R588" s="145"/>
      <c r="S588" s="145"/>
      <c r="T588" s="145"/>
      <c r="U588" s="145"/>
      <c r="V588" s="145"/>
      <c r="W588" s="157"/>
      <c r="X588" s="158"/>
      <c r="Y588" s="145"/>
    </row>
    <row r="589" spans="2:25" ht="14.25" customHeight="1" x14ac:dyDescent="0.25">
      <c r="B589" s="150">
        <v>41325</v>
      </c>
      <c r="C589" s="147">
        <v>6.4543349792341512E-2</v>
      </c>
      <c r="D589" s="149">
        <v>6.4616116641693935E-2</v>
      </c>
      <c r="E589" s="147">
        <v>6.365236520970495E-2</v>
      </c>
      <c r="F589" s="147">
        <v>5.1508466706983703E-2</v>
      </c>
      <c r="G589" s="148">
        <v>103.90212120000001</v>
      </c>
      <c r="H589" s="148">
        <v>2.60970374</v>
      </c>
      <c r="I589" s="148">
        <v>5.88203137</v>
      </c>
      <c r="J589" s="147">
        <v>-4.8910426300136063E-3</v>
      </c>
      <c r="K589" s="159">
        <v>-1.3107649934710232E-2</v>
      </c>
      <c r="L589" s="148">
        <v>2702.6350000000002</v>
      </c>
      <c r="M589" s="148">
        <v>0.94332800000000006</v>
      </c>
      <c r="N589" s="145"/>
      <c r="O589" s="145"/>
      <c r="P589" s="145"/>
      <c r="Q589" s="145"/>
      <c r="R589" s="145"/>
      <c r="S589" s="145"/>
      <c r="T589" s="145"/>
      <c r="U589" s="145"/>
      <c r="V589" s="145"/>
      <c r="W589" s="157"/>
      <c r="X589" s="158"/>
      <c r="Y589" s="145"/>
    </row>
    <row r="590" spans="2:25" ht="14.25" customHeight="1" x14ac:dyDescent="0.25">
      <c r="B590" s="150">
        <v>41326</v>
      </c>
      <c r="C590" s="147">
        <v>6.4691966164156706E-2</v>
      </c>
      <c r="D590" s="149">
        <v>6.4830189088435214E-2</v>
      </c>
      <c r="E590" s="147">
        <v>6.3585591501296071E-2</v>
      </c>
      <c r="F590" s="147">
        <v>5.154639328964792E-2</v>
      </c>
      <c r="G590" s="148">
        <v>103.27205653</v>
      </c>
      <c r="H590" s="148">
        <v>3.4696045199999999</v>
      </c>
      <c r="I590" s="148">
        <v>8.23075768</v>
      </c>
      <c r="J590" s="147">
        <v>2.2134903755402106E-4</v>
      </c>
      <c r="K590" s="159">
        <v>-1.3283795798787294E-2</v>
      </c>
      <c r="L590" s="148">
        <v>2610.549</v>
      </c>
      <c r="M590" s="148">
        <v>0.94133900000000004</v>
      </c>
      <c r="N590" s="145"/>
      <c r="O590" s="145"/>
      <c r="P590" s="145"/>
      <c r="Q590" s="145"/>
      <c r="R590" s="145"/>
      <c r="S590" s="145"/>
      <c r="T590" s="145"/>
      <c r="U590" s="145"/>
      <c r="V590" s="145"/>
      <c r="W590" s="157"/>
      <c r="X590" s="158"/>
      <c r="Y590" s="145"/>
    </row>
    <row r="591" spans="2:25" ht="14.25" customHeight="1" x14ac:dyDescent="0.25">
      <c r="B591" s="150">
        <v>41327</v>
      </c>
      <c r="C591" s="147">
        <v>6.4689608457928496E-2</v>
      </c>
      <c r="D591" s="149">
        <v>6.4830403025825406E-2</v>
      </c>
      <c r="E591" s="147">
        <v>6.3908505807199784E-2</v>
      </c>
      <c r="F591" s="147">
        <v>5.1813470114081141E-2</v>
      </c>
      <c r="G591" s="148">
        <v>103.44594861</v>
      </c>
      <c r="H591" s="148">
        <v>1.22886538</v>
      </c>
      <c r="I591" s="148">
        <v>4.0049247299999999</v>
      </c>
      <c r="J591" s="147">
        <v>-7.494611089934024E-4</v>
      </c>
      <c r="K591" s="159">
        <v>-1.3016932911744265E-2</v>
      </c>
      <c r="L591" s="148">
        <v>2596.6039999999998</v>
      </c>
      <c r="M591" s="148">
        <v>0.94125099999999995</v>
      </c>
      <c r="N591" s="145"/>
      <c r="O591" s="145"/>
      <c r="P591" s="145"/>
      <c r="Q591" s="145"/>
      <c r="R591" s="145"/>
      <c r="S591" s="145"/>
      <c r="T591" s="145"/>
      <c r="U591" s="145"/>
      <c r="V591" s="145"/>
      <c r="W591" s="157"/>
      <c r="X591" s="158"/>
      <c r="Y591" s="145"/>
    </row>
    <row r="592" spans="2:25" ht="14.25" customHeight="1" x14ac:dyDescent="0.25">
      <c r="B592" s="150">
        <v>41330</v>
      </c>
      <c r="C592" s="147">
        <v>6.4697334195242873E-2</v>
      </c>
      <c r="D592" s="149">
        <v>6.4898034520472811E-2</v>
      </c>
      <c r="E592" s="147">
        <v>6.3865186154734382E-2</v>
      </c>
      <c r="F592" s="147">
        <v>5.1851849394016547E-2</v>
      </c>
      <c r="G592" s="148">
        <v>102.95247317</v>
      </c>
      <c r="H592" s="148">
        <v>1.9672252700000001</v>
      </c>
      <c r="I592" s="148">
        <v>3.9374238899999998</v>
      </c>
      <c r="J592" s="147">
        <v>-7.6447258890239016E-4</v>
      </c>
      <c r="K592" s="159">
        <v>-1.3046185126456264E-2</v>
      </c>
      <c r="L592" s="148">
        <v>2604.96</v>
      </c>
      <c r="M592" s="148">
        <v>0.94106100000000004</v>
      </c>
      <c r="N592" s="145"/>
      <c r="O592" s="145"/>
      <c r="P592" s="145"/>
      <c r="Q592" s="145"/>
      <c r="R592" s="145"/>
      <c r="S592" s="145"/>
      <c r="T592" s="145"/>
      <c r="U592" s="145"/>
      <c r="V592" s="145"/>
      <c r="W592" s="157"/>
      <c r="X592" s="158"/>
      <c r="Y592" s="145"/>
    </row>
    <row r="593" spans="2:25" ht="14.25" customHeight="1" x14ac:dyDescent="0.25">
      <c r="B593" s="150">
        <v>41331</v>
      </c>
      <c r="C593" s="147">
        <v>6.4748096739700819E-2</v>
      </c>
      <c r="D593" s="149">
        <v>6.4905062361229601E-2</v>
      </c>
      <c r="E593" s="147">
        <v>6.392596234425868E-2</v>
      </c>
      <c r="F593" s="147">
        <v>5.3151100530304259E-2</v>
      </c>
      <c r="G593" s="148">
        <v>102.73156247999999</v>
      </c>
      <c r="H593" s="148">
        <v>1.0841191800000001</v>
      </c>
      <c r="I593" s="148">
        <v>5.6531726199999994</v>
      </c>
      <c r="J593" s="147">
        <v>-2.5841006241322812E-3</v>
      </c>
      <c r="K593" s="159">
        <v>-1.1753961830925343E-2</v>
      </c>
      <c r="L593" s="148">
        <v>2567.5949999999998</v>
      </c>
      <c r="M593" s="148">
        <v>0.94028100000000003</v>
      </c>
      <c r="N593" s="145"/>
      <c r="O593" s="145"/>
      <c r="P593" s="145"/>
      <c r="Q593" s="145"/>
      <c r="R593" s="145"/>
      <c r="S593" s="145"/>
      <c r="T593" s="145"/>
      <c r="U593" s="145"/>
      <c r="V593" s="145"/>
      <c r="W593" s="157"/>
      <c r="X593" s="158"/>
      <c r="Y593" s="145"/>
    </row>
    <row r="594" spans="2:25" ht="14.25" customHeight="1" x14ac:dyDescent="0.25">
      <c r="B594" s="150">
        <v>41332</v>
      </c>
      <c r="C594" s="147">
        <v>6.4727899756742549E-2</v>
      </c>
      <c r="D594" s="149">
        <v>6.4902966115104488E-2</v>
      </c>
      <c r="E594" s="147">
        <v>6.377147932240336E-2</v>
      </c>
      <c r="F594" s="147">
        <v>5.2473765332719031E-2</v>
      </c>
      <c r="G594" s="148">
        <v>102.48779562</v>
      </c>
      <c r="H594" s="148">
        <v>0.75800672999999996</v>
      </c>
      <c r="I594" s="148">
        <v>4.7609530100000006</v>
      </c>
      <c r="J594" s="147">
        <v>-3.0613660838088364E-3</v>
      </c>
      <c r="K594" s="159">
        <v>-1.2429200782385456E-2</v>
      </c>
      <c r="L594" s="148">
        <v>2594.6770000000001</v>
      </c>
      <c r="M594" s="148">
        <v>0.94058799999999998</v>
      </c>
      <c r="N594" s="145"/>
      <c r="O594" s="145"/>
      <c r="P594" s="145"/>
      <c r="Q594" s="145"/>
      <c r="R594" s="145"/>
      <c r="S594" s="145"/>
      <c r="T594" s="145"/>
      <c r="U594" s="145"/>
      <c r="V594" s="145"/>
      <c r="W594" s="157"/>
      <c r="X594" s="158"/>
      <c r="Y594" s="145"/>
    </row>
    <row r="595" spans="2:25" ht="14.25" customHeight="1" x14ac:dyDescent="0.25">
      <c r="B595" s="150">
        <v>41333</v>
      </c>
      <c r="C595" s="147">
        <v>6.4686277844603055E-2</v>
      </c>
      <c r="D595" s="149">
        <v>6.4904639032959247E-2</v>
      </c>
      <c r="E595" s="147">
        <v>6.3410269597258262E-2</v>
      </c>
      <c r="F595" s="147">
        <v>5.2434454487131792E-2</v>
      </c>
      <c r="G595" s="148">
        <v>102.45126245</v>
      </c>
      <c r="H595" s="148">
        <v>1.12748783</v>
      </c>
      <c r="I595" s="148">
        <v>8.4825106199999993</v>
      </c>
      <c r="J595" s="147">
        <v>-2.5937087813635126E-3</v>
      </c>
      <c r="K595" s="159">
        <v>-1.2470184545827455E-2</v>
      </c>
      <c r="L595" s="148">
        <v>2673.3270000000002</v>
      </c>
      <c r="M595" s="148">
        <v>0.94126100000000001</v>
      </c>
      <c r="N595" s="145"/>
      <c r="O595" s="145"/>
      <c r="P595" s="145"/>
      <c r="Q595" s="145"/>
      <c r="R595" s="145"/>
      <c r="S595" s="145"/>
      <c r="T595" s="145"/>
      <c r="U595" s="145"/>
      <c r="V595" s="145"/>
      <c r="W595" s="157"/>
      <c r="X595" s="158"/>
      <c r="Y595" s="145"/>
    </row>
    <row r="596" spans="2:25" ht="14.25" customHeight="1" x14ac:dyDescent="0.25">
      <c r="B596" s="150">
        <v>41334</v>
      </c>
      <c r="C596" s="147">
        <v>6.4701627142942461E-2</v>
      </c>
      <c r="D596" s="149">
        <v>6.4904925376811862E-2</v>
      </c>
      <c r="E596" s="147">
        <v>6.3454993749214275E-2</v>
      </c>
      <c r="F596" s="147">
        <v>5.2316888840352051E-2</v>
      </c>
      <c r="G596" s="148">
        <v>102.41831548</v>
      </c>
      <c r="H596" s="148">
        <v>1.26105048</v>
      </c>
      <c r="I596" s="148">
        <v>6.5652787699999999</v>
      </c>
      <c r="J596" s="147">
        <v>-4.8001923976767648E-3</v>
      </c>
      <c r="K596" s="159">
        <v>-1.2588036536459811E-2</v>
      </c>
      <c r="L596" s="148">
        <v>2668.8359999999998</v>
      </c>
      <c r="M596" s="148">
        <v>0.94099999999999995</v>
      </c>
      <c r="N596" s="145"/>
      <c r="O596" s="145"/>
      <c r="P596" s="145"/>
      <c r="Q596" s="145"/>
      <c r="R596" s="145"/>
      <c r="S596" s="145"/>
      <c r="T596" s="145"/>
      <c r="U596" s="145"/>
      <c r="V596" s="145"/>
      <c r="W596" s="157"/>
      <c r="X596" s="158"/>
      <c r="Y596" s="145"/>
    </row>
    <row r="597" spans="2:25" ht="14.25" customHeight="1" x14ac:dyDescent="0.25">
      <c r="B597" s="150">
        <v>41337</v>
      </c>
      <c r="C597" s="147">
        <v>6.5051761875628167E-2</v>
      </c>
      <c r="D597" s="149">
        <v>6.5186990830469416E-2</v>
      </c>
      <c r="E597" s="147">
        <v>6.3937727393631599E-2</v>
      </c>
      <c r="F597" s="147">
        <v>5.113221407209613E-2</v>
      </c>
      <c r="G597" s="148">
        <v>102.41831548</v>
      </c>
      <c r="H597" s="148">
        <v>1.4394500099999998</v>
      </c>
      <c r="I597" s="148">
        <v>7.7924949299999993</v>
      </c>
      <c r="J597" s="147">
        <v>5.7385932930866454E-3</v>
      </c>
      <c r="K597" s="159">
        <v>-1.4054776758373286E-2</v>
      </c>
      <c r="L597" s="148">
        <v>2545.7150000000001</v>
      </c>
      <c r="M597" s="148">
        <v>0.93590300000000004</v>
      </c>
      <c r="N597" s="145"/>
      <c r="O597" s="145"/>
      <c r="P597" s="145"/>
      <c r="Q597" s="145"/>
      <c r="R597" s="145"/>
      <c r="S597" s="145"/>
      <c r="T597" s="145"/>
      <c r="U597" s="145"/>
      <c r="V597" s="145"/>
      <c r="W597" s="157"/>
      <c r="X597" s="158"/>
      <c r="Y597" s="145"/>
    </row>
    <row r="598" spans="2:25" ht="14.25" customHeight="1" x14ac:dyDescent="0.25">
      <c r="B598" s="150">
        <v>41338</v>
      </c>
      <c r="C598" s="147">
        <v>6.5045453540104534E-2</v>
      </c>
      <c r="D598" s="149">
        <v>6.5327496893106907E-2</v>
      </c>
      <c r="E598" s="147">
        <v>6.3313871021094509E-2</v>
      </c>
      <c r="F598" s="147">
        <v>4.9261082333186899E-2</v>
      </c>
      <c r="G598" s="148">
        <v>102.3093724</v>
      </c>
      <c r="H598" s="148">
        <v>0.91279323000000001</v>
      </c>
      <c r="I598" s="148">
        <v>6.2976110900000002</v>
      </c>
      <c r="J598" s="147">
        <v>8.9672339895984605E-4</v>
      </c>
      <c r="K598" s="159">
        <v>-1.6066414559920007E-2</v>
      </c>
      <c r="L598" s="148">
        <v>2622.8069999999998</v>
      </c>
      <c r="M598" s="148">
        <v>0.93613999999999997</v>
      </c>
      <c r="N598" s="145"/>
      <c r="O598" s="145"/>
      <c r="P598" s="145"/>
      <c r="Q598" s="145"/>
      <c r="R598" s="145"/>
      <c r="S598" s="145"/>
      <c r="T598" s="145"/>
      <c r="U598" s="145"/>
      <c r="V598" s="145"/>
      <c r="W598" s="157"/>
      <c r="X598" s="158"/>
      <c r="Y598" s="145"/>
    </row>
    <row r="599" spans="2:25" ht="14.25" customHeight="1" x14ac:dyDescent="0.25">
      <c r="B599" s="150">
        <v>41339</v>
      </c>
      <c r="C599" s="147">
        <v>6.476334155830317E-2</v>
      </c>
      <c r="D599" s="149">
        <v>6.5120303655522016E-2</v>
      </c>
      <c r="E599" s="147">
        <v>6.2860449088249504E-2</v>
      </c>
      <c r="F599" s="147">
        <v>4.5219636472264547E-2</v>
      </c>
      <c r="G599" s="148">
        <v>102.4545924</v>
      </c>
      <c r="H599" s="148">
        <v>0.96105072000000002</v>
      </c>
      <c r="I599" s="148">
        <v>5.4103461499999996</v>
      </c>
      <c r="J599" s="147">
        <v>-2.5890570475472193E-3</v>
      </c>
      <c r="K599" s="159">
        <v>-1.9900667183257469E-2</v>
      </c>
      <c r="L599" s="148">
        <v>2650.2020000000002</v>
      </c>
      <c r="M599" s="148">
        <v>0.94029200000000002</v>
      </c>
      <c r="N599" s="145"/>
      <c r="O599" s="145"/>
      <c r="P599" s="145"/>
      <c r="Q599" s="145"/>
      <c r="R599" s="145"/>
      <c r="S599" s="145"/>
      <c r="T599" s="145"/>
      <c r="U599" s="145"/>
      <c r="V599" s="145"/>
      <c r="W599" s="157"/>
      <c r="X599" s="158"/>
      <c r="Y599" s="145"/>
    </row>
    <row r="600" spans="2:25" ht="14.25" customHeight="1" x14ac:dyDescent="0.25">
      <c r="B600" s="150">
        <v>41340</v>
      </c>
      <c r="C600" s="147">
        <v>6.4677537779793126E-2</v>
      </c>
      <c r="D600" s="149">
        <v>6.5127164498756912E-2</v>
      </c>
      <c r="E600" s="147">
        <v>6.2258719283784118E-2</v>
      </c>
      <c r="F600" s="147">
        <v>5.0071526951258237E-2</v>
      </c>
      <c r="G600" s="148">
        <v>102.39496287</v>
      </c>
      <c r="H600" s="148">
        <v>1.0011209699999999</v>
      </c>
      <c r="I600" s="148">
        <v>5.6874297899999995</v>
      </c>
      <c r="J600" s="147">
        <v>-7.6410179469230616E-3</v>
      </c>
      <c r="K600" s="159">
        <v>-1.5055637547498675E-2</v>
      </c>
      <c r="L600" s="148">
        <v>2619.4789999999998</v>
      </c>
      <c r="M600" s="148">
        <v>0.94157400000000002</v>
      </c>
      <c r="N600" s="145"/>
      <c r="O600" s="145"/>
      <c r="P600" s="145"/>
      <c r="Q600" s="145"/>
      <c r="R600" s="145"/>
      <c r="S600" s="145"/>
      <c r="T600" s="145"/>
      <c r="U600" s="145"/>
      <c r="V600" s="145"/>
      <c r="W600" s="157"/>
      <c r="X600" s="158"/>
      <c r="Y600" s="145"/>
    </row>
    <row r="601" spans="2:25" ht="14.25" customHeight="1" x14ac:dyDescent="0.25">
      <c r="B601" s="150">
        <v>41341</v>
      </c>
      <c r="C601" s="147">
        <v>6.4250650002376036E-2</v>
      </c>
      <c r="D601" s="149">
        <v>6.4561525354741411E-2</v>
      </c>
      <c r="E601" s="147">
        <v>6.2496244732636506E-2</v>
      </c>
      <c r="F601" s="147">
        <v>5.5634023709096606E-2</v>
      </c>
      <c r="G601" s="148">
        <v>102.80895488</v>
      </c>
      <c r="H601" s="148">
        <v>1.5829947500000001</v>
      </c>
      <c r="I601" s="148">
        <v>2.9197380799999997</v>
      </c>
      <c r="J601" s="147">
        <v>1.28138671570655E-3</v>
      </c>
      <c r="K601" s="159">
        <v>-8.9275016456448059E-3</v>
      </c>
      <c r="L601" s="148">
        <v>2606.9270000000001</v>
      </c>
      <c r="M601" s="148">
        <v>0.94739700000000004</v>
      </c>
      <c r="N601" s="145"/>
      <c r="O601" s="145"/>
      <c r="P601" s="145"/>
      <c r="Q601" s="145"/>
      <c r="R601" s="145"/>
      <c r="S601" s="145"/>
      <c r="T601" s="145"/>
      <c r="U601" s="145"/>
      <c r="V601" s="145"/>
      <c r="W601" s="157"/>
      <c r="X601" s="158"/>
      <c r="Y601" s="145"/>
    </row>
    <row r="602" spans="2:25" ht="14.25" customHeight="1" x14ac:dyDescent="0.25">
      <c r="B602" s="150">
        <v>41344</v>
      </c>
      <c r="C602" s="147">
        <v>6.4203943893882884E-2</v>
      </c>
      <c r="D602" s="149">
        <v>6.4503485170982852E-2</v>
      </c>
      <c r="E602" s="147">
        <v>6.2551558034061955E-2</v>
      </c>
      <c r="F602" s="147">
        <v>5.604256793306378E-2</v>
      </c>
      <c r="G602" s="148">
        <v>102.23605037</v>
      </c>
      <c r="H602" s="148">
        <v>0.9947169400000001</v>
      </c>
      <c r="I602" s="148">
        <v>2.8075793</v>
      </c>
      <c r="J602" s="147">
        <v>-3.1788471264040732E-3</v>
      </c>
      <c r="K602" s="159">
        <v>-8.4609172379190717E-3</v>
      </c>
      <c r="L602" s="148">
        <v>2592.3719999999998</v>
      </c>
      <c r="M602" s="148">
        <v>0.94811699999999999</v>
      </c>
      <c r="N602" s="145"/>
      <c r="O602" s="145"/>
      <c r="P602" s="145"/>
      <c r="Q602" s="145"/>
      <c r="R602" s="145"/>
      <c r="S602" s="145"/>
      <c r="T602" s="145"/>
      <c r="U602" s="145"/>
      <c r="V602" s="145"/>
      <c r="W602" s="157"/>
      <c r="X602" s="158"/>
      <c r="Y602" s="145"/>
    </row>
    <row r="603" spans="2:25" ht="14.25" customHeight="1" x14ac:dyDescent="0.25">
      <c r="B603" s="150">
        <v>41345</v>
      </c>
      <c r="C603" s="147">
        <v>6.466464940142054E-2</v>
      </c>
      <c r="D603" s="149">
        <v>6.5059770767172342E-2</v>
      </c>
      <c r="E603" s="147">
        <v>6.2601695756580311E-2</v>
      </c>
      <c r="F603" s="147">
        <v>5.765441340285804E-2</v>
      </c>
      <c r="G603" s="148">
        <v>102.10150585000001</v>
      </c>
      <c r="H603" s="148">
        <v>1.0868700899999999</v>
      </c>
      <c r="I603" s="148">
        <v>5.32079448</v>
      </c>
      <c r="J603" s="147">
        <v>1.9219173879717964E-3</v>
      </c>
      <c r="K603" s="159">
        <v>-7.4053573643143022E-3</v>
      </c>
      <c r="L603" s="148">
        <v>2555.6149999999998</v>
      </c>
      <c r="M603" s="148">
        <v>0.94147700000000001</v>
      </c>
      <c r="N603" s="145"/>
      <c r="O603" s="145"/>
      <c r="P603" s="145"/>
      <c r="Q603" s="145"/>
      <c r="R603" s="145"/>
      <c r="S603" s="145"/>
      <c r="T603" s="145"/>
      <c r="U603" s="145"/>
      <c r="V603" s="145"/>
      <c r="W603" s="157"/>
      <c r="X603" s="158"/>
      <c r="Y603" s="145"/>
    </row>
    <row r="604" spans="2:25" ht="14.25" customHeight="1" x14ac:dyDescent="0.25">
      <c r="B604" s="150">
        <v>41346</v>
      </c>
      <c r="C604" s="147">
        <v>6.4639417340300501E-2</v>
      </c>
      <c r="D604" s="149">
        <v>6.4927750831240846E-2</v>
      </c>
      <c r="E604" s="147">
        <v>6.2871738102273353E-2</v>
      </c>
      <c r="F604" s="147">
        <v>5.8425540858144547E-2</v>
      </c>
      <c r="G604" s="148">
        <v>102.38246233</v>
      </c>
      <c r="H604" s="148">
        <v>1.00724675</v>
      </c>
      <c r="I604" s="148">
        <v>3.8161055399999997</v>
      </c>
      <c r="J604" s="147">
        <v>1.0120442832969565E-2</v>
      </c>
      <c r="K604" s="159">
        <v>-6.5022099730962998E-3</v>
      </c>
      <c r="L604" s="148">
        <v>2527.4859999999999</v>
      </c>
      <c r="M604" s="148">
        <v>0.94176800000000005</v>
      </c>
      <c r="N604" s="145"/>
      <c r="O604" s="145"/>
      <c r="P604" s="145"/>
      <c r="Q604" s="145"/>
      <c r="R604" s="145"/>
      <c r="S604" s="145"/>
      <c r="T604" s="145"/>
      <c r="U604" s="145"/>
      <c r="V604" s="145"/>
      <c r="W604" s="157"/>
      <c r="X604" s="158"/>
      <c r="Y604" s="145"/>
    </row>
    <row r="605" spans="2:25" ht="14.25" customHeight="1" x14ac:dyDescent="0.25">
      <c r="B605" s="150">
        <v>41347</v>
      </c>
      <c r="C605" s="147">
        <v>6.4827445988910146E-2</v>
      </c>
      <c r="D605" s="149">
        <v>6.5207849246630187E-2</v>
      </c>
      <c r="E605" s="147">
        <v>6.2674149735603604E-2</v>
      </c>
      <c r="F605" s="147">
        <v>5.924507786600932E-2</v>
      </c>
      <c r="G605" s="148">
        <v>102.57810649999999</v>
      </c>
      <c r="H605" s="148">
        <v>0.52457843000000004</v>
      </c>
      <c r="I605" s="148">
        <v>3.1153611300000001</v>
      </c>
      <c r="J605" s="147">
        <v>7.8729869113325582E-3</v>
      </c>
      <c r="K605" s="159">
        <v>-5.9627713806208668E-3</v>
      </c>
      <c r="L605" s="148">
        <v>2534.2730000000001</v>
      </c>
      <c r="M605" s="148">
        <v>0.93921699999999997</v>
      </c>
      <c r="N605" s="145"/>
      <c r="O605" s="145"/>
      <c r="P605" s="145"/>
      <c r="Q605" s="145"/>
      <c r="R605" s="145"/>
      <c r="S605" s="145"/>
      <c r="T605" s="145"/>
      <c r="U605" s="145"/>
      <c r="V605" s="145"/>
      <c r="W605" s="157"/>
      <c r="X605" s="158"/>
      <c r="Y605" s="145"/>
    </row>
    <row r="606" spans="2:25" ht="14.25" customHeight="1" x14ac:dyDescent="0.25">
      <c r="B606" s="150">
        <v>41348</v>
      </c>
      <c r="C606" s="147">
        <v>6.5360921039312347E-2</v>
      </c>
      <c r="D606" s="149">
        <v>6.5771624672067833E-2</v>
      </c>
      <c r="E606" s="147">
        <v>6.3139272312936576E-2</v>
      </c>
      <c r="F606" s="147">
        <v>5.8639327164242465E-2</v>
      </c>
      <c r="G606" s="148">
        <v>102.87331713</v>
      </c>
      <c r="H606" s="148">
        <v>1.4660462400000001</v>
      </c>
      <c r="I606" s="148">
        <v>6.1845797600000001</v>
      </c>
      <c r="J606" s="147">
        <v>2.7338008430934911E-3</v>
      </c>
      <c r="K606" s="159">
        <v>-7.1322975078253678E-3</v>
      </c>
      <c r="L606" s="148">
        <v>2539.873</v>
      </c>
      <c r="M606" s="148">
        <v>0.93146700000000004</v>
      </c>
      <c r="N606" s="145"/>
      <c r="O606" s="145"/>
      <c r="P606" s="145"/>
      <c r="Q606" s="145"/>
      <c r="R606" s="145"/>
      <c r="S606" s="145"/>
      <c r="T606" s="145"/>
      <c r="U606" s="145"/>
      <c r="V606" s="145"/>
      <c r="W606" s="157"/>
      <c r="X606" s="158"/>
      <c r="Y606" s="145"/>
    </row>
    <row r="607" spans="2:25" ht="14.25" customHeight="1" x14ac:dyDescent="0.25">
      <c r="B607" s="150">
        <v>41351</v>
      </c>
      <c r="C607" s="147">
        <v>6.5675272141881166E-2</v>
      </c>
      <c r="D607" s="149">
        <v>6.5996797613812927E-2</v>
      </c>
      <c r="E607" s="147">
        <v>6.3908366390746929E-2</v>
      </c>
      <c r="F607" s="147">
        <v>5.9580449730886213E-2</v>
      </c>
      <c r="G607" s="148">
        <v>103.6538066</v>
      </c>
      <c r="H607" s="148">
        <v>1.7192236000000001</v>
      </c>
      <c r="I607" s="148">
        <v>3.7664040299999999</v>
      </c>
      <c r="J607" s="147">
        <v>5.3196460216316478E-3</v>
      </c>
      <c r="K607" s="159">
        <v>-6.4163478829267137E-3</v>
      </c>
      <c r="L607" s="148">
        <v>2502.4929999999999</v>
      </c>
      <c r="M607" s="148">
        <v>0.92671999999999999</v>
      </c>
      <c r="N607" s="145"/>
      <c r="O607" s="145"/>
      <c r="P607" s="145"/>
      <c r="Q607" s="145"/>
      <c r="R607" s="145"/>
      <c r="S607" s="145"/>
      <c r="T607" s="145"/>
      <c r="U607" s="145"/>
      <c r="V607" s="145"/>
      <c r="W607" s="157"/>
      <c r="X607" s="158"/>
      <c r="Y607" s="145"/>
    </row>
    <row r="608" spans="2:25" ht="14.25" customHeight="1" x14ac:dyDescent="0.25">
      <c r="B608" s="150">
        <v>41352</v>
      </c>
      <c r="C608" s="147">
        <v>6.5607082880932463E-2</v>
      </c>
      <c r="D608" s="149">
        <v>6.5856161649724326E-2</v>
      </c>
      <c r="E608" s="147">
        <v>6.4165204793468017E-2</v>
      </c>
      <c r="F608" s="147">
        <v>5.940423367937505E-2</v>
      </c>
      <c r="G608" s="148">
        <v>103.66623457</v>
      </c>
      <c r="H608" s="148">
        <v>1.46883125</v>
      </c>
      <c r="I608" s="148">
        <v>4.5828710800000003</v>
      </c>
      <c r="J608" s="147">
        <v>1.319314957695189E-2</v>
      </c>
      <c r="K608" s="159">
        <v>-6.4519279703492763E-3</v>
      </c>
      <c r="L608" s="148">
        <v>2525.0970000000002</v>
      </c>
      <c r="M608" s="148">
        <v>0.927539</v>
      </c>
      <c r="N608" s="145"/>
      <c r="O608" s="145"/>
      <c r="P608" s="145"/>
      <c r="Q608" s="145"/>
      <c r="R608" s="145"/>
      <c r="S608" s="145"/>
      <c r="T608" s="145"/>
      <c r="U608" s="145"/>
      <c r="V608" s="145"/>
      <c r="W608" s="157"/>
      <c r="X608" s="158"/>
      <c r="Y608" s="145"/>
    </row>
    <row r="609" spans="2:25" ht="14.25" customHeight="1" x14ac:dyDescent="0.25">
      <c r="B609" s="150">
        <v>41353</v>
      </c>
      <c r="C609" s="147">
        <v>6.557048828649277E-2</v>
      </c>
      <c r="D609" s="149">
        <v>6.5920461728682447E-2</v>
      </c>
      <c r="E609" s="147">
        <v>6.3478921890202211E-2</v>
      </c>
      <c r="F609" s="147">
        <v>5.8862401718392895E-2</v>
      </c>
      <c r="G609" s="148">
        <v>104.07872077</v>
      </c>
      <c r="H609" s="148">
        <v>0.95110030000000001</v>
      </c>
      <c r="I609" s="148">
        <v>8.6009671900000004</v>
      </c>
      <c r="J609" s="147">
        <v>5.2689063072486582E-3</v>
      </c>
      <c r="K609" s="159">
        <v>-7.0580600102895519E-3</v>
      </c>
      <c r="L609" s="148">
        <v>2610.174</v>
      </c>
      <c r="M609" s="148">
        <v>0.92820899999999995</v>
      </c>
      <c r="N609" s="145"/>
      <c r="O609" s="145"/>
      <c r="P609" s="145"/>
      <c r="Q609" s="145"/>
      <c r="R609" s="145"/>
      <c r="S609" s="145"/>
      <c r="T609" s="145"/>
      <c r="U609" s="145"/>
      <c r="V609" s="145"/>
      <c r="W609" s="157"/>
      <c r="X609" s="158"/>
      <c r="Y609" s="145"/>
    </row>
    <row r="610" spans="2:25" ht="14.25" customHeight="1" x14ac:dyDescent="0.25">
      <c r="B610" s="150">
        <v>41354</v>
      </c>
      <c r="C610" s="147">
        <v>6.5599037139977528E-2</v>
      </c>
      <c r="D610" s="149">
        <v>6.5992951914253251E-2</v>
      </c>
      <c r="E610" s="147">
        <v>6.3278262830790757E-2</v>
      </c>
      <c r="F610" s="147">
        <v>5.9196048663339856E-2</v>
      </c>
      <c r="G610" s="148">
        <v>105.16388311999999</v>
      </c>
      <c r="H610" s="148">
        <v>1.53259306</v>
      </c>
      <c r="I610" s="148">
        <v>6.0099051499999998</v>
      </c>
      <c r="J610" s="147">
        <v>-9.6480499939649361E-4</v>
      </c>
      <c r="K610" s="159">
        <v>-6.7969032509133942E-3</v>
      </c>
      <c r="L610" s="148">
        <v>2614.9879999999998</v>
      </c>
      <c r="M610" s="148">
        <v>0.92771000000000003</v>
      </c>
      <c r="N610" s="145"/>
      <c r="O610" s="145"/>
      <c r="P610" s="145"/>
      <c r="Q610" s="145"/>
      <c r="R610" s="145"/>
      <c r="S610" s="145"/>
      <c r="T610" s="145"/>
      <c r="U610" s="145"/>
      <c r="V610" s="145"/>
      <c r="W610" s="157"/>
      <c r="X610" s="158"/>
      <c r="Y610" s="145"/>
    </row>
    <row r="611" spans="2:25" ht="14.25" customHeight="1" x14ac:dyDescent="0.25">
      <c r="B611" s="150">
        <v>41355</v>
      </c>
      <c r="C611" s="147">
        <v>6.541951303181838E-2</v>
      </c>
      <c r="D611" s="149">
        <v>6.5777499404316583E-2</v>
      </c>
      <c r="E611" s="147">
        <v>6.3464242297644996E-2</v>
      </c>
      <c r="F611" s="147">
        <v>5.8532143961223922E-2</v>
      </c>
      <c r="G611" s="148">
        <v>106.75396333</v>
      </c>
      <c r="H611" s="148">
        <v>1.05589175</v>
      </c>
      <c r="I611" s="148">
        <v>4.1216291800000002</v>
      </c>
      <c r="J611" s="147">
        <v>-1.0087980493964025E-3</v>
      </c>
      <c r="K611" s="159">
        <v>-7.2453554430926617E-3</v>
      </c>
      <c r="L611" s="148">
        <v>2618.308</v>
      </c>
      <c r="M611" s="148">
        <v>0.92990899999999999</v>
      </c>
      <c r="N611" s="145"/>
      <c r="O611" s="145"/>
      <c r="P611" s="145"/>
      <c r="Q611" s="145"/>
      <c r="R611" s="145"/>
      <c r="S611" s="145"/>
      <c r="T611" s="145"/>
      <c r="U611" s="145"/>
      <c r="V611" s="145"/>
      <c r="W611" s="157"/>
      <c r="X611" s="158"/>
      <c r="Y611" s="145"/>
    </row>
    <row r="612" spans="2:25" ht="14.25" customHeight="1" x14ac:dyDescent="0.25">
      <c r="B612" s="150">
        <v>41358</v>
      </c>
      <c r="C612" s="147">
        <v>6.5576293379686207E-2</v>
      </c>
      <c r="D612" s="149">
        <v>6.5994956231825982E-2</v>
      </c>
      <c r="E612" s="147">
        <v>6.3276098548946877E-2</v>
      </c>
      <c r="F612" s="147">
        <v>5.9351989646829292E-2</v>
      </c>
      <c r="G612" s="148">
        <v>106.747426</v>
      </c>
      <c r="H612" s="148">
        <v>0.90284114999999998</v>
      </c>
      <c r="I612" s="148">
        <v>2.9688679800000002</v>
      </c>
      <c r="J612" s="147">
        <v>-2.8470776111106928E-3</v>
      </c>
      <c r="K612" s="159">
        <v>-6.6429665849966901E-3</v>
      </c>
      <c r="L612" s="148">
        <v>2613.0970000000002</v>
      </c>
      <c r="M612" s="148">
        <v>0.92773799999999995</v>
      </c>
      <c r="N612" s="145"/>
      <c r="O612" s="145"/>
      <c r="P612" s="145"/>
      <c r="Q612" s="145"/>
      <c r="R612" s="145"/>
      <c r="S612" s="145"/>
      <c r="T612" s="145"/>
      <c r="U612" s="145"/>
      <c r="V612" s="145"/>
      <c r="W612" s="157"/>
      <c r="X612" s="158"/>
      <c r="Y612" s="145"/>
    </row>
    <row r="613" spans="2:25" ht="14.25" customHeight="1" x14ac:dyDescent="0.25">
      <c r="B613" s="150">
        <v>41359</v>
      </c>
      <c r="C613" s="147">
        <v>6.5379748739284801E-2</v>
      </c>
      <c r="D613" s="149">
        <v>6.5783465544458644E-2</v>
      </c>
      <c r="E613" s="147">
        <v>6.3292518695473129E-2</v>
      </c>
      <c r="F613" s="147">
        <v>5.9417161146479561E-2</v>
      </c>
      <c r="G613" s="148">
        <v>107.18884145</v>
      </c>
      <c r="H613" s="148">
        <v>1.4403394599999999</v>
      </c>
      <c r="I613" s="148">
        <v>4.7134305899999998</v>
      </c>
      <c r="J613" s="147">
        <v>6.4885545185150591E-4</v>
      </c>
      <c r="K613" s="159">
        <v>-6.3663043979790834E-3</v>
      </c>
      <c r="L613" s="148">
        <v>2575.0500000000002</v>
      </c>
      <c r="M613" s="148">
        <v>0.93032300000000001</v>
      </c>
      <c r="N613" s="145"/>
      <c r="O613" s="145"/>
      <c r="P613" s="145"/>
      <c r="Q613" s="145"/>
      <c r="R613" s="145"/>
      <c r="S613" s="145"/>
      <c r="T613" s="145"/>
      <c r="U613" s="145"/>
      <c r="V613" s="145"/>
      <c r="W613" s="157"/>
      <c r="X613" s="158"/>
      <c r="Y613" s="145"/>
    </row>
    <row r="614" spans="2:25" ht="14.25" customHeight="1" x14ac:dyDescent="0.25">
      <c r="B614" s="150">
        <v>41360</v>
      </c>
      <c r="C614" s="147">
        <v>6.548078166050196E-2</v>
      </c>
      <c r="D614" s="149">
        <v>6.5928055725468671E-2</v>
      </c>
      <c r="E614" s="147">
        <v>6.3121479287420817E-2</v>
      </c>
      <c r="F614" s="147">
        <v>5.9579079794338761E-2</v>
      </c>
      <c r="G614" s="148">
        <v>107.1605818</v>
      </c>
      <c r="H614" s="148">
        <v>0.95009110999999991</v>
      </c>
      <c r="I614" s="148">
        <v>4.5850120499999996</v>
      </c>
      <c r="J614" s="147">
        <v>2.4837490373184178E-3</v>
      </c>
      <c r="K614" s="159">
        <v>-6.348975931129909E-3</v>
      </c>
      <c r="L614" s="148">
        <v>2583.5300000000002</v>
      </c>
      <c r="M614" s="148">
        <v>0.92895700000000003</v>
      </c>
      <c r="N614" s="145"/>
      <c r="O614" s="145"/>
      <c r="P614" s="145"/>
      <c r="Q614" s="145"/>
      <c r="R614" s="145"/>
      <c r="S614" s="145"/>
      <c r="T614" s="145"/>
      <c r="U614" s="145"/>
      <c r="V614" s="145"/>
      <c r="W614" s="157"/>
      <c r="X614" s="158"/>
      <c r="Y614" s="145"/>
    </row>
    <row r="615" spans="2:25" ht="14.25" customHeight="1" x14ac:dyDescent="0.25">
      <c r="B615" s="150">
        <v>41361</v>
      </c>
      <c r="C615" s="147">
        <v>6.5579584590930259E-2</v>
      </c>
      <c r="D615" s="149">
        <v>6.6003740143505005E-2</v>
      </c>
      <c r="E615" s="147">
        <v>6.3222281900745622E-2</v>
      </c>
      <c r="F615" s="147">
        <v>6.0645858149577056E-2</v>
      </c>
      <c r="G615" s="148">
        <v>108.07447541000001</v>
      </c>
      <c r="H615" s="148">
        <v>1.2342442899999999</v>
      </c>
      <c r="I615" s="148">
        <v>4.8013183699999997</v>
      </c>
      <c r="J615" s="147">
        <v>8.4068557877360305E-3</v>
      </c>
      <c r="K615" s="159">
        <v>-5.3578819939279487E-3</v>
      </c>
      <c r="L615" s="148">
        <v>2499.3020000000001</v>
      </c>
      <c r="M615" s="148">
        <v>0.92741499999999999</v>
      </c>
      <c r="N615" s="145"/>
      <c r="O615" s="145"/>
      <c r="P615" s="145"/>
      <c r="Q615" s="145"/>
      <c r="R615" s="145"/>
      <c r="S615" s="145"/>
      <c r="T615" s="145"/>
      <c r="U615" s="145"/>
      <c r="V615" s="145"/>
      <c r="W615" s="157"/>
      <c r="X615" s="158"/>
      <c r="Y615" s="145"/>
    </row>
    <row r="616" spans="2:25" ht="14.25" customHeight="1" x14ac:dyDescent="0.25">
      <c r="B616" s="150">
        <v>41362</v>
      </c>
      <c r="C616" s="147">
        <v>6.5489302013423012E-2</v>
      </c>
      <c r="D616" s="149">
        <v>6.593000397237736E-2</v>
      </c>
      <c r="E616" s="147">
        <v>6.3363647288822572E-2</v>
      </c>
      <c r="F616" s="147">
        <v>6.0401984649681849E-2</v>
      </c>
      <c r="G616" s="148">
        <v>108.07447541000001</v>
      </c>
      <c r="H616" s="148">
        <v>1.2697792299999999</v>
      </c>
      <c r="I616" s="148">
        <v>3.2042496499999999</v>
      </c>
      <c r="J616" s="147">
        <v>8.3707617588909076E-3</v>
      </c>
      <c r="K616" s="159">
        <v>-5.5280193226955113E-3</v>
      </c>
      <c r="L616" s="148">
        <v>2495.0830000000001</v>
      </c>
      <c r="M616" s="148">
        <v>0.92867100000000002</v>
      </c>
      <c r="N616" s="145"/>
      <c r="O616" s="145"/>
      <c r="P616" s="145"/>
      <c r="Q616" s="145"/>
      <c r="R616" s="145"/>
      <c r="S616" s="145"/>
      <c r="T616" s="145"/>
      <c r="U616" s="145"/>
      <c r="V616" s="145"/>
      <c r="W616" s="157"/>
      <c r="X616" s="158"/>
      <c r="Y616" s="145"/>
    </row>
    <row r="617" spans="2:25" ht="14.25" customHeight="1" x14ac:dyDescent="0.25">
      <c r="B617" s="150">
        <v>41365</v>
      </c>
      <c r="C617" s="147">
        <v>6.4941446164459501E-2</v>
      </c>
      <c r="D617" s="149">
        <v>6.5216062792945409E-2</v>
      </c>
      <c r="E617" s="147">
        <v>6.3816339387116783E-2</v>
      </c>
      <c r="F617" s="147">
        <v>6.0895068439667209E-2</v>
      </c>
      <c r="G617" s="148">
        <v>109.02039199999999</v>
      </c>
      <c r="H617" s="148">
        <v>2.09881092</v>
      </c>
      <c r="I617" s="148">
        <v>2.7675306399999999</v>
      </c>
      <c r="J617" s="147">
        <v>1.0290853493273041E-2</v>
      </c>
      <c r="K617" s="159">
        <v>-4.3209943532782E-3</v>
      </c>
      <c r="L617" s="148">
        <v>2493.1869999999999</v>
      </c>
      <c r="M617" s="148">
        <v>0.93614200000000003</v>
      </c>
      <c r="N617" s="145"/>
      <c r="O617" s="145"/>
      <c r="P617" s="145"/>
      <c r="Q617" s="145"/>
      <c r="R617" s="145"/>
      <c r="S617" s="145"/>
      <c r="T617" s="145"/>
      <c r="U617" s="145"/>
      <c r="V617" s="145"/>
      <c r="W617" s="157"/>
      <c r="X617" s="158"/>
      <c r="Y617" s="145"/>
    </row>
    <row r="618" spans="2:25" ht="14.25" customHeight="1" x14ac:dyDescent="0.25">
      <c r="B618" s="150">
        <v>41366</v>
      </c>
      <c r="C618" s="147">
        <v>6.4775380929066595E-2</v>
      </c>
      <c r="D618" s="149">
        <v>6.5003699016813257E-2</v>
      </c>
      <c r="E618" s="147">
        <v>6.3778877631008909E-2</v>
      </c>
      <c r="F618" s="147">
        <v>6.072263622973971E-2</v>
      </c>
      <c r="G618" s="148">
        <v>109.98163940999999</v>
      </c>
      <c r="H618" s="148">
        <v>2.3434699000000001</v>
      </c>
      <c r="I618" s="148">
        <v>4.8795994700000005</v>
      </c>
      <c r="J618" s="147">
        <v>6.227864450745471E-3</v>
      </c>
      <c r="K618" s="159">
        <v>-4.2810627870735474E-3</v>
      </c>
      <c r="L618" s="148">
        <v>2486.3910000000001</v>
      </c>
      <c r="M618" s="148">
        <v>0.93834600000000001</v>
      </c>
      <c r="N618" s="145"/>
      <c r="O618" s="145"/>
      <c r="P618" s="145"/>
      <c r="Q618" s="145"/>
      <c r="R618" s="145"/>
      <c r="S618" s="145"/>
      <c r="T618" s="145"/>
      <c r="U618" s="145"/>
      <c r="V618" s="145"/>
      <c r="W618" s="157"/>
      <c r="X618" s="158"/>
      <c r="Y618" s="145"/>
    </row>
    <row r="619" spans="2:25" ht="14.25" customHeight="1" x14ac:dyDescent="0.25">
      <c r="B619" s="150">
        <v>41367</v>
      </c>
      <c r="C619" s="147">
        <v>6.4105492820923732E-2</v>
      </c>
      <c r="D619" s="149">
        <v>6.4240095296443922E-2</v>
      </c>
      <c r="E619" s="147">
        <v>6.3622834415672805E-2</v>
      </c>
      <c r="F619" s="147">
        <v>6.0517739592060089E-2</v>
      </c>
      <c r="G619" s="148">
        <v>111.95807117000001</v>
      </c>
      <c r="H619" s="148">
        <v>3.8103396099999998</v>
      </c>
      <c r="I619" s="148">
        <v>4.6619292300000001</v>
      </c>
      <c r="J619" s="147">
        <v>3.8861680726602781E-3</v>
      </c>
      <c r="K619" s="159">
        <v>-3.7223557043838326E-3</v>
      </c>
      <c r="L619" s="148">
        <v>2483.547</v>
      </c>
      <c r="M619" s="148">
        <v>0.947855</v>
      </c>
      <c r="N619" s="145"/>
      <c r="O619" s="145"/>
      <c r="P619" s="145"/>
      <c r="Q619" s="145"/>
      <c r="R619" s="145"/>
      <c r="S619" s="145"/>
      <c r="T619" s="145"/>
      <c r="U619" s="145"/>
      <c r="V619" s="145"/>
      <c r="W619" s="157"/>
      <c r="X619" s="158"/>
      <c r="Y619" s="145"/>
    </row>
    <row r="620" spans="2:25" ht="14.25" customHeight="1" x14ac:dyDescent="0.25">
      <c r="B620" s="150">
        <v>41372</v>
      </c>
      <c r="C620" s="147">
        <v>6.357199188179645E-2</v>
      </c>
      <c r="D620" s="149">
        <v>6.3694603397565525E-2</v>
      </c>
      <c r="E620" s="147">
        <v>6.3011706465371298E-2</v>
      </c>
      <c r="F620" s="147">
        <v>5.9928693992077453E-2</v>
      </c>
      <c r="G620" s="148">
        <v>112.80248807999999</v>
      </c>
      <c r="H620" s="148">
        <v>2.4578510200000001</v>
      </c>
      <c r="I620" s="148">
        <v>3.6773291400000003</v>
      </c>
      <c r="J620" s="147">
        <v>1.4048581703854704E-3</v>
      </c>
      <c r="K620" s="159">
        <v>-3.7659094054880715E-3</v>
      </c>
      <c r="L620" s="148">
        <v>2472.299</v>
      </c>
      <c r="M620" s="148">
        <v>0.95570500000000003</v>
      </c>
      <c r="N620" s="145"/>
      <c r="O620" s="145"/>
      <c r="P620" s="145"/>
      <c r="Q620" s="145"/>
      <c r="R620" s="145"/>
      <c r="S620" s="145"/>
      <c r="T620" s="145"/>
      <c r="U620" s="145"/>
      <c r="V620" s="145"/>
      <c r="W620" s="157"/>
      <c r="X620" s="158"/>
      <c r="Y620" s="145"/>
    </row>
    <row r="621" spans="2:25" ht="14.25" customHeight="1" x14ac:dyDescent="0.25">
      <c r="B621" s="150">
        <v>41373</v>
      </c>
      <c r="C621" s="147">
        <v>6.3576437634593877E-2</v>
      </c>
      <c r="D621" s="149">
        <v>6.3762156446958818E-2</v>
      </c>
      <c r="E621" s="147">
        <v>6.2460038296655258E-2</v>
      </c>
      <c r="F621" s="147">
        <v>5.9783138944849046E-2</v>
      </c>
      <c r="G621" s="148">
        <v>113.33730038</v>
      </c>
      <c r="H621" s="148">
        <v>1.5833647499999999</v>
      </c>
      <c r="I621" s="148">
        <v>3.74772514</v>
      </c>
      <c r="J621" s="147">
        <v>1.2086494950296152E-3</v>
      </c>
      <c r="K621" s="159">
        <v>-3.9790175021097718E-3</v>
      </c>
      <c r="L621" s="148">
        <v>2489.4299999999998</v>
      </c>
      <c r="M621" s="148">
        <v>0.95568699999999995</v>
      </c>
      <c r="N621" s="145"/>
      <c r="O621" s="145"/>
      <c r="P621" s="145"/>
      <c r="Q621" s="145"/>
      <c r="R621" s="145"/>
      <c r="S621" s="145"/>
      <c r="T621" s="145"/>
      <c r="U621" s="145"/>
      <c r="V621" s="145"/>
      <c r="W621" s="157"/>
      <c r="X621" s="158"/>
      <c r="Y621" s="145"/>
    </row>
    <row r="622" spans="2:25" ht="14.25" customHeight="1" x14ac:dyDescent="0.25">
      <c r="B622" s="150">
        <v>41374</v>
      </c>
      <c r="C622" s="147">
        <v>6.3716149996156046E-2</v>
      </c>
      <c r="D622" s="149">
        <v>6.3895178748417741E-2</v>
      </c>
      <c r="E622" s="147">
        <v>6.2564931073025576E-2</v>
      </c>
      <c r="F622" s="147">
        <v>6.0104269630634019E-2</v>
      </c>
      <c r="G622" s="148">
        <v>116.00559441</v>
      </c>
      <c r="H622" s="148">
        <v>0.63224359000000008</v>
      </c>
      <c r="I622" s="148">
        <v>3.0525464499999999</v>
      </c>
      <c r="J622" s="147">
        <v>-4.1838722530640965E-3</v>
      </c>
      <c r="K622" s="159">
        <v>-3.7909091177837223E-3</v>
      </c>
      <c r="L622" s="148">
        <v>2485.3090000000002</v>
      </c>
      <c r="M622" s="148">
        <v>0.95344700000000004</v>
      </c>
      <c r="N622" s="145"/>
      <c r="O622" s="145"/>
      <c r="P622" s="145"/>
      <c r="Q622" s="145"/>
      <c r="R622" s="145"/>
      <c r="S622" s="145"/>
      <c r="T622" s="145"/>
      <c r="U622" s="145"/>
      <c r="V622" s="145"/>
      <c r="W622" s="157"/>
      <c r="X622" s="158"/>
      <c r="Y622" s="145"/>
    </row>
    <row r="623" spans="2:25" ht="14.25" customHeight="1" x14ac:dyDescent="0.25">
      <c r="B623" s="150">
        <v>41375</v>
      </c>
      <c r="C623" s="147">
        <v>6.3809079148518841E-2</v>
      </c>
      <c r="D623" s="149">
        <v>6.3964438912850224E-2</v>
      </c>
      <c r="E623" s="147">
        <v>6.2632724981597582E-2</v>
      </c>
      <c r="F623" s="147">
        <v>6.100908027577736E-2</v>
      </c>
      <c r="G623" s="148">
        <v>115.84950064</v>
      </c>
      <c r="H623" s="148">
        <v>0.90105236999999994</v>
      </c>
      <c r="I623" s="148">
        <v>2.5113681300000001</v>
      </c>
      <c r="J623" s="147">
        <v>-3.1056698783887525E-3</v>
      </c>
      <c r="K623" s="159">
        <v>-2.9553586370728649E-3</v>
      </c>
      <c r="L623" s="148">
        <v>2477.8760000000002</v>
      </c>
      <c r="M623" s="148">
        <v>0.95201599999999997</v>
      </c>
      <c r="N623" s="145"/>
      <c r="O623" s="145"/>
      <c r="P623" s="145"/>
      <c r="Q623" s="145"/>
      <c r="R623" s="145"/>
      <c r="S623" s="145"/>
      <c r="T623" s="145"/>
      <c r="U623" s="145"/>
      <c r="V623" s="145"/>
      <c r="W623" s="157"/>
      <c r="X623" s="158"/>
      <c r="Y623" s="145"/>
    </row>
    <row r="624" spans="2:25" ht="14.25" customHeight="1" x14ac:dyDescent="0.25">
      <c r="B624" s="150">
        <v>41376</v>
      </c>
      <c r="C624" s="147">
        <v>6.3811627689062303E-2</v>
      </c>
      <c r="D624" s="149">
        <v>6.396449754697428E-2</v>
      </c>
      <c r="E624" s="147">
        <v>6.2659425598895563E-2</v>
      </c>
      <c r="F624" s="147">
        <v>6.0866781056930871E-2</v>
      </c>
      <c r="G624" s="148">
        <v>115.72220149</v>
      </c>
      <c r="H624" s="148">
        <v>0.61737787</v>
      </c>
      <c r="I624" s="148">
        <v>2.45702855</v>
      </c>
      <c r="J624" s="147">
        <v>-8.5670175911582366E-4</v>
      </c>
      <c r="K624" s="159">
        <v>-3.097716490043409E-3</v>
      </c>
      <c r="L624" s="148">
        <v>2462.1120000000001</v>
      </c>
      <c r="M624" s="148">
        <v>0.95194000000000001</v>
      </c>
      <c r="N624" s="145"/>
      <c r="O624" s="145"/>
      <c r="P624" s="145"/>
      <c r="Q624" s="145"/>
      <c r="R624" s="145"/>
      <c r="S624" s="145"/>
      <c r="T624" s="145"/>
      <c r="U624" s="145"/>
      <c r="V624" s="145"/>
      <c r="W624" s="157"/>
      <c r="X624" s="158"/>
      <c r="Y624" s="145"/>
    </row>
    <row r="625" spans="2:25" ht="14.25" customHeight="1" x14ac:dyDescent="0.25">
      <c r="B625" s="150">
        <v>41379</v>
      </c>
      <c r="C625" s="147">
        <v>6.3306933831315637E-2</v>
      </c>
      <c r="D625" s="149">
        <v>6.3427075752027898E-2</v>
      </c>
      <c r="E625" s="147">
        <v>6.2556903776414999E-2</v>
      </c>
      <c r="F625" s="147">
        <v>6.1278423161536873E-2</v>
      </c>
      <c r="G625" s="148">
        <v>117.62823814999999</v>
      </c>
      <c r="H625" s="148">
        <v>1.6676824000000001</v>
      </c>
      <c r="I625" s="148">
        <v>3.5293658900000002</v>
      </c>
      <c r="J625" s="147">
        <v>-2.8124809700659786E-5</v>
      </c>
      <c r="K625" s="159">
        <v>-2.148652590491025E-3</v>
      </c>
      <c r="L625" s="148">
        <v>2436.8180000000002</v>
      </c>
      <c r="M625" s="148">
        <v>0.95927600000000002</v>
      </c>
      <c r="N625" s="145"/>
      <c r="O625" s="145"/>
      <c r="P625" s="145"/>
      <c r="Q625" s="145"/>
      <c r="R625" s="145"/>
      <c r="S625" s="145"/>
      <c r="T625" s="145"/>
      <c r="U625" s="145"/>
      <c r="V625" s="145"/>
      <c r="W625" s="157"/>
      <c r="X625" s="158"/>
      <c r="Y625" s="145"/>
    </row>
    <row r="626" spans="2:25" ht="14.25" customHeight="1" x14ac:dyDescent="0.25">
      <c r="B626" s="150">
        <v>41380</v>
      </c>
      <c r="C626" s="147">
        <v>6.3778025637371991E-2</v>
      </c>
      <c r="D626" s="149">
        <v>6.3961871236759296E-2</v>
      </c>
      <c r="E626" s="147">
        <v>6.2455294061900597E-2</v>
      </c>
      <c r="F626" s="147">
        <v>6.0938271869056405E-2</v>
      </c>
      <c r="G626" s="148">
        <v>118.54131906000001</v>
      </c>
      <c r="H626" s="148">
        <v>1.74194407</v>
      </c>
      <c r="I626" s="148">
        <v>4.9040127599999996</v>
      </c>
      <c r="J626" s="147">
        <v>3.8058602481686053E-3</v>
      </c>
      <c r="K626" s="159">
        <v>-3.0235993677028908E-3</v>
      </c>
      <c r="L626" s="148">
        <v>2459.5920000000001</v>
      </c>
      <c r="M626" s="148">
        <v>0.95226200000000005</v>
      </c>
      <c r="N626" s="145"/>
      <c r="O626" s="145"/>
      <c r="P626" s="145"/>
      <c r="Q626" s="145"/>
      <c r="R626" s="145"/>
      <c r="S626" s="145"/>
      <c r="T626" s="145"/>
      <c r="U626" s="145"/>
      <c r="V626" s="145"/>
      <c r="W626" s="157"/>
      <c r="X626" s="158"/>
      <c r="Y626" s="145"/>
    </row>
    <row r="627" spans="2:25" ht="14.25" customHeight="1" x14ac:dyDescent="0.25">
      <c r="B627" s="150">
        <v>41381</v>
      </c>
      <c r="C627" s="147">
        <v>6.3601525618099244E-2</v>
      </c>
      <c r="D627" s="149">
        <v>6.3760954091513278E-2</v>
      </c>
      <c r="E627" s="147">
        <v>6.2498781706470663E-2</v>
      </c>
      <c r="F627" s="147">
        <v>6.1238244647771771E-2</v>
      </c>
      <c r="G627" s="148">
        <v>118.56207554</v>
      </c>
      <c r="H627" s="148">
        <v>1.2732762899999999</v>
      </c>
      <c r="I627" s="148">
        <v>4.8504712400000001</v>
      </c>
      <c r="J627" s="147">
        <v>1.9476523724282447E-3</v>
      </c>
      <c r="K627" s="159">
        <v>-2.5227094437415068E-3</v>
      </c>
      <c r="L627" s="148">
        <v>2458.473</v>
      </c>
      <c r="M627" s="148">
        <v>0.95487</v>
      </c>
      <c r="N627" s="145"/>
      <c r="O627" s="145"/>
      <c r="P627" s="145"/>
      <c r="Q627" s="145"/>
      <c r="R627" s="145"/>
      <c r="S627" s="145"/>
      <c r="T627" s="145"/>
      <c r="U627" s="145"/>
      <c r="V627" s="145"/>
      <c r="W627" s="157"/>
      <c r="X627" s="158"/>
      <c r="Y627" s="145"/>
    </row>
    <row r="628" spans="2:25" ht="14.25" customHeight="1" x14ac:dyDescent="0.25">
      <c r="B628" s="150">
        <v>41382</v>
      </c>
      <c r="C628" s="147">
        <v>6.355748793720635E-2</v>
      </c>
      <c r="D628" s="149">
        <v>6.362730415809853E-2</v>
      </c>
      <c r="E628" s="147">
        <v>6.2920367671738003E-2</v>
      </c>
      <c r="F628" s="147">
        <v>6.083462110894633E-2</v>
      </c>
      <c r="G628" s="148">
        <v>119.02097694999999</v>
      </c>
      <c r="H628" s="148">
        <v>1.2836253800000001</v>
      </c>
      <c r="I628" s="148">
        <v>4.6082698600000001</v>
      </c>
      <c r="J628" s="147">
        <v>9.6336087647717233E-4</v>
      </c>
      <c r="K628" s="159">
        <v>-2.7926830491522003E-3</v>
      </c>
      <c r="L628" s="148">
        <v>2464.8510000000001</v>
      </c>
      <c r="M628" s="148">
        <v>0.95554399999999995</v>
      </c>
      <c r="N628" s="145"/>
      <c r="O628" s="145"/>
      <c r="P628" s="145"/>
      <c r="Q628" s="145"/>
      <c r="R628" s="145"/>
      <c r="S628" s="145"/>
      <c r="T628" s="145"/>
      <c r="U628" s="145"/>
      <c r="V628" s="145"/>
      <c r="W628" s="157"/>
      <c r="X628" s="158"/>
      <c r="Y628" s="145"/>
    </row>
    <row r="629" spans="2:25" ht="14.25" customHeight="1" x14ac:dyDescent="0.25">
      <c r="B629" s="150">
        <v>41383</v>
      </c>
      <c r="C629" s="147">
        <v>6.3774769898925748E-2</v>
      </c>
      <c r="D629" s="149">
        <v>6.3896472080728975E-2</v>
      </c>
      <c r="E629" s="147">
        <v>6.2969214396589257E-2</v>
      </c>
      <c r="F629" s="147">
        <v>6.1323519093968153E-2</v>
      </c>
      <c r="G629" s="148">
        <v>119.62986913</v>
      </c>
      <c r="H629" s="148">
        <v>1.7676312999999999</v>
      </c>
      <c r="I629" s="148">
        <v>8.6038601899999989</v>
      </c>
      <c r="J629" s="147">
        <v>2.4842725684358978E-3</v>
      </c>
      <c r="K629" s="159">
        <v>-2.5729529867608222E-3</v>
      </c>
      <c r="L629" s="148">
        <v>2533.8270000000002</v>
      </c>
      <c r="M629" s="148">
        <v>0.95234600000000003</v>
      </c>
      <c r="N629" s="145"/>
      <c r="O629" s="145"/>
      <c r="P629" s="145"/>
      <c r="Q629" s="145"/>
      <c r="R629" s="145"/>
      <c r="S629" s="145"/>
      <c r="T629" s="145"/>
      <c r="U629" s="145"/>
      <c r="V629" s="145"/>
      <c r="W629" s="157"/>
      <c r="X629" s="158"/>
      <c r="Y629" s="145"/>
    </row>
    <row r="630" spans="2:25" ht="14.25" customHeight="1" x14ac:dyDescent="0.25">
      <c r="B630" s="150">
        <v>41386</v>
      </c>
      <c r="C630" s="147">
        <v>6.3807011151269868E-2</v>
      </c>
      <c r="D630" s="149">
        <v>6.3964523574289264E-2</v>
      </c>
      <c r="E630" s="147">
        <v>6.2596865617241718E-2</v>
      </c>
      <c r="F630" s="147">
        <v>6.3012514055875185E-2</v>
      </c>
      <c r="G630" s="148">
        <v>120.24212867999999</v>
      </c>
      <c r="H630" s="148">
        <v>1.9821268599999999</v>
      </c>
      <c r="I630" s="148">
        <v>5.6357654699999999</v>
      </c>
      <c r="J630" s="147">
        <v>1.8721484599124099E-3</v>
      </c>
      <c r="K630" s="159">
        <v>-9.5200951841407921E-4</v>
      </c>
      <c r="L630" s="148">
        <v>2530.67</v>
      </c>
      <c r="M630" s="148">
        <v>0.95206299999999999</v>
      </c>
      <c r="N630" s="145"/>
      <c r="O630" s="145"/>
      <c r="P630" s="145"/>
      <c r="Q630" s="145"/>
      <c r="R630" s="145"/>
      <c r="S630" s="145"/>
      <c r="T630" s="145"/>
      <c r="U630" s="145"/>
      <c r="V630" s="145"/>
      <c r="W630" s="157"/>
      <c r="X630" s="158"/>
      <c r="Y630" s="145"/>
    </row>
    <row r="631" spans="2:25" ht="14.25" customHeight="1" x14ac:dyDescent="0.25">
      <c r="B631" s="150">
        <v>41387</v>
      </c>
      <c r="C631" s="147">
        <v>6.4084932243453449E-2</v>
      </c>
      <c r="D631" s="149">
        <v>6.4239344700990866E-2</v>
      </c>
      <c r="E631" s="147">
        <v>6.2883921741422114E-2</v>
      </c>
      <c r="F631" s="147">
        <v>6.5063757121918669E-2</v>
      </c>
      <c r="G631" s="148">
        <v>120.85976603000002</v>
      </c>
      <c r="H631" s="148">
        <v>3.0940883100000001</v>
      </c>
      <c r="I631" s="148">
        <v>7.4346440199999995</v>
      </c>
      <c r="J631" s="147">
        <v>3.5266106685753361E-3</v>
      </c>
      <c r="K631" s="159">
        <v>8.2441242092780309E-4</v>
      </c>
      <c r="L631" s="148">
        <v>2449.471</v>
      </c>
      <c r="M631" s="148">
        <v>0.94802600000000004</v>
      </c>
      <c r="N631" s="145"/>
      <c r="O631" s="145"/>
      <c r="P631" s="145"/>
      <c r="Q631" s="145"/>
      <c r="R631" s="145"/>
      <c r="S631" s="145"/>
      <c r="T631" s="145"/>
      <c r="U631" s="145"/>
      <c r="V631" s="145"/>
      <c r="W631" s="157"/>
      <c r="X631" s="158"/>
      <c r="Y631" s="145"/>
    </row>
    <row r="632" spans="2:25" ht="14.25" customHeight="1" x14ac:dyDescent="0.25">
      <c r="B632" s="150">
        <v>41388</v>
      </c>
      <c r="C632" s="147">
        <v>6.4086362891073334E-2</v>
      </c>
      <c r="D632" s="149">
        <v>6.4239373028832342E-2</v>
      </c>
      <c r="E632" s="147">
        <v>6.2799449945585839E-2</v>
      </c>
      <c r="F632" s="147">
        <v>6.5287157823555292E-2</v>
      </c>
      <c r="G632" s="148">
        <v>122.49936255000001</v>
      </c>
      <c r="H632" s="148">
        <v>1.7059400399999998</v>
      </c>
      <c r="I632" s="148">
        <v>6.7873415500000007</v>
      </c>
      <c r="J632" s="147">
        <v>8.7048028757139907E-4</v>
      </c>
      <c r="K632" s="159">
        <v>1.0477847947229502E-3</v>
      </c>
      <c r="L632" s="148">
        <v>2495.5790000000002</v>
      </c>
      <c r="M632" s="148">
        <v>0.94807699999999995</v>
      </c>
      <c r="N632" s="145"/>
      <c r="O632" s="145"/>
      <c r="P632" s="145"/>
      <c r="Q632" s="145"/>
      <c r="R632" s="145"/>
      <c r="S632" s="145"/>
      <c r="T632" s="145"/>
      <c r="U632" s="145"/>
      <c r="V632" s="145"/>
      <c r="W632" s="157"/>
      <c r="X632" s="158"/>
      <c r="Y632" s="145"/>
    </row>
    <row r="633" spans="2:25" ht="14.25" customHeight="1" x14ac:dyDescent="0.25">
      <c r="B633" s="150">
        <v>41389</v>
      </c>
      <c r="C633" s="147">
        <v>6.4135845134896965E-2</v>
      </c>
      <c r="D633" s="149">
        <v>6.4306992322347781E-2</v>
      </c>
      <c r="E633" s="147">
        <v>6.274936701742731E-2</v>
      </c>
      <c r="F633" s="147">
        <v>6.5266825628537029E-2</v>
      </c>
      <c r="G633" s="148">
        <v>123.56460389</v>
      </c>
      <c r="H633" s="148">
        <v>2.15168385</v>
      </c>
      <c r="I633" s="148">
        <v>5.9480654699999995</v>
      </c>
      <c r="J633" s="147">
        <v>3.5193219521976161E-3</v>
      </c>
      <c r="K633" s="159">
        <v>9.5983330618924778E-4</v>
      </c>
      <c r="L633" s="148">
        <v>2467.875</v>
      </c>
      <c r="M633" s="148">
        <v>0.947322</v>
      </c>
      <c r="N633" s="145"/>
      <c r="O633" s="145"/>
      <c r="P633" s="145"/>
      <c r="Q633" s="145"/>
      <c r="R633" s="145"/>
      <c r="S633" s="145"/>
      <c r="T633" s="145"/>
      <c r="U633" s="145"/>
      <c r="V633" s="145"/>
      <c r="W633" s="157"/>
      <c r="X633" s="158"/>
      <c r="Y633" s="145"/>
    </row>
    <row r="634" spans="2:25" ht="14.25" customHeight="1" x14ac:dyDescent="0.25">
      <c r="B634" s="150">
        <v>41390</v>
      </c>
      <c r="C634" s="147">
        <v>6.4533602549333213E-2</v>
      </c>
      <c r="D634" s="149">
        <v>6.4719585060437054E-2</v>
      </c>
      <c r="E634" s="147">
        <v>6.2771067208273218E-2</v>
      </c>
      <c r="F634" s="147">
        <v>6.5790806517316849E-2</v>
      </c>
      <c r="G634" s="148">
        <v>124.50561218000001</v>
      </c>
      <c r="H634" s="148">
        <v>1.7759879400000003</v>
      </c>
      <c r="I634" s="148">
        <v>4.0692098799999998</v>
      </c>
      <c r="J634" s="147">
        <v>3.9733551457314508E-3</v>
      </c>
      <c r="K634" s="159">
        <v>1.0712214568797951E-3</v>
      </c>
      <c r="L634" s="148">
        <v>2447.306</v>
      </c>
      <c r="M634" s="148">
        <v>0.94152899999999995</v>
      </c>
      <c r="N634" s="145"/>
      <c r="O634" s="145"/>
      <c r="P634" s="145"/>
      <c r="Q634" s="145"/>
      <c r="R634" s="145"/>
      <c r="S634" s="145"/>
      <c r="T634" s="145"/>
      <c r="U634" s="145"/>
      <c r="V634" s="145"/>
      <c r="W634" s="157"/>
      <c r="X634" s="158"/>
      <c r="Y634" s="145"/>
    </row>
    <row r="635" spans="2:25" ht="14.25" customHeight="1" x14ac:dyDescent="0.25">
      <c r="B635" s="150">
        <v>41396</v>
      </c>
      <c r="C635" s="147">
        <v>6.4593457794258374E-2</v>
      </c>
      <c r="D635" s="149">
        <v>6.4789343418208578E-2</v>
      </c>
      <c r="E635" s="147">
        <v>6.282223420798505E-2</v>
      </c>
      <c r="F635" s="147">
        <v>6.5830489797626332E-2</v>
      </c>
      <c r="G635" s="148">
        <v>124.56142371</v>
      </c>
      <c r="H635" s="148">
        <v>1.27242861</v>
      </c>
      <c r="I635" s="148">
        <v>3.0839699999999999</v>
      </c>
      <c r="J635" s="147">
        <v>5.3182913039393608E-3</v>
      </c>
      <c r="K635" s="159">
        <v>1.0411463794177539E-3</v>
      </c>
      <c r="L635" s="148">
        <v>2449.6390000000001</v>
      </c>
      <c r="M635" s="148">
        <v>0.94066499999999997</v>
      </c>
      <c r="N635" s="145"/>
      <c r="O635" s="145"/>
      <c r="P635" s="145"/>
      <c r="Q635" s="145"/>
      <c r="R635" s="145"/>
      <c r="S635" s="145"/>
      <c r="T635" s="145"/>
      <c r="U635" s="145"/>
      <c r="V635" s="145"/>
      <c r="W635" s="157"/>
      <c r="X635" s="158"/>
      <c r="Y635" s="145"/>
    </row>
    <row r="636" spans="2:25" ht="14.25" customHeight="1" x14ac:dyDescent="0.25">
      <c r="B636" s="150">
        <v>41397</v>
      </c>
      <c r="C636" s="147">
        <v>6.4838426808151869E-2</v>
      </c>
      <c r="D636" s="149">
        <v>6.5068528966340911E-2</v>
      </c>
      <c r="E636" s="147">
        <v>6.2806252749467356E-2</v>
      </c>
      <c r="F636" s="147">
        <v>6.5977110924985038E-2</v>
      </c>
      <c r="G636" s="148">
        <v>126.33720364000001</v>
      </c>
      <c r="H636" s="148">
        <v>1.1205686699999999</v>
      </c>
      <c r="I636" s="148">
        <v>8.1375027200000005</v>
      </c>
      <c r="J636" s="147">
        <v>8.4697214200720242E-4</v>
      </c>
      <c r="K636" s="159">
        <v>9.0858195864412794E-4</v>
      </c>
      <c r="L636" s="148">
        <v>2492.9119999999998</v>
      </c>
      <c r="M636" s="148">
        <v>0.93707200000000002</v>
      </c>
      <c r="N636" s="145"/>
      <c r="O636" s="145"/>
      <c r="P636" s="145"/>
      <c r="Q636" s="145"/>
      <c r="R636" s="145"/>
      <c r="S636" s="145"/>
      <c r="T636" s="145"/>
      <c r="U636" s="145"/>
      <c r="V636" s="145"/>
      <c r="W636" s="157"/>
      <c r="X636" s="158"/>
      <c r="Y636" s="145"/>
    </row>
    <row r="637" spans="2:25" ht="14.25" customHeight="1" x14ac:dyDescent="0.25">
      <c r="B637" s="150">
        <v>41400</v>
      </c>
      <c r="C637" s="147">
        <v>6.4693746611252517E-2</v>
      </c>
      <c r="D637" s="149">
        <v>6.4929722769591899E-2</v>
      </c>
      <c r="E637" s="147">
        <v>6.2591896731404112E-2</v>
      </c>
      <c r="F637" s="147">
        <v>6.5918207439155191E-2</v>
      </c>
      <c r="G637" s="148">
        <v>127.63224316</v>
      </c>
      <c r="H637" s="148">
        <v>1.1167243200000001</v>
      </c>
      <c r="I637" s="148">
        <v>6.6683428899999999</v>
      </c>
      <c r="J637" s="147">
        <v>-5.6230334651046696E-3</v>
      </c>
      <c r="K637" s="159">
        <v>9.8848466956329151E-4</v>
      </c>
      <c r="L637" s="148">
        <v>2525.9830000000002</v>
      </c>
      <c r="M637" s="148">
        <v>0.93924300000000005</v>
      </c>
      <c r="N637" s="145"/>
      <c r="O637" s="145"/>
      <c r="P637" s="145"/>
      <c r="Q637" s="145"/>
      <c r="R637" s="145"/>
      <c r="S637" s="145"/>
      <c r="T637" s="145"/>
      <c r="U637" s="145"/>
      <c r="V637" s="145"/>
      <c r="W637" s="157"/>
      <c r="X637" s="158"/>
      <c r="Y637" s="145"/>
    </row>
    <row r="638" spans="2:25" ht="14.25" customHeight="1" x14ac:dyDescent="0.25">
      <c r="B638" s="150">
        <v>41401</v>
      </c>
      <c r="C638" s="147">
        <v>6.395834296985195E-2</v>
      </c>
      <c r="D638" s="149">
        <v>6.4103633679697014E-2</v>
      </c>
      <c r="E638" s="147">
        <v>6.2552130004706219E-2</v>
      </c>
      <c r="F638" s="147">
        <v>6.5357884409926542E-2</v>
      </c>
      <c r="G638" s="148">
        <v>127.36910356999999</v>
      </c>
      <c r="H638" s="148">
        <v>2.7324414199999998</v>
      </c>
      <c r="I638" s="148">
        <v>5.4048226499999998</v>
      </c>
      <c r="J638" s="147">
        <v>-1.6195528860392233E-3</v>
      </c>
      <c r="K638" s="159">
        <v>1.254250730229528E-3</v>
      </c>
      <c r="L638" s="148">
        <v>2529.9380000000001</v>
      </c>
      <c r="M638" s="148">
        <v>0.94997299999999996</v>
      </c>
      <c r="N638" s="145"/>
      <c r="O638" s="145"/>
      <c r="P638" s="145"/>
      <c r="Q638" s="145"/>
      <c r="R638" s="145"/>
      <c r="S638" s="145"/>
      <c r="T638" s="145"/>
      <c r="U638" s="145"/>
      <c r="V638" s="145"/>
      <c r="W638" s="157"/>
      <c r="X638" s="158"/>
      <c r="Y638" s="145"/>
    </row>
    <row r="639" spans="2:25" ht="14.25" customHeight="1" x14ac:dyDescent="0.25">
      <c r="B639" s="150">
        <v>41402</v>
      </c>
      <c r="C639" s="147">
        <v>6.362026774241801E-2</v>
      </c>
      <c r="D639" s="149">
        <v>6.3765633001333907E-2</v>
      </c>
      <c r="E639" s="147">
        <v>6.2323615902846519E-2</v>
      </c>
      <c r="F639" s="147">
        <v>6.4478977552029901E-2</v>
      </c>
      <c r="G639" s="148">
        <v>127.88495234999999</v>
      </c>
      <c r="H639" s="148">
        <v>2.7579201900000001</v>
      </c>
      <c r="I639" s="148">
        <v>6.2601228000000004</v>
      </c>
      <c r="J639" s="147">
        <v>-1.9852981377480889E-3</v>
      </c>
      <c r="K639" s="159">
        <v>7.1334455069599345E-4</v>
      </c>
      <c r="L639" s="148">
        <v>2542.7979999999998</v>
      </c>
      <c r="M639" s="148">
        <v>0.95510200000000001</v>
      </c>
      <c r="N639" s="145"/>
      <c r="O639" s="145"/>
      <c r="P639" s="145"/>
      <c r="Q639" s="145"/>
      <c r="R639" s="145"/>
      <c r="S639" s="145"/>
      <c r="T639" s="145"/>
      <c r="U639" s="145"/>
      <c r="V639" s="145"/>
      <c r="W639" s="157"/>
      <c r="X639" s="158"/>
      <c r="Y639" s="145"/>
    </row>
    <row r="640" spans="2:25" ht="14.25" customHeight="1" x14ac:dyDescent="0.25">
      <c r="B640" s="150">
        <v>41403</v>
      </c>
      <c r="C640" s="147">
        <v>6.3575729556319419E-2</v>
      </c>
      <c r="D640" s="149">
        <v>6.3765785082580892E-2</v>
      </c>
      <c r="E640" s="147">
        <v>6.2083772616320108E-2</v>
      </c>
      <c r="F640" s="147">
        <v>6.439037237502708E-2</v>
      </c>
      <c r="G640" s="148">
        <v>128.04105354999999</v>
      </c>
      <c r="H640" s="148">
        <v>1.8104356899999998</v>
      </c>
      <c r="I640" s="148">
        <v>5.2265946699999999</v>
      </c>
      <c r="J640" s="147">
        <v>-3.3398566603407612E-3</v>
      </c>
      <c r="K640" s="159">
        <v>6.2458729244618816E-4</v>
      </c>
      <c r="L640" s="148">
        <v>2527.7939999999999</v>
      </c>
      <c r="M640" s="148">
        <v>0.95582699999999998</v>
      </c>
      <c r="N640" s="145"/>
      <c r="O640" s="145"/>
      <c r="P640" s="145"/>
      <c r="Q640" s="145"/>
      <c r="R640" s="145"/>
      <c r="S640" s="145"/>
      <c r="T640" s="145"/>
      <c r="U640" s="145"/>
      <c r="V640" s="145"/>
      <c r="W640" s="157"/>
      <c r="X640" s="158"/>
      <c r="Y640" s="145"/>
    </row>
    <row r="641" spans="2:25" ht="14.25" customHeight="1" x14ac:dyDescent="0.25">
      <c r="B641" s="150">
        <v>41404</v>
      </c>
      <c r="C641" s="147">
        <v>6.3727930646796341E-2</v>
      </c>
      <c r="D641" s="149">
        <v>6.3967410770226857E-2</v>
      </c>
      <c r="E641" s="147">
        <v>6.2027542716654525E-2</v>
      </c>
      <c r="F641" s="147">
        <v>6.437097569790115E-2</v>
      </c>
      <c r="G641" s="148">
        <v>127.87415072000002</v>
      </c>
      <c r="H641" s="148">
        <v>1.09902725</v>
      </c>
      <c r="I641" s="148">
        <v>5.1513041700000004</v>
      </c>
      <c r="J641" s="147">
        <v>-2.7932946827102321E-3</v>
      </c>
      <c r="K641" s="159">
        <v>4.0356492767429364E-4</v>
      </c>
      <c r="L641" s="148">
        <v>2540.8359999999998</v>
      </c>
      <c r="M641" s="148">
        <v>0.95361799999999997</v>
      </c>
      <c r="N641" s="145"/>
      <c r="O641" s="145"/>
      <c r="P641" s="145"/>
      <c r="Q641" s="145"/>
      <c r="R641" s="145"/>
      <c r="S641" s="145"/>
      <c r="T641" s="145"/>
      <c r="U641" s="145"/>
      <c r="V641" s="145"/>
      <c r="W641" s="157"/>
      <c r="X641" s="158"/>
      <c r="Y641" s="145"/>
    </row>
    <row r="642" spans="2:25" ht="14.25" customHeight="1" x14ac:dyDescent="0.25">
      <c r="B642" s="150">
        <v>41407</v>
      </c>
      <c r="C642" s="147">
        <v>6.3729236925447325E-2</v>
      </c>
      <c r="D642" s="149">
        <v>6.3967302585182365E-2</v>
      </c>
      <c r="E642" s="147">
        <v>6.1984459072776492E-2</v>
      </c>
      <c r="F642" s="147">
        <v>6.4574936215312628E-2</v>
      </c>
      <c r="G642" s="148">
        <v>128.09704962000001</v>
      </c>
      <c r="H642" s="148">
        <v>1.2204986800000002</v>
      </c>
      <c r="I642" s="148">
        <v>3.7060133300000002</v>
      </c>
      <c r="J642" s="147">
        <v>-3.2009391865672047E-3</v>
      </c>
      <c r="K642" s="159">
        <v>6.0763363013026372E-4</v>
      </c>
      <c r="L642" s="148">
        <v>2530.768</v>
      </c>
      <c r="M642" s="148">
        <v>0.95373799999999997</v>
      </c>
      <c r="N642" s="145"/>
      <c r="O642" s="145"/>
      <c r="P642" s="145"/>
      <c r="Q642" s="145"/>
      <c r="R642" s="145"/>
      <c r="S642" s="145"/>
      <c r="T642" s="145"/>
      <c r="U642" s="145"/>
      <c r="V642" s="145"/>
      <c r="W642" s="157"/>
      <c r="X642" s="158"/>
      <c r="Y642" s="145"/>
    </row>
    <row r="643" spans="2:25" ht="14.25" customHeight="1" x14ac:dyDescent="0.25">
      <c r="B643" s="150">
        <v>41408</v>
      </c>
      <c r="C643" s="147">
        <v>6.4070975132998642E-2</v>
      </c>
      <c r="D643" s="149">
        <v>6.4375734117074382E-2</v>
      </c>
      <c r="E643" s="147">
        <v>6.2134822757913807E-2</v>
      </c>
      <c r="F643" s="147">
        <v>6.5019722992661219E-2</v>
      </c>
      <c r="G643" s="148">
        <v>128.16119922999999</v>
      </c>
      <c r="H643" s="148">
        <v>1.9170159500000001</v>
      </c>
      <c r="I643" s="148">
        <v>5.2348939400000001</v>
      </c>
      <c r="J643" s="147">
        <v>2.16554925004312E-3</v>
      </c>
      <c r="K643" s="159">
        <v>6.4398887558683726E-4</v>
      </c>
      <c r="L643" s="148">
        <v>2493.3380000000002</v>
      </c>
      <c r="M643" s="148">
        <v>0.94878200000000001</v>
      </c>
      <c r="N643" s="145"/>
      <c r="O643" s="145"/>
      <c r="P643" s="145"/>
      <c r="Q643" s="145"/>
      <c r="R643" s="145"/>
      <c r="S643" s="145"/>
      <c r="T643" s="145"/>
      <c r="U643" s="145"/>
      <c r="V643" s="145"/>
      <c r="W643" s="157"/>
      <c r="X643" s="158"/>
      <c r="Y643" s="145"/>
    </row>
    <row r="644" spans="2:25" ht="14.25" customHeight="1" x14ac:dyDescent="0.25">
      <c r="B644" s="150">
        <v>41409</v>
      </c>
      <c r="C644" s="147">
        <v>6.3755002373943367E-2</v>
      </c>
      <c r="D644" s="149">
        <v>6.4102039397958693E-2</v>
      </c>
      <c r="E644" s="147">
        <v>6.2126690842796407E-2</v>
      </c>
      <c r="F644" s="147">
        <v>6.4813998912569254E-2</v>
      </c>
      <c r="G644" s="148">
        <v>128.30720930000001</v>
      </c>
      <c r="H644" s="148">
        <v>2.1449309599999999</v>
      </c>
      <c r="I644" s="148">
        <v>5.0429637899999999</v>
      </c>
      <c r="J644" s="147">
        <v>-3.5056772467055779E-3</v>
      </c>
      <c r="K644" s="159">
        <v>7.1195951461056062E-4</v>
      </c>
      <c r="L644" s="148">
        <v>2506.9250000000002</v>
      </c>
      <c r="M644" s="148">
        <v>0.95337499999999997</v>
      </c>
      <c r="N644" s="145"/>
      <c r="O644" s="145"/>
      <c r="P644" s="145"/>
      <c r="Q644" s="145"/>
      <c r="R644" s="145"/>
      <c r="S644" s="145"/>
      <c r="T644" s="145"/>
      <c r="U644" s="145"/>
      <c r="V644" s="145"/>
      <c r="W644" s="157"/>
      <c r="X644" s="158"/>
      <c r="Y644" s="145"/>
    </row>
    <row r="645" spans="2:25" ht="14.25" customHeight="1" x14ac:dyDescent="0.25">
      <c r="B645" s="150">
        <v>41410</v>
      </c>
      <c r="C645" s="147">
        <v>6.3376588824568814E-2</v>
      </c>
      <c r="D645" s="149">
        <v>6.363102712049909E-2</v>
      </c>
      <c r="E645" s="147">
        <v>6.2104446195609543E-2</v>
      </c>
      <c r="F645" s="147">
        <v>6.4818411390115571E-2</v>
      </c>
      <c r="G645" s="148">
        <v>128.17270330999997</v>
      </c>
      <c r="H645" s="148">
        <v>2.0812883800000002</v>
      </c>
      <c r="I645" s="148">
        <v>9.3196137400000012</v>
      </c>
      <c r="J645" s="147">
        <v>-3.6037667557826491E-3</v>
      </c>
      <c r="K645" s="159">
        <v>1.1873842696164816E-3</v>
      </c>
      <c r="L645" s="148">
        <v>2552.7089999999998</v>
      </c>
      <c r="M645" s="148">
        <v>0.95889899999999995</v>
      </c>
      <c r="N645" s="145"/>
      <c r="O645" s="145"/>
      <c r="P645" s="145"/>
      <c r="Q645" s="145"/>
      <c r="R645" s="145"/>
      <c r="S645" s="145"/>
      <c r="T645" s="145"/>
      <c r="U645" s="145"/>
      <c r="V645" s="145"/>
      <c r="W645" s="157"/>
      <c r="X645" s="158"/>
      <c r="Y645" s="145"/>
    </row>
    <row r="646" spans="2:25" ht="14.25" customHeight="1" x14ac:dyDescent="0.25">
      <c r="B646" s="150">
        <v>41411</v>
      </c>
      <c r="C646" s="147">
        <v>6.3245145001871797E-2</v>
      </c>
      <c r="D646" s="149">
        <v>6.3431638136826993E-2</v>
      </c>
      <c r="E646" s="147">
        <v>6.2151654231325237E-2</v>
      </c>
      <c r="F646" s="147">
        <v>6.4406225912307061E-2</v>
      </c>
      <c r="G646" s="148">
        <v>127.88439768999999</v>
      </c>
      <c r="H646" s="148">
        <v>1.5642381799999998</v>
      </c>
      <c r="I646" s="148">
        <v>10.04996775</v>
      </c>
      <c r="J646" s="147">
        <v>-6.7786725347826786E-3</v>
      </c>
      <c r="K646" s="159">
        <v>9.7458777548006803E-4</v>
      </c>
      <c r="L646" s="148">
        <v>2592.0479999999998</v>
      </c>
      <c r="M646" s="148">
        <v>0.96074400000000004</v>
      </c>
      <c r="N646" s="145"/>
      <c r="O646" s="145"/>
      <c r="P646" s="145"/>
      <c r="Q646" s="145"/>
      <c r="R646" s="145"/>
      <c r="S646" s="145"/>
      <c r="T646" s="145"/>
      <c r="U646" s="145"/>
      <c r="V646" s="145"/>
      <c r="W646" s="157"/>
      <c r="X646" s="158"/>
      <c r="Y646" s="145"/>
    </row>
    <row r="647" spans="2:25" ht="14.25" customHeight="1" x14ac:dyDescent="0.25">
      <c r="B647" s="150">
        <v>41414</v>
      </c>
      <c r="C647" s="147">
        <v>6.350653788761304E-2</v>
      </c>
      <c r="D647" s="149">
        <v>6.3764774434416069E-2</v>
      </c>
      <c r="E647" s="147">
        <v>6.1841244487875265E-2</v>
      </c>
      <c r="F647" s="147">
        <v>6.4921091723042404E-2</v>
      </c>
      <c r="G647" s="148">
        <v>127.56759893</v>
      </c>
      <c r="H647" s="148">
        <v>1.91434836</v>
      </c>
      <c r="I647" s="148">
        <v>11.534855499999999</v>
      </c>
      <c r="J647" s="147">
        <v>-3.3100388538657693E-3</v>
      </c>
      <c r="K647" s="159">
        <v>1.1563172886263351E-3</v>
      </c>
      <c r="L647" s="148">
        <v>2609.607</v>
      </c>
      <c r="M647" s="148">
        <v>0.95694599999999996</v>
      </c>
      <c r="N647" s="145"/>
      <c r="O647" s="145"/>
      <c r="P647" s="145"/>
      <c r="Q647" s="145"/>
      <c r="R647" s="145"/>
      <c r="S647" s="145"/>
      <c r="T647" s="145"/>
      <c r="U647" s="145"/>
      <c r="V647" s="145"/>
      <c r="W647" s="157"/>
      <c r="X647" s="158"/>
      <c r="Y647" s="145"/>
    </row>
    <row r="648" spans="2:25" ht="14.25" customHeight="1" x14ac:dyDescent="0.25">
      <c r="B648" s="150">
        <v>41415</v>
      </c>
      <c r="C648" s="147">
        <v>6.335606852510009E-2</v>
      </c>
      <c r="D648" s="149">
        <v>6.3431297196672745E-2</v>
      </c>
      <c r="E648" s="147">
        <v>6.1674276062687515E-2</v>
      </c>
      <c r="F648" s="147">
        <v>6.5088130791830512E-2</v>
      </c>
      <c r="G648" s="148">
        <v>130.69717030000001</v>
      </c>
      <c r="H648" s="148">
        <v>2.9298026799999999</v>
      </c>
      <c r="I648" s="148">
        <v>8.3453995200000008</v>
      </c>
      <c r="J648" s="147">
        <v>-5.5187780210129841E-3</v>
      </c>
      <c r="K648" s="159">
        <v>1.6568335951577667E-3</v>
      </c>
      <c r="L648" s="148">
        <v>2614.8530000000001</v>
      </c>
      <c r="M648" s="148">
        <v>0.96376600000000001</v>
      </c>
      <c r="N648" s="145"/>
      <c r="O648" s="145"/>
      <c r="P648" s="145"/>
      <c r="Q648" s="145"/>
      <c r="R648" s="145"/>
      <c r="S648" s="145"/>
      <c r="T648" s="145"/>
      <c r="U648" s="145"/>
      <c r="V648" s="145"/>
      <c r="W648" s="157"/>
      <c r="X648" s="158"/>
      <c r="Y648" s="145"/>
    </row>
    <row r="649" spans="2:25" ht="14.25" customHeight="1" x14ac:dyDescent="0.25">
      <c r="B649" s="150">
        <v>41416</v>
      </c>
      <c r="C649" s="147">
        <v>6.3128020781912597E-2</v>
      </c>
      <c r="D649" s="149">
        <v>6.3167711882329988E-2</v>
      </c>
      <c r="E649" s="147">
        <v>6.1600583351807202E-2</v>
      </c>
      <c r="F649" s="147">
        <v>6.5245213762149284E-2</v>
      </c>
      <c r="G649" s="148">
        <v>130.30951922</v>
      </c>
      <c r="H649" s="148">
        <v>2.1160901699999997</v>
      </c>
      <c r="I649" s="148">
        <v>7.61194697</v>
      </c>
      <c r="J649" s="147">
        <v>-5.5337676155015293E-3</v>
      </c>
      <c r="K649" s="159">
        <v>2.0775018798192962E-3</v>
      </c>
      <c r="L649" s="148">
        <v>2618.0340000000001</v>
      </c>
      <c r="M649" s="148">
        <v>0.967109</v>
      </c>
      <c r="N649" s="145"/>
      <c r="O649" s="145"/>
      <c r="P649" s="145"/>
      <c r="Q649" s="145"/>
      <c r="R649" s="145"/>
      <c r="S649" s="145"/>
      <c r="T649" s="145"/>
      <c r="U649" s="145"/>
      <c r="V649" s="145"/>
      <c r="W649" s="157"/>
      <c r="X649" s="158"/>
      <c r="Y649" s="145"/>
    </row>
    <row r="650" spans="2:25" ht="14.25" customHeight="1" x14ac:dyDescent="0.25">
      <c r="B650" s="150">
        <v>41417</v>
      </c>
      <c r="C650" s="147">
        <v>6.3147182842735516E-2</v>
      </c>
      <c r="D650" s="149">
        <v>6.3233262342923383E-2</v>
      </c>
      <c r="E650" s="147">
        <v>6.1483772965914868E-2</v>
      </c>
      <c r="F650" s="147">
        <v>6.5221724420093163E-2</v>
      </c>
      <c r="G650" s="148">
        <v>129.39137837000001</v>
      </c>
      <c r="H650" s="148">
        <v>2.13063359</v>
      </c>
      <c r="I650" s="148">
        <v>7.8170763300000008</v>
      </c>
      <c r="J650" s="147">
        <v>-1.8385242205861776E-3</v>
      </c>
      <c r="K650" s="159">
        <v>1.9884620771697809E-3</v>
      </c>
      <c r="L650" s="148">
        <v>2582.8490000000002</v>
      </c>
      <c r="M650" s="148">
        <v>0.96623800000000004</v>
      </c>
      <c r="N650" s="145"/>
      <c r="O650" s="145"/>
      <c r="P650" s="145"/>
      <c r="Q650" s="145"/>
      <c r="R650" s="145"/>
      <c r="S650" s="145"/>
      <c r="T650" s="145"/>
      <c r="U650" s="145"/>
      <c r="V650" s="145"/>
      <c r="W650" s="157"/>
      <c r="X650" s="158"/>
      <c r="Y650" s="145"/>
    </row>
    <row r="651" spans="2:25" ht="14.25" customHeight="1" x14ac:dyDescent="0.25">
      <c r="B651" s="150">
        <v>41418</v>
      </c>
      <c r="C651" s="147">
        <v>6.3148926863200158E-2</v>
      </c>
      <c r="D651" s="149">
        <v>6.3233275730699257E-2</v>
      </c>
      <c r="E651" s="147">
        <v>6.1563717273363391E-2</v>
      </c>
      <c r="F651" s="147">
        <v>6.5248579474614557E-2</v>
      </c>
      <c r="G651" s="148">
        <v>129.51037771</v>
      </c>
      <c r="H651" s="148">
        <v>1.46902759</v>
      </c>
      <c r="I651" s="148">
        <v>5.9948553899999997</v>
      </c>
      <c r="J651" s="147">
        <v>-4.4833558851325901E-3</v>
      </c>
      <c r="K651" s="159">
        <v>2.0153037439153004E-3</v>
      </c>
      <c r="L651" s="148">
        <v>2597.2280000000001</v>
      </c>
      <c r="M651" s="148">
        <v>0.966225</v>
      </c>
      <c r="N651" s="145"/>
      <c r="O651" s="145"/>
      <c r="P651" s="145"/>
      <c r="Q651" s="145"/>
      <c r="R651" s="145"/>
      <c r="S651" s="145"/>
      <c r="T651" s="145"/>
      <c r="U651" s="145"/>
      <c r="V651" s="145"/>
      <c r="W651" s="157"/>
      <c r="X651" s="158"/>
      <c r="Y651" s="145"/>
    </row>
    <row r="652" spans="2:25" ht="14.25" customHeight="1" x14ac:dyDescent="0.25">
      <c r="B652" s="150">
        <v>41421</v>
      </c>
      <c r="C652" s="147">
        <v>6.3384626596421467E-2</v>
      </c>
      <c r="D652" s="149">
        <v>6.3500779143789071E-2</v>
      </c>
      <c r="E652" s="147">
        <v>6.1576431809548665E-2</v>
      </c>
      <c r="F652" s="147">
        <v>6.577510126535005E-2</v>
      </c>
      <c r="G652" s="148">
        <v>129.47324175</v>
      </c>
      <c r="H652" s="148">
        <v>0.89468844000000003</v>
      </c>
      <c r="I652" s="148">
        <v>6.0654610299999998</v>
      </c>
      <c r="J652" s="147">
        <v>-4.4677104040559482E-3</v>
      </c>
      <c r="K652" s="159">
        <v>2.2743221215609788E-3</v>
      </c>
      <c r="L652" s="148">
        <v>2599.587</v>
      </c>
      <c r="M652" s="148">
        <v>0.96285200000000004</v>
      </c>
      <c r="N652" s="145"/>
      <c r="O652" s="145"/>
      <c r="P652" s="145"/>
      <c r="Q652" s="145"/>
      <c r="R652" s="145"/>
      <c r="S652" s="145"/>
      <c r="T652" s="145"/>
      <c r="U652" s="145"/>
      <c r="V652" s="145"/>
      <c r="W652" s="157"/>
      <c r="X652" s="158"/>
      <c r="Y652" s="145"/>
    </row>
    <row r="653" spans="2:25" ht="14.25" customHeight="1" x14ac:dyDescent="0.25">
      <c r="B653" s="150">
        <v>41422</v>
      </c>
      <c r="C653" s="147">
        <v>6.3533008766279028E-2</v>
      </c>
      <c r="D653" s="149">
        <v>6.3699497122514437E-2</v>
      </c>
      <c r="E653" s="147">
        <v>6.1424626402229822E-2</v>
      </c>
      <c r="F653" s="147">
        <v>6.5863695907492539E-2</v>
      </c>
      <c r="G653" s="148">
        <v>129.69128140000001</v>
      </c>
      <c r="H653" s="148">
        <v>1.7720615500000001</v>
      </c>
      <c r="I653" s="148">
        <v>10.34331437</v>
      </c>
      <c r="J653" s="147">
        <v>-4.3462721071205039E-4</v>
      </c>
      <c r="K653" s="159">
        <v>2.1641987849781025E-3</v>
      </c>
      <c r="L653" s="148">
        <v>2644.3589999999999</v>
      </c>
      <c r="M653" s="148">
        <v>0.96087999999999996</v>
      </c>
      <c r="N653" s="145"/>
      <c r="O653" s="145"/>
      <c r="P653" s="145"/>
      <c r="Q653" s="145"/>
      <c r="R653" s="145"/>
      <c r="S653" s="145"/>
      <c r="T653" s="145"/>
      <c r="U653" s="145"/>
      <c r="V653" s="145"/>
      <c r="W653" s="157"/>
      <c r="X653" s="158"/>
      <c r="Y653" s="145"/>
    </row>
    <row r="654" spans="2:25" ht="14.25" customHeight="1" x14ac:dyDescent="0.25">
      <c r="B654" s="150">
        <v>41423</v>
      </c>
      <c r="C654" s="147">
        <v>6.3575570253125047E-2</v>
      </c>
      <c r="D654" s="149">
        <v>6.3702126823217853E-2</v>
      </c>
      <c r="E654" s="147">
        <v>6.1751238423226169E-2</v>
      </c>
      <c r="F654" s="147">
        <v>6.6129050906176351E-2</v>
      </c>
      <c r="G654" s="148">
        <v>130.15276107</v>
      </c>
      <c r="H654" s="148">
        <v>0.95917649000000005</v>
      </c>
      <c r="I654" s="148">
        <v>8.6351776199999986</v>
      </c>
      <c r="J654" s="147">
        <v>-1.9875694383194521E-3</v>
      </c>
      <c r="K654" s="159">
        <v>2.4269240829584982E-3</v>
      </c>
      <c r="L654" s="148">
        <v>2642.5610000000001</v>
      </c>
      <c r="M654" s="148">
        <v>0.960206</v>
      </c>
      <c r="N654" s="145"/>
      <c r="O654" s="145"/>
      <c r="P654" s="145"/>
      <c r="Q654" s="145"/>
      <c r="R654" s="145"/>
      <c r="S654" s="145"/>
      <c r="T654" s="145"/>
      <c r="U654" s="145"/>
      <c r="V654" s="145"/>
      <c r="W654" s="157"/>
      <c r="X654" s="158"/>
      <c r="Y654" s="145"/>
    </row>
    <row r="655" spans="2:25" ht="14.25" customHeight="1" x14ac:dyDescent="0.25">
      <c r="B655" s="150">
        <v>41424</v>
      </c>
      <c r="C655" s="147">
        <v>6.3310162817407575E-2</v>
      </c>
      <c r="D655" s="149">
        <v>6.350159132760505E-2</v>
      </c>
      <c r="E655" s="147">
        <v>6.1097037221385243E-2</v>
      </c>
      <c r="F655" s="147">
        <v>6.5996371816312391E-2</v>
      </c>
      <c r="G655" s="148">
        <v>130.89033145000002</v>
      </c>
      <c r="H655" s="148">
        <v>0.83682314000000002</v>
      </c>
      <c r="I655" s="148">
        <v>5.8227826299999998</v>
      </c>
      <c r="J655" s="147">
        <v>-2.1660603165692266E-3</v>
      </c>
      <c r="K655" s="159">
        <v>2.4947804887073405E-3</v>
      </c>
      <c r="L655" s="148">
        <v>2634.3229999999999</v>
      </c>
      <c r="M655" s="148">
        <v>0.96463699999999997</v>
      </c>
      <c r="N655" s="145"/>
      <c r="O655" s="145"/>
      <c r="P655" s="145"/>
      <c r="Q655" s="145"/>
      <c r="R655" s="145"/>
      <c r="S655" s="145"/>
      <c r="T655" s="145"/>
      <c r="U655" s="145"/>
      <c r="V655" s="145"/>
      <c r="W655" s="157"/>
      <c r="X655" s="158"/>
      <c r="Y655" s="145"/>
    </row>
    <row r="656" spans="2:25" ht="14.25" customHeight="1" x14ac:dyDescent="0.25">
      <c r="B656" s="150">
        <v>41425</v>
      </c>
      <c r="C656" s="147">
        <v>6.3304402786353339E-2</v>
      </c>
      <c r="D656" s="149">
        <v>6.3499674345456225E-2</v>
      </c>
      <c r="E656" s="147">
        <v>6.1199907149334466E-2</v>
      </c>
      <c r="F656" s="147">
        <v>6.5969442802952527E-2</v>
      </c>
      <c r="G656" s="148">
        <v>131.35595501999998</v>
      </c>
      <c r="H656" s="148">
        <v>1.1797827799999998</v>
      </c>
      <c r="I656" s="148">
        <v>6.7461872899999999</v>
      </c>
      <c r="J656" s="147">
        <v>-5.3514858409337493E-3</v>
      </c>
      <c r="K656" s="159">
        <v>2.4697684574963019E-3</v>
      </c>
      <c r="L656" s="148">
        <v>2606.4259999999999</v>
      </c>
      <c r="M656" s="148">
        <v>0.96487800000000001</v>
      </c>
      <c r="N656" s="145"/>
      <c r="O656" s="145"/>
      <c r="P656" s="145"/>
      <c r="Q656" s="145"/>
      <c r="R656" s="145"/>
      <c r="S656" s="145"/>
      <c r="T656" s="145"/>
      <c r="U656" s="145"/>
      <c r="V656" s="145"/>
      <c r="W656" s="157"/>
      <c r="X656" s="158"/>
      <c r="Y656" s="145"/>
    </row>
    <row r="657" spans="2:25" ht="14.25" customHeight="1" x14ac:dyDescent="0.25">
      <c r="B657" s="150">
        <v>41428</v>
      </c>
      <c r="C657" s="147">
        <v>6.3055709793264234E-2</v>
      </c>
      <c r="D657" s="149">
        <v>6.3167330438073044E-2</v>
      </c>
      <c r="E657" s="147">
        <v>6.1698117253825152E-2</v>
      </c>
      <c r="F657" s="147">
        <v>6.5696086626928052E-2</v>
      </c>
      <c r="G657" s="148">
        <v>131.48228145000002</v>
      </c>
      <c r="H657" s="148">
        <v>1.4629347100000001</v>
      </c>
      <c r="I657" s="148">
        <v>7.3357513300000008</v>
      </c>
      <c r="J657" s="147">
        <v>-2.4301471760274189E-3</v>
      </c>
      <c r="K657" s="159">
        <v>2.5287561888550081E-3</v>
      </c>
      <c r="L657" s="148">
        <v>2602.623</v>
      </c>
      <c r="M657" s="148">
        <v>0.96861699999999995</v>
      </c>
      <c r="N657" s="145"/>
      <c r="O657" s="145"/>
      <c r="P657" s="145"/>
      <c r="Q657" s="145"/>
      <c r="R657" s="145"/>
      <c r="S657" s="145"/>
      <c r="T657" s="145"/>
      <c r="U657" s="145"/>
      <c r="V657" s="145"/>
      <c r="W657" s="157"/>
      <c r="X657" s="158"/>
      <c r="Y657" s="145"/>
    </row>
    <row r="658" spans="2:25" ht="14.25" customHeight="1" x14ac:dyDescent="0.25">
      <c r="B658" s="150">
        <v>41429</v>
      </c>
      <c r="C658" s="147">
        <v>6.3005905972557036E-2</v>
      </c>
      <c r="D658" s="149">
        <v>6.3166258716117557E-2</v>
      </c>
      <c r="E658" s="147">
        <v>6.1876059713278968E-2</v>
      </c>
      <c r="F658" s="147">
        <v>6.5726925689385651E-2</v>
      </c>
      <c r="G658" s="148">
        <v>131.51187271000001</v>
      </c>
      <c r="H658" s="148">
        <v>2.6770390800000001</v>
      </c>
      <c r="I658" s="148">
        <v>8.1486405199999989</v>
      </c>
      <c r="J658" s="147">
        <v>3.2578087481037877E-3</v>
      </c>
      <c r="K658" s="159">
        <v>2.5606669732680942E-3</v>
      </c>
      <c r="L658" s="148">
        <v>2565.6660000000002</v>
      </c>
      <c r="M658" s="148">
        <v>0.96949700000000005</v>
      </c>
      <c r="N658" s="145"/>
      <c r="O658" s="145"/>
      <c r="P658" s="145"/>
      <c r="Q658" s="145"/>
      <c r="R658" s="145"/>
      <c r="S658" s="145"/>
      <c r="T658" s="145"/>
      <c r="U658" s="145"/>
      <c r="V658" s="145"/>
      <c r="W658" s="157"/>
      <c r="X658" s="158"/>
      <c r="Y658" s="145"/>
    </row>
    <row r="659" spans="2:25" ht="14.25" customHeight="1" x14ac:dyDescent="0.25">
      <c r="B659" s="150">
        <v>41430</v>
      </c>
      <c r="C659" s="147">
        <v>6.2745810262404139E-2</v>
      </c>
      <c r="D659" s="149">
        <v>6.2836640871273969E-2</v>
      </c>
      <c r="E659" s="147">
        <v>6.1979558081531695E-2</v>
      </c>
      <c r="F659" s="147">
        <v>6.529643181264104E-2</v>
      </c>
      <c r="G659" s="148">
        <v>132.31970319000001</v>
      </c>
      <c r="H659" s="148">
        <v>1.7736813300000001</v>
      </c>
      <c r="I659" s="148">
        <v>5.0039564299999997</v>
      </c>
      <c r="J659" s="147">
        <v>4.1647936049412897E-3</v>
      </c>
      <c r="K659" s="159">
        <v>2.459790941367071E-3</v>
      </c>
      <c r="L659" s="148">
        <v>2560.5390000000002</v>
      </c>
      <c r="M659" s="148">
        <v>0.97350599999999998</v>
      </c>
      <c r="N659" s="145"/>
      <c r="O659" s="145"/>
      <c r="P659" s="145"/>
      <c r="Q659" s="145"/>
      <c r="R659" s="145"/>
      <c r="S659" s="145"/>
      <c r="T659" s="145"/>
      <c r="U659" s="145"/>
      <c r="V659" s="145"/>
      <c r="W659" s="157"/>
      <c r="X659" s="158"/>
      <c r="Y659" s="145"/>
    </row>
    <row r="660" spans="2:25" ht="14.25" customHeight="1" x14ac:dyDescent="0.25">
      <c r="B660" s="150">
        <v>41431</v>
      </c>
      <c r="C660" s="147">
        <v>6.2927738526218371E-2</v>
      </c>
      <c r="D660" s="149">
        <v>6.2964340516876771E-2</v>
      </c>
      <c r="E660" s="147">
        <v>6.2157725857020792E-2</v>
      </c>
      <c r="F660" s="147">
        <v>6.5348379209995672E-2</v>
      </c>
      <c r="G660" s="148">
        <v>132.44548215999998</v>
      </c>
      <c r="H660" s="148">
        <v>1.7728995900000002</v>
      </c>
      <c r="I660" s="148">
        <v>5.1038153199999998</v>
      </c>
      <c r="J660" s="147">
        <v>9.4622434241134409E-3</v>
      </c>
      <c r="K660" s="159">
        <v>2.3840386931189006E-3</v>
      </c>
      <c r="L660" s="148">
        <v>2527.8449999999998</v>
      </c>
      <c r="M660" s="148">
        <v>0.97087400000000001</v>
      </c>
      <c r="N660" s="145"/>
      <c r="O660" s="145"/>
      <c r="P660" s="145"/>
      <c r="Q660" s="145"/>
      <c r="R660" s="145"/>
      <c r="S660" s="145"/>
      <c r="T660" s="145"/>
      <c r="U660" s="145"/>
      <c r="V660" s="145"/>
      <c r="W660" s="157"/>
      <c r="X660" s="158"/>
      <c r="Y660" s="145"/>
    </row>
    <row r="661" spans="2:25" ht="14.25" customHeight="1" x14ac:dyDescent="0.25">
      <c r="B661" s="150">
        <v>41432</v>
      </c>
      <c r="C661" s="147">
        <v>6.3394220598653697E-2</v>
      </c>
      <c r="D661" s="149">
        <v>6.3431519182449506E-2</v>
      </c>
      <c r="E661" s="147">
        <v>6.2582004345888356E-2</v>
      </c>
      <c r="F661" s="147">
        <v>6.5470935863944382E-2</v>
      </c>
      <c r="G661" s="148">
        <v>135.29651669999998</v>
      </c>
      <c r="H661" s="148">
        <v>3.0101123800000003</v>
      </c>
      <c r="I661" s="148">
        <v>7.3479487500000005</v>
      </c>
      <c r="J661" s="147">
        <v>8.1733051223930892E-3</v>
      </c>
      <c r="K661" s="159">
        <v>2.0394166814948766E-3</v>
      </c>
      <c r="L661" s="148">
        <v>2484.16</v>
      </c>
      <c r="M661" s="148">
        <v>0.96430400000000005</v>
      </c>
      <c r="N661" s="145"/>
      <c r="O661" s="145"/>
      <c r="P661" s="145"/>
      <c r="Q661" s="145"/>
      <c r="R661" s="145"/>
      <c r="S661" s="145"/>
      <c r="T661" s="145"/>
      <c r="U661" s="145"/>
      <c r="V661" s="145"/>
      <c r="W661" s="157"/>
      <c r="X661" s="158"/>
      <c r="Y661" s="145"/>
    </row>
    <row r="662" spans="2:25" ht="14.25" customHeight="1" x14ac:dyDescent="0.25">
      <c r="B662" s="150">
        <v>41438</v>
      </c>
      <c r="C662" s="147">
        <v>6.4132924109333508E-2</v>
      </c>
      <c r="D662" s="149">
        <v>6.4106047615371795E-2</v>
      </c>
      <c r="E662" s="147">
        <v>6.4272282665316455E-2</v>
      </c>
      <c r="F662" s="147">
        <v>6.6221512308805311E-2</v>
      </c>
      <c r="G662" s="148">
        <v>136.57133945999999</v>
      </c>
      <c r="H662" s="148">
        <v>2.28155449</v>
      </c>
      <c r="I662" s="148">
        <v>7.4085403000000003</v>
      </c>
      <c r="J662" s="147">
        <v>1.2152343629295737E-2</v>
      </c>
      <c r="K662" s="159">
        <v>2.1154646934335164E-3</v>
      </c>
      <c r="L662" s="148">
        <v>2399.9369999999999</v>
      </c>
      <c r="M662" s="148">
        <v>0.95310600000000001</v>
      </c>
      <c r="N662" s="145"/>
      <c r="O662" s="145"/>
      <c r="P662" s="145"/>
      <c r="Q662" s="145"/>
      <c r="R662" s="145"/>
      <c r="S662" s="145"/>
      <c r="T662" s="145"/>
      <c r="U662" s="145"/>
      <c r="V662" s="145"/>
      <c r="W662" s="157"/>
      <c r="X662" s="158"/>
      <c r="Y662" s="145"/>
    </row>
    <row r="663" spans="2:25" ht="14.25" customHeight="1" x14ac:dyDescent="0.25">
      <c r="B663" s="150">
        <v>41439</v>
      </c>
      <c r="C663" s="147">
        <v>6.4171699033854182E-2</v>
      </c>
      <c r="D663" s="149">
        <v>6.4175422793926296E-2</v>
      </c>
      <c r="E663" s="147">
        <v>6.4423093649314797E-2</v>
      </c>
      <c r="F663" s="147">
        <v>6.6361828770161127E-2</v>
      </c>
      <c r="G663" s="148">
        <v>137.61246558000002</v>
      </c>
      <c r="H663" s="148">
        <v>1.55174649</v>
      </c>
      <c r="I663" s="148">
        <v>5.26372851</v>
      </c>
      <c r="J663" s="147">
        <v>1.7174273939354649E-3</v>
      </c>
      <c r="K663" s="159">
        <v>2.1864059762348315E-3</v>
      </c>
      <c r="L663" s="148">
        <v>2416.7710000000002</v>
      </c>
      <c r="M663" s="148">
        <v>0.95267900000000005</v>
      </c>
      <c r="N663" s="145"/>
      <c r="O663" s="145"/>
      <c r="P663" s="145"/>
      <c r="Q663" s="145"/>
      <c r="R663" s="145"/>
      <c r="S663" s="145"/>
      <c r="T663" s="145"/>
      <c r="U663" s="145"/>
      <c r="V663" s="145"/>
      <c r="W663" s="157"/>
      <c r="X663" s="158"/>
      <c r="Y663" s="145"/>
    </row>
    <row r="664" spans="2:25" ht="14.25" customHeight="1" x14ac:dyDescent="0.25">
      <c r="B664" s="150">
        <v>41442</v>
      </c>
      <c r="C664" s="147">
        <v>6.4015908460732296E-2</v>
      </c>
      <c r="D664" s="149">
        <v>6.4104748388899832E-2</v>
      </c>
      <c r="E664" s="147">
        <v>6.3967167756008081E-2</v>
      </c>
      <c r="F664" s="147">
        <v>6.6439265256341973E-2</v>
      </c>
      <c r="G664" s="148">
        <v>139.95109740999999</v>
      </c>
      <c r="H664" s="148">
        <v>1.47044336</v>
      </c>
      <c r="I664" s="148">
        <v>5.4304377099999996</v>
      </c>
      <c r="J664" s="147">
        <v>-3.8129333995324255E-3</v>
      </c>
      <c r="K664" s="159">
        <v>2.3345168674421407E-3</v>
      </c>
      <c r="L664" s="148">
        <v>2403.8389999999999</v>
      </c>
      <c r="M664" s="148">
        <v>0.95463799999999999</v>
      </c>
      <c r="N664" s="145"/>
      <c r="O664" s="145"/>
      <c r="P664" s="145"/>
      <c r="Q664" s="145"/>
      <c r="R664" s="145"/>
      <c r="S664" s="145"/>
      <c r="T664" s="145"/>
      <c r="U664" s="145"/>
      <c r="V664" s="145"/>
      <c r="W664" s="157"/>
      <c r="X664" s="158"/>
      <c r="Y664" s="145"/>
    </row>
    <row r="665" spans="2:25" ht="14.25" customHeight="1" x14ac:dyDescent="0.25">
      <c r="B665" s="150">
        <v>41443</v>
      </c>
      <c r="C665" s="147">
        <v>6.3962823102477737E-2</v>
      </c>
      <c r="D665" s="149">
        <v>6.4039854666983184E-2</v>
      </c>
      <c r="E665" s="147">
        <v>6.4039944471920157E-2</v>
      </c>
      <c r="F665" s="147">
        <v>6.633090355085472E-2</v>
      </c>
      <c r="G665" s="148">
        <v>140.56754715</v>
      </c>
      <c r="H665" s="148">
        <v>1.5837479999999999</v>
      </c>
      <c r="I665" s="148">
        <v>5.0149459900000002</v>
      </c>
      <c r="J665" s="147">
        <v>-3.5205222764583609E-3</v>
      </c>
      <c r="K665" s="159">
        <v>2.2910488838715354E-3</v>
      </c>
      <c r="L665" s="148">
        <v>2418.7449999999999</v>
      </c>
      <c r="M665" s="148">
        <v>0.955318</v>
      </c>
      <c r="N665" s="145"/>
      <c r="O665" s="145"/>
      <c r="P665" s="145"/>
      <c r="Q665" s="145"/>
      <c r="R665" s="145"/>
      <c r="S665" s="145"/>
      <c r="T665" s="145"/>
      <c r="U665" s="145"/>
      <c r="V665" s="145"/>
      <c r="W665" s="157"/>
      <c r="X665" s="158"/>
      <c r="Y665" s="145"/>
    </row>
    <row r="666" spans="2:25" ht="14.25" customHeight="1" x14ac:dyDescent="0.25">
      <c r="B666" s="150">
        <v>41444</v>
      </c>
      <c r="C666" s="147">
        <v>6.4180192958927476E-2</v>
      </c>
      <c r="D666" s="149">
        <v>6.4310786595097744E-2</v>
      </c>
      <c r="E666" s="147">
        <v>6.3993422577666284E-2</v>
      </c>
      <c r="F666" s="147">
        <v>6.6278533568886355E-2</v>
      </c>
      <c r="G666" s="148">
        <v>140.51638187</v>
      </c>
      <c r="H666" s="148">
        <v>1.3507255999999999</v>
      </c>
      <c r="I666" s="148">
        <v>5.6818970699999998</v>
      </c>
      <c r="J666" s="147">
        <v>-2.0836651616853064E-3</v>
      </c>
      <c r="K666" s="159">
        <v>1.9677469737886116E-3</v>
      </c>
      <c r="L666" s="148">
        <v>2400.7649999999999</v>
      </c>
      <c r="M666" s="148">
        <v>0.95217799999999997</v>
      </c>
      <c r="N666" s="145"/>
      <c r="O666" s="145"/>
      <c r="P666" s="145"/>
      <c r="Q666" s="145"/>
      <c r="R666" s="145"/>
      <c r="S666" s="145"/>
      <c r="T666" s="145"/>
      <c r="U666" s="145"/>
      <c r="V666" s="145"/>
      <c r="W666" s="157"/>
      <c r="X666" s="158"/>
      <c r="Y666" s="145"/>
    </row>
    <row r="667" spans="2:25" ht="14.25" customHeight="1" x14ac:dyDescent="0.25">
      <c r="B667" s="150">
        <v>41445</v>
      </c>
      <c r="C667" s="147">
        <v>6.5161979411792234E-2</v>
      </c>
      <c r="D667" s="149">
        <v>6.5362468460270315E-2</v>
      </c>
      <c r="E667" s="147">
        <v>6.4727836968206734E-2</v>
      </c>
      <c r="F667" s="147">
        <v>6.6842408585871926E-2</v>
      </c>
      <c r="G667" s="148">
        <v>140.61644892999999</v>
      </c>
      <c r="H667" s="148">
        <v>2.3060223</v>
      </c>
      <c r="I667" s="148">
        <v>5.2567363799999995</v>
      </c>
      <c r="J667" s="147">
        <v>5.6666498535861949E-3</v>
      </c>
      <c r="K667" s="159">
        <v>1.4799401256016115E-3</v>
      </c>
      <c r="L667" s="148">
        <v>2321.4659999999999</v>
      </c>
      <c r="M667" s="148">
        <v>0.93796199999999996</v>
      </c>
      <c r="N667" s="145"/>
      <c r="O667" s="145"/>
      <c r="P667" s="145"/>
      <c r="Q667" s="145"/>
      <c r="R667" s="145"/>
      <c r="S667" s="145"/>
      <c r="T667" s="145"/>
      <c r="U667" s="145"/>
      <c r="V667" s="145"/>
      <c r="W667" s="157"/>
      <c r="X667" s="158"/>
      <c r="Y667" s="145"/>
    </row>
    <row r="668" spans="2:25" ht="14.25" customHeight="1" x14ac:dyDescent="0.25">
      <c r="B668" s="150">
        <v>41446</v>
      </c>
      <c r="C668" s="147">
        <v>6.5355130221574451E-2</v>
      </c>
      <c r="D668" s="149">
        <v>6.543370363833502E-2</v>
      </c>
      <c r="E668" s="147">
        <v>6.5117052233602965E-2</v>
      </c>
      <c r="F668" s="147">
        <v>6.758798452657247E-2</v>
      </c>
      <c r="G668" s="148">
        <v>141.30922684999999</v>
      </c>
      <c r="H668" s="148">
        <v>2.4913459800000002</v>
      </c>
      <c r="I668" s="148">
        <v>5.6074424299999999</v>
      </c>
      <c r="J668" s="147">
        <v>6.3285860766699462E-3</v>
      </c>
      <c r="K668" s="159">
        <v>2.1542808882374503E-3</v>
      </c>
      <c r="L668" s="148">
        <v>2317.3939999999998</v>
      </c>
      <c r="M668" s="148">
        <v>0.93508100000000005</v>
      </c>
      <c r="N668" s="145"/>
      <c r="O668" s="145"/>
      <c r="P668" s="145"/>
      <c r="Q668" s="145"/>
      <c r="R668" s="145"/>
      <c r="S668" s="145"/>
      <c r="T668" s="145"/>
      <c r="U668" s="145"/>
      <c r="V668" s="145"/>
      <c r="W668" s="157"/>
      <c r="X668" s="158"/>
      <c r="Y668" s="145"/>
    </row>
    <row r="669" spans="2:25" ht="14.25" customHeight="1" x14ac:dyDescent="0.25">
      <c r="B669" s="150">
        <v>41449</v>
      </c>
      <c r="C669" s="147">
        <v>6.5503122518602963E-2</v>
      </c>
      <c r="D669" s="149">
        <v>6.5445934881658924E-2</v>
      </c>
      <c r="E669" s="147">
        <v>6.5540716998427617E-2</v>
      </c>
      <c r="F669" s="147">
        <v>6.7880632071854657E-2</v>
      </c>
      <c r="G669" s="148">
        <v>141.60972104000001</v>
      </c>
      <c r="H669" s="148">
        <v>2.7586465900000001</v>
      </c>
      <c r="I669" s="148">
        <v>7.1453412299999997</v>
      </c>
      <c r="J669" s="147">
        <v>3.5982564128762419E-2</v>
      </c>
      <c r="K669" s="159">
        <v>2.4346971901957337E-3</v>
      </c>
      <c r="L669" s="148">
        <v>2171.21</v>
      </c>
      <c r="M669" s="148">
        <v>0.93300300000000003</v>
      </c>
      <c r="N669" s="145"/>
      <c r="O669" s="145"/>
      <c r="P669" s="145"/>
      <c r="Q669" s="145"/>
      <c r="R669" s="145"/>
      <c r="S669" s="145"/>
      <c r="T669" s="145"/>
      <c r="U669" s="145"/>
      <c r="V669" s="145"/>
      <c r="W669" s="157"/>
      <c r="X669" s="158"/>
      <c r="Y669" s="145"/>
    </row>
    <row r="670" spans="2:25" ht="14.25" customHeight="1" x14ac:dyDescent="0.25">
      <c r="B670" s="150">
        <v>41450</v>
      </c>
      <c r="C670" s="147">
        <v>6.4572799191996766E-2</v>
      </c>
      <c r="D670" s="149">
        <v>6.4265256796351755E-2</v>
      </c>
      <c r="E670" s="147">
        <v>6.5636267494707662E-2</v>
      </c>
      <c r="F670" s="147">
        <v>6.7763371499498598E-2</v>
      </c>
      <c r="G670" s="148">
        <v>143.71943327</v>
      </c>
      <c r="H670" s="148">
        <v>5.4364265399999994</v>
      </c>
      <c r="I670" s="148">
        <v>10.862558719999999</v>
      </c>
      <c r="J670" s="147">
        <v>6.3572200312658741E-2</v>
      </c>
      <c r="K670" s="159">
        <v>3.4981147031468429E-3</v>
      </c>
      <c r="L670" s="148">
        <v>2165.4209999999998</v>
      </c>
      <c r="M670" s="148">
        <v>0.94618000000000002</v>
      </c>
      <c r="N670" s="145"/>
      <c r="O670" s="145"/>
      <c r="P670" s="145"/>
      <c r="Q670" s="145"/>
      <c r="R670" s="145"/>
      <c r="S670" s="145"/>
      <c r="T670" s="145"/>
      <c r="U670" s="145"/>
      <c r="V670" s="145"/>
      <c r="W670" s="157"/>
      <c r="X670" s="158"/>
      <c r="Y670" s="145"/>
    </row>
    <row r="671" spans="2:25" ht="14.25" customHeight="1" x14ac:dyDescent="0.25">
      <c r="B671" s="150">
        <v>41451</v>
      </c>
      <c r="C671" s="147">
        <v>6.505342040661731E-2</v>
      </c>
      <c r="D671" s="149">
        <v>6.4878357691170341E-2</v>
      </c>
      <c r="E671" s="147">
        <v>6.5664420250777886E-2</v>
      </c>
      <c r="F671" s="147">
        <v>6.7981532229860003E-2</v>
      </c>
      <c r="G671" s="148">
        <v>144.91693918000001</v>
      </c>
      <c r="H671" s="148">
        <v>3.6825745300000001</v>
      </c>
      <c r="I671" s="148">
        <v>7.3930309899999989</v>
      </c>
      <c r="J671" s="147">
        <v>3.7864653790771488E-2</v>
      </c>
      <c r="K671" s="159">
        <v>3.1031745386896625E-3</v>
      </c>
      <c r="L671" s="148">
        <v>2168.297</v>
      </c>
      <c r="M671" s="148">
        <v>0.93924099999999999</v>
      </c>
      <c r="N671" s="145"/>
      <c r="O671" s="145"/>
      <c r="P671" s="145"/>
      <c r="Q671" s="145"/>
      <c r="R671" s="145"/>
      <c r="S671" s="145"/>
      <c r="T671" s="145"/>
      <c r="U671" s="145"/>
      <c r="V671" s="145"/>
      <c r="W671" s="157"/>
      <c r="X671" s="158"/>
      <c r="Y671" s="145"/>
    </row>
    <row r="672" spans="2:25" ht="14.25" customHeight="1" x14ac:dyDescent="0.25">
      <c r="B672" s="150">
        <v>41452</v>
      </c>
      <c r="C672" s="147">
        <v>6.5248526326619524E-2</v>
      </c>
      <c r="D672" s="149">
        <v>6.5084082868989507E-2</v>
      </c>
      <c r="E672" s="147">
        <v>6.6175087405317315E-2</v>
      </c>
      <c r="F672" s="147">
        <v>6.8010023494570221E-2</v>
      </c>
      <c r="G672" s="148">
        <v>148.90834240000001</v>
      </c>
      <c r="H672" s="148">
        <v>4.5296129199999999</v>
      </c>
      <c r="I672" s="148">
        <v>10.017181770000001</v>
      </c>
      <c r="J672" s="147">
        <v>1.7553015853697267E-2</v>
      </c>
      <c r="K672" s="159">
        <v>2.9259406255807141E-3</v>
      </c>
      <c r="L672" s="148">
        <v>2160.7350000000001</v>
      </c>
      <c r="M672" s="148">
        <v>0.93632700000000002</v>
      </c>
      <c r="N672" s="145"/>
      <c r="O672" s="145"/>
      <c r="P672" s="145"/>
      <c r="Q672" s="145"/>
      <c r="R672" s="145"/>
      <c r="S672" s="145"/>
      <c r="T672" s="145"/>
      <c r="U672" s="145"/>
      <c r="V672" s="145"/>
      <c r="W672" s="157"/>
      <c r="X672" s="158"/>
      <c r="Y672" s="145"/>
    </row>
    <row r="673" spans="2:25" ht="14.25" customHeight="1" x14ac:dyDescent="0.25">
      <c r="B673" s="150">
        <v>41453</v>
      </c>
      <c r="C673" s="147">
        <v>6.5248416936502712E-2</v>
      </c>
      <c r="D673" s="149">
        <v>6.5009069921308088E-2</v>
      </c>
      <c r="E673" s="147">
        <v>6.6109282467438496E-2</v>
      </c>
      <c r="F673" s="147">
        <v>6.7880150523981886E-2</v>
      </c>
      <c r="G673" s="148">
        <v>154.56274140000002</v>
      </c>
      <c r="H673" s="148">
        <v>3.7195337299999998</v>
      </c>
      <c r="I673" s="148">
        <v>8.7576612899999997</v>
      </c>
      <c r="J673" s="147">
        <v>-1.7052796599529444E-3</v>
      </c>
      <c r="K673" s="159">
        <v>2.8710806026737978E-3</v>
      </c>
      <c r="L673" s="148">
        <v>2200.6390000000001</v>
      </c>
      <c r="M673" s="148">
        <v>0.93607200000000002</v>
      </c>
      <c r="N673" s="145"/>
      <c r="O673" s="145"/>
      <c r="P673" s="145"/>
      <c r="Q673" s="145"/>
      <c r="R673" s="145"/>
      <c r="S673" s="145"/>
      <c r="T673" s="145"/>
      <c r="U673" s="145"/>
      <c r="V673" s="145"/>
      <c r="W673" s="157"/>
      <c r="X673" s="158"/>
      <c r="Y673" s="145"/>
    </row>
    <row r="674" spans="2:25" ht="14.25" customHeight="1" x14ac:dyDescent="0.25">
      <c r="B674" s="150">
        <v>41456</v>
      </c>
      <c r="C674" s="147">
        <v>6.4603219147710764E-2</v>
      </c>
      <c r="D674" s="149">
        <v>6.4383307684673013E-2</v>
      </c>
      <c r="E674" s="147">
        <v>6.5471258749387404E-2</v>
      </c>
      <c r="F674" s="147">
        <v>6.7572505203503427E-2</v>
      </c>
      <c r="G674" s="148">
        <v>156.50130863000001</v>
      </c>
      <c r="H674" s="148">
        <v>2.3327503599999999</v>
      </c>
      <c r="I674" s="148">
        <v>5.6907826300000002</v>
      </c>
      <c r="J674" s="147">
        <v>-5.4132524841537955E-3</v>
      </c>
      <c r="K674" s="159">
        <v>3.1891975188304139E-3</v>
      </c>
      <c r="L674" s="148">
        <v>2213.317</v>
      </c>
      <c r="M674" s="148">
        <v>0.94532300000000002</v>
      </c>
      <c r="N674" s="145"/>
      <c r="O674" s="145"/>
      <c r="P674" s="145"/>
      <c r="Q674" s="145"/>
      <c r="R674" s="145"/>
      <c r="S674" s="145"/>
      <c r="T674" s="145"/>
      <c r="U674" s="145"/>
      <c r="V674" s="145"/>
      <c r="W674" s="157"/>
      <c r="X674" s="158"/>
      <c r="Y674" s="145"/>
    </row>
    <row r="675" spans="2:25" ht="14.25" customHeight="1" x14ac:dyDescent="0.25">
      <c r="B675" s="150">
        <v>41457</v>
      </c>
      <c r="C675" s="147">
        <v>6.4056583406868622E-2</v>
      </c>
      <c r="D675" s="149">
        <v>6.3835150591940573E-2</v>
      </c>
      <c r="E675" s="147">
        <v>6.5226742089318501E-2</v>
      </c>
      <c r="F675" s="147">
        <v>6.6953822398676061E-2</v>
      </c>
      <c r="G675" s="148">
        <v>155.87614836</v>
      </c>
      <c r="H675" s="148">
        <v>2.11046333</v>
      </c>
      <c r="I675" s="148">
        <v>4.6314077899999999</v>
      </c>
      <c r="J675" s="147">
        <v>-7.3876920573229402E-3</v>
      </c>
      <c r="K675" s="159">
        <v>3.1186718067354874E-3</v>
      </c>
      <c r="L675" s="148">
        <v>2221.9839999999999</v>
      </c>
      <c r="M675" s="148">
        <v>0.95345999999999997</v>
      </c>
      <c r="N675" s="145"/>
      <c r="O675" s="145"/>
      <c r="P675" s="145"/>
      <c r="Q675" s="145"/>
      <c r="R675" s="145"/>
      <c r="S675" s="145"/>
      <c r="T675" s="145"/>
      <c r="U675" s="145"/>
      <c r="V675" s="145"/>
      <c r="W675" s="157"/>
      <c r="X675" s="158"/>
      <c r="Y675" s="145"/>
    </row>
    <row r="676" spans="2:25" ht="14.25" customHeight="1" x14ac:dyDescent="0.25">
      <c r="B676" s="150">
        <v>41458</v>
      </c>
      <c r="C676" s="147">
        <v>6.385987766603235E-2</v>
      </c>
      <c r="D676" s="149">
        <v>6.3694652785637629E-2</v>
      </c>
      <c r="E676" s="147">
        <v>6.5036404098547662E-2</v>
      </c>
      <c r="F676" s="147">
        <v>6.6883004398371818E-2</v>
      </c>
      <c r="G676" s="148">
        <v>156.6694828</v>
      </c>
      <c r="H676" s="148">
        <v>2.53308775</v>
      </c>
      <c r="I676" s="148">
        <v>4.9748744400000007</v>
      </c>
      <c r="J676" s="147">
        <v>-6.1041958239393254E-3</v>
      </c>
      <c r="K676" s="159">
        <v>3.1883516127341888E-3</v>
      </c>
      <c r="L676" s="148">
        <v>2203.828</v>
      </c>
      <c r="M676" s="148">
        <v>0.95637099999999997</v>
      </c>
      <c r="N676" s="145"/>
      <c r="O676" s="145"/>
      <c r="P676" s="145"/>
      <c r="Q676" s="145"/>
      <c r="R676" s="145"/>
      <c r="S676" s="145"/>
      <c r="T676" s="145"/>
      <c r="U676" s="145"/>
      <c r="V676" s="145"/>
      <c r="W676" s="157"/>
      <c r="X676" s="158"/>
      <c r="Y676" s="145"/>
    </row>
    <row r="677" spans="2:25" ht="14.25" customHeight="1" x14ac:dyDescent="0.25">
      <c r="B677" s="150">
        <v>41459</v>
      </c>
      <c r="C677" s="147">
        <v>6.4181519866003872E-2</v>
      </c>
      <c r="D677" s="149">
        <v>6.4033564595775153E-2</v>
      </c>
      <c r="E677" s="147">
        <v>6.5259503532591426E-2</v>
      </c>
      <c r="F677" s="147">
        <v>6.7113692100194661E-2</v>
      </c>
      <c r="G677" s="148">
        <v>156.53106066999999</v>
      </c>
      <c r="H677" s="148">
        <v>3.01721532</v>
      </c>
      <c r="I677" s="148">
        <v>9.5939672099999989</v>
      </c>
      <c r="J677" s="147">
        <v>-4.6004421982156346E-3</v>
      </c>
      <c r="K677" s="159">
        <v>3.0801275044195081E-3</v>
      </c>
      <c r="L677" s="148">
        <v>2221.9789999999998</v>
      </c>
      <c r="M677" s="148">
        <v>0.95156799999999997</v>
      </c>
      <c r="N677" s="145"/>
      <c r="O677" s="145"/>
      <c r="P677" s="145"/>
      <c r="Q677" s="145"/>
      <c r="R677" s="145"/>
      <c r="S677" s="145"/>
      <c r="T677" s="145"/>
      <c r="U677" s="145"/>
      <c r="V677" s="145"/>
      <c r="W677" s="157"/>
      <c r="X677" s="158"/>
      <c r="Y677" s="145"/>
    </row>
    <row r="678" spans="2:25" ht="14.25" customHeight="1" x14ac:dyDescent="0.25">
      <c r="B678" s="150">
        <v>41460</v>
      </c>
      <c r="C678" s="147">
        <v>6.4086189805219462E-2</v>
      </c>
      <c r="D678" s="149">
        <v>6.3968461881635241E-2</v>
      </c>
      <c r="E678" s="147">
        <v>6.4959979608882626E-2</v>
      </c>
      <c r="F678" s="147">
        <v>6.7117217228217341E-2</v>
      </c>
      <c r="G678" s="148">
        <v>156.78340724</v>
      </c>
      <c r="H678" s="148">
        <v>1.6412455600000002</v>
      </c>
      <c r="I678" s="148">
        <v>7.0598733900000008</v>
      </c>
      <c r="J678" s="147">
        <v>-3.3647561545769532E-3</v>
      </c>
      <c r="K678" s="159">
        <v>3.1487553465820994E-3</v>
      </c>
      <c r="L678" s="148">
        <v>2226.8490000000002</v>
      </c>
      <c r="M678" s="148">
        <v>0.95302299999999995</v>
      </c>
      <c r="N678" s="145"/>
      <c r="O678" s="145"/>
      <c r="P678" s="145"/>
      <c r="Q678" s="145"/>
      <c r="R678" s="145"/>
      <c r="S678" s="145"/>
      <c r="T678" s="145"/>
      <c r="U678" s="145"/>
      <c r="V678" s="145"/>
      <c r="W678" s="157"/>
      <c r="X678" s="158"/>
      <c r="Y678" s="145"/>
    </row>
    <row r="679" spans="2:25" ht="14.25" customHeight="1" x14ac:dyDescent="0.25">
      <c r="B679" s="150">
        <v>41463</v>
      </c>
      <c r="C679" s="147">
        <v>6.4068154932943433E-2</v>
      </c>
      <c r="D679" s="149">
        <v>6.3891942660893264E-2</v>
      </c>
      <c r="E679" s="147">
        <v>6.5125882932448198E-2</v>
      </c>
      <c r="F679" s="147">
        <v>6.7502270886370119E-2</v>
      </c>
      <c r="G679" s="148">
        <v>156.60217976999999</v>
      </c>
      <c r="H679" s="148">
        <v>2.1062853100000001</v>
      </c>
      <c r="I679" s="148">
        <v>6.0500059400000001</v>
      </c>
      <c r="J679" s="147">
        <v>2.877888259357665E-3</v>
      </c>
      <c r="K679" s="159">
        <v>3.6103282254768554E-3</v>
      </c>
      <c r="L679" s="148">
        <v>2163.6190000000001</v>
      </c>
      <c r="M679" s="148">
        <v>0.95332099999999997</v>
      </c>
      <c r="N679" s="145"/>
      <c r="O679" s="145"/>
      <c r="P679" s="145"/>
      <c r="Q679" s="145"/>
      <c r="R679" s="145"/>
      <c r="S679" s="145"/>
      <c r="T679" s="145"/>
      <c r="U679" s="145"/>
      <c r="V679" s="145"/>
      <c r="W679" s="157"/>
      <c r="X679" s="158"/>
      <c r="Y679" s="145"/>
    </row>
    <row r="680" spans="2:25" ht="14.25" customHeight="1" x14ac:dyDescent="0.25">
      <c r="B680" s="150">
        <v>41464</v>
      </c>
      <c r="C680" s="147">
        <v>6.4189430632141387E-2</v>
      </c>
      <c r="D680" s="149">
        <v>6.4026905513674251E-2</v>
      </c>
      <c r="E680" s="147">
        <v>6.5110858703415125E-2</v>
      </c>
      <c r="F680" s="147">
        <v>6.7511840945396848E-2</v>
      </c>
      <c r="G680" s="148">
        <v>157.53370035</v>
      </c>
      <c r="H680" s="148">
        <v>1.5396603</v>
      </c>
      <c r="I680" s="148">
        <v>4.1569230300000006</v>
      </c>
      <c r="J680" s="147">
        <v>1.2296710776408715E-3</v>
      </c>
      <c r="K680" s="159">
        <v>3.4849354317225967E-3</v>
      </c>
      <c r="L680" s="148">
        <v>2162.6689999999999</v>
      </c>
      <c r="M680" s="148">
        <v>0.95164000000000004</v>
      </c>
      <c r="N680" s="145"/>
      <c r="O680" s="145"/>
      <c r="P680" s="145"/>
      <c r="Q680" s="145"/>
      <c r="R680" s="145"/>
      <c r="S680" s="145"/>
      <c r="T680" s="145"/>
      <c r="U680" s="145"/>
      <c r="V680" s="145"/>
      <c r="W680" s="157"/>
      <c r="X680" s="158"/>
      <c r="Y680" s="145"/>
    </row>
    <row r="681" spans="2:25" ht="14.25" customHeight="1" x14ac:dyDescent="0.25">
      <c r="B681" s="150">
        <v>41465</v>
      </c>
      <c r="C681" s="147">
        <v>6.4073596817655745E-2</v>
      </c>
      <c r="D681" s="149">
        <v>6.3897183328810156E-2</v>
      </c>
      <c r="E681" s="147">
        <v>6.5092891081607304E-2</v>
      </c>
      <c r="F681" s="147">
        <v>6.7719056544706765E-2</v>
      </c>
      <c r="G681" s="148">
        <v>158.06696801000001</v>
      </c>
      <c r="H681" s="148">
        <v>1.8206589199999998</v>
      </c>
      <c r="I681" s="148">
        <v>8.362505539999999</v>
      </c>
      <c r="J681" s="147">
        <v>9.7314409339340174E-4</v>
      </c>
      <c r="K681" s="159">
        <v>3.8218732158966096E-3</v>
      </c>
      <c r="L681" s="148">
        <v>2224.0650000000001</v>
      </c>
      <c r="M681" s="148">
        <v>0.95350500000000005</v>
      </c>
      <c r="N681" s="145"/>
      <c r="O681" s="145"/>
      <c r="P681" s="145"/>
      <c r="Q681" s="145"/>
      <c r="R681" s="145"/>
      <c r="S681" s="145"/>
      <c r="T681" s="145"/>
      <c r="U681" s="145"/>
      <c r="V681" s="145"/>
      <c r="W681" s="157"/>
      <c r="X681" s="158"/>
      <c r="Y681" s="145"/>
    </row>
    <row r="682" spans="2:25" ht="14.25" customHeight="1" x14ac:dyDescent="0.25">
      <c r="B682" s="150">
        <v>41466</v>
      </c>
      <c r="C682" s="147">
        <v>6.4260966069803582E-2</v>
      </c>
      <c r="D682" s="149">
        <v>6.4173095596255697E-2</v>
      </c>
      <c r="E682" s="147">
        <v>6.4402594251052075E-2</v>
      </c>
      <c r="F682" s="147">
        <v>6.7456602011360653E-2</v>
      </c>
      <c r="G682" s="148">
        <v>158.67931377000002</v>
      </c>
      <c r="H682" s="148">
        <v>3.99011271</v>
      </c>
      <c r="I682" s="148">
        <v>14.7565556</v>
      </c>
      <c r="J682" s="147">
        <v>-3.2973641628184043E-3</v>
      </c>
      <c r="K682" s="159">
        <v>3.2835064151049559E-3</v>
      </c>
      <c r="L682" s="148">
        <v>2326.6880000000001</v>
      </c>
      <c r="M682" s="148">
        <v>0.95092500000000002</v>
      </c>
      <c r="N682" s="145"/>
      <c r="O682" s="145"/>
      <c r="P682" s="145"/>
      <c r="Q682" s="145"/>
      <c r="R682" s="145"/>
      <c r="S682" s="145"/>
      <c r="T682" s="145"/>
      <c r="U682" s="145"/>
      <c r="V682" s="145"/>
      <c r="W682" s="157"/>
      <c r="X682" s="158"/>
      <c r="Y682" s="145"/>
    </row>
    <row r="683" spans="2:25" ht="14.25" customHeight="1" x14ac:dyDescent="0.25">
      <c r="B683" s="150">
        <v>41467</v>
      </c>
      <c r="C683" s="147">
        <v>6.4251802897685409E-2</v>
      </c>
      <c r="D683" s="149">
        <v>6.4175096967235765E-2</v>
      </c>
      <c r="E683" s="147">
        <v>6.4500477959226088E-2</v>
      </c>
      <c r="F683" s="147">
        <v>6.7748750184527709E-2</v>
      </c>
      <c r="G683" s="148">
        <v>159.25886797000001</v>
      </c>
      <c r="H683" s="148">
        <v>3.3062469899999996</v>
      </c>
      <c r="I683" s="148">
        <v>12.184840940000001</v>
      </c>
      <c r="J683" s="147">
        <v>-3.4873878468769598E-3</v>
      </c>
      <c r="K683" s="159">
        <v>3.5736532172919444E-3</v>
      </c>
      <c r="L683" s="148">
        <v>2275.373</v>
      </c>
      <c r="M683" s="148">
        <v>0.95108899999999996</v>
      </c>
      <c r="N683" s="145"/>
      <c r="O683" s="145"/>
      <c r="P683" s="145"/>
      <c r="Q683" s="145"/>
      <c r="R683" s="145"/>
      <c r="S683" s="145"/>
      <c r="T683" s="145"/>
      <c r="U683" s="145"/>
      <c r="V683" s="145"/>
      <c r="W683" s="157"/>
      <c r="X683" s="158"/>
      <c r="Y683" s="145"/>
    </row>
    <row r="684" spans="2:25" ht="14.25" customHeight="1" x14ac:dyDescent="0.25">
      <c r="B684" s="150">
        <v>41470</v>
      </c>
      <c r="C684" s="147">
        <v>6.4331702210930652E-2</v>
      </c>
      <c r="D684" s="149">
        <v>6.4245730621514119E-2</v>
      </c>
      <c r="E684" s="147">
        <v>6.4647065560501191E-2</v>
      </c>
      <c r="F684" s="147">
        <v>6.8171706781586114E-2</v>
      </c>
      <c r="G684" s="148">
        <v>159.28307393</v>
      </c>
      <c r="H684" s="148">
        <v>3.3262799899999997</v>
      </c>
      <c r="I684" s="148">
        <v>11.571368679999999</v>
      </c>
      <c r="J684" s="147">
        <v>-3.0681198467002804E-3</v>
      </c>
      <c r="K684" s="159">
        <v>3.925976160071995E-3</v>
      </c>
      <c r="L684" s="148">
        <v>2307.297</v>
      </c>
      <c r="M684" s="148">
        <v>0.94998700000000003</v>
      </c>
      <c r="N684" s="145"/>
      <c r="O684" s="145"/>
      <c r="P684" s="145"/>
      <c r="Q684" s="145"/>
      <c r="R684" s="145"/>
      <c r="S684" s="145"/>
      <c r="T684" s="145"/>
      <c r="U684" s="145"/>
      <c r="V684" s="145"/>
      <c r="W684" s="157"/>
      <c r="X684" s="158"/>
      <c r="Y684" s="145"/>
    </row>
    <row r="685" spans="2:25" ht="14.25" customHeight="1" x14ac:dyDescent="0.25">
      <c r="B685" s="150">
        <v>41471</v>
      </c>
      <c r="C685" s="147">
        <v>6.4031348005880617E-2</v>
      </c>
      <c r="D685" s="149">
        <v>6.3905727403203105E-2</v>
      </c>
      <c r="E685" s="147">
        <v>6.4728336343743406E-2</v>
      </c>
      <c r="F685" s="147">
        <v>6.830879791976481E-2</v>
      </c>
      <c r="G685" s="148">
        <v>159.55561222</v>
      </c>
      <c r="H685" s="148">
        <v>3.0389739000000002</v>
      </c>
      <c r="I685" s="148">
        <v>8.7041743100000009</v>
      </c>
      <c r="J685" s="147">
        <v>-2.6784740873098791E-3</v>
      </c>
      <c r="K685" s="159">
        <v>4.4030705165617051E-3</v>
      </c>
      <c r="L685" s="148">
        <v>2317.848</v>
      </c>
      <c r="M685" s="148">
        <v>0.95459400000000005</v>
      </c>
      <c r="N685" s="145"/>
      <c r="O685" s="145"/>
      <c r="P685" s="145"/>
      <c r="Q685" s="145"/>
      <c r="R685" s="145"/>
      <c r="S685" s="145"/>
      <c r="T685" s="145"/>
      <c r="U685" s="145"/>
      <c r="V685" s="145"/>
      <c r="W685" s="157"/>
      <c r="X685" s="158"/>
      <c r="Y685" s="145"/>
    </row>
    <row r="686" spans="2:25" ht="14.25" customHeight="1" x14ac:dyDescent="0.25">
      <c r="B686" s="150">
        <v>41472</v>
      </c>
      <c r="C686" s="147">
        <v>6.4124424988668174E-2</v>
      </c>
      <c r="D686" s="149">
        <v>6.3976925691987152E-2</v>
      </c>
      <c r="E686" s="147">
        <v>6.497842944102461E-2</v>
      </c>
      <c r="F686" s="147">
        <v>6.8376389971088788E-2</v>
      </c>
      <c r="G686" s="148">
        <v>160.34033854</v>
      </c>
      <c r="H686" s="148">
        <v>3.0241897500000001</v>
      </c>
      <c r="I686" s="148">
        <v>10.480280839999999</v>
      </c>
      <c r="J686" s="147">
        <v>2.7776828935112303E-3</v>
      </c>
      <c r="K686" s="159">
        <v>4.3994642791016364E-3</v>
      </c>
      <c r="L686" s="148">
        <v>2282.8359999999998</v>
      </c>
      <c r="M686" s="148">
        <v>0.95348699999999997</v>
      </c>
      <c r="N686" s="145"/>
      <c r="O686" s="145"/>
      <c r="P686" s="145"/>
      <c r="Q686" s="145"/>
      <c r="R686" s="145"/>
      <c r="S686" s="145"/>
      <c r="T686" s="145"/>
      <c r="U686" s="145"/>
      <c r="V686" s="145"/>
      <c r="W686" s="157"/>
      <c r="X686" s="158"/>
      <c r="Y686" s="145"/>
    </row>
    <row r="687" spans="2:25" ht="14.25" customHeight="1" x14ac:dyDescent="0.25">
      <c r="B687" s="150">
        <v>41473</v>
      </c>
      <c r="C687" s="147">
        <v>6.4348788594532122E-2</v>
      </c>
      <c r="D687" s="149">
        <v>6.4245384315091969E-2</v>
      </c>
      <c r="E687" s="147">
        <v>6.5241006369858995E-2</v>
      </c>
      <c r="F687" s="147">
        <v>6.8257780302061366E-2</v>
      </c>
      <c r="G687" s="148">
        <v>162.41646751000002</v>
      </c>
      <c r="H687" s="148">
        <v>4.3099933699999999</v>
      </c>
      <c r="I687" s="148">
        <v>8.7786323799999995</v>
      </c>
      <c r="J687" s="147">
        <v>3.4697581865716486E-3</v>
      </c>
      <c r="K687" s="159">
        <v>4.012395986969397E-3</v>
      </c>
      <c r="L687" s="148">
        <v>2245.328</v>
      </c>
      <c r="M687" s="148">
        <v>0.95067199999999996</v>
      </c>
      <c r="N687" s="145"/>
      <c r="O687" s="145"/>
      <c r="P687" s="145"/>
      <c r="Q687" s="145"/>
      <c r="R687" s="145"/>
      <c r="S687" s="145"/>
      <c r="T687" s="145"/>
      <c r="U687" s="145"/>
      <c r="V687" s="145"/>
      <c r="W687" s="157"/>
      <c r="X687" s="158"/>
      <c r="Y687" s="145"/>
    </row>
    <row r="688" spans="2:25" ht="14.25" customHeight="1" x14ac:dyDescent="0.25">
      <c r="B688" s="150">
        <v>41474</v>
      </c>
      <c r="C688" s="147">
        <v>6.410463810512837E-2</v>
      </c>
      <c r="D688" s="149">
        <v>6.3891537961680442E-2</v>
      </c>
      <c r="E688" s="147">
        <v>6.523696378724983E-2</v>
      </c>
      <c r="F688" s="147">
        <v>6.8086550246457461E-2</v>
      </c>
      <c r="G688" s="148">
        <v>164.45961344</v>
      </c>
      <c r="H688" s="148">
        <v>4.28781327</v>
      </c>
      <c r="I688" s="148">
        <v>10.574633609999999</v>
      </c>
      <c r="J688" s="147">
        <v>1.0343417126451575E-2</v>
      </c>
      <c r="K688" s="159">
        <v>4.1950122847770194E-3</v>
      </c>
      <c r="L688" s="148">
        <v>2190.4780000000001</v>
      </c>
      <c r="M688" s="148">
        <v>0.95433599999999996</v>
      </c>
      <c r="N688" s="145"/>
      <c r="O688" s="145"/>
      <c r="P688" s="145"/>
      <c r="Q688" s="145"/>
      <c r="R688" s="145"/>
      <c r="S688" s="145"/>
      <c r="T688" s="145"/>
      <c r="U688" s="145"/>
      <c r="V688" s="145"/>
      <c r="W688" s="157"/>
      <c r="X688" s="158"/>
      <c r="Y688" s="145"/>
    </row>
    <row r="689" spans="2:25" ht="14.25" customHeight="1" x14ac:dyDescent="0.25">
      <c r="B689" s="150">
        <v>41477</v>
      </c>
      <c r="C689" s="147">
        <v>6.4294468189748211E-2</v>
      </c>
      <c r="D689" s="149">
        <v>6.4085250663207013E-2</v>
      </c>
      <c r="E689" s="147">
        <v>6.5600106749949594E-2</v>
      </c>
      <c r="F689" s="147">
        <v>6.8499098262624611E-2</v>
      </c>
      <c r="G689" s="148">
        <v>166.03413189</v>
      </c>
      <c r="H689" s="148">
        <v>3.6690529399999998</v>
      </c>
      <c r="I689" s="148">
        <v>7.2429002499999999</v>
      </c>
      <c r="J689" s="147">
        <v>7.2263196044789028E-3</v>
      </c>
      <c r="K689" s="159">
        <v>4.4138475994175974E-3</v>
      </c>
      <c r="L689" s="148">
        <v>2202.1889999999999</v>
      </c>
      <c r="M689" s="148">
        <v>0.95195300000000005</v>
      </c>
      <c r="N689" s="145"/>
      <c r="O689" s="145"/>
      <c r="P689" s="145"/>
      <c r="Q689" s="145"/>
      <c r="R689" s="145"/>
      <c r="S689" s="145"/>
      <c r="T689" s="145"/>
      <c r="U689" s="145"/>
      <c r="V689" s="145"/>
      <c r="W689" s="157"/>
      <c r="X689" s="158"/>
      <c r="Y689" s="145"/>
    </row>
    <row r="690" spans="2:25" ht="14.25" customHeight="1" x14ac:dyDescent="0.25">
      <c r="B690" s="150">
        <v>41478</v>
      </c>
      <c r="C690" s="147">
        <v>6.4388480444357257E-2</v>
      </c>
      <c r="D690" s="149">
        <v>6.4242730832761968E-2</v>
      </c>
      <c r="E690" s="147">
        <v>6.5493902906338941E-2</v>
      </c>
      <c r="F690" s="147">
        <v>6.8374590645422034E-2</v>
      </c>
      <c r="G690" s="148">
        <v>169.38146133000001</v>
      </c>
      <c r="H690" s="148">
        <v>4.0316585099999998</v>
      </c>
      <c r="I690" s="148">
        <v>12.729009399999999</v>
      </c>
      <c r="J690" s="147">
        <v>-2.2312114736847909E-3</v>
      </c>
      <c r="K690" s="159">
        <v>4.1318598126600659E-3</v>
      </c>
      <c r="L690" s="148">
        <v>2265.8449999999998</v>
      </c>
      <c r="M690" s="148">
        <v>0.95079999999999998</v>
      </c>
      <c r="N690" s="145"/>
      <c r="O690" s="145"/>
      <c r="P690" s="145"/>
      <c r="Q690" s="145"/>
      <c r="R690" s="145"/>
      <c r="S690" s="145"/>
      <c r="T690" s="145"/>
      <c r="U690" s="145"/>
      <c r="V690" s="145"/>
      <c r="W690" s="157"/>
      <c r="X690" s="158"/>
      <c r="Y690" s="145"/>
    </row>
    <row r="691" spans="2:25" ht="14.25" customHeight="1" x14ac:dyDescent="0.25">
      <c r="B691" s="150">
        <v>41479</v>
      </c>
      <c r="C691" s="147">
        <v>6.4267337943580152E-2</v>
      </c>
      <c r="D691" s="149">
        <v>6.4165560120289761E-2</v>
      </c>
      <c r="E691" s="147">
        <v>6.5305599234429801E-2</v>
      </c>
      <c r="F691" s="147">
        <v>6.8304351212526801E-2</v>
      </c>
      <c r="G691" s="148">
        <v>171.45428478000002</v>
      </c>
      <c r="H691" s="148">
        <v>3.3299309099999999</v>
      </c>
      <c r="I691" s="148">
        <v>10.99014537</v>
      </c>
      <c r="J691" s="147">
        <v>-5.1785616185712575E-3</v>
      </c>
      <c r="K691" s="159">
        <v>4.1387910922370402E-3</v>
      </c>
      <c r="L691" s="148">
        <v>2249.1509999999998</v>
      </c>
      <c r="M691" s="148">
        <v>0.95252599999999998</v>
      </c>
      <c r="N691" s="145"/>
      <c r="O691" s="145"/>
      <c r="P691" s="145"/>
      <c r="Q691" s="145"/>
      <c r="R691" s="145"/>
      <c r="S691" s="145"/>
      <c r="T691" s="145"/>
      <c r="U691" s="145"/>
      <c r="V691" s="145"/>
      <c r="W691" s="157"/>
      <c r="X691" s="158"/>
      <c r="Y691" s="145"/>
    </row>
    <row r="692" spans="2:25" ht="14.25" customHeight="1" x14ac:dyDescent="0.25">
      <c r="B692" s="150">
        <v>41480</v>
      </c>
      <c r="C692" s="147">
        <v>6.449942641699706E-2</v>
      </c>
      <c r="D692" s="149">
        <v>6.4356896586789822E-2</v>
      </c>
      <c r="E692" s="147">
        <v>6.5510236422209212E-2</v>
      </c>
      <c r="F692" s="147">
        <v>6.8298294019018421E-2</v>
      </c>
      <c r="G692" s="148">
        <v>172.88971659999999</v>
      </c>
      <c r="H692" s="148">
        <v>2.9079532500000003</v>
      </c>
      <c r="I692" s="148">
        <v>8.5654500000000002</v>
      </c>
      <c r="J692" s="147">
        <v>-1.4652954054751254E-3</v>
      </c>
      <c r="K692" s="159">
        <v>3.9413974322285994E-3</v>
      </c>
      <c r="L692" s="148">
        <v>2237.683</v>
      </c>
      <c r="M692" s="148">
        <v>0.94883300000000004</v>
      </c>
      <c r="N692" s="145"/>
      <c r="O692" s="145"/>
      <c r="P692" s="145"/>
      <c r="Q692" s="145"/>
      <c r="R692" s="145"/>
      <c r="S692" s="145"/>
      <c r="T692" s="145"/>
      <c r="U692" s="145"/>
      <c r="V692" s="145"/>
      <c r="W692" s="157"/>
      <c r="X692" s="158"/>
      <c r="Y692" s="145"/>
    </row>
    <row r="693" spans="2:25" ht="14.25" customHeight="1" x14ac:dyDescent="0.25">
      <c r="B693" s="150">
        <v>41481</v>
      </c>
      <c r="C693" s="147">
        <v>6.4561843021489651E-2</v>
      </c>
      <c r="D693" s="149">
        <v>6.4412884643270704E-2</v>
      </c>
      <c r="E693" s="147">
        <v>6.5622312883835646E-2</v>
      </c>
      <c r="F693" s="147">
        <v>6.8440242407725949E-2</v>
      </c>
      <c r="G693" s="148">
        <v>172.86469812000001</v>
      </c>
      <c r="H693" s="148">
        <v>2.7208331100000001</v>
      </c>
      <c r="I693" s="148">
        <v>6.19328565</v>
      </c>
      <c r="J693" s="147">
        <v>-2.571357120852511E-3</v>
      </c>
      <c r="K693" s="159">
        <v>4.0273577644552444E-3</v>
      </c>
      <c r="L693" s="148">
        <v>2224.0079999999998</v>
      </c>
      <c r="M693" s="148">
        <v>0.94785399999999997</v>
      </c>
      <c r="N693" s="145"/>
      <c r="O693" s="145"/>
      <c r="P693" s="145"/>
      <c r="Q693" s="145"/>
      <c r="R693" s="145"/>
      <c r="S693" s="145"/>
      <c r="T693" s="145"/>
      <c r="U693" s="145"/>
      <c r="V693" s="145"/>
      <c r="W693" s="157"/>
      <c r="X693" s="158"/>
      <c r="Y693" s="145"/>
    </row>
    <row r="694" spans="2:25" ht="14.25" customHeight="1" x14ac:dyDescent="0.25">
      <c r="B694" s="150">
        <v>41484</v>
      </c>
      <c r="C694" s="147">
        <v>6.4728134260649273E-2</v>
      </c>
      <c r="D694" s="149">
        <v>6.4584482141486182E-2</v>
      </c>
      <c r="E694" s="147">
        <v>6.5642710330442555E-2</v>
      </c>
      <c r="F694" s="147">
        <v>6.8617811219855759E-2</v>
      </c>
      <c r="G694" s="148">
        <v>172.86898075000002</v>
      </c>
      <c r="H694" s="148">
        <v>3.5462472199999997</v>
      </c>
      <c r="I694" s="148">
        <v>6.3557039299999998</v>
      </c>
      <c r="J694" s="147">
        <v>2.7206676610625935E-3</v>
      </c>
      <c r="K694" s="159">
        <v>4.0333290783695769E-3</v>
      </c>
      <c r="L694" s="148">
        <v>2175.9699999999998</v>
      </c>
      <c r="M694" s="148">
        <v>0.94552199999999997</v>
      </c>
      <c r="N694" s="145"/>
      <c r="O694" s="145"/>
      <c r="P694" s="145"/>
      <c r="Q694" s="145"/>
      <c r="R694" s="145"/>
      <c r="S694" s="145"/>
      <c r="T694" s="145"/>
      <c r="U694" s="145"/>
      <c r="V694" s="145"/>
      <c r="W694" s="157"/>
      <c r="X694" s="158"/>
      <c r="Y694" s="145"/>
    </row>
    <row r="695" spans="2:25" ht="14.25" customHeight="1" x14ac:dyDescent="0.25">
      <c r="B695" s="150">
        <v>41485</v>
      </c>
      <c r="C695" s="147">
        <v>6.4729536147630759E-2</v>
      </c>
      <c r="D695" s="149">
        <v>6.4528810994036637E-2</v>
      </c>
      <c r="E695" s="147">
        <v>6.5742690882458946E-2</v>
      </c>
      <c r="F695" s="147">
        <v>6.8818867921687135E-2</v>
      </c>
      <c r="G695" s="148">
        <v>173.47882860000001</v>
      </c>
      <c r="H695" s="148">
        <v>2.5904966799999998</v>
      </c>
      <c r="I695" s="148">
        <v>8.6979703100000005</v>
      </c>
      <c r="J695" s="147">
        <v>6.6026448565673227E-3</v>
      </c>
      <c r="K695" s="159">
        <v>4.2900569276504985E-3</v>
      </c>
      <c r="L695" s="148">
        <v>2189.3879999999999</v>
      </c>
      <c r="M695" s="148">
        <v>0.94560500000000003</v>
      </c>
      <c r="N695" s="145"/>
      <c r="O695" s="145"/>
      <c r="P695" s="145"/>
      <c r="Q695" s="145"/>
      <c r="R695" s="145"/>
      <c r="S695" s="145"/>
      <c r="T695" s="145"/>
      <c r="U695" s="145"/>
      <c r="V695" s="145"/>
      <c r="W695" s="157"/>
      <c r="X695" s="158"/>
      <c r="Y695" s="145"/>
    </row>
    <row r="696" spans="2:25" ht="14.25" customHeight="1" x14ac:dyDescent="0.25">
      <c r="B696" s="150">
        <v>41486</v>
      </c>
      <c r="C696" s="147">
        <v>6.4805897232767085E-2</v>
      </c>
      <c r="D696" s="149">
        <v>6.4658176552175983E-2</v>
      </c>
      <c r="E696" s="147">
        <v>6.5619042933532601E-2</v>
      </c>
      <c r="F696" s="147">
        <v>6.8850958856318173E-2</v>
      </c>
      <c r="G696" s="148">
        <v>173.81283858</v>
      </c>
      <c r="H696" s="148">
        <v>3.05566359</v>
      </c>
      <c r="I696" s="148">
        <v>10.23651665</v>
      </c>
      <c r="J696" s="147">
        <v>8.1157230437526439E-3</v>
      </c>
      <c r="K696" s="159">
        <v>4.1927823041421897E-3</v>
      </c>
      <c r="L696" s="148">
        <v>2193.0210000000002</v>
      </c>
      <c r="M696" s="148">
        <v>0.94467500000000004</v>
      </c>
      <c r="N696" s="145"/>
      <c r="O696" s="145"/>
      <c r="P696" s="145"/>
      <c r="Q696" s="145"/>
      <c r="R696" s="145"/>
      <c r="S696" s="145"/>
      <c r="T696" s="145"/>
      <c r="U696" s="145"/>
      <c r="V696" s="145"/>
      <c r="W696" s="157"/>
      <c r="X696" s="158"/>
      <c r="Y696" s="145"/>
    </row>
    <row r="697" spans="2:25" ht="14.25" customHeight="1" x14ac:dyDescent="0.25">
      <c r="B697" s="150">
        <v>41487</v>
      </c>
      <c r="C697" s="147">
        <v>6.4898249490430507E-2</v>
      </c>
      <c r="D697" s="149">
        <v>6.4807515011254202E-2</v>
      </c>
      <c r="E697" s="147">
        <v>6.5464171444642533E-2</v>
      </c>
      <c r="F697" s="147">
        <v>6.8851062894822401E-2</v>
      </c>
      <c r="G697" s="148">
        <v>174.23547604000001</v>
      </c>
      <c r="H697" s="148">
        <v>2.3193003499999998</v>
      </c>
      <c r="I697" s="148">
        <v>10.93790854</v>
      </c>
      <c r="J697" s="147">
        <v>2.6610029546003805E-3</v>
      </c>
      <c r="K697" s="159">
        <v>4.0435478835681993E-3</v>
      </c>
      <c r="L697" s="148">
        <v>2245.364</v>
      </c>
      <c r="M697" s="148">
        <v>0.94355800000000001</v>
      </c>
      <c r="N697" s="145"/>
      <c r="O697" s="145"/>
      <c r="P697" s="145"/>
      <c r="Q697" s="145"/>
      <c r="R697" s="145"/>
      <c r="S697" s="145"/>
      <c r="T697" s="145"/>
      <c r="U697" s="145"/>
      <c r="V697" s="145"/>
      <c r="W697" s="157"/>
      <c r="X697" s="158"/>
      <c r="Y697" s="145"/>
    </row>
    <row r="698" spans="2:25" ht="14.25" customHeight="1" x14ac:dyDescent="0.25">
      <c r="B698" s="150">
        <v>41488</v>
      </c>
      <c r="C698" s="147">
        <v>6.4893089279380006E-2</v>
      </c>
      <c r="D698" s="149">
        <v>6.4825580791807849E-2</v>
      </c>
      <c r="E698" s="147">
        <v>6.5580563332148498E-2</v>
      </c>
      <c r="F698" s="147">
        <v>6.8713332619831646E-2</v>
      </c>
      <c r="G698" s="148">
        <v>176.19054639000001</v>
      </c>
      <c r="H698" s="148">
        <v>2.2224943399999999</v>
      </c>
      <c r="I698" s="148">
        <v>10.22097233</v>
      </c>
      <c r="J698" s="147">
        <v>-2.2533076400860557E-3</v>
      </c>
      <c r="K698" s="159">
        <v>3.8877518280237972E-3</v>
      </c>
      <c r="L698" s="148">
        <v>2247.2629999999999</v>
      </c>
      <c r="M698" s="148">
        <v>0.94344099999999997</v>
      </c>
      <c r="N698" s="145"/>
      <c r="O698" s="145"/>
      <c r="P698" s="145"/>
      <c r="Q698" s="145"/>
      <c r="R698" s="145"/>
      <c r="S698" s="145"/>
      <c r="T698" s="145"/>
      <c r="U698" s="145"/>
      <c r="V698" s="145"/>
      <c r="W698" s="157"/>
      <c r="X698" s="158"/>
      <c r="Y698" s="145"/>
    </row>
    <row r="699" spans="2:25" ht="14.25" customHeight="1" x14ac:dyDescent="0.25">
      <c r="B699" s="150">
        <v>41491</v>
      </c>
      <c r="C699" s="147">
        <v>6.4687302999169596E-2</v>
      </c>
      <c r="D699" s="149">
        <v>6.4563271094675995E-2</v>
      </c>
      <c r="E699" s="147">
        <v>6.5598944106879067E-2</v>
      </c>
      <c r="F699" s="147">
        <v>6.888070326689659E-2</v>
      </c>
      <c r="G699" s="148">
        <v>177.74746551999999</v>
      </c>
      <c r="H699" s="148">
        <v>2.1021210299999997</v>
      </c>
      <c r="I699" s="148">
        <v>7.7610136799999996</v>
      </c>
      <c r="J699" s="147">
        <v>-5.8333241073385772E-3</v>
      </c>
      <c r="K699" s="159">
        <v>4.3174321722205949E-3</v>
      </c>
      <c r="L699" s="148">
        <v>2278.3290000000002</v>
      </c>
      <c r="M699" s="148">
        <v>0.94620099999999996</v>
      </c>
      <c r="N699" s="145"/>
      <c r="O699" s="145"/>
      <c r="P699" s="145"/>
      <c r="Q699" s="145"/>
      <c r="R699" s="145"/>
      <c r="S699" s="145"/>
      <c r="T699" s="145"/>
      <c r="U699" s="145"/>
      <c r="V699" s="145"/>
      <c r="W699" s="157"/>
      <c r="X699" s="158"/>
      <c r="Y699" s="145"/>
    </row>
    <row r="700" spans="2:25" ht="14.25" customHeight="1" x14ac:dyDescent="0.25">
      <c r="B700" s="150">
        <v>41492</v>
      </c>
      <c r="C700" s="147">
        <v>6.4416713128075537E-2</v>
      </c>
      <c r="D700" s="149">
        <v>6.4229987382699624E-2</v>
      </c>
      <c r="E700" s="147">
        <v>6.5432484669039406E-2</v>
      </c>
      <c r="F700" s="147">
        <v>6.8911413130205823E-2</v>
      </c>
      <c r="G700" s="148">
        <v>177.74079251999999</v>
      </c>
      <c r="H700" s="148">
        <v>3.5870221199999999</v>
      </c>
      <c r="I700" s="148">
        <v>10.243081459999999</v>
      </c>
      <c r="J700" s="147">
        <v>-7.5800170433702584E-3</v>
      </c>
      <c r="K700" s="159">
        <v>4.6814257475061988E-3</v>
      </c>
      <c r="L700" s="148">
        <v>2293.6410000000001</v>
      </c>
      <c r="M700" s="148">
        <v>0.95010600000000001</v>
      </c>
      <c r="N700" s="145"/>
      <c r="O700" s="145"/>
      <c r="P700" s="145"/>
      <c r="Q700" s="145"/>
      <c r="R700" s="145"/>
      <c r="S700" s="145"/>
      <c r="T700" s="145"/>
      <c r="U700" s="145"/>
      <c r="V700" s="145"/>
      <c r="W700" s="157"/>
      <c r="X700" s="158"/>
      <c r="Y700" s="145"/>
    </row>
    <row r="701" spans="2:25" ht="14.25" customHeight="1" x14ac:dyDescent="0.25">
      <c r="B701" s="150">
        <v>41493</v>
      </c>
      <c r="C701" s="147">
        <v>6.4468341492334491E-2</v>
      </c>
      <c r="D701" s="149">
        <v>6.4289309302404105E-2</v>
      </c>
      <c r="E701" s="147">
        <v>6.5409910782670624E-2</v>
      </c>
      <c r="F701" s="147">
        <v>6.8982175595106526E-2</v>
      </c>
      <c r="G701" s="148">
        <v>175.63694983000002</v>
      </c>
      <c r="H701" s="148">
        <v>3.8864759599999998</v>
      </c>
      <c r="I701" s="148">
        <v>10.851102940000001</v>
      </c>
      <c r="J701" s="147">
        <v>-5.1522492375610223E-3</v>
      </c>
      <c r="K701" s="159">
        <v>4.6928662927024217E-3</v>
      </c>
      <c r="L701" s="148">
        <v>2280.623</v>
      </c>
      <c r="M701" s="148">
        <v>0.94955999999999996</v>
      </c>
      <c r="N701" s="145"/>
      <c r="O701" s="145"/>
      <c r="P701" s="145"/>
      <c r="Q701" s="145"/>
      <c r="R701" s="145"/>
      <c r="S701" s="145"/>
      <c r="T701" s="145"/>
      <c r="U701" s="145"/>
      <c r="V701" s="145"/>
      <c r="W701" s="157"/>
      <c r="X701" s="158"/>
      <c r="Y701" s="145"/>
    </row>
    <row r="702" spans="2:25" ht="14.25" customHeight="1" x14ac:dyDescent="0.25">
      <c r="B702" s="150">
        <v>41494</v>
      </c>
      <c r="C702" s="147">
        <v>6.4287478401002948E-2</v>
      </c>
      <c r="D702" s="149">
        <v>6.4099916139084612E-2</v>
      </c>
      <c r="E702" s="147">
        <v>6.5269771861846682E-2</v>
      </c>
      <c r="F702" s="147">
        <v>6.87867917474171E-2</v>
      </c>
      <c r="G702" s="148">
        <v>174.51241251000002</v>
      </c>
      <c r="H702" s="148">
        <v>2.8785748799999999</v>
      </c>
      <c r="I702" s="148">
        <v>7.2384922999999999</v>
      </c>
      <c r="J702" s="147">
        <v>-6.162357851798873E-3</v>
      </c>
      <c r="K702" s="159">
        <v>4.6868756083324886E-3</v>
      </c>
      <c r="L702" s="148">
        <v>2276.7820000000002</v>
      </c>
      <c r="M702" s="148">
        <v>0.95231500000000002</v>
      </c>
      <c r="N702" s="145"/>
      <c r="O702" s="145"/>
      <c r="P702" s="145"/>
      <c r="Q702" s="145"/>
      <c r="R702" s="145"/>
      <c r="S702" s="145"/>
      <c r="T702" s="145"/>
      <c r="U702" s="145"/>
      <c r="V702" s="145"/>
      <c r="W702" s="157"/>
      <c r="X702" s="158"/>
      <c r="Y702" s="145"/>
    </row>
    <row r="703" spans="2:25" ht="14.25" customHeight="1" x14ac:dyDescent="0.25">
      <c r="B703" s="150">
        <v>41495</v>
      </c>
      <c r="C703" s="147">
        <v>6.4337215906241571E-2</v>
      </c>
      <c r="D703" s="149">
        <v>6.416548886949297E-2</v>
      </c>
      <c r="E703" s="147">
        <v>6.5119162366240324E-2</v>
      </c>
      <c r="F703" s="147">
        <v>6.859498569096667E-2</v>
      </c>
      <c r="G703" s="148">
        <v>174.31986144999999</v>
      </c>
      <c r="H703" s="148">
        <v>4.3789263099999998</v>
      </c>
      <c r="I703" s="148">
        <v>9.44085413</v>
      </c>
      <c r="J703" s="147">
        <v>-4.2572043423754341E-3</v>
      </c>
      <c r="K703" s="159">
        <v>4.4294968214736996E-3</v>
      </c>
      <c r="L703" s="148">
        <v>2286.0100000000002</v>
      </c>
      <c r="M703" s="148">
        <v>0.95198799999999995</v>
      </c>
      <c r="N703" s="145"/>
      <c r="O703" s="145"/>
      <c r="P703" s="145"/>
      <c r="Q703" s="145"/>
      <c r="R703" s="145"/>
      <c r="S703" s="145"/>
      <c r="T703" s="145"/>
      <c r="U703" s="145"/>
      <c r="V703" s="145"/>
      <c r="W703" s="157"/>
      <c r="X703" s="158"/>
      <c r="Y703" s="145"/>
    </row>
    <row r="704" spans="2:25" ht="14.25" customHeight="1" x14ac:dyDescent="0.25">
      <c r="B704" s="150">
        <v>41498</v>
      </c>
      <c r="C704" s="147">
        <v>6.4303660063175686E-2</v>
      </c>
      <c r="D704" s="149">
        <v>6.4113240675015684E-2</v>
      </c>
      <c r="E704" s="147">
        <v>6.5102541050903295E-2</v>
      </c>
      <c r="F704" s="147">
        <v>6.8947189434686015E-2</v>
      </c>
      <c r="G704" s="148">
        <v>173.89790652000002</v>
      </c>
      <c r="H704" s="148">
        <v>3.9880066800000002</v>
      </c>
      <c r="I704" s="148">
        <v>15.060153909999999</v>
      </c>
      <c r="J704" s="147">
        <v>-3.6809399534955406E-3</v>
      </c>
      <c r="K704" s="159">
        <v>4.8339487596703312E-3</v>
      </c>
      <c r="L704" s="148">
        <v>2352.7939999999999</v>
      </c>
      <c r="M704" s="148">
        <v>0.95253299999999996</v>
      </c>
      <c r="N704" s="145"/>
      <c r="O704" s="145"/>
      <c r="P704" s="145"/>
      <c r="Q704" s="145"/>
      <c r="R704" s="145"/>
      <c r="S704" s="145"/>
      <c r="T704" s="145"/>
      <c r="U704" s="145"/>
      <c r="V704" s="145"/>
      <c r="W704" s="157"/>
      <c r="X704" s="158"/>
      <c r="Y704" s="145"/>
    </row>
    <row r="705" spans="2:25" ht="14.25" customHeight="1" x14ac:dyDescent="0.25">
      <c r="B705" s="150">
        <v>41499</v>
      </c>
      <c r="C705" s="147">
        <v>6.442389142442484E-2</v>
      </c>
      <c r="D705" s="149">
        <v>6.4249387105729708E-2</v>
      </c>
      <c r="E705" s="147">
        <v>6.5061094885427231E-2</v>
      </c>
      <c r="F705" s="147">
        <v>6.8948360272331713E-2</v>
      </c>
      <c r="G705" s="148">
        <v>172.80957522</v>
      </c>
      <c r="H705" s="148">
        <v>1.8600624400000001</v>
      </c>
      <c r="I705" s="148">
        <v>10.07244096</v>
      </c>
      <c r="J705" s="147">
        <v>-4.5079606080427855E-3</v>
      </c>
      <c r="K705" s="159">
        <v>4.6989731666020051E-3</v>
      </c>
      <c r="L705" s="148">
        <v>2359.0680000000002</v>
      </c>
      <c r="M705" s="148">
        <v>0.95074599999999998</v>
      </c>
      <c r="N705" s="145"/>
      <c r="O705" s="145"/>
      <c r="P705" s="145"/>
      <c r="Q705" s="145"/>
      <c r="R705" s="145"/>
      <c r="S705" s="145"/>
      <c r="T705" s="145"/>
      <c r="U705" s="145"/>
      <c r="V705" s="145"/>
      <c r="W705" s="157"/>
      <c r="X705" s="158"/>
      <c r="Y705" s="145"/>
    </row>
    <row r="706" spans="2:25" ht="14.25" customHeight="1" x14ac:dyDescent="0.25">
      <c r="B706" s="150">
        <v>41500</v>
      </c>
      <c r="C706" s="147">
        <v>6.4302837046463487E-2</v>
      </c>
      <c r="D706" s="149">
        <v>6.410842861192162E-2</v>
      </c>
      <c r="E706" s="147">
        <v>6.5030566541806445E-2</v>
      </c>
      <c r="F706" s="147">
        <v>6.8950287555698944E-2</v>
      </c>
      <c r="G706" s="148">
        <v>172.44589868</v>
      </c>
      <c r="H706" s="148">
        <v>3.33891005</v>
      </c>
      <c r="I706" s="148">
        <v>13.854764360000001</v>
      </c>
      <c r="J706" s="147">
        <v>-6.7172818219988226E-3</v>
      </c>
      <c r="K706" s="159">
        <v>4.8418589437773246E-3</v>
      </c>
      <c r="L706" s="148">
        <v>2349.08</v>
      </c>
      <c r="M706" s="148">
        <v>0.95233800000000002</v>
      </c>
      <c r="N706" s="145"/>
      <c r="O706" s="145"/>
      <c r="P706" s="145"/>
      <c r="Q706" s="145"/>
      <c r="R706" s="145"/>
      <c r="S706" s="145"/>
      <c r="T706" s="145"/>
      <c r="U706" s="145"/>
      <c r="V706" s="145"/>
      <c r="W706" s="157"/>
      <c r="X706" s="158"/>
      <c r="Y706" s="145"/>
    </row>
    <row r="707" spans="2:25" ht="14.25" customHeight="1" x14ac:dyDescent="0.25">
      <c r="B707" s="150">
        <v>41501</v>
      </c>
      <c r="C707" s="147">
        <v>6.4252222537204806E-2</v>
      </c>
      <c r="D707" s="149">
        <v>6.4027397628401761E-2</v>
      </c>
      <c r="E707" s="147">
        <v>6.4983245205003884E-2</v>
      </c>
      <c r="F707" s="147">
        <v>6.9090399940758829E-2</v>
      </c>
      <c r="G707" s="148">
        <v>171.29774642000001</v>
      </c>
      <c r="H707" s="148">
        <v>2.8366860300000001</v>
      </c>
      <c r="I707" s="148">
        <v>9.1096050599999998</v>
      </c>
      <c r="J707" s="147">
        <v>-6.0081862498169566E-3</v>
      </c>
      <c r="K707" s="159">
        <v>5.0630023123570678E-3</v>
      </c>
      <c r="L707" s="148">
        <v>2321.576</v>
      </c>
      <c r="M707" s="148">
        <v>0.95326900000000003</v>
      </c>
      <c r="N707" s="145"/>
      <c r="O707" s="145"/>
      <c r="P707" s="145"/>
      <c r="Q707" s="145"/>
      <c r="R707" s="145"/>
      <c r="S707" s="145"/>
      <c r="T707" s="145"/>
      <c r="U707" s="145"/>
      <c r="V707" s="145"/>
      <c r="W707" s="157"/>
      <c r="X707" s="158"/>
      <c r="Y707" s="145"/>
    </row>
    <row r="708" spans="2:25" ht="14.25" customHeight="1" x14ac:dyDescent="0.25">
      <c r="B708" s="150">
        <v>41502</v>
      </c>
      <c r="C708" s="147">
        <v>6.4530176153060573E-2</v>
      </c>
      <c r="D708" s="149">
        <v>6.4298550316095035E-2</v>
      </c>
      <c r="E708" s="147">
        <v>6.5329356269741221E-2</v>
      </c>
      <c r="F708" s="147">
        <v>6.9034815150568418E-2</v>
      </c>
      <c r="G708" s="148">
        <v>170.19535753</v>
      </c>
      <c r="H708" s="148">
        <v>4.1849275800000001</v>
      </c>
      <c r="I708" s="148">
        <v>20.807525609999999</v>
      </c>
      <c r="J708" s="147">
        <v>1.5284247731853513E-3</v>
      </c>
      <c r="K708" s="159">
        <v>4.7362648344733832E-3</v>
      </c>
      <c r="L708" s="148">
        <v>2304.1439999999998</v>
      </c>
      <c r="M708" s="148">
        <v>0.94934200000000002</v>
      </c>
      <c r="N708" s="145"/>
      <c r="O708" s="145"/>
      <c r="P708" s="145"/>
      <c r="Q708" s="145"/>
      <c r="R708" s="145"/>
      <c r="S708" s="145"/>
      <c r="T708" s="145"/>
      <c r="U708" s="145"/>
      <c r="V708" s="145"/>
      <c r="W708" s="157"/>
      <c r="X708" s="158"/>
      <c r="Y708" s="145"/>
    </row>
    <row r="709" spans="2:25" ht="14.25" customHeight="1" x14ac:dyDescent="0.25">
      <c r="B709" s="150">
        <v>41505</v>
      </c>
      <c r="C709" s="147">
        <v>6.4419467102530464E-2</v>
      </c>
      <c r="D709" s="149">
        <v>6.4178461540609091E-2</v>
      </c>
      <c r="E709" s="147">
        <v>6.5269360629235287E-2</v>
      </c>
      <c r="F709" s="147">
        <v>6.9026839982367472E-2</v>
      </c>
      <c r="G709" s="148">
        <v>170.92411806000001</v>
      </c>
      <c r="H709" s="148">
        <v>2.8159949499999999</v>
      </c>
      <c r="I709" s="148">
        <v>11.40809971</v>
      </c>
      <c r="J709" s="147">
        <v>-4.9798939458090491E-3</v>
      </c>
      <c r="K709" s="159">
        <v>4.8483784417583803E-3</v>
      </c>
      <c r="L709" s="148">
        <v>2331.4299999999998</v>
      </c>
      <c r="M709" s="148">
        <v>0.95092100000000002</v>
      </c>
      <c r="N709" s="145"/>
      <c r="O709" s="145"/>
      <c r="P709" s="145"/>
      <c r="Q709" s="145"/>
      <c r="R709" s="145"/>
      <c r="S709" s="145"/>
      <c r="T709" s="145"/>
      <c r="U709" s="145"/>
      <c r="V709" s="145"/>
      <c r="W709" s="157"/>
      <c r="X709" s="158"/>
      <c r="Y709" s="145"/>
    </row>
    <row r="710" spans="2:25" ht="14.25" customHeight="1" x14ac:dyDescent="0.25">
      <c r="B710" s="150">
        <v>41506</v>
      </c>
      <c r="C710" s="147">
        <v>6.4402036280341121E-2</v>
      </c>
      <c r="D710" s="149">
        <v>6.411143702691903E-2</v>
      </c>
      <c r="E710" s="147">
        <v>6.534657695362267E-2</v>
      </c>
      <c r="F710" s="147">
        <v>6.9095791118377312E-2</v>
      </c>
      <c r="G710" s="148">
        <v>170.91612875999999</v>
      </c>
      <c r="H710" s="148">
        <v>2.9504580099999997</v>
      </c>
      <c r="I710" s="148">
        <v>9.4975236299999999</v>
      </c>
      <c r="J710" s="147">
        <v>-4.5271628826645677E-3</v>
      </c>
      <c r="K710" s="159">
        <v>4.9843540914582818E-3</v>
      </c>
      <c r="L710" s="148">
        <v>2312.4650000000001</v>
      </c>
      <c r="M710" s="148">
        <v>0.95120899999999997</v>
      </c>
      <c r="N710" s="145"/>
      <c r="O710" s="145"/>
      <c r="P710" s="145"/>
      <c r="Q710" s="145"/>
      <c r="R710" s="145"/>
      <c r="S710" s="145"/>
      <c r="T710" s="145"/>
      <c r="U710" s="145"/>
      <c r="V710" s="145"/>
      <c r="W710" s="157"/>
      <c r="X710" s="158"/>
      <c r="Y710" s="145"/>
    </row>
    <row r="711" spans="2:25" ht="14.25" customHeight="1" x14ac:dyDescent="0.25">
      <c r="B711" s="150">
        <v>41507</v>
      </c>
      <c r="C711" s="147">
        <v>6.4436845211552518E-2</v>
      </c>
      <c r="D711" s="149">
        <v>6.41760134636086E-2</v>
      </c>
      <c r="E711" s="147">
        <v>6.5377262606281503E-2</v>
      </c>
      <c r="F711" s="147">
        <v>6.9084344915278345E-2</v>
      </c>
      <c r="G711" s="148">
        <v>171.37834337999999</v>
      </c>
      <c r="H711" s="148">
        <v>2.52951579</v>
      </c>
      <c r="I711" s="148">
        <v>6.75697043</v>
      </c>
      <c r="J711" s="147">
        <v>-2.7320836947767203E-3</v>
      </c>
      <c r="K711" s="159">
        <v>4.9083314516697452E-3</v>
      </c>
      <c r="L711" s="148">
        <v>2308.5889999999999</v>
      </c>
      <c r="M711" s="148">
        <v>0.95072100000000004</v>
      </c>
      <c r="N711" s="145"/>
      <c r="O711" s="145"/>
      <c r="P711" s="145"/>
      <c r="Q711" s="145"/>
      <c r="R711" s="145"/>
      <c r="S711" s="145"/>
      <c r="T711" s="145"/>
      <c r="U711" s="145"/>
      <c r="V711" s="145"/>
      <c r="W711" s="157"/>
      <c r="X711" s="158"/>
      <c r="Y711" s="145"/>
    </row>
    <row r="712" spans="2:25" ht="14.25" customHeight="1" x14ac:dyDescent="0.25">
      <c r="B712" s="150">
        <v>41508</v>
      </c>
      <c r="C712" s="147">
        <v>6.4553260518381242E-2</v>
      </c>
      <c r="D712" s="149">
        <v>6.4312353746224404E-2</v>
      </c>
      <c r="E712" s="147">
        <v>6.5385808547211779E-2</v>
      </c>
      <c r="F712" s="147">
        <v>6.9085880762080096E-2</v>
      </c>
      <c r="G712" s="148">
        <v>170.99523041</v>
      </c>
      <c r="H712" s="148">
        <v>2.5907205100000001</v>
      </c>
      <c r="I712" s="148">
        <v>7.5265418799999999</v>
      </c>
      <c r="J712" s="147">
        <v>-4.3797092596931445E-3</v>
      </c>
      <c r="K712" s="159">
        <v>4.7735270158556914E-3</v>
      </c>
      <c r="L712" s="148">
        <v>2303.9319999999998</v>
      </c>
      <c r="M712" s="148">
        <v>0.94913000000000003</v>
      </c>
      <c r="N712" s="145"/>
      <c r="O712" s="145"/>
      <c r="P712" s="145"/>
      <c r="Q712" s="145"/>
      <c r="R712" s="145"/>
      <c r="S712" s="145"/>
      <c r="T712" s="145"/>
      <c r="U712" s="145"/>
      <c r="V712" s="145"/>
      <c r="W712" s="157"/>
      <c r="X712" s="158"/>
      <c r="Y712" s="145"/>
    </row>
    <row r="713" spans="2:25" ht="14.25" customHeight="1" x14ac:dyDescent="0.25">
      <c r="B713" s="150">
        <v>41509</v>
      </c>
      <c r="C713" s="147">
        <v>6.4627016998543965E-2</v>
      </c>
      <c r="D713" s="149">
        <v>6.4393280801224598E-2</v>
      </c>
      <c r="E713" s="147">
        <v>6.5519717794049789E-2</v>
      </c>
      <c r="F713" s="147">
        <v>6.9019134706675533E-2</v>
      </c>
      <c r="G713" s="148">
        <v>170.82577158999999</v>
      </c>
      <c r="H713" s="148">
        <v>3.0219836500000001</v>
      </c>
      <c r="I713" s="148">
        <v>9.1944512500000002</v>
      </c>
      <c r="J713" s="147">
        <v>-1.8022207890240165E-3</v>
      </c>
      <c r="K713" s="159">
        <v>4.6258539054509357E-3</v>
      </c>
      <c r="L713" s="148">
        <v>2286.9290000000001</v>
      </c>
      <c r="M713" s="148">
        <v>0.94814200000000004</v>
      </c>
      <c r="N713" s="145"/>
      <c r="O713" s="145"/>
      <c r="P713" s="145"/>
      <c r="Q713" s="145"/>
      <c r="R713" s="145"/>
      <c r="S713" s="145"/>
      <c r="T713" s="145"/>
      <c r="U713" s="145"/>
      <c r="V713" s="145"/>
      <c r="W713" s="157"/>
      <c r="X713" s="158"/>
      <c r="Y713" s="145"/>
    </row>
    <row r="714" spans="2:25" ht="14.25" customHeight="1" x14ac:dyDescent="0.25">
      <c r="B714" s="150">
        <v>41512</v>
      </c>
      <c r="C714" s="147">
        <v>6.450723799969596E-2</v>
      </c>
      <c r="D714" s="149">
        <v>6.4255717743642887E-2</v>
      </c>
      <c r="E714" s="147">
        <v>6.5380468951846113E-2</v>
      </c>
      <c r="F714" s="147">
        <v>6.901952594938468E-2</v>
      </c>
      <c r="G714" s="148">
        <v>171.83807109999998</v>
      </c>
      <c r="H714" s="148">
        <v>3.03637025</v>
      </c>
      <c r="I714" s="148">
        <v>10.89822959</v>
      </c>
      <c r="J714" s="147">
        <v>-3.654104434834288E-3</v>
      </c>
      <c r="K714" s="159">
        <v>4.763808205741793E-3</v>
      </c>
      <c r="L714" s="148">
        <v>2335.616</v>
      </c>
      <c r="M714" s="148">
        <v>0.95012399999999997</v>
      </c>
      <c r="N714" s="145"/>
      <c r="O714" s="145"/>
      <c r="P714" s="145"/>
      <c r="Q714" s="145"/>
      <c r="R714" s="145"/>
      <c r="S714" s="145"/>
      <c r="T714" s="145"/>
      <c r="U714" s="145"/>
      <c r="V714" s="145"/>
      <c r="W714" s="157"/>
      <c r="X714" s="158"/>
      <c r="Y714" s="145"/>
    </row>
    <row r="715" spans="2:25" ht="14.25" customHeight="1" x14ac:dyDescent="0.25">
      <c r="B715" s="150">
        <v>41513</v>
      </c>
      <c r="C715" s="147">
        <v>6.4458278104771727E-2</v>
      </c>
      <c r="D715" s="149">
        <v>6.4196715960832998E-2</v>
      </c>
      <c r="E715" s="147">
        <v>6.5318590872854354E-2</v>
      </c>
      <c r="F715" s="147">
        <v>6.8957145497075392E-2</v>
      </c>
      <c r="G715" s="148">
        <v>171.75607721</v>
      </c>
      <c r="H715" s="148">
        <v>1.55622792</v>
      </c>
      <c r="I715" s="148">
        <v>7.5243009900000004</v>
      </c>
      <c r="J715" s="147">
        <v>-5.9286907641927199E-3</v>
      </c>
      <c r="K715" s="159">
        <v>4.7604295362423943E-3</v>
      </c>
      <c r="L715" s="148">
        <v>2340.8809999999999</v>
      </c>
      <c r="M715" s="148">
        <v>0.95103499999999996</v>
      </c>
      <c r="N715" s="145"/>
      <c r="O715" s="145"/>
      <c r="P715" s="145"/>
      <c r="Q715" s="145"/>
      <c r="R715" s="145"/>
      <c r="S715" s="145"/>
      <c r="T715" s="145"/>
      <c r="U715" s="145"/>
      <c r="V715" s="145"/>
      <c r="W715" s="157"/>
      <c r="X715" s="158"/>
      <c r="Y715" s="145"/>
    </row>
    <row r="716" spans="2:25" ht="14.25" customHeight="1" x14ac:dyDescent="0.25">
      <c r="B716" s="150">
        <v>41514</v>
      </c>
      <c r="C716" s="147">
        <v>6.4558138103115198E-2</v>
      </c>
      <c r="D716" s="149">
        <v>6.4380543428358208E-2</v>
      </c>
      <c r="E716" s="147">
        <v>6.5011363030640368E-2</v>
      </c>
      <c r="F716" s="147">
        <v>6.8890885316169242E-2</v>
      </c>
      <c r="G716" s="148">
        <v>172.06162790000002</v>
      </c>
      <c r="H716" s="148">
        <v>4.4974152900000002</v>
      </c>
      <c r="I716" s="148">
        <v>10.346707180000001</v>
      </c>
      <c r="J716" s="147">
        <v>-5.7555430633341072E-3</v>
      </c>
      <c r="K716" s="159">
        <v>4.5103418878110341E-3</v>
      </c>
      <c r="L716" s="148">
        <v>2328.056</v>
      </c>
      <c r="M716" s="148">
        <v>0.94962599999999997</v>
      </c>
      <c r="N716" s="145"/>
      <c r="O716" s="145"/>
      <c r="P716" s="145"/>
      <c r="Q716" s="145"/>
      <c r="R716" s="145"/>
      <c r="S716" s="145"/>
      <c r="T716" s="145"/>
      <c r="U716" s="145"/>
      <c r="V716" s="145"/>
      <c r="W716" s="157"/>
      <c r="X716" s="158"/>
      <c r="Y716" s="145"/>
    </row>
    <row r="717" spans="2:25" ht="14.25" customHeight="1" x14ac:dyDescent="0.25">
      <c r="B717" s="150">
        <v>41515</v>
      </c>
      <c r="C717" s="147">
        <v>6.4634844109702744E-2</v>
      </c>
      <c r="D717" s="149">
        <v>6.4439465632712509E-2</v>
      </c>
      <c r="E717" s="147">
        <v>6.5292987807540823E-2</v>
      </c>
      <c r="F717" s="147">
        <v>6.8890361672612671E-2</v>
      </c>
      <c r="G717" s="148">
        <v>172.52509308</v>
      </c>
      <c r="H717" s="148">
        <v>3.5379318500000001</v>
      </c>
      <c r="I717" s="148">
        <v>6.6694643899999999</v>
      </c>
      <c r="J717" s="147">
        <v>-3.3805358858757036E-3</v>
      </c>
      <c r="K717" s="159">
        <v>4.4508960399001624E-3</v>
      </c>
      <c r="L717" s="148">
        <v>2318.3110000000001</v>
      </c>
      <c r="M717" s="148">
        <v>0.948299</v>
      </c>
      <c r="N717" s="145"/>
      <c r="O717" s="145"/>
      <c r="P717" s="145"/>
      <c r="Q717" s="145"/>
      <c r="R717" s="145"/>
      <c r="S717" s="145"/>
      <c r="T717" s="145"/>
      <c r="U717" s="145"/>
      <c r="V717" s="145"/>
      <c r="W717" s="157"/>
      <c r="X717" s="158"/>
      <c r="Y717" s="145"/>
    </row>
    <row r="718" spans="2:25" ht="14.25" customHeight="1" x14ac:dyDescent="0.25">
      <c r="B718" s="150">
        <v>41516</v>
      </c>
      <c r="C718" s="147">
        <v>6.4779847129613072E-2</v>
      </c>
      <c r="D718" s="149">
        <v>6.4586744315342004E-2</v>
      </c>
      <c r="E718" s="147">
        <v>6.5385857731835875E-2</v>
      </c>
      <c r="F718" s="147">
        <v>6.8763345261120531E-2</v>
      </c>
      <c r="G718" s="148">
        <v>172.41002137000001</v>
      </c>
      <c r="H718" s="148">
        <v>2.3200671600000002</v>
      </c>
      <c r="I718" s="148">
        <v>7.7641394899999998</v>
      </c>
      <c r="J718" s="147">
        <v>-7.8670415803886427E-4</v>
      </c>
      <c r="K718" s="159">
        <v>4.1766009457785275E-3</v>
      </c>
      <c r="L718" s="148">
        <v>2313.91</v>
      </c>
      <c r="M718" s="148">
        <v>0.94609900000000002</v>
      </c>
      <c r="N718" s="145"/>
      <c r="O718" s="145"/>
      <c r="P718" s="145"/>
      <c r="Q718" s="145"/>
      <c r="R718" s="145"/>
      <c r="S718" s="145"/>
      <c r="T718" s="145"/>
      <c r="U718" s="145"/>
      <c r="V718" s="145"/>
      <c r="W718" s="157"/>
      <c r="X718" s="158"/>
      <c r="Y718" s="145"/>
    </row>
    <row r="719" spans="2:25" ht="14.25" customHeight="1" x14ac:dyDescent="0.25">
      <c r="B719" s="150">
        <v>41519</v>
      </c>
      <c r="C719" s="147">
        <v>6.4679831704958307E-2</v>
      </c>
      <c r="D719" s="149">
        <v>6.451198868024359E-2</v>
      </c>
      <c r="E719" s="147">
        <v>6.5323009292045611E-2</v>
      </c>
      <c r="F719" s="147">
        <v>6.8630476537570151E-2</v>
      </c>
      <c r="G719" s="148">
        <v>172.42034458999998</v>
      </c>
      <c r="H719" s="148">
        <v>1.8199177899999999</v>
      </c>
      <c r="I719" s="148">
        <v>5.5432113100000002</v>
      </c>
      <c r="J719" s="147">
        <v>-6.4216554562554909E-3</v>
      </c>
      <c r="K719" s="159">
        <v>4.118487857326561E-3</v>
      </c>
      <c r="L719" s="148">
        <v>2320.3440000000001</v>
      </c>
      <c r="M719" s="148">
        <v>0.94753500000000002</v>
      </c>
      <c r="N719" s="145"/>
      <c r="O719" s="145"/>
      <c r="P719" s="145"/>
      <c r="Q719" s="145"/>
      <c r="R719" s="145"/>
      <c r="S719" s="145"/>
      <c r="T719" s="145"/>
      <c r="U719" s="145"/>
      <c r="V719" s="145"/>
      <c r="W719" s="157"/>
      <c r="X719" s="158"/>
      <c r="Y719" s="145"/>
    </row>
    <row r="720" spans="2:25" ht="14.25" customHeight="1" x14ac:dyDescent="0.25">
      <c r="B720" s="150">
        <v>41520</v>
      </c>
      <c r="C720" s="147">
        <v>6.4478408774689161E-2</v>
      </c>
      <c r="D720" s="149">
        <v>6.4254151407678067E-2</v>
      </c>
      <c r="E720" s="147">
        <v>6.5237833677080234E-2</v>
      </c>
      <c r="F720" s="147">
        <v>6.867776303065147E-2</v>
      </c>
      <c r="G720" s="148">
        <v>172.57938861</v>
      </c>
      <c r="H720" s="148">
        <v>4.0187185400000001</v>
      </c>
      <c r="I720" s="148">
        <v>9.1532509500000003</v>
      </c>
      <c r="J720" s="147">
        <v>-7.1835267709455461E-3</v>
      </c>
      <c r="K720" s="159">
        <v>4.4236116229734029E-3</v>
      </c>
      <c r="L720" s="148">
        <v>2354.502</v>
      </c>
      <c r="M720" s="148">
        <v>0.95087500000000003</v>
      </c>
      <c r="N720" s="145"/>
      <c r="O720" s="145"/>
      <c r="P720" s="145"/>
      <c r="Q720" s="145"/>
      <c r="R720" s="145"/>
      <c r="S720" s="145"/>
      <c r="T720" s="145"/>
      <c r="U720" s="145"/>
      <c r="V720" s="145"/>
      <c r="W720" s="157"/>
      <c r="X720" s="158"/>
      <c r="Y720" s="145"/>
    </row>
    <row r="721" spans="2:25" ht="14.25" customHeight="1" x14ac:dyDescent="0.25">
      <c r="B721" s="150">
        <v>41521</v>
      </c>
      <c r="C721" s="147">
        <v>6.4549307436185768E-2</v>
      </c>
      <c r="D721" s="149">
        <v>6.4321853424952308E-2</v>
      </c>
      <c r="E721" s="147">
        <v>6.5322480032836375E-2</v>
      </c>
      <c r="F721" s="147">
        <v>6.867893530412332E-2</v>
      </c>
      <c r="G721" s="148">
        <v>170.76783707000001</v>
      </c>
      <c r="H721" s="148">
        <v>2.0455154699999998</v>
      </c>
      <c r="I721" s="148">
        <v>5.8293262499999994</v>
      </c>
      <c r="J721" s="147">
        <v>-7.8006421805437067E-3</v>
      </c>
      <c r="K721" s="159">
        <v>4.3570818791710125E-3</v>
      </c>
      <c r="L721" s="148">
        <v>2350.6990000000001</v>
      </c>
      <c r="M721" s="148">
        <v>0.94978300000000004</v>
      </c>
      <c r="N721" s="145"/>
      <c r="O721" s="145"/>
      <c r="P721" s="145"/>
      <c r="Q721" s="145"/>
      <c r="R721" s="145"/>
      <c r="S721" s="145"/>
      <c r="T721" s="145"/>
      <c r="U721" s="145"/>
      <c r="V721" s="145"/>
      <c r="W721" s="157"/>
      <c r="X721" s="158"/>
      <c r="Y721" s="145"/>
    </row>
    <row r="722" spans="2:25" ht="14.25" customHeight="1" x14ac:dyDescent="0.25">
      <c r="B722" s="150">
        <v>41522</v>
      </c>
      <c r="C722" s="147">
        <v>6.4462888948014427E-2</v>
      </c>
      <c r="D722" s="149">
        <v>6.4251815818516134E-2</v>
      </c>
      <c r="E722" s="147">
        <v>6.5362436118937259E-2</v>
      </c>
      <c r="F722" s="147">
        <v>6.8745422607115969E-2</v>
      </c>
      <c r="G722" s="148">
        <v>168.93431597</v>
      </c>
      <c r="H722" s="148">
        <v>1.7428718700000001</v>
      </c>
      <c r="I722" s="148">
        <v>4.5779853799999994</v>
      </c>
      <c r="J722" s="147">
        <v>-5.7068553494873109E-3</v>
      </c>
      <c r="K722" s="159">
        <v>4.4936067885998354E-3</v>
      </c>
      <c r="L722" s="148">
        <v>2341.7350000000001</v>
      </c>
      <c r="M722" s="148">
        <v>0.95113999999999999</v>
      </c>
      <c r="N722" s="145"/>
      <c r="O722" s="145"/>
      <c r="P722" s="145"/>
      <c r="Q722" s="145"/>
      <c r="R722" s="145"/>
      <c r="S722" s="145"/>
      <c r="T722" s="145"/>
      <c r="U722" s="145"/>
      <c r="V722" s="145"/>
      <c r="W722" s="157"/>
      <c r="X722" s="158"/>
      <c r="Y722" s="145"/>
    </row>
    <row r="723" spans="2:25" ht="14.25" customHeight="1" x14ac:dyDescent="0.25">
      <c r="B723" s="150">
        <v>41523</v>
      </c>
      <c r="C723" s="147">
        <v>6.4515339600897267E-2</v>
      </c>
      <c r="D723" s="149">
        <v>6.4326171269971269E-2</v>
      </c>
      <c r="E723" s="147">
        <v>6.5427931294409658E-2</v>
      </c>
      <c r="F723" s="147">
        <v>6.8612283721235082E-2</v>
      </c>
      <c r="G723" s="148">
        <v>168.27713183</v>
      </c>
      <c r="H723" s="148">
        <v>2.49517297</v>
      </c>
      <c r="I723" s="148">
        <v>4.9113408999999999</v>
      </c>
      <c r="J723" s="147">
        <v>-5.9490070890579555E-3</v>
      </c>
      <c r="K723" s="159">
        <v>4.2861124512638127E-3</v>
      </c>
      <c r="L723" s="148">
        <v>2357.7820000000002</v>
      </c>
      <c r="M723" s="148">
        <v>0.95039600000000002</v>
      </c>
      <c r="N723" s="145"/>
      <c r="O723" s="145"/>
      <c r="P723" s="145"/>
      <c r="Q723" s="145"/>
      <c r="R723" s="145"/>
      <c r="S723" s="145"/>
      <c r="T723" s="145"/>
      <c r="U723" s="145"/>
      <c r="V723" s="145"/>
      <c r="W723" s="158"/>
      <c r="X723" s="158"/>
      <c r="Y723" s="145"/>
    </row>
    <row r="724" spans="2:25" ht="14.25" customHeight="1" x14ac:dyDescent="0.25">
      <c r="B724" s="150">
        <v>41526</v>
      </c>
      <c r="C724" s="147">
        <v>6.4696151353388534E-2</v>
      </c>
      <c r="D724" s="149">
        <v>6.4591306799351531E-2</v>
      </c>
      <c r="E724" s="147">
        <v>6.5059052940930451E-2</v>
      </c>
      <c r="F724" s="147">
        <v>6.8479214471698815E-2</v>
      </c>
      <c r="G724" s="148">
        <v>168.02844522999999</v>
      </c>
      <c r="H724" s="148">
        <v>4.5564695899999998</v>
      </c>
      <c r="I724" s="148">
        <v>16.778111429999999</v>
      </c>
      <c r="J724" s="147">
        <v>-2.5748489779092902E-3</v>
      </c>
      <c r="K724" s="159">
        <v>3.887907672347285E-3</v>
      </c>
      <c r="L724" s="148">
        <v>2440.6089999999999</v>
      </c>
      <c r="M724" s="148">
        <v>0.94788700000000004</v>
      </c>
      <c r="N724" s="145"/>
      <c r="O724" s="145"/>
      <c r="P724" s="145"/>
      <c r="Q724" s="145"/>
      <c r="R724" s="145"/>
      <c r="S724" s="145"/>
      <c r="T724" s="145"/>
      <c r="U724" s="145"/>
      <c r="V724" s="145"/>
      <c r="W724" s="158"/>
      <c r="X724" s="158"/>
      <c r="Y724" s="145" t="s">
        <v>1682</v>
      </c>
    </row>
    <row r="725" spans="2:25" ht="14.25" customHeight="1" x14ac:dyDescent="0.25">
      <c r="B725" s="150">
        <v>41527</v>
      </c>
      <c r="C725" s="147">
        <v>6.4660050792566912E-2</v>
      </c>
      <c r="D725" s="149">
        <v>6.4601418973454033E-2</v>
      </c>
      <c r="E725" s="147">
        <v>6.4971082534232907E-2</v>
      </c>
      <c r="F725" s="147">
        <v>6.8562770302590656E-2</v>
      </c>
      <c r="G725" s="148">
        <v>168.05925540000001</v>
      </c>
      <c r="H725" s="148">
        <v>3.0028234999999999</v>
      </c>
      <c r="I725" s="148">
        <v>13.240027770000001</v>
      </c>
      <c r="J725" s="147">
        <v>-4.5470004066587421E-3</v>
      </c>
      <c r="K725" s="159">
        <v>3.9613513291366226E-3</v>
      </c>
      <c r="L725" s="148">
        <v>2474.8939999999998</v>
      </c>
      <c r="M725" s="148">
        <v>0.94837400000000005</v>
      </c>
      <c r="N725" s="145"/>
      <c r="O725" s="145"/>
      <c r="P725" s="145"/>
      <c r="Q725" s="145"/>
      <c r="R725" s="145"/>
      <c r="S725" s="145"/>
      <c r="T725" s="145"/>
      <c r="U725" s="145"/>
      <c r="V725" s="145"/>
      <c r="W725" s="158"/>
      <c r="X725" s="158"/>
      <c r="Y725" s="145" t="s">
        <v>1682</v>
      </c>
    </row>
    <row r="726" spans="2:25" ht="14.25" customHeight="1" x14ac:dyDescent="0.25">
      <c r="B726" s="150">
        <v>41528</v>
      </c>
      <c r="C726" s="147">
        <v>6.4640144214002507E-2</v>
      </c>
      <c r="D726" s="149">
        <v>6.4653862500809817E-2</v>
      </c>
      <c r="E726" s="147">
        <v>6.4847868819278801E-2</v>
      </c>
      <c r="F726" s="147">
        <v>6.85713044102675E-2</v>
      </c>
      <c r="G726" s="148">
        <v>167.29980839999999</v>
      </c>
      <c r="H726" s="148">
        <v>4.2382089599999997</v>
      </c>
      <c r="I726" s="148">
        <v>13.414107469999999</v>
      </c>
      <c r="J726" s="147">
        <v>-6.3657950291381256E-3</v>
      </c>
      <c r="K726" s="159">
        <v>3.9174419094576834E-3</v>
      </c>
      <c r="L726" s="148">
        <v>2482.8890000000001</v>
      </c>
      <c r="M726" s="148">
        <v>0.948519</v>
      </c>
      <c r="N726" s="145"/>
      <c r="O726" s="145"/>
      <c r="P726" s="145"/>
      <c r="Q726" s="145"/>
      <c r="R726" s="145"/>
      <c r="S726" s="145"/>
      <c r="T726" s="145"/>
      <c r="U726" s="145"/>
      <c r="V726" s="145"/>
      <c r="W726" s="158"/>
      <c r="X726" s="158"/>
      <c r="Y726" s="145" t="s">
        <v>1682</v>
      </c>
    </row>
    <row r="727" spans="2:25" ht="14.25" customHeight="1" x14ac:dyDescent="0.25">
      <c r="B727" s="150">
        <v>41529</v>
      </c>
      <c r="C727" s="147">
        <v>6.4729827450513228E-2</v>
      </c>
      <c r="D727" s="149">
        <v>6.4728405577841652E-2</v>
      </c>
      <c r="E727" s="147">
        <v>6.5255966224047238E-2</v>
      </c>
      <c r="F727" s="147">
        <v>6.8132080786191096E-2</v>
      </c>
      <c r="G727" s="148">
        <v>167.29351337</v>
      </c>
      <c r="H727" s="148">
        <v>3.5884061999999997</v>
      </c>
      <c r="I727" s="148">
        <v>9.8235495299999993</v>
      </c>
      <c r="J727" s="147">
        <v>-3.234505178739524E-3</v>
      </c>
      <c r="K727" s="159">
        <v>3.4036752083494437E-3</v>
      </c>
      <c r="L727" s="148">
        <v>2507.4549999999999</v>
      </c>
      <c r="M727" s="148">
        <v>0.94778099999999998</v>
      </c>
      <c r="N727" s="145"/>
      <c r="O727" s="145"/>
      <c r="P727" s="145"/>
      <c r="Q727" s="145"/>
      <c r="R727" s="145"/>
      <c r="S727" s="145"/>
      <c r="T727" s="145"/>
      <c r="U727" s="145"/>
      <c r="V727" s="145"/>
      <c r="W727" s="158"/>
      <c r="X727" s="158"/>
      <c r="Y727" s="145" t="s">
        <v>1682</v>
      </c>
    </row>
    <row r="728" spans="2:25" ht="14.25" customHeight="1" x14ac:dyDescent="0.25">
      <c r="B728" s="150">
        <v>41530</v>
      </c>
      <c r="C728" s="147">
        <v>6.4630189479245398E-2</v>
      </c>
      <c r="D728" s="149">
        <v>6.4664355387039199E-2</v>
      </c>
      <c r="E728" s="147">
        <v>6.518743566098649E-2</v>
      </c>
      <c r="F728" s="147">
        <v>6.7748038151543247E-2</v>
      </c>
      <c r="G728" s="148">
        <v>166.47104625</v>
      </c>
      <c r="H728" s="148">
        <v>2.1078758399999997</v>
      </c>
      <c r="I728" s="148">
        <v>6.7794402100000006</v>
      </c>
      <c r="J728" s="147">
        <v>-3.1813356588067704E-3</v>
      </c>
      <c r="K728" s="159">
        <v>3.0836827645040477E-3</v>
      </c>
      <c r="L728" s="148">
        <v>2488.902</v>
      </c>
      <c r="M728" s="148">
        <v>0.948959</v>
      </c>
      <c r="N728" s="145"/>
      <c r="O728" s="145"/>
      <c r="P728" s="145"/>
      <c r="Q728" s="145"/>
      <c r="R728" s="145"/>
      <c r="S728" s="145"/>
      <c r="T728" s="145"/>
      <c r="U728" s="145"/>
      <c r="V728" s="145"/>
      <c r="W728" s="158"/>
      <c r="X728" s="158"/>
      <c r="Y728" s="145" t="s">
        <v>1682</v>
      </c>
    </row>
    <row r="729" spans="2:25" ht="14.25" customHeight="1" x14ac:dyDescent="0.25">
      <c r="B729" s="150">
        <v>41533</v>
      </c>
      <c r="C729" s="147">
        <v>6.4715475441573231E-2</v>
      </c>
      <c r="D729" s="149">
        <v>6.4801780181780483E-2</v>
      </c>
      <c r="E729" s="147">
        <v>6.5117822065198228E-2</v>
      </c>
      <c r="F729" s="147">
        <v>6.7761153646625508E-2</v>
      </c>
      <c r="G729" s="148">
        <v>165.28672714999999</v>
      </c>
      <c r="H729" s="148">
        <v>1.59573403</v>
      </c>
      <c r="I729" s="148">
        <v>5.5033049400000005</v>
      </c>
      <c r="J729" s="147">
        <v>-3.8255666293426829E-3</v>
      </c>
      <c r="K729" s="159">
        <v>2.9593734648450248E-3</v>
      </c>
      <c r="L729" s="148">
        <v>2478.39</v>
      </c>
      <c r="M729" s="148">
        <v>0.94763399999999998</v>
      </c>
      <c r="N729" s="145"/>
      <c r="O729" s="145"/>
      <c r="P729" s="145"/>
      <c r="Q729" s="145"/>
      <c r="R729" s="145"/>
      <c r="S729" s="145"/>
      <c r="T729" s="145"/>
      <c r="U729" s="145"/>
      <c r="V729" s="145"/>
      <c r="W729" s="158"/>
      <c r="X729" s="158"/>
      <c r="Y729" s="145" t="s">
        <v>1682</v>
      </c>
    </row>
    <row r="730" spans="2:25" ht="14.25" customHeight="1" x14ac:dyDescent="0.25">
      <c r="B730" s="150">
        <v>41534</v>
      </c>
      <c r="C730" s="147">
        <v>6.487602774110289E-2</v>
      </c>
      <c r="D730" s="149">
        <v>6.4890704355551623E-2</v>
      </c>
      <c r="E730" s="147">
        <v>6.5347924654774431E-2</v>
      </c>
      <c r="F730" s="147">
        <v>6.8001495362644132E-2</v>
      </c>
      <c r="G730" s="148">
        <v>165.13479167</v>
      </c>
      <c r="H730" s="148">
        <v>2.1677840700000002</v>
      </c>
      <c r="I730" s="148">
        <v>6.84243486</v>
      </c>
      <c r="J730" s="147">
        <v>-1.6803502423545242E-3</v>
      </c>
      <c r="K730" s="159">
        <v>3.1107910070925088E-3</v>
      </c>
      <c r="L730" s="148">
        <v>2427.3220000000001</v>
      </c>
      <c r="M730" s="148">
        <v>0.94508599999999998</v>
      </c>
      <c r="N730" s="145"/>
      <c r="O730" s="145"/>
      <c r="P730" s="145"/>
      <c r="Q730" s="145"/>
      <c r="R730" s="145"/>
      <c r="S730" s="145"/>
      <c r="T730" s="145"/>
      <c r="U730" s="145"/>
      <c r="V730" s="145"/>
      <c r="W730" s="158"/>
      <c r="X730" s="158"/>
      <c r="Y730" s="145" t="s">
        <v>1682</v>
      </c>
    </row>
    <row r="731" spans="2:25" ht="14.25" customHeight="1" x14ac:dyDescent="0.25">
      <c r="B731" s="150">
        <v>41535</v>
      </c>
      <c r="C731" s="147">
        <v>6.4942933917030585E-2</v>
      </c>
      <c r="D731" s="149">
        <v>6.4954817577574514E-2</v>
      </c>
      <c r="E731" s="147">
        <v>6.5442785850246737E-2</v>
      </c>
      <c r="F731" s="147">
        <v>6.8200465330585006E-2</v>
      </c>
      <c r="G731" s="148">
        <v>165.88004895</v>
      </c>
      <c r="H731" s="148">
        <v>2.2417421200000001</v>
      </c>
      <c r="I731" s="148">
        <v>5.2389351499999997</v>
      </c>
      <c r="J731" s="147">
        <v>-1.6305849220896508E-3</v>
      </c>
      <c r="K731" s="159">
        <v>3.2456477530104916E-3</v>
      </c>
      <c r="L731" s="148">
        <v>2432.5100000000002</v>
      </c>
      <c r="M731" s="148">
        <v>0.94406699999999999</v>
      </c>
      <c r="N731" s="145"/>
      <c r="O731" s="145"/>
      <c r="P731" s="145"/>
      <c r="Q731" s="145"/>
      <c r="R731" s="145"/>
      <c r="S731" s="145"/>
      <c r="T731" s="145"/>
      <c r="U731" s="145"/>
      <c r="V731" s="145"/>
      <c r="W731" s="158"/>
      <c r="X731" s="158"/>
      <c r="Y731" s="145" t="s">
        <v>1682</v>
      </c>
    </row>
    <row r="732" spans="2:25" ht="14.25" customHeight="1" x14ac:dyDescent="0.25">
      <c r="B732" s="150">
        <v>41540</v>
      </c>
      <c r="C732" s="147">
        <v>6.4633799414977516E-2</v>
      </c>
      <c r="D732" s="149">
        <v>6.4586663575792555E-2</v>
      </c>
      <c r="E732" s="147">
        <v>6.5315797524271219E-2</v>
      </c>
      <c r="F732" s="147">
        <v>6.8140959371459892E-2</v>
      </c>
      <c r="G732" s="148">
        <v>166.74719664</v>
      </c>
      <c r="H732" s="148">
        <v>2.9204653700000001</v>
      </c>
      <c r="I732" s="148">
        <v>6.9738898799999998</v>
      </c>
      <c r="J732" s="147">
        <v>-6.5007449642232812E-3</v>
      </c>
      <c r="K732" s="159">
        <v>3.5542957956673366E-3</v>
      </c>
      <c r="L732" s="148">
        <v>2472.288</v>
      </c>
      <c r="M732" s="148">
        <v>0.94863699999999995</v>
      </c>
      <c r="N732" s="145"/>
      <c r="O732" s="145"/>
      <c r="P732" s="145"/>
      <c r="Q732" s="145"/>
      <c r="R732" s="145"/>
      <c r="S732" s="145"/>
      <c r="T732" s="145"/>
      <c r="U732" s="145"/>
      <c r="V732" s="145"/>
      <c r="W732" s="158"/>
      <c r="X732" s="158"/>
      <c r="Y732" s="145" t="s">
        <v>1682</v>
      </c>
    </row>
    <row r="733" spans="2:25" ht="14.25" customHeight="1" x14ac:dyDescent="0.25">
      <c r="B733" s="150">
        <v>41541</v>
      </c>
      <c r="C733" s="147">
        <v>6.4604926302390259E-2</v>
      </c>
      <c r="D733" s="149">
        <v>6.4590032161360528E-2</v>
      </c>
      <c r="E733" s="147">
        <v>6.5534446663799262E-2</v>
      </c>
      <c r="F733" s="147">
        <v>6.7546544829615793E-2</v>
      </c>
      <c r="G733" s="148">
        <v>165.74858669</v>
      </c>
      <c r="H733" s="148">
        <v>2.6338737600000002</v>
      </c>
      <c r="I733" s="148">
        <v>6.2175631999999998</v>
      </c>
      <c r="J733" s="147">
        <v>-6.1816871355585973E-3</v>
      </c>
      <c r="K733" s="159">
        <v>2.956512668255265E-3</v>
      </c>
      <c r="L733" s="148">
        <v>2443.8850000000002</v>
      </c>
      <c r="M733" s="148">
        <v>0.94926900000000003</v>
      </c>
      <c r="N733" s="145"/>
      <c r="O733" s="145"/>
      <c r="P733" s="145"/>
      <c r="Q733" s="145"/>
      <c r="R733" s="145"/>
      <c r="S733" s="145"/>
      <c r="T733" s="145"/>
      <c r="U733" s="145"/>
      <c r="V733" s="145"/>
      <c r="W733" s="158"/>
      <c r="X733" s="158"/>
      <c r="Y733" s="145" t="s">
        <v>1682</v>
      </c>
    </row>
    <row r="734" spans="2:25" ht="14.25" customHeight="1" x14ac:dyDescent="0.25">
      <c r="B734" s="150">
        <v>41542</v>
      </c>
      <c r="C734" s="147">
        <v>6.4706795190499128E-2</v>
      </c>
      <c r="D734" s="149">
        <v>6.4661068582871128E-2</v>
      </c>
      <c r="E734" s="147">
        <v>6.5616886978035152E-2</v>
      </c>
      <c r="F734" s="147">
        <v>6.7529591830039523E-2</v>
      </c>
      <c r="G734" s="148">
        <v>164.38522662</v>
      </c>
      <c r="H734" s="148">
        <v>2.1516428800000003</v>
      </c>
      <c r="I734" s="148">
        <v>4.5329874000000006</v>
      </c>
      <c r="J734" s="147">
        <v>-4.3269685044254255E-3</v>
      </c>
      <c r="K734" s="159">
        <v>2.8685232471683947E-3</v>
      </c>
      <c r="L734" s="148">
        <v>2429.0300000000002</v>
      </c>
      <c r="M734" s="148">
        <v>0.94754799999999995</v>
      </c>
      <c r="N734" s="145"/>
      <c r="O734" s="145"/>
      <c r="P734" s="145"/>
      <c r="Q734" s="145"/>
      <c r="R734" s="145"/>
      <c r="S734" s="145"/>
      <c r="T734" s="145"/>
      <c r="U734" s="145"/>
      <c r="V734" s="145"/>
      <c r="W734" s="158"/>
      <c r="X734" s="158"/>
      <c r="Y734" s="145" t="s">
        <v>1682</v>
      </c>
    </row>
    <row r="735" spans="2:25" ht="14.25" customHeight="1" x14ac:dyDescent="0.25">
      <c r="B735" s="150">
        <v>41543</v>
      </c>
      <c r="C735" s="147">
        <v>6.4982580895297556E-2</v>
      </c>
      <c r="D735" s="149">
        <v>6.4911805622714563E-2</v>
      </c>
      <c r="E735" s="147">
        <v>6.5887333791972508E-2</v>
      </c>
      <c r="F735" s="147">
        <v>6.8045892258420351E-2</v>
      </c>
      <c r="G735" s="148">
        <v>164.00482975</v>
      </c>
      <c r="H735" s="148">
        <v>3.1651331200000001</v>
      </c>
      <c r="I735" s="148">
        <v>6.84812916</v>
      </c>
      <c r="J735" s="147">
        <v>1.2894804620557278E-3</v>
      </c>
      <c r="K735" s="159">
        <v>3.1340866357057878E-3</v>
      </c>
      <c r="L735" s="148">
        <v>2384.4430000000002</v>
      </c>
      <c r="M735" s="148">
        <v>0.94347400000000003</v>
      </c>
      <c r="N735" s="145"/>
      <c r="O735" s="145"/>
      <c r="P735" s="145"/>
      <c r="Q735" s="145"/>
      <c r="R735" s="145"/>
      <c r="S735" s="145"/>
      <c r="T735" s="145"/>
      <c r="U735" s="145"/>
      <c r="V735" s="145"/>
      <c r="W735" s="158"/>
      <c r="X735" s="158"/>
      <c r="Y735" s="145" t="s">
        <v>1682</v>
      </c>
    </row>
    <row r="736" spans="2:25" ht="14.25" customHeight="1" x14ac:dyDescent="0.25">
      <c r="B736" s="150">
        <v>41544</v>
      </c>
      <c r="C736" s="147">
        <v>6.5196107387045801E-2</v>
      </c>
      <c r="D736" s="149">
        <v>6.5192559732788424E-2</v>
      </c>
      <c r="E736" s="147">
        <v>6.5855545810401969E-2</v>
      </c>
      <c r="F736" s="147">
        <v>6.8331070126560617E-2</v>
      </c>
      <c r="G736" s="148">
        <v>165.42824990999998</v>
      </c>
      <c r="H736" s="148">
        <v>1.4421704799999999</v>
      </c>
      <c r="I736" s="148">
        <v>3.71110243</v>
      </c>
      <c r="J736" s="147">
        <v>3.0265123674806497E-4</v>
      </c>
      <c r="K736" s="159">
        <v>3.1385103937721925E-3</v>
      </c>
      <c r="L736" s="148">
        <v>2394.971</v>
      </c>
      <c r="M736" s="148">
        <v>0.94028</v>
      </c>
      <c r="N736" s="145"/>
      <c r="O736" s="145"/>
      <c r="P736" s="145"/>
      <c r="Q736" s="145"/>
      <c r="R736" s="145"/>
      <c r="S736" s="145"/>
      <c r="T736" s="145"/>
      <c r="U736" s="145"/>
      <c r="V736" s="145"/>
      <c r="W736" s="158"/>
      <c r="X736" s="158"/>
      <c r="Y736" s="145" t="s">
        <v>1682</v>
      </c>
    </row>
    <row r="737" spans="2:25" ht="14.25" customHeight="1" x14ac:dyDescent="0.25">
      <c r="B737" s="150">
        <v>41547</v>
      </c>
      <c r="C737" s="147">
        <v>6.5206326797963968E-2</v>
      </c>
      <c r="D737" s="149">
        <v>6.5264891766606242E-2</v>
      </c>
      <c r="E737" s="147">
        <v>6.5575760701491875E-2</v>
      </c>
      <c r="F737" s="147">
        <v>6.8109469988288929E-2</v>
      </c>
      <c r="G737" s="148">
        <v>166.00394724</v>
      </c>
      <c r="H737" s="148">
        <v>1.37112199</v>
      </c>
      <c r="I737" s="148">
        <v>3.6108494400000004</v>
      </c>
      <c r="J737" s="147">
        <v>-3.6543189816744411E-4</v>
      </c>
      <c r="K737" s="159">
        <v>2.8445782216826865E-3</v>
      </c>
      <c r="L737" s="148">
        <v>2409.0369999999998</v>
      </c>
      <c r="M737" s="148">
        <v>0.94019900000000001</v>
      </c>
      <c r="N737" s="145"/>
      <c r="O737" s="145"/>
      <c r="P737" s="145"/>
      <c r="Q737" s="145"/>
      <c r="R737" s="145"/>
      <c r="S737" s="145"/>
      <c r="T737" s="145"/>
      <c r="U737" s="145"/>
      <c r="V737" s="145"/>
      <c r="W737" s="158"/>
      <c r="X737" s="158"/>
      <c r="Y737" s="145" t="s">
        <v>1682</v>
      </c>
    </row>
    <row r="738" spans="2:25" ht="14.25" customHeight="1" x14ac:dyDescent="0.25">
      <c r="B738" s="150">
        <v>41555</v>
      </c>
      <c r="C738" s="147">
        <v>6.5190189054389808E-2</v>
      </c>
      <c r="D738" s="149">
        <v>6.5218964619747494E-2</v>
      </c>
      <c r="E738" s="147">
        <v>6.5714370249149029E-2</v>
      </c>
      <c r="F738" s="147">
        <v>6.8609667069792837E-2</v>
      </c>
      <c r="G738" s="148">
        <v>166.92166288000001</v>
      </c>
      <c r="H738" s="148">
        <v>2.61340533</v>
      </c>
      <c r="I738" s="148">
        <v>6.3161299299999998</v>
      </c>
      <c r="J738" s="147">
        <v>-6.6093558238367496E-3</v>
      </c>
      <c r="K738" s="159">
        <v>3.3907024500453437E-3</v>
      </c>
      <c r="L738" s="148">
        <v>2441.8110000000001</v>
      </c>
      <c r="M738" s="148">
        <v>0.94048799999999999</v>
      </c>
      <c r="N738" s="145"/>
      <c r="O738" s="145"/>
      <c r="P738" s="145"/>
      <c r="Q738" s="145"/>
      <c r="R738" s="145"/>
      <c r="S738" s="145"/>
      <c r="T738" s="145"/>
      <c r="U738" s="145"/>
      <c r="V738" s="145"/>
      <c r="W738" s="158"/>
      <c r="X738" s="158"/>
      <c r="Y738" s="145" t="s">
        <v>1682</v>
      </c>
    </row>
    <row r="739" spans="2:25" ht="14.25" customHeight="1" x14ac:dyDescent="0.25">
      <c r="B739" s="150">
        <v>41556</v>
      </c>
      <c r="C739" s="147">
        <v>6.5185231944539068E-2</v>
      </c>
      <c r="D739" s="149">
        <v>6.5220577082023792E-2</v>
      </c>
      <c r="E739" s="147">
        <v>6.568052923973336E-2</v>
      </c>
      <c r="F739" s="147">
        <v>6.8461651274596386E-2</v>
      </c>
      <c r="G739" s="148">
        <v>165.98476606999998</v>
      </c>
      <c r="H739" s="148">
        <v>2.26258925</v>
      </c>
      <c r="I739" s="148">
        <v>5.2059770499999996</v>
      </c>
      <c r="J739" s="147">
        <v>-8.3163019494311725E-3</v>
      </c>
      <c r="K739" s="159">
        <v>3.2410741925725933E-3</v>
      </c>
      <c r="L739" s="148">
        <v>2453.5830000000001</v>
      </c>
      <c r="M739" s="148">
        <v>0.94070900000000002</v>
      </c>
      <c r="N739" s="145"/>
      <c r="O739" s="145"/>
      <c r="P739" s="145"/>
      <c r="Q739" s="145"/>
      <c r="R739" s="145"/>
      <c r="S739" s="145"/>
      <c r="T739" s="145"/>
      <c r="U739" s="145"/>
      <c r="V739" s="145"/>
      <c r="W739" s="158"/>
      <c r="X739" s="158"/>
      <c r="Y739" s="145" t="s">
        <v>1682</v>
      </c>
    </row>
    <row r="740" spans="2:25" ht="14.25" customHeight="1" x14ac:dyDescent="0.25">
      <c r="B740" s="150">
        <v>41557</v>
      </c>
      <c r="C740" s="147">
        <v>6.5002304166670813E-2</v>
      </c>
      <c r="D740" s="149">
        <v>6.5008155661786193E-2</v>
      </c>
      <c r="E740" s="147">
        <v>6.5711339082962381E-2</v>
      </c>
      <c r="F740" s="147">
        <v>6.8301655422194421E-2</v>
      </c>
      <c r="G740" s="148">
        <v>165.36429871000001</v>
      </c>
      <c r="H740" s="148">
        <v>3.51060003</v>
      </c>
      <c r="I740" s="148">
        <v>6.37209527</v>
      </c>
      <c r="J740" s="147">
        <v>-1.0082945462095254E-2</v>
      </c>
      <c r="K740" s="159">
        <v>3.2934997604082278E-3</v>
      </c>
      <c r="L740" s="148">
        <v>2429.317</v>
      </c>
      <c r="M740" s="148">
        <v>0.94360999999999995</v>
      </c>
      <c r="N740" s="145"/>
      <c r="O740" s="145"/>
      <c r="P740" s="145"/>
      <c r="Q740" s="145"/>
      <c r="R740" s="145"/>
      <c r="S740" s="145"/>
      <c r="T740" s="145"/>
      <c r="U740" s="145"/>
      <c r="V740" s="145"/>
      <c r="W740" s="158"/>
      <c r="X740" s="158"/>
      <c r="Y740" s="145" t="s">
        <v>1682</v>
      </c>
    </row>
    <row r="741" spans="2:25" ht="14.25" customHeight="1" x14ac:dyDescent="0.25">
      <c r="B741" s="150">
        <v>41558</v>
      </c>
      <c r="C741" s="147">
        <v>6.4869087480379173E-2</v>
      </c>
      <c r="D741" s="149">
        <v>6.4864171642081261E-2</v>
      </c>
      <c r="E741" s="147">
        <v>6.5569157827739519E-2</v>
      </c>
      <c r="F741" s="147">
        <v>6.7805455670710363E-2</v>
      </c>
      <c r="G741" s="148">
        <v>164.09218500999998</v>
      </c>
      <c r="H741" s="148">
        <v>3.3835669999999998</v>
      </c>
      <c r="I741" s="148">
        <v>7.5749813999999995</v>
      </c>
      <c r="J741" s="147">
        <v>-7.4667129718649266E-3</v>
      </c>
      <c r="K741" s="159">
        <v>2.9412840286291014E-3</v>
      </c>
      <c r="L741" s="148">
        <v>2468.5079999999998</v>
      </c>
      <c r="M741" s="148">
        <v>0.94564199999999998</v>
      </c>
      <c r="N741" s="145"/>
      <c r="O741" s="145"/>
      <c r="P741" s="145"/>
      <c r="Q741" s="145"/>
      <c r="R741" s="145"/>
      <c r="S741" s="145"/>
      <c r="T741" s="145"/>
      <c r="U741" s="145"/>
      <c r="V741" s="145"/>
      <c r="W741" s="158"/>
      <c r="X741" s="158"/>
      <c r="Y741" s="145" t="s">
        <v>1682</v>
      </c>
    </row>
    <row r="742" spans="2:25" ht="14.25" customHeight="1" x14ac:dyDescent="0.25">
      <c r="B742" s="150">
        <v>41561</v>
      </c>
      <c r="C742" s="147">
        <v>6.4714847488278812E-2</v>
      </c>
      <c r="D742" s="149">
        <v>6.4691352520123674E-2</v>
      </c>
      <c r="E742" s="147">
        <v>6.5494957599557174E-2</v>
      </c>
      <c r="F742" s="147">
        <v>6.7445847372060136E-2</v>
      </c>
      <c r="G742" s="148">
        <v>162.698779</v>
      </c>
      <c r="H742" s="148">
        <v>4.2783480599999999</v>
      </c>
      <c r="I742" s="148">
        <v>5.9364770700000005</v>
      </c>
      <c r="J742" s="147">
        <v>-8.0002683566488403E-3</v>
      </c>
      <c r="K742" s="159">
        <v>2.754494851936462E-3</v>
      </c>
      <c r="L742" s="148">
        <v>2472.5419999999999</v>
      </c>
      <c r="M742" s="148">
        <v>0.948187</v>
      </c>
      <c r="N742" s="145"/>
      <c r="O742" s="145"/>
      <c r="P742" s="145"/>
      <c r="Q742" s="145"/>
      <c r="R742" s="145"/>
      <c r="S742" s="145"/>
      <c r="T742" s="145"/>
      <c r="U742" s="145"/>
      <c r="V742" s="145"/>
      <c r="W742" s="158"/>
      <c r="X742" s="158"/>
      <c r="Y742" s="145" t="s">
        <v>1682</v>
      </c>
    </row>
    <row r="743" spans="2:25" ht="14.25" customHeight="1" x14ac:dyDescent="0.25">
      <c r="B743" s="150">
        <v>41562</v>
      </c>
      <c r="C743" s="147">
        <v>6.4706482653977715E-2</v>
      </c>
      <c r="D743" s="149">
        <v>6.4706439255477796E-2</v>
      </c>
      <c r="E743" s="147">
        <v>6.5385109276647299E-2</v>
      </c>
      <c r="F743" s="147">
        <v>6.737481829899411E-2</v>
      </c>
      <c r="G743" s="148">
        <v>160.93541209</v>
      </c>
      <c r="H743" s="148">
        <v>2.6034650799999999</v>
      </c>
      <c r="I743" s="148">
        <v>4.9797465900000004</v>
      </c>
      <c r="J743" s="147">
        <v>-6.8869522452618378E-3</v>
      </c>
      <c r="K743" s="159">
        <v>2.6683790435163141E-3</v>
      </c>
      <c r="L743" s="148">
        <v>2467.5169999999998</v>
      </c>
      <c r="M743" s="148">
        <v>0.94857800000000003</v>
      </c>
      <c r="N743" s="145"/>
      <c r="O743" s="145"/>
      <c r="P743" s="145"/>
      <c r="Q743" s="145"/>
      <c r="R743" s="145"/>
      <c r="S743" s="145"/>
      <c r="T743" s="145"/>
      <c r="U743" s="145"/>
      <c r="V743" s="145"/>
      <c r="W743" s="158"/>
      <c r="X743" s="158"/>
      <c r="Y743" s="145" t="s">
        <v>1682</v>
      </c>
    </row>
    <row r="744" spans="2:25" ht="14.25" customHeight="1" x14ac:dyDescent="0.25">
      <c r="B744" s="150">
        <v>41563</v>
      </c>
      <c r="C744" s="147">
        <v>6.4833289497022425E-2</v>
      </c>
      <c r="D744" s="149">
        <v>6.4830418848523363E-2</v>
      </c>
      <c r="E744" s="147">
        <v>6.5337138280308821E-2</v>
      </c>
      <c r="F744" s="147">
        <v>6.7720061637128348E-2</v>
      </c>
      <c r="G744" s="148">
        <v>159.62701111999999</v>
      </c>
      <c r="H744" s="148">
        <v>1.8807997700000001</v>
      </c>
      <c r="I744" s="148">
        <v>5.7228776300000002</v>
      </c>
      <c r="J744" s="147">
        <v>-8.8378686252465804E-4</v>
      </c>
      <c r="K744" s="159">
        <v>2.8896427886049847E-3</v>
      </c>
      <c r="L744" s="148">
        <v>2421.3710000000001</v>
      </c>
      <c r="M744" s="148">
        <v>0.94682900000000003</v>
      </c>
      <c r="N744" s="145"/>
      <c r="O744" s="145"/>
      <c r="P744" s="145"/>
      <c r="Q744" s="145"/>
      <c r="R744" s="145"/>
      <c r="S744" s="145"/>
      <c r="T744" s="145"/>
      <c r="U744" s="145"/>
      <c r="V744" s="145"/>
      <c r="W744" s="158"/>
      <c r="X744" s="158"/>
      <c r="Y744" s="145" t="s">
        <v>1682</v>
      </c>
    </row>
    <row r="745" spans="2:25" ht="14.25" customHeight="1" x14ac:dyDescent="0.25">
      <c r="B745" s="150">
        <v>41564</v>
      </c>
      <c r="C745" s="147">
        <v>6.4983033228686829E-2</v>
      </c>
      <c r="D745" s="149">
        <v>6.4977183245031073E-2</v>
      </c>
      <c r="E745" s="147">
        <v>6.5354385098133544E-2</v>
      </c>
      <c r="F745" s="147">
        <v>6.8017196881479322E-2</v>
      </c>
      <c r="G745" s="148">
        <v>161.0017976</v>
      </c>
      <c r="H745" s="148">
        <v>2.1249211999999997</v>
      </c>
      <c r="I745" s="148">
        <v>5.5608827599999993</v>
      </c>
      <c r="J745" s="147">
        <v>-3.3963976044772623E-3</v>
      </c>
      <c r="K745" s="159">
        <v>3.0400136364482494E-3</v>
      </c>
      <c r="L745" s="148">
        <v>2413.33</v>
      </c>
      <c r="M745" s="148">
        <v>0.94485799999999998</v>
      </c>
      <c r="N745" s="145"/>
      <c r="O745" s="145"/>
      <c r="P745" s="145"/>
      <c r="Q745" s="145"/>
      <c r="R745" s="145"/>
      <c r="S745" s="145"/>
      <c r="T745" s="145"/>
      <c r="U745" s="145"/>
      <c r="V745" s="145"/>
      <c r="W745" s="158"/>
      <c r="X745" s="158"/>
      <c r="Y745" s="145" t="s">
        <v>1682</v>
      </c>
    </row>
    <row r="746" spans="2:25" ht="14.25" customHeight="1" x14ac:dyDescent="0.25">
      <c r="B746" s="150">
        <v>41565</v>
      </c>
      <c r="C746" s="147">
        <v>6.5019559106249514E-2</v>
      </c>
      <c r="D746" s="149">
        <v>6.5032810671620311E-2</v>
      </c>
      <c r="E746" s="147">
        <v>6.5384725345557865E-2</v>
      </c>
      <c r="F746" s="147">
        <v>6.7825228986144542E-2</v>
      </c>
      <c r="G746" s="148">
        <v>161.14403579</v>
      </c>
      <c r="H746" s="148">
        <v>1.26615367</v>
      </c>
      <c r="I746" s="148">
        <v>4.3278026899999995</v>
      </c>
      <c r="J746" s="147">
        <v>-5.1863345087359517E-3</v>
      </c>
      <c r="K746" s="159">
        <v>2.7924183145242309E-3</v>
      </c>
      <c r="L746" s="148">
        <v>2426.0540000000001</v>
      </c>
      <c r="M746" s="148">
        <v>0.94457100000000005</v>
      </c>
      <c r="N746" s="145"/>
      <c r="O746" s="145"/>
      <c r="P746" s="145"/>
      <c r="Q746" s="145"/>
      <c r="R746" s="145"/>
      <c r="S746" s="145"/>
      <c r="T746" s="145"/>
      <c r="U746" s="145"/>
      <c r="V746" s="145"/>
      <c r="W746" s="158"/>
      <c r="X746" s="158"/>
      <c r="Y746" s="145" t="s">
        <v>1682</v>
      </c>
    </row>
    <row r="747" spans="2:25" ht="14.25" customHeight="1" x14ac:dyDescent="0.25">
      <c r="B747" s="150">
        <v>41568</v>
      </c>
      <c r="C747" s="147">
        <v>6.4761959041570061E-2</v>
      </c>
      <c r="D747" s="149">
        <v>6.4768457849386812E-2</v>
      </c>
      <c r="E747" s="147">
        <v>6.5041409312566939E-2</v>
      </c>
      <c r="F747" s="147">
        <v>6.7633416818406997E-2</v>
      </c>
      <c r="G747" s="148">
        <v>161.01411501999999</v>
      </c>
      <c r="H747" s="148">
        <v>2.6651373299999999</v>
      </c>
      <c r="I747" s="148">
        <v>7.9491914499999998</v>
      </c>
      <c r="J747" s="147">
        <v>-5.1717609330991458E-3</v>
      </c>
      <c r="K747" s="159">
        <v>2.8649589690201843E-3</v>
      </c>
      <c r="L747" s="148">
        <v>2471.3220000000001</v>
      </c>
      <c r="M747" s="148">
        <v>0.94874499999999995</v>
      </c>
      <c r="N747" s="145"/>
      <c r="O747" s="145"/>
      <c r="P747" s="145"/>
      <c r="Q747" s="145"/>
      <c r="R747" s="145"/>
      <c r="S747" s="145"/>
      <c r="T747" s="145"/>
      <c r="U747" s="145"/>
      <c r="V747" s="145"/>
      <c r="W747" s="158"/>
      <c r="X747" s="158"/>
      <c r="Y747" s="145" t="s">
        <v>1682</v>
      </c>
    </row>
    <row r="748" spans="2:25" ht="14.25" customHeight="1" x14ac:dyDescent="0.25">
      <c r="B748" s="150">
        <v>41569</v>
      </c>
      <c r="C748" s="147">
        <v>6.4938974983270684E-2</v>
      </c>
      <c r="D748" s="149">
        <v>6.4887164830139385E-2</v>
      </c>
      <c r="E748" s="147">
        <v>6.548219243137135E-2</v>
      </c>
      <c r="F748" s="147">
        <v>6.7824077792274715E-2</v>
      </c>
      <c r="G748" s="148">
        <v>160.68017857999999</v>
      </c>
      <c r="H748" s="148">
        <v>2.13919843</v>
      </c>
      <c r="I748" s="148">
        <v>6.7519660200000002</v>
      </c>
      <c r="J748" s="147">
        <v>-4.4412374711495211E-3</v>
      </c>
      <c r="K748" s="159">
        <v>2.9369129621353296E-3</v>
      </c>
      <c r="L748" s="148">
        <v>2445.8910000000001</v>
      </c>
      <c r="M748" s="148">
        <v>0.94624200000000003</v>
      </c>
      <c r="N748" s="145"/>
      <c r="O748" s="145"/>
      <c r="P748" s="145"/>
      <c r="Q748" s="145"/>
      <c r="R748" s="145"/>
      <c r="S748" s="145"/>
      <c r="T748" s="145"/>
      <c r="U748" s="145"/>
      <c r="V748" s="145"/>
      <c r="W748" s="158"/>
      <c r="X748" s="158"/>
      <c r="Y748" s="145" t="s">
        <v>1682</v>
      </c>
    </row>
    <row r="749" spans="2:25" ht="14.25" customHeight="1" x14ac:dyDescent="0.25">
      <c r="B749" s="150">
        <v>41570</v>
      </c>
      <c r="C749" s="147">
        <v>6.5133611387349979E-2</v>
      </c>
      <c r="D749" s="149">
        <v>6.5095423460471799E-2</v>
      </c>
      <c r="E749" s="147">
        <v>6.5437007534520142E-2</v>
      </c>
      <c r="F749" s="147">
        <v>6.7992489766570269E-2</v>
      </c>
      <c r="G749" s="148">
        <v>159.68706897000001</v>
      </c>
      <c r="H749" s="148">
        <v>2.3207767399999999</v>
      </c>
      <c r="I749" s="148">
        <v>6.4536003299999996</v>
      </c>
      <c r="J749" s="147">
        <v>-2.0335349841311976E-3</v>
      </c>
      <c r="K749" s="159">
        <v>2.8970663060984697E-3</v>
      </c>
      <c r="L749" s="148">
        <v>2418.491</v>
      </c>
      <c r="M749" s="148">
        <v>0.94343100000000002</v>
      </c>
      <c r="N749" s="145"/>
      <c r="O749" s="145"/>
      <c r="P749" s="145"/>
      <c r="Q749" s="145"/>
      <c r="R749" s="145"/>
      <c r="S749" s="145"/>
      <c r="T749" s="145"/>
      <c r="U749" s="145"/>
      <c r="V749" s="145"/>
      <c r="W749" s="158"/>
      <c r="X749" s="158"/>
      <c r="Y749" s="145" t="s">
        <v>1682</v>
      </c>
    </row>
    <row r="750" spans="2:25" ht="14.25" customHeight="1" x14ac:dyDescent="0.25">
      <c r="B750" s="150">
        <v>41571</v>
      </c>
      <c r="C750" s="147">
        <v>6.5248512862331479E-2</v>
      </c>
      <c r="D750" s="149">
        <v>6.5218157920083147E-2</v>
      </c>
      <c r="E750" s="147">
        <v>6.5674300608115091E-2</v>
      </c>
      <c r="F750" s="147">
        <v>6.7927164159005335E-2</v>
      </c>
      <c r="G750" s="148">
        <v>160.45939103999999</v>
      </c>
      <c r="H750" s="148">
        <v>2.0581735700000001</v>
      </c>
      <c r="I750" s="148">
        <v>4.3482303699999996</v>
      </c>
      <c r="J750" s="147">
        <v>-9.7456997443254496E-4</v>
      </c>
      <c r="K750" s="159">
        <v>2.7090062389221875E-3</v>
      </c>
      <c r="L750" s="148">
        <v>2400.511</v>
      </c>
      <c r="M750" s="148">
        <v>0.94187500000000002</v>
      </c>
      <c r="N750" s="145"/>
      <c r="O750" s="145"/>
      <c r="P750" s="145"/>
      <c r="Q750" s="145"/>
      <c r="R750" s="145"/>
      <c r="S750" s="145"/>
      <c r="T750" s="145"/>
      <c r="U750" s="145"/>
      <c r="V750" s="145"/>
      <c r="W750" s="158"/>
      <c r="X750" s="158"/>
      <c r="Y750" s="145" t="s">
        <v>1682</v>
      </c>
    </row>
    <row r="751" spans="2:25" ht="14.25" customHeight="1" x14ac:dyDescent="0.25">
      <c r="B751" s="150">
        <v>41572</v>
      </c>
      <c r="C751" s="147">
        <v>6.5611573329835179E-2</v>
      </c>
      <c r="D751" s="149">
        <v>6.5543174474388441E-2</v>
      </c>
      <c r="E751" s="147">
        <v>6.606705287915525E-2</v>
      </c>
      <c r="F751" s="147">
        <v>6.8160018787405199E-2</v>
      </c>
      <c r="G751" s="148">
        <v>160.83620427000002</v>
      </c>
      <c r="H751" s="148">
        <v>3.6312104500000002</v>
      </c>
      <c r="I751" s="148">
        <v>6.4188185500000001</v>
      </c>
      <c r="J751" s="147">
        <v>6.3754030753168361E-3</v>
      </c>
      <c r="K751" s="159">
        <v>2.6168443130167585E-3</v>
      </c>
      <c r="L751" s="148">
        <v>2368.5590000000002</v>
      </c>
      <c r="M751" s="148">
        <v>0.93656499999999998</v>
      </c>
      <c r="N751" s="145"/>
      <c r="O751" s="145"/>
      <c r="P751" s="145"/>
      <c r="Q751" s="145"/>
      <c r="R751" s="145"/>
      <c r="S751" s="145"/>
      <c r="T751" s="145"/>
      <c r="U751" s="145"/>
      <c r="V751" s="145"/>
      <c r="W751" s="158"/>
      <c r="X751" s="158"/>
      <c r="Y751" s="145" t="s">
        <v>1682</v>
      </c>
    </row>
    <row r="752" spans="2:25" ht="14.25" customHeight="1" x14ac:dyDescent="0.25">
      <c r="B752" s="150">
        <v>41575</v>
      </c>
      <c r="C752" s="147">
        <v>6.5776613841653994E-2</v>
      </c>
      <c r="D752" s="149">
        <v>6.5718408199504072E-2</v>
      </c>
      <c r="E752" s="147">
        <v>6.6224065265195448E-2</v>
      </c>
      <c r="F752" s="147">
        <v>6.7870142299318661E-2</v>
      </c>
      <c r="G752" s="148">
        <v>162.33625727</v>
      </c>
      <c r="H752" s="148">
        <v>2.5062864500000002</v>
      </c>
      <c r="I752" s="148">
        <v>4.3476916499999998</v>
      </c>
      <c r="J752" s="147">
        <v>3.2545374004448479E-3</v>
      </c>
      <c r="K752" s="159">
        <v>2.1517340998145895E-3</v>
      </c>
      <c r="L752" s="148">
        <v>2365.9540000000002</v>
      </c>
      <c r="M752" s="148">
        <v>0.93433600000000006</v>
      </c>
      <c r="N752" s="145"/>
      <c r="O752" s="145"/>
      <c r="P752" s="145"/>
      <c r="Q752" s="145"/>
      <c r="R752" s="145"/>
      <c r="S752" s="145"/>
      <c r="T752" s="145"/>
      <c r="U752" s="145"/>
      <c r="V752" s="145"/>
      <c r="W752" s="158"/>
      <c r="X752" s="158"/>
      <c r="Y752" s="145" t="s">
        <v>1682</v>
      </c>
    </row>
    <row r="753" spans="2:25" ht="14.25" customHeight="1" x14ac:dyDescent="0.25">
      <c r="B753" s="150">
        <v>41576</v>
      </c>
      <c r="C753" s="147">
        <v>6.5824376374955917E-2</v>
      </c>
      <c r="D753" s="149">
        <v>6.5709255242921788E-2</v>
      </c>
      <c r="E753" s="147">
        <v>6.6182287040331272E-2</v>
      </c>
      <c r="F753" s="147">
        <v>6.8320670383961474E-2</v>
      </c>
      <c r="G753" s="148">
        <v>162.71523561000001</v>
      </c>
      <c r="H753" s="148">
        <v>2.93442297</v>
      </c>
      <c r="I753" s="148">
        <v>7.1398427299999998</v>
      </c>
      <c r="J753" s="147">
        <v>4.0560816971579941E-3</v>
      </c>
      <c r="K753" s="159">
        <v>2.6114151410396858E-3</v>
      </c>
      <c r="L753" s="148">
        <v>2372.0529999999999</v>
      </c>
      <c r="M753" s="148">
        <v>0.93348900000000001</v>
      </c>
      <c r="N753" s="145"/>
      <c r="O753" s="145"/>
      <c r="P753" s="145"/>
      <c r="Q753" s="145"/>
      <c r="R753" s="145"/>
      <c r="S753" s="145"/>
      <c r="T753" s="145"/>
      <c r="U753" s="145"/>
      <c r="V753" s="145"/>
      <c r="W753" s="158"/>
      <c r="X753" s="158"/>
      <c r="Y753" s="145" t="s">
        <v>1682</v>
      </c>
    </row>
    <row r="754" spans="2:25" ht="14.25" customHeight="1" x14ac:dyDescent="0.25">
      <c r="B754" s="150">
        <v>41577</v>
      </c>
      <c r="C754" s="147">
        <v>6.571603513677432E-2</v>
      </c>
      <c r="D754" s="149">
        <v>6.5657249369298107E-2</v>
      </c>
      <c r="E754" s="147">
        <v>6.585886260834134E-2</v>
      </c>
      <c r="F754" s="147">
        <v>6.8281566039317745E-2</v>
      </c>
      <c r="G754" s="148">
        <v>166.10923273</v>
      </c>
      <c r="H754" s="148">
        <v>1.3851751399999999</v>
      </c>
      <c r="I754" s="148">
        <v>4.4492106399999996</v>
      </c>
      <c r="J754" s="147">
        <v>-4.1949580072887125E-3</v>
      </c>
      <c r="K754" s="159">
        <v>2.6243166700196385E-3</v>
      </c>
      <c r="L754" s="148">
        <v>2407.471</v>
      </c>
      <c r="M754" s="148">
        <v>0.93516600000000005</v>
      </c>
      <c r="N754" s="145"/>
      <c r="O754" s="145"/>
      <c r="P754" s="145"/>
      <c r="Q754" s="145"/>
      <c r="R754" s="145"/>
      <c r="S754" s="145"/>
      <c r="T754" s="145"/>
      <c r="U754" s="145"/>
      <c r="V754" s="145"/>
      <c r="W754" s="158"/>
      <c r="X754" s="158"/>
      <c r="Y754" s="145" t="s">
        <v>1682</v>
      </c>
    </row>
    <row r="755" spans="2:25" ht="14.25" customHeight="1" x14ac:dyDescent="0.25">
      <c r="B755" s="150">
        <v>41578</v>
      </c>
      <c r="C755" s="147">
        <v>6.5736697969633925E-2</v>
      </c>
      <c r="D755" s="149">
        <v>6.568963759845281E-2</v>
      </c>
      <c r="E755" s="147">
        <v>6.5967994709573569E-2</v>
      </c>
      <c r="F755" s="147">
        <v>6.8231213905606644E-2</v>
      </c>
      <c r="G755" s="148">
        <v>166.64747437</v>
      </c>
      <c r="H755" s="148">
        <v>1.50428691</v>
      </c>
      <c r="I755" s="148">
        <v>4.2362461000000007</v>
      </c>
      <c r="J755" s="147">
        <v>-1.6873641984935051E-3</v>
      </c>
      <c r="K755" s="159">
        <v>2.5415763071538339E-3</v>
      </c>
      <c r="L755" s="148">
        <v>2373.7179999999998</v>
      </c>
      <c r="M755" s="148">
        <v>0.93472999999999995</v>
      </c>
      <c r="N755" s="145"/>
      <c r="O755" s="145"/>
      <c r="P755" s="145"/>
      <c r="Q755" s="145"/>
      <c r="R755" s="145"/>
      <c r="S755" s="145"/>
      <c r="T755" s="145"/>
      <c r="U755" s="145"/>
      <c r="V755" s="145"/>
      <c r="W755" s="158"/>
      <c r="X755" s="158"/>
      <c r="Y755" s="145" t="s">
        <v>1682</v>
      </c>
    </row>
    <row r="756" spans="2:25" ht="14.25" customHeight="1" x14ac:dyDescent="0.25">
      <c r="B756" s="150">
        <v>41579</v>
      </c>
      <c r="C756" s="147">
        <v>6.5700615116059138E-2</v>
      </c>
      <c r="D756" s="149">
        <v>6.5680949195304289E-2</v>
      </c>
      <c r="E756" s="147">
        <v>6.5882927044548484E-2</v>
      </c>
      <c r="F756" s="147">
        <v>6.8157261608759082E-2</v>
      </c>
      <c r="G756" s="148">
        <v>167.21548396999998</v>
      </c>
      <c r="H756" s="148">
        <v>2.0697949599999999</v>
      </c>
      <c r="I756" s="148">
        <v>4.0426280600000002</v>
      </c>
      <c r="J756" s="147">
        <v>-3.0865700839798201E-4</v>
      </c>
      <c r="K756" s="159">
        <v>2.4763124134547926E-3</v>
      </c>
      <c r="L756" s="148">
        <v>2384.96</v>
      </c>
      <c r="M756" s="148">
        <v>0.93521500000000002</v>
      </c>
      <c r="N756" s="145"/>
      <c r="O756" s="145"/>
      <c r="P756" s="145"/>
      <c r="Q756" s="145"/>
      <c r="R756" s="145"/>
      <c r="S756" s="145"/>
      <c r="T756" s="145"/>
      <c r="U756" s="145"/>
      <c r="V756" s="145"/>
      <c r="W756" s="158"/>
      <c r="X756" s="158"/>
      <c r="Y756" s="145" t="s">
        <v>1682</v>
      </c>
    </row>
    <row r="757" spans="2:25" ht="14.25" customHeight="1" x14ac:dyDescent="0.25">
      <c r="B757" s="150">
        <v>41582</v>
      </c>
      <c r="C757" s="147">
        <v>6.5637899308811407E-2</v>
      </c>
      <c r="D757" s="149">
        <v>6.5606662958658954E-2</v>
      </c>
      <c r="E757" s="147">
        <v>6.5892636383037731E-2</v>
      </c>
      <c r="F757" s="147">
        <v>6.7699159249211466E-2</v>
      </c>
      <c r="G757" s="148">
        <v>167.25869865000001</v>
      </c>
      <c r="H757" s="148">
        <v>1.9476025099999998</v>
      </c>
      <c r="I757" s="148">
        <v>3.1798826499999997</v>
      </c>
      <c r="J757" s="147">
        <v>-1.5591519933830685E-3</v>
      </c>
      <c r="K757" s="159">
        <v>2.0924962905525119E-3</v>
      </c>
      <c r="L757" s="148">
        <v>2380.4540000000002</v>
      </c>
      <c r="M757" s="148">
        <v>0.93601900000000005</v>
      </c>
      <c r="N757" s="145"/>
      <c r="O757" s="145"/>
      <c r="P757" s="145"/>
      <c r="Q757" s="145"/>
      <c r="R757" s="145"/>
      <c r="S757" s="145"/>
      <c r="T757" s="145"/>
      <c r="U757" s="145"/>
      <c r="V757" s="145"/>
      <c r="W757" s="158"/>
      <c r="X757" s="158"/>
      <c r="Y757" s="145" t="s">
        <v>1682</v>
      </c>
    </row>
    <row r="758" spans="2:25" ht="14.25" customHeight="1" x14ac:dyDescent="0.25">
      <c r="B758" s="150">
        <v>41583</v>
      </c>
      <c r="C758" s="147">
        <v>6.5672326778002166E-2</v>
      </c>
      <c r="D758" s="149">
        <v>6.567423878058945E-2</v>
      </c>
      <c r="E758" s="147">
        <v>6.5987783437862546E-2</v>
      </c>
      <c r="F758" s="147">
        <v>6.7549431589341333E-2</v>
      </c>
      <c r="G758" s="148">
        <v>167.12372202999998</v>
      </c>
      <c r="H758" s="148">
        <v>2.6614882899999999</v>
      </c>
      <c r="I758" s="148">
        <v>4.5704918000000001</v>
      </c>
      <c r="J758" s="147">
        <v>-2.1719487776656991E-3</v>
      </c>
      <c r="K758" s="159">
        <v>1.8751928087518827E-3</v>
      </c>
      <c r="L758" s="148">
        <v>2383.7689999999998</v>
      </c>
      <c r="M758" s="148">
        <v>0.93541099999999999</v>
      </c>
      <c r="N758" s="145"/>
      <c r="O758" s="145"/>
      <c r="P758" s="145"/>
      <c r="Q758" s="145"/>
      <c r="R758" s="145"/>
      <c r="S758" s="145"/>
      <c r="T758" s="145"/>
      <c r="U758" s="145"/>
      <c r="V758" s="145"/>
      <c r="W758" s="158"/>
      <c r="X758" s="158"/>
      <c r="Y758" s="145" t="s">
        <v>1682</v>
      </c>
    </row>
    <row r="759" spans="2:25" ht="14.25" customHeight="1" x14ac:dyDescent="0.25">
      <c r="B759" s="150">
        <v>41584</v>
      </c>
      <c r="C759" s="147">
        <v>6.5871067880314951E-2</v>
      </c>
      <c r="D759" s="149">
        <v>6.5901972072038836E-2</v>
      </c>
      <c r="E759" s="147">
        <v>6.5956009569765078E-2</v>
      </c>
      <c r="F759" s="147">
        <v>6.7710426340934618E-2</v>
      </c>
      <c r="G759" s="148">
        <v>167.12372202999998</v>
      </c>
      <c r="H759" s="148">
        <v>2.69483951</v>
      </c>
      <c r="I759" s="148">
        <v>4.8423510799999994</v>
      </c>
      <c r="J759" s="147">
        <v>2.7218089343861667E-4</v>
      </c>
      <c r="K759" s="159">
        <v>1.8084542688957816E-3</v>
      </c>
      <c r="L759" s="148">
        <v>2353.5680000000002</v>
      </c>
      <c r="M759" s="148">
        <v>0.93255500000000002</v>
      </c>
      <c r="N759" s="145"/>
      <c r="O759" s="145"/>
      <c r="P759" s="145"/>
      <c r="Q759" s="145"/>
      <c r="R759" s="145"/>
      <c r="S759" s="145"/>
      <c r="T759" s="145"/>
      <c r="U759" s="145"/>
      <c r="V759" s="145"/>
      <c r="W759" s="158"/>
      <c r="X759" s="158"/>
      <c r="Y759" s="145" t="s">
        <v>1682</v>
      </c>
    </row>
    <row r="760" spans="2:25" ht="14.25" customHeight="1" x14ac:dyDescent="0.25">
      <c r="B760" s="150">
        <v>41585</v>
      </c>
      <c r="C760" s="147">
        <v>6.5968617344079675E-2</v>
      </c>
      <c r="D760" s="149">
        <v>6.5974350484543531E-2</v>
      </c>
      <c r="E760" s="147">
        <v>6.6082798307919036E-2</v>
      </c>
      <c r="F760" s="147">
        <v>6.7748726505906645E-2</v>
      </c>
      <c r="G760" s="148">
        <v>167.08427755</v>
      </c>
      <c r="H760" s="148">
        <v>1.97576482</v>
      </c>
      <c r="I760" s="148">
        <v>3.86791222</v>
      </c>
      <c r="J760" s="147">
        <v>1.6125547467418456E-3</v>
      </c>
      <c r="K760" s="159">
        <v>1.7743760213631138E-3</v>
      </c>
      <c r="L760" s="148">
        <v>2340.5520000000001</v>
      </c>
      <c r="M760" s="148">
        <v>0.93101400000000001</v>
      </c>
      <c r="N760" s="145"/>
      <c r="O760" s="145"/>
      <c r="P760" s="145"/>
      <c r="Q760" s="145"/>
      <c r="R760" s="145"/>
      <c r="S760" s="145"/>
      <c r="T760" s="145"/>
      <c r="U760" s="145"/>
      <c r="V760" s="145"/>
      <c r="W760" s="158"/>
      <c r="X760" s="158"/>
      <c r="Y760" s="145" t="s">
        <v>1682</v>
      </c>
    </row>
    <row r="761" spans="2:25" ht="14.25" customHeight="1" x14ac:dyDescent="0.25">
      <c r="B761" s="150">
        <v>41586</v>
      </c>
      <c r="C761" s="147">
        <v>6.5818445199291059E-2</v>
      </c>
      <c r="D761" s="149">
        <v>6.5764751506278696E-2</v>
      </c>
      <c r="E761" s="147">
        <v>6.6142572665284213E-2</v>
      </c>
      <c r="F761" s="147">
        <v>6.7869276778179152E-2</v>
      </c>
      <c r="G761" s="148">
        <v>166.72099002000002</v>
      </c>
      <c r="H761" s="148">
        <v>2.9374110199999999</v>
      </c>
      <c r="I761" s="148">
        <v>4.0016105799999995</v>
      </c>
      <c r="J761" s="147">
        <v>6.3579513407074212E-3</v>
      </c>
      <c r="K761" s="159">
        <v>2.1045252719004565E-3</v>
      </c>
      <c r="L761" s="148">
        <v>2307.9450000000002</v>
      </c>
      <c r="M761" s="148">
        <v>0.93302099999999999</v>
      </c>
      <c r="N761" s="145"/>
      <c r="O761" s="145"/>
      <c r="P761" s="145"/>
      <c r="Q761" s="145"/>
      <c r="R761" s="145"/>
      <c r="S761" s="145"/>
      <c r="T761" s="145"/>
      <c r="U761" s="145"/>
      <c r="V761" s="145"/>
      <c r="W761" s="158"/>
      <c r="X761" s="158"/>
      <c r="Y761" s="145" t="s">
        <v>1682</v>
      </c>
    </row>
    <row r="762" spans="2:25" ht="14.25" customHeight="1" x14ac:dyDescent="0.25">
      <c r="B762" s="150">
        <v>41589</v>
      </c>
      <c r="C762" s="147">
        <v>6.5939111058275879E-2</v>
      </c>
      <c r="D762" s="149">
        <v>6.588843948475813E-2</v>
      </c>
      <c r="E762" s="147">
        <v>6.6107584187495905E-2</v>
      </c>
      <c r="F762" s="147">
        <v>6.8213106310523311E-2</v>
      </c>
      <c r="G762" s="148">
        <v>167.65712399</v>
      </c>
      <c r="H762" s="148">
        <v>2.3937778600000001</v>
      </c>
      <c r="I762" s="148">
        <v>3.3491684099999999</v>
      </c>
      <c r="J762" s="147">
        <v>4.0886774666549618E-3</v>
      </c>
      <c r="K762" s="159">
        <v>2.3246668257651815E-3</v>
      </c>
      <c r="L762" s="148">
        <v>2315.8890000000001</v>
      </c>
      <c r="M762" s="148">
        <v>0.93129399999999996</v>
      </c>
      <c r="N762" s="145"/>
      <c r="O762" s="145"/>
      <c r="P762" s="145"/>
      <c r="Q762" s="145"/>
      <c r="R762" s="145"/>
      <c r="S762" s="145"/>
      <c r="T762" s="145"/>
      <c r="U762" s="145"/>
      <c r="V762" s="145"/>
      <c r="W762" s="158"/>
      <c r="X762" s="158"/>
      <c r="Y762" s="145" t="s">
        <v>1682</v>
      </c>
    </row>
    <row r="763" spans="2:25" ht="14.25" customHeight="1" x14ac:dyDescent="0.25">
      <c r="B763" s="150">
        <v>41590</v>
      </c>
      <c r="C763" s="147">
        <v>6.6192177384980733E-2</v>
      </c>
      <c r="D763" s="149">
        <v>6.6183736657013673E-2</v>
      </c>
      <c r="E763" s="147">
        <v>6.6271483134939621E-2</v>
      </c>
      <c r="F763" s="147">
        <v>6.8420114644631144E-2</v>
      </c>
      <c r="G763" s="148">
        <v>169.09533691999999</v>
      </c>
      <c r="H763" s="148">
        <v>3.27301749</v>
      </c>
      <c r="I763" s="148">
        <v>4.07217304</v>
      </c>
      <c r="J763" s="147">
        <v>7.2444242385865027E-4</v>
      </c>
      <c r="K763" s="159">
        <v>2.2363779876174716E-3</v>
      </c>
      <c r="L763" s="148">
        <v>2340</v>
      </c>
      <c r="M763" s="148">
        <v>0.92777299999999996</v>
      </c>
      <c r="N763" s="145"/>
      <c r="O763" s="145"/>
      <c r="P763" s="145"/>
      <c r="Q763" s="145"/>
      <c r="R763" s="145"/>
      <c r="S763" s="145"/>
      <c r="T763" s="145"/>
      <c r="U763" s="145"/>
      <c r="V763" s="145"/>
      <c r="W763" s="158"/>
      <c r="X763" s="158"/>
      <c r="Y763" s="145" t="s">
        <v>1682</v>
      </c>
    </row>
    <row r="764" spans="2:25" ht="14.25" customHeight="1" x14ac:dyDescent="0.25">
      <c r="B764" s="150">
        <v>41591</v>
      </c>
      <c r="C764" s="147">
        <v>6.6366943727181327E-2</v>
      </c>
      <c r="D764" s="149">
        <v>6.635016952905029E-2</v>
      </c>
      <c r="E764" s="147">
        <v>6.6310783336185411E-2</v>
      </c>
      <c r="F764" s="147">
        <v>6.873653384223577E-2</v>
      </c>
      <c r="G764" s="148">
        <v>171.20997201</v>
      </c>
      <c r="H764" s="148">
        <v>3.9877164900000004</v>
      </c>
      <c r="I764" s="148">
        <v>4.49759625</v>
      </c>
      <c r="J764" s="147">
        <v>1.4032331639021538E-3</v>
      </c>
      <c r="K764" s="159">
        <v>2.3863643131854795E-3</v>
      </c>
      <c r="L764" s="148">
        <v>2288.116</v>
      </c>
      <c r="M764" s="148">
        <v>0.92516600000000004</v>
      </c>
      <c r="N764" s="145"/>
      <c r="O764" s="145"/>
      <c r="P764" s="145"/>
      <c r="Q764" s="145"/>
      <c r="R764" s="145"/>
      <c r="S764" s="145"/>
      <c r="T764" s="145"/>
      <c r="U764" s="145"/>
      <c r="V764" s="145"/>
      <c r="W764" s="158"/>
      <c r="X764" s="158"/>
      <c r="Y764" s="145" t="s">
        <v>1682</v>
      </c>
    </row>
    <row r="765" spans="2:25" ht="14.25" customHeight="1" x14ac:dyDescent="0.25">
      <c r="B765" s="150">
        <v>41592</v>
      </c>
      <c r="C765" s="147">
        <v>6.6392826124596377E-2</v>
      </c>
      <c r="D765" s="149">
        <v>6.6414611828097575E-2</v>
      </c>
      <c r="E765" s="147">
        <v>6.6317135507274222E-2</v>
      </c>
      <c r="F765" s="147">
        <v>6.8337266625014798E-2</v>
      </c>
      <c r="G765" s="148">
        <v>171.56824654000002</v>
      </c>
      <c r="H765" s="148">
        <v>2.3239075700000003</v>
      </c>
      <c r="I765" s="148">
        <v>3.8963627299999999</v>
      </c>
      <c r="J765" s="147">
        <v>-1.3089591730099034E-3</v>
      </c>
      <c r="K765" s="159">
        <v>1.9226547969172225E-3</v>
      </c>
      <c r="L765" s="148">
        <v>2304.5010000000002</v>
      </c>
      <c r="M765" s="148">
        <v>0.92484699999999997</v>
      </c>
      <c r="N765" s="145"/>
      <c r="O765" s="145"/>
      <c r="P765" s="145"/>
      <c r="Q765" s="145"/>
      <c r="R765" s="145"/>
      <c r="S765" s="145"/>
      <c r="T765" s="145"/>
      <c r="U765" s="145"/>
      <c r="V765" s="145"/>
      <c r="W765" s="158"/>
      <c r="X765" s="158"/>
      <c r="Y765" s="145" t="s">
        <v>1682</v>
      </c>
    </row>
    <row r="766" spans="2:25" ht="14.25" customHeight="1" x14ac:dyDescent="0.25">
      <c r="B766" s="150">
        <v>41593</v>
      </c>
      <c r="C766" s="147">
        <v>6.6419115691413108E-2</v>
      </c>
      <c r="D766" s="149">
        <v>6.6423445548518367E-2</v>
      </c>
      <c r="E766" s="147">
        <v>6.6484632661608381E-2</v>
      </c>
      <c r="F766" s="147">
        <v>6.8361647290186497E-2</v>
      </c>
      <c r="G766" s="148">
        <v>171.61689293000001</v>
      </c>
      <c r="H766" s="148">
        <v>2.4385018299999999</v>
      </c>
      <c r="I766" s="148">
        <v>10.054711749999999</v>
      </c>
      <c r="J766" s="147">
        <v>9.5017005689616906E-4</v>
      </c>
      <c r="K766" s="159">
        <v>1.9382017416681302E-3</v>
      </c>
      <c r="L766" s="148">
        <v>2350.7339999999999</v>
      </c>
      <c r="M766" s="148">
        <v>0.92444599999999999</v>
      </c>
      <c r="N766" s="145"/>
      <c r="O766" s="145"/>
      <c r="P766" s="145"/>
      <c r="Q766" s="145"/>
      <c r="R766" s="145"/>
      <c r="S766" s="145"/>
      <c r="T766" s="145"/>
      <c r="U766" s="145"/>
      <c r="V766" s="145"/>
      <c r="W766" s="158"/>
      <c r="X766" s="158"/>
      <c r="Y766" s="145" t="s">
        <v>1682</v>
      </c>
    </row>
    <row r="767" spans="2:25" ht="14.25" customHeight="1" x14ac:dyDescent="0.25">
      <c r="B767" s="150">
        <v>41596</v>
      </c>
      <c r="C767" s="147">
        <v>6.6589521407811131E-2</v>
      </c>
      <c r="D767" s="149">
        <v>6.6621612838809241E-2</v>
      </c>
      <c r="E767" s="147">
        <v>6.6528540706850922E-2</v>
      </c>
      <c r="F767" s="147">
        <v>6.8204538168686116E-2</v>
      </c>
      <c r="G767" s="148">
        <v>172.43839521000001</v>
      </c>
      <c r="H767" s="148">
        <v>3.3317846700000002</v>
      </c>
      <c r="I767" s="148">
        <v>10.099787450000001</v>
      </c>
      <c r="J767" s="147">
        <v>-4.5483002060799776E-3</v>
      </c>
      <c r="K767" s="159">
        <v>1.5829253298768747E-3</v>
      </c>
      <c r="L767" s="148">
        <v>2428.9029999999998</v>
      </c>
      <c r="M767" s="148">
        <v>0.92211799999999999</v>
      </c>
      <c r="N767" s="145"/>
      <c r="O767" s="145"/>
      <c r="P767" s="145"/>
      <c r="Q767" s="145"/>
      <c r="R767" s="145"/>
      <c r="S767" s="145"/>
      <c r="T767" s="145"/>
      <c r="U767" s="145"/>
      <c r="V767" s="145"/>
      <c r="W767" s="158"/>
      <c r="X767" s="158"/>
      <c r="Y767" s="145" t="s">
        <v>1682</v>
      </c>
    </row>
    <row r="768" spans="2:25" ht="14.25" customHeight="1" x14ac:dyDescent="0.25">
      <c r="B768" s="150">
        <v>41597</v>
      </c>
      <c r="C768" s="147">
        <v>6.6442701237586915E-2</v>
      </c>
      <c r="D768" s="149">
        <v>6.6480833878005366E-2</v>
      </c>
      <c r="E768" s="147">
        <v>6.6454514367644227E-2</v>
      </c>
      <c r="F768" s="147">
        <v>6.7976979420300121E-2</v>
      </c>
      <c r="G768" s="148">
        <v>171.61530099999999</v>
      </c>
      <c r="H768" s="148">
        <v>1.6719505799999999</v>
      </c>
      <c r="I768" s="148">
        <v>6.0075673799999993</v>
      </c>
      <c r="J768" s="147">
        <v>-3.6712940369946268E-3</v>
      </c>
      <c r="K768" s="159">
        <v>1.496145542294755E-3</v>
      </c>
      <c r="L768" s="148">
        <v>2412.163</v>
      </c>
      <c r="M768" s="148">
        <v>0.92405099999999996</v>
      </c>
      <c r="N768" s="145"/>
      <c r="O768" s="145"/>
      <c r="P768" s="145"/>
      <c r="Q768" s="145"/>
      <c r="R768" s="145"/>
      <c r="S768" s="145"/>
      <c r="T768" s="145"/>
      <c r="U768" s="145"/>
      <c r="V768" s="145"/>
      <c r="W768" s="158"/>
      <c r="X768" s="158"/>
      <c r="Y768" s="145" t="s">
        <v>1682</v>
      </c>
    </row>
    <row r="769" spans="2:25" ht="14.25" customHeight="1" x14ac:dyDescent="0.25">
      <c r="B769" s="150">
        <v>41598</v>
      </c>
      <c r="C769" s="147">
        <v>6.6295045492651847E-2</v>
      </c>
      <c r="D769" s="149">
        <v>6.6284340267873026E-2</v>
      </c>
      <c r="E769" s="147">
        <v>6.6416588292455198E-2</v>
      </c>
      <c r="F769" s="147">
        <v>6.791659858519429E-2</v>
      </c>
      <c r="G769" s="148">
        <v>171.13842514999999</v>
      </c>
      <c r="H769" s="148">
        <v>2.14549206</v>
      </c>
      <c r="I769" s="148">
        <v>5.3122173799999999</v>
      </c>
      <c r="J769" s="147">
        <v>-4.1892601047663295E-3</v>
      </c>
      <c r="K769" s="159">
        <v>1.632258317321264E-3</v>
      </c>
      <c r="L769" s="148">
        <v>2424.85</v>
      </c>
      <c r="M769" s="148">
        <v>0.92591000000000001</v>
      </c>
      <c r="N769" s="145"/>
      <c r="O769" s="145"/>
      <c r="P769" s="145"/>
      <c r="Q769" s="145"/>
      <c r="R769" s="145"/>
      <c r="S769" s="145"/>
      <c r="T769" s="145"/>
      <c r="U769" s="145"/>
      <c r="V769" s="145"/>
      <c r="W769" s="158"/>
      <c r="X769" s="158"/>
      <c r="Y769" s="145" t="s">
        <v>1682</v>
      </c>
    </row>
    <row r="770" spans="2:25" ht="14.25" customHeight="1" x14ac:dyDescent="0.25">
      <c r="B770" s="150">
        <v>41599</v>
      </c>
      <c r="C770" s="147">
        <v>6.6332688050419281E-2</v>
      </c>
      <c r="D770" s="149">
        <v>6.6338605174537421E-2</v>
      </c>
      <c r="E770" s="147">
        <v>6.6333460498527258E-2</v>
      </c>
      <c r="F770" s="147">
        <v>6.7985580203595491E-2</v>
      </c>
      <c r="G770" s="148">
        <v>171.05907506</v>
      </c>
      <c r="H770" s="148">
        <v>1.5114784799999998</v>
      </c>
      <c r="I770" s="148">
        <v>5.2873722399999998</v>
      </c>
      <c r="J770" s="147">
        <v>-3.0090083425054572E-3</v>
      </c>
      <c r="K770" s="159">
        <v>1.6469750290580704E-3</v>
      </c>
      <c r="L770" s="148">
        <v>2409.989</v>
      </c>
      <c r="M770" s="148">
        <v>0.92530000000000001</v>
      </c>
      <c r="N770" s="145"/>
      <c r="O770" s="145"/>
      <c r="P770" s="145"/>
      <c r="Q770" s="145"/>
      <c r="R770" s="145"/>
      <c r="S770" s="145"/>
      <c r="T770" s="145"/>
      <c r="U770" s="145"/>
      <c r="V770" s="145"/>
      <c r="W770" s="158"/>
      <c r="X770" s="158"/>
      <c r="Y770" s="145" t="s">
        <v>1682</v>
      </c>
    </row>
    <row r="771" spans="2:25" ht="14.25" customHeight="1" x14ac:dyDescent="0.25">
      <c r="B771" s="150">
        <v>41600</v>
      </c>
      <c r="C771" s="147">
        <v>6.6226741070274847E-2</v>
      </c>
      <c r="D771" s="149">
        <v>6.6202911352075358E-2</v>
      </c>
      <c r="E771" s="147">
        <v>6.6295485005230678E-2</v>
      </c>
      <c r="F771" s="147">
        <v>6.8079252803125295E-2</v>
      </c>
      <c r="G771" s="148">
        <v>170.7428913</v>
      </c>
      <c r="H771" s="148">
        <v>1.30702729</v>
      </c>
      <c r="I771" s="148">
        <v>3.74799171</v>
      </c>
      <c r="J771" s="147">
        <v>-7.545966382993272E-4</v>
      </c>
      <c r="K771" s="159">
        <v>1.8763414510499371E-3</v>
      </c>
      <c r="L771" s="148">
        <v>2397.962</v>
      </c>
      <c r="M771" s="148">
        <v>0.92661300000000002</v>
      </c>
      <c r="N771" s="145"/>
      <c r="O771" s="145"/>
      <c r="P771" s="145"/>
      <c r="Q771" s="145"/>
      <c r="R771" s="145"/>
      <c r="S771" s="145"/>
      <c r="T771" s="145"/>
      <c r="U771" s="145"/>
      <c r="V771" s="145"/>
      <c r="W771" s="158"/>
      <c r="X771" s="158"/>
      <c r="Y771" s="145" t="s">
        <v>1682</v>
      </c>
    </row>
    <row r="772" spans="2:25" ht="14.25" customHeight="1" x14ac:dyDescent="0.25">
      <c r="B772" s="150">
        <v>41603</v>
      </c>
      <c r="C772" s="147">
        <v>6.6534715128365313E-2</v>
      </c>
      <c r="D772" s="149">
        <v>6.6525328257504485E-2</v>
      </c>
      <c r="E772" s="147">
        <v>6.6553775901690482E-2</v>
      </c>
      <c r="F772" s="147">
        <v>6.8292982551666784E-2</v>
      </c>
      <c r="G772" s="148">
        <v>170.59167097</v>
      </c>
      <c r="H772" s="148">
        <v>2.0269494400000001</v>
      </c>
      <c r="I772" s="148">
        <v>4.1649402000000002</v>
      </c>
      <c r="J772" s="147">
        <v>-1.5029443371086496E-3</v>
      </c>
      <c r="K772" s="159">
        <v>1.7676542941622991E-3</v>
      </c>
      <c r="L772" s="148">
        <v>2388.6289999999999</v>
      </c>
      <c r="M772" s="148">
        <v>0.92223699999999997</v>
      </c>
      <c r="N772" s="145"/>
      <c r="O772" s="145"/>
      <c r="P772" s="145"/>
      <c r="Q772" s="145"/>
      <c r="R772" s="145"/>
      <c r="S772" s="145"/>
      <c r="T772" s="145"/>
      <c r="U772" s="145"/>
      <c r="V772" s="145"/>
      <c r="W772" s="158"/>
      <c r="X772" s="158"/>
      <c r="Y772" s="145" t="s">
        <v>1682</v>
      </c>
    </row>
    <row r="773" spans="2:25" ht="14.25" customHeight="1" x14ac:dyDescent="0.25">
      <c r="B773" s="150">
        <v>41604</v>
      </c>
      <c r="C773" s="147">
        <v>6.6650882458561711E-2</v>
      </c>
      <c r="D773" s="149">
        <v>6.6643759783703529E-2</v>
      </c>
      <c r="E773" s="147">
        <v>6.6763814054780365E-2</v>
      </c>
      <c r="F773" s="147">
        <v>6.8272902288119816E-2</v>
      </c>
      <c r="G773" s="148">
        <v>170.44937247999999</v>
      </c>
      <c r="H773" s="148">
        <v>1.6910489799999999</v>
      </c>
      <c r="I773" s="148">
        <v>3.0935750199999998</v>
      </c>
      <c r="J773" s="147">
        <v>-1.2158088248636326E-3</v>
      </c>
      <c r="K773" s="159">
        <v>1.6291425044162866E-3</v>
      </c>
      <c r="L773" s="148">
        <v>2387.4160000000002</v>
      </c>
      <c r="M773" s="148">
        <v>0.92059400000000002</v>
      </c>
      <c r="N773" s="145"/>
      <c r="O773" s="145"/>
      <c r="P773" s="145"/>
      <c r="Q773" s="145"/>
      <c r="R773" s="145"/>
      <c r="S773" s="145"/>
      <c r="T773" s="145"/>
      <c r="U773" s="145"/>
      <c r="V773" s="145"/>
      <c r="W773" s="158"/>
      <c r="X773" s="158"/>
      <c r="Y773" s="145" t="s">
        <v>1682</v>
      </c>
    </row>
    <row r="774" spans="2:25" ht="14.25" customHeight="1" x14ac:dyDescent="0.25">
      <c r="B774" s="150">
        <v>41605</v>
      </c>
      <c r="C774" s="147">
        <v>6.6669245846406586E-2</v>
      </c>
      <c r="D774" s="149">
        <v>6.6674324372285071E-2</v>
      </c>
      <c r="E774" s="147">
        <v>6.6627423503547084E-2</v>
      </c>
      <c r="F774" s="147">
        <v>6.8278979555335392E-2</v>
      </c>
      <c r="G774" s="148">
        <v>170.51130627999999</v>
      </c>
      <c r="H774" s="148">
        <v>1.6193473599999999</v>
      </c>
      <c r="I774" s="148">
        <v>6.4651981099999993</v>
      </c>
      <c r="J774" s="147">
        <v>-1.9236528387871147E-3</v>
      </c>
      <c r="K774" s="159">
        <v>1.6046551830503214E-3</v>
      </c>
      <c r="L774" s="148">
        <v>2414.4810000000002</v>
      </c>
      <c r="M774" s="148">
        <v>0.92032800000000003</v>
      </c>
      <c r="N774" s="145"/>
      <c r="O774" s="145"/>
      <c r="P774" s="145"/>
      <c r="Q774" s="145"/>
      <c r="R774" s="145"/>
      <c r="S774" s="145"/>
      <c r="T774" s="145"/>
      <c r="U774" s="145"/>
      <c r="V774" s="145"/>
      <c r="W774" s="158"/>
      <c r="X774" s="158"/>
      <c r="Y774" s="145" t="s">
        <v>1682</v>
      </c>
    </row>
    <row r="775" spans="2:25" ht="14.25" customHeight="1" x14ac:dyDescent="0.25">
      <c r="B775" s="150">
        <v>41606</v>
      </c>
      <c r="C775" s="147">
        <v>6.6726715736460745E-2</v>
      </c>
      <c r="D775" s="149">
        <v>6.6746617688486484E-2</v>
      </c>
      <c r="E775" s="147">
        <v>6.6452791763447483E-2</v>
      </c>
      <c r="F775" s="147">
        <v>6.8437751181184184E-2</v>
      </c>
      <c r="G775" s="148">
        <v>170.50547130000001</v>
      </c>
      <c r="H775" s="148">
        <v>3.8702009599999996</v>
      </c>
      <c r="I775" s="148">
        <v>10.96640785</v>
      </c>
      <c r="J775" s="147">
        <v>-6.2977411823182117E-3</v>
      </c>
      <c r="K775" s="159">
        <v>1.6911334926976995E-3</v>
      </c>
      <c r="L775" s="148">
        <v>2439.5300000000002</v>
      </c>
      <c r="M775" s="148">
        <v>0.919601</v>
      </c>
      <c r="N775" s="145"/>
      <c r="O775" s="145"/>
      <c r="P775" s="145"/>
      <c r="Q775" s="145"/>
      <c r="R775" s="145"/>
      <c r="S775" s="145"/>
      <c r="T775" s="145"/>
      <c r="U775" s="145"/>
      <c r="V775" s="145"/>
      <c r="W775" s="158"/>
      <c r="X775" s="158"/>
      <c r="Y775" s="145">
        <v>110</v>
      </c>
    </row>
    <row r="776" spans="2:25" ht="14.25" customHeight="1" x14ac:dyDescent="0.25">
      <c r="B776" s="150">
        <v>41607</v>
      </c>
      <c r="C776" s="147">
        <v>6.6747856261099275E-2</v>
      </c>
      <c r="D776" s="149">
        <v>6.680961865160745E-2</v>
      </c>
      <c r="E776" s="147">
        <v>6.6324883003456583E-2</v>
      </c>
      <c r="F776" s="147">
        <v>6.8434911069979468E-2</v>
      </c>
      <c r="G776" s="148">
        <v>168.93544796</v>
      </c>
      <c r="H776" s="148">
        <v>1.3286834199999999</v>
      </c>
      <c r="I776" s="148">
        <v>5.4122352300000003</v>
      </c>
      <c r="J776" s="147">
        <v>-5.7864202055144783E-3</v>
      </c>
      <c r="K776" s="159">
        <v>1.625292418372018E-3</v>
      </c>
      <c r="L776" s="148">
        <v>2438.944</v>
      </c>
      <c r="M776" s="148">
        <v>0.91946899999999998</v>
      </c>
      <c r="N776" s="145"/>
      <c r="O776" s="145"/>
      <c r="P776" s="145"/>
      <c r="Q776" s="145"/>
      <c r="R776" s="145"/>
      <c r="S776" s="145"/>
      <c r="T776" s="145"/>
      <c r="U776" s="145"/>
      <c r="V776" s="145"/>
      <c r="W776" s="158"/>
      <c r="X776" s="158"/>
      <c r="Y776" s="145" t="s">
        <v>1682</v>
      </c>
    </row>
    <row r="777" spans="2:25" ht="14.25" customHeight="1" x14ac:dyDescent="0.25">
      <c r="B777" s="150">
        <v>41610</v>
      </c>
      <c r="C777" s="147">
        <v>6.7108250985877055E-2</v>
      </c>
      <c r="D777" s="149">
        <v>6.7201262008953544E-2</v>
      </c>
      <c r="E777" s="147">
        <v>6.6698303933392974E-2</v>
      </c>
      <c r="F777" s="147">
        <v>6.8559239196777366E-2</v>
      </c>
      <c r="G777" s="148">
        <v>167.66706884000001</v>
      </c>
      <c r="H777" s="148">
        <v>2.3036290899999998</v>
      </c>
      <c r="I777" s="148">
        <v>8.9899226599999995</v>
      </c>
      <c r="J777" s="147">
        <v>4.7295313168361765E-4</v>
      </c>
      <c r="K777" s="159">
        <v>1.3579771878238223E-3</v>
      </c>
      <c r="L777" s="148">
        <v>2418.788</v>
      </c>
      <c r="M777" s="148">
        <v>0.91467699999999996</v>
      </c>
      <c r="N777" s="145"/>
      <c r="O777" s="145"/>
      <c r="P777" s="145"/>
      <c r="Q777" s="145"/>
      <c r="R777" s="145"/>
      <c r="S777" s="145"/>
      <c r="T777" s="145"/>
      <c r="U777" s="145"/>
      <c r="V777" s="145"/>
      <c r="W777" s="158"/>
      <c r="X777" s="158"/>
      <c r="Y777" s="145" t="s">
        <v>1682</v>
      </c>
    </row>
    <row r="778" spans="2:25" ht="14.25" customHeight="1" x14ac:dyDescent="0.25">
      <c r="B778" s="150">
        <v>41611</v>
      </c>
      <c r="C778" s="147">
        <v>6.6996288511534094E-2</v>
      </c>
      <c r="D778" s="149">
        <v>6.708989117231233E-2</v>
      </c>
      <c r="E778" s="147">
        <v>6.6461466629457844E-2</v>
      </c>
      <c r="F778" s="147">
        <v>6.8499448307080393E-2</v>
      </c>
      <c r="G778" s="148">
        <v>168.53440327999999</v>
      </c>
      <c r="H778" s="148">
        <v>1.9426062200000001</v>
      </c>
      <c r="I778" s="148">
        <v>5.8948178799999997</v>
      </c>
      <c r="J778" s="147">
        <v>-5.4499375985009764E-3</v>
      </c>
      <c r="K778" s="159">
        <v>1.4095571347680635E-3</v>
      </c>
      <c r="L778" s="148">
        <v>2442.7840000000001</v>
      </c>
      <c r="M778" s="148">
        <v>0.91597399999999995</v>
      </c>
      <c r="N778" s="145"/>
      <c r="O778" s="145"/>
      <c r="P778" s="145"/>
      <c r="Q778" s="145"/>
      <c r="R778" s="145"/>
      <c r="S778" s="145"/>
      <c r="T778" s="145"/>
      <c r="U778" s="145"/>
      <c r="V778" s="145"/>
      <c r="W778" s="158"/>
      <c r="X778" s="158"/>
      <c r="Y778" s="145" t="s">
        <v>1682</v>
      </c>
    </row>
    <row r="779" spans="2:25" ht="14.25" customHeight="1" x14ac:dyDescent="0.25">
      <c r="B779" s="150">
        <v>41612</v>
      </c>
      <c r="C779" s="147">
        <v>6.6673422196580415E-2</v>
      </c>
      <c r="D779" s="149">
        <v>6.670372599944116E-2</v>
      </c>
      <c r="E779" s="147">
        <v>6.6566886368306794E-2</v>
      </c>
      <c r="F779" s="147">
        <v>6.8688891623589848E-2</v>
      </c>
      <c r="G779" s="148">
        <v>168.17991507000002</v>
      </c>
      <c r="H779" s="148">
        <v>2.5550202099999999</v>
      </c>
      <c r="I779" s="148">
        <v>9.5576306599999992</v>
      </c>
      <c r="J779" s="147">
        <v>-6.0158670953835052E-3</v>
      </c>
      <c r="K779" s="159">
        <v>1.9851656241486881E-3</v>
      </c>
      <c r="L779" s="148">
        <v>2475.1350000000002</v>
      </c>
      <c r="M779" s="148">
        <v>0.92030699999999999</v>
      </c>
      <c r="N779" s="145"/>
      <c r="O779" s="145"/>
      <c r="P779" s="145"/>
      <c r="Q779" s="145"/>
      <c r="R779" s="145"/>
      <c r="S779" s="145"/>
      <c r="T779" s="145"/>
      <c r="U779" s="145"/>
      <c r="V779" s="145"/>
      <c r="W779" s="158"/>
      <c r="X779" s="158"/>
      <c r="Y779" s="145" t="s">
        <v>1682</v>
      </c>
    </row>
    <row r="780" spans="2:25" ht="14.25" customHeight="1" x14ac:dyDescent="0.25">
      <c r="B780" s="150">
        <v>41613</v>
      </c>
      <c r="C780" s="147">
        <v>6.6689852492437085E-2</v>
      </c>
      <c r="D780" s="149">
        <v>6.6689575488905153E-2</v>
      </c>
      <c r="E780" s="147">
        <v>6.6704464575364275E-2</v>
      </c>
      <c r="F780" s="147">
        <v>6.8570878365669469E-2</v>
      </c>
      <c r="G780" s="148">
        <v>167.29421030999998</v>
      </c>
      <c r="H780" s="148">
        <v>1.5011945799999999</v>
      </c>
      <c r="I780" s="148">
        <v>4.8922049200000002</v>
      </c>
      <c r="J780" s="147">
        <v>-4.254536825523395E-3</v>
      </c>
      <c r="K780" s="159">
        <v>1.8813028767643153E-3</v>
      </c>
      <c r="L780" s="148">
        <v>2468.1970000000001</v>
      </c>
      <c r="M780" s="148">
        <v>0.91993800000000003</v>
      </c>
      <c r="N780" s="145"/>
      <c r="O780" s="145"/>
      <c r="P780" s="145"/>
      <c r="Q780" s="145"/>
      <c r="R780" s="145"/>
      <c r="S780" s="145"/>
      <c r="T780" s="145"/>
      <c r="U780" s="145"/>
      <c r="V780" s="145"/>
      <c r="W780" s="158"/>
      <c r="X780" s="158"/>
      <c r="Y780" s="145" t="s">
        <v>1682</v>
      </c>
    </row>
    <row r="781" spans="2:25" ht="14.25" customHeight="1" x14ac:dyDescent="0.25">
      <c r="B781" s="150">
        <v>41614</v>
      </c>
      <c r="C781" s="147">
        <v>6.6657956806427304E-2</v>
      </c>
      <c r="D781" s="149">
        <v>6.6678361883054191E-2</v>
      </c>
      <c r="E781" s="147">
        <v>6.6625158231673184E-2</v>
      </c>
      <c r="F781" s="147">
        <v>6.8615350229402378E-2</v>
      </c>
      <c r="G781" s="148">
        <v>166.99542157000002</v>
      </c>
      <c r="H781" s="148">
        <v>0.92530651999999991</v>
      </c>
      <c r="I781" s="148">
        <v>3.5444889300000004</v>
      </c>
      <c r="J781" s="147">
        <v>-3.7624075638765984E-3</v>
      </c>
      <c r="K781" s="159">
        <v>1.9369883463481868E-3</v>
      </c>
      <c r="L781" s="148">
        <v>2452.2869999999998</v>
      </c>
      <c r="M781" s="148">
        <v>0.92045699999999997</v>
      </c>
      <c r="N781" s="145"/>
      <c r="O781" s="145"/>
      <c r="P781" s="145"/>
      <c r="Q781" s="145"/>
      <c r="R781" s="145"/>
      <c r="S781" s="145"/>
      <c r="T781" s="145"/>
      <c r="U781" s="145"/>
      <c r="V781" s="145"/>
      <c r="W781" s="158"/>
      <c r="X781" s="158"/>
      <c r="Y781" s="145" t="s">
        <v>1682</v>
      </c>
    </row>
    <row r="782" spans="2:25" ht="14.25" customHeight="1" x14ac:dyDescent="0.25">
      <c r="B782" s="150">
        <v>41617</v>
      </c>
      <c r="C782" s="147">
        <v>6.6642125122819917E-2</v>
      </c>
      <c r="D782" s="149">
        <v>6.6616491552832169E-2</v>
      </c>
      <c r="E782" s="147">
        <v>6.6728433389148786E-2</v>
      </c>
      <c r="F782" s="147">
        <v>6.8653606709560999E-2</v>
      </c>
      <c r="G782" s="148">
        <v>167.16110509999999</v>
      </c>
      <c r="H782" s="148">
        <v>1.2778696900000002</v>
      </c>
      <c r="I782" s="148">
        <v>5.1251193200000005</v>
      </c>
      <c r="J782" s="147">
        <v>-4.1495657025672258E-3</v>
      </c>
      <c r="K782" s="159">
        <v>2.0371151567288304E-3</v>
      </c>
      <c r="L782" s="148">
        <v>2450.8719999999998</v>
      </c>
      <c r="M782" s="148">
        <v>0.92054599999999998</v>
      </c>
      <c r="N782" s="145"/>
      <c r="O782" s="145"/>
      <c r="P782" s="145"/>
      <c r="Q782" s="145"/>
      <c r="R782" s="145"/>
      <c r="S782" s="145"/>
      <c r="T782" s="145"/>
      <c r="U782" s="145"/>
      <c r="V782" s="145"/>
      <c r="W782" s="158"/>
      <c r="X782" s="158"/>
      <c r="Y782" s="145" t="s">
        <v>1682</v>
      </c>
    </row>
    <row r="783" spans="2:25" ht="14.25" customHeight="1" x14ac:dyDescent="0.25">
      <c r="B783" s="150">
        <v>41618</v>
      </c>
      <c r="C783" s="147">
        <v>6.6645573456849946E-2</v>
      </c>
      <c r="D783" s="149">
        <v>6.6624934115635498E-2</v>
      </c>
      <c r="E783" s="147">
        <v>6.6686952920050183E-2</v>
      </c>
      <c r="F783" s="147">
        <v>6.8629627690662068E-2</v>
      </c>
      <c r="G783" s="148">
        <v>166.94779677</v>
      </c>
      <c r="H783" s="148">
        <v>1.01722409</v>
      </c>
      <c r="I783" s="148">
        <v>5.06441842</v>
      </c>
      <c r="J783" s="147">
        <v>-4.4965928295028594E-3</v>
      </c>
      <c r="K783" s="159">
        <v>2.0046935750265699E-3</v>
      </c>
      <c r="L783" s="148">
        <v>2453.3220000000001</v>
      </c>
      <c r="M783" s="148">
        <v>0.92044000000000004</v>
      </c>
      <c r="N783" s="145"/>
      <c r="O783" s="145"/>
      <c r="P783" s="145"/>
      <c r="Q783" s="145"/>
      <c r="R783" s="145"/>
      <c r="S783" s="145"/>
      <c r="T783" s="145"/>
      <c r="U783" s="145"/>
      <c r="V783" s="145"/>
      <c r="W783" s="158"/>
      <c r="X783" s="158"/>
      <c r="Y783" s="145" t="s">
        <v>1682</v>
      </c>
    </row>
    <row r="784" spans="2:25" ht="14.25" customHeight="1" x14ac:dyDescent="0.25">
      <c r="B784" s="150">
        <v>41619</v>
      </c>
      <c r="C784" s="147">
        <v>6.6760325723106098E-2</v>
      </c>
      <c r="D784" s="149">
        <v>6.6801484010645312E-2</v>
      </c>
      <c r="E784" s="147">
        <v>6.6631819930770317E-2</v>
      </c>
      <c r="F784" s="147">
        <v>6.8587240717728787E-2</v>
      </c>
      <c r="G784" s="148">
        <v>166.84760365</v>
      </c>
      <c r="H784" s="148">
        <v>1.54268038</v>
      </c>
      <c r="I784" s="148">
        <v>5.0542745499999997</v>
      </c>
      <c r="J784" s="147">
        <v>-3.5790673109290065E-3</v>
      </c>
      <c r="K784" s="159">
        <v>1.7857567070834746E-3</v>
      </c>
      <c r="L784" s="148">
        <v>2412.7629999999999</v>
      </c>
      <c r="M784" s="148">
        <v>0.91881999999999997</v>
      </c>
      <c r="N784" s="145"/>
      <c r="O784" s="145"/>
      <c r="P784" s="145"/>
      <c r="Q784" s="145"/>
      <c r="R784" s="145"/>
      <c r="S784" s="145"/>
      <c r="T784" s="145"/>
      <c r="U784" s="145"/>
      <c r="V784" s="145"/>
      <c r="W784" s="158"/>
      <c r="X784" s="158"/>
      <c r="Y784" s="145" t="s">
        <v>1682</v>
      </c>
    </row>
    <row r="785" spans="2:25" ht="14.25" customHeight="1" x14ac:dyDescent="0.25">
      <c r="B785" s="150">
        <v>41620</v>
      </c>
      <c r="C785" s="147">
        <v>6.6617897377264243E-2</v>
      </c>
      <c r="D785" s="149">
        <v>6.663733597699141E-2</v>
      </c>
      <c r="E785" s="147">
        <v>6.6615319661264522E-2</v>
      </c>
      <c r="F785" s="147">
        <v>6.8564112791760445E-2</v>
      </c>
      <c r="G785" s="148">
        <v>167.31679559</v>
      </c>
      <c r="H785" s="148">
        <v>1.56887832</v>
      </c>
      <c r="I785" s="148">
        <v>4.0777025</v>
      </c>
      <c r="J785" s="147">
        <v>-3.1831473677574663E-3</v>
      </c>
      <c r="K785" s="159">
        <v>1.9267768147690351E-3</v>
      </c>
      <c r="L785" s="148">
        <v>2410.0149999999999</v>
      </c>
      <c r="M785" s="148">
        <v>0.92094500000000001</v>
      </c>
      <c r="N785" s="145"/>
      <c r="O785" s="145"/>
      <c r="P785" s="145"/>
      <c r="Q785" s="145"/>
      <c r="R785" s="145"/>
      <c r="S785" s="145"/>
      <c r="T785" s="145"/>
      <c r="U785" s="145"/>
      <c r="V785" s="145"/>
      <c r="W785" s="158"/>
      <c r="X785" s="158"/>
      <c r="Y785" s="145" t="s">
        <v>1682</v>
      </c>
    </row>
    <row r="786" spans="2:25" ht="14.25" customHeight="1" x14ac:dyDescent="0.25">
      <c r="B786" s="150">
        <v>41621</v>
      </c>
      <c r="C786" s="147">
        <v>6.6543268627281313E-2</v>
      </c>
      <c r="D786" s="149">
        <v>6.6548985292491411E-2</v>
      </c>
      <c r="E786" s="147">
        <v>6.6626595397946173E-2</v>
      </c>
      <c r="F786" s="147">
        <v>6.8550197644902638E-2</v>
      </c>
      <c r="G786" s="148">
        <v>166.37474759</v>
      </c>
      <c r="H786" s="148">
        <v>1.9618962100000001</v>
      </c>
      <c r="I786" s="148">
        <v>3.7144538300000001</v>
      </c>
      <c r="J786" s="147">
        <v>-1.8077065477729352E-3</v>
      </c>
      <c r="K786" s="159">
        <v>2.0012123524112274E-3</v>
      </c>
      <c r="L786" s="148">
        <v>2406.6390000000001</v>
      </c>
      <c r="M786" s="148">
        <v>0.92184299999999997</v>
      </c>
      <c r="N786" s="145"/>
      <c r="O786" s="145"/>
      <c r="P786" s="145"/>
      <c r="Q786" s="145"/>
      <c r="R786" s="145"/>
      <c r="S786" s="145"/>
      <c r="T786" s="145"/>
      <c r="U786" s="145"/>
      <c r="V786" s="145"/>
      <c r="W786" s="158"/>
      <c r="X786" s="158"/>
      <c r="Y786" s="145" t="s">
        <v>1682</v>
      </c>
    </row>
    <row r="787" spans="2:25" ht="14.25" customHeight="1" x14ac:dyDescent="0.25">
      <c r="B787" s="150">
        <v>41624</v>
      </c>
      <c r="C787" s="147">
        <v>6.6735766700702942E-2</v>
      </c>
      <c r="D787" s="149">
        <v>6.6816320939932478E-2</v>
      </c>
      <c r="E787" s="147">
        <v>6.6610283627962882E-2</v>
      </c>
      <c r="F787" s="147">
        <v>6.865367668587706E-2</v>
      </c>
      <c r="G787" s="148">
        <v>166.84661828</v>
      </c>
      <c r="H787" s="148">
        <v>2.03560857</v>
      </c>
      <c r="I787" s="148">
        <v>4.5168758899999997</v>
      </c>
      <c r="J787" s="147">
        <v>9.5132081039295648E-4</v>
      </c>
      <c r="K787" s="159">
        <v>1.8373557459445827E-3</v>
      </c>
      <c r="L787" s="148">
        <v>2367.9229999999998</v>
      </c>
      <c r="M787" s="148">
        <v>0.91932899999999995</v>
      </c>
      <c r="N787" s="145"/>
      <c r="O787" s="145"/>
      <c r="P787" s="145"/>
      <c r="Q787" s="145"/>
      <c r="R787" s="145"/>
      <c r="S787" s="145"/>
      <c r="T787" s="145"/>
      <c r="U787" s="145"/>
      <c r="V787" s="145"/>
      <c r="W787" s="158"/>
      <c r="X787" s="158"/>
      <c r="Y787" s="145" t="s">
        <v>1682</v>
      </c>
    </row>
    <row r="788" spans="2:25" ht="14.25" customHeight="1" x14ac:dyDescent="0.25">
      <c r="B788" s="150">
        <v>41625</v>
      </c>
      <c r="C788" s="147">
        <v>6.707598820620056E-2</v>
      </c>
      <c r="D788" s="149">
        <v>6.7192966232758999E-2</v>
      </c>
      <c r="E788" s="147">
        <v>6.6658828549452959E-2</v>
      </c>
      <c r="F788" s="147">
        <v>6.867088081289241E-2</v>
      </c>
      <c r="G788" s="148">
        <v>167.47363016</v>
      </c>
      <c r="H788" s="148">
        <v>1.6033679199999999</v>
      </c>
      <c r="I788" s="148">
        <v>3.2305876900000001</v>
      </c>
      <c r="J788" s="147">
        <v>2.12687260029124E-3</v>
      </c>
      <c r="K788" s="159">
        <v>1.4779145801334104E-3</v>
      </c>
      <c r="L788" s="148">
        <v>2356.3760000000002</v>
      </c>
      <c r="M788" s="148">
        <v>0.91458899999999999</v>
      </c>
      <c r="N788" s="145"/>
      <c r="O788" s="145"/>
      <c r="P788" s="145"/>
      <c r="Q788" s="145"/>
      <c r="R788" s="145"/>
      <c r="S788" s="145"/>
      <c r="T788" s="145"/>
      <c r="U788" s="145"/>
      <c r="V788" s="145"/>
      <c r="W788" s="158"/>
      <c r="X788" s="158"/>
      <c r="Y788" s="145" t="s">
        <v>1682</v>
      </c>
    </row>
    <row r="789" spans="2:25" ht="14.25" customHeight="1" x14ac:dyDescent="0.25">
      <c r="B789" s="150">
        <v>41626</v>
      </c>
      <c r="C789" s="147">
        <v>6.7466731484381981E-2</v>
      </c>
      <c r="D789" s="149">
        <v>6.76527290970943E-2</v>
      </c>
      <c r="E789" s="147">
        <v>6.6920666851358404E-2</v>
      </c>
      <c r="F789" s="147">
        <v>6.8796741882222331E-2</v>
      </c>
      <c r="G789" s="148">
        <v>168.33118891000001</v>
      </c>
      <c r="H789" s="148">
        <v>2.07745772</v>
      </c>
      <c r="I789" s="148">
        <v>2.8704317800000001</v>
      </c>
      <c r="J789" s="147">
        <v>-5.6878810764534249E-4</v>
      </c>
      <c r="K789" s="159">
        <v>1.1440127851280318E-3</v>
      </c>
      <c r="L789" s="148">
        <v>2357.2260000000001</v>
      </c>
      <c r="M789" s="148">
        <v>0.90936600000000001</v>
      </c>
      <c r="N789" s="145"/>
      <c r="O789" s="145"/>
      <c r="P789" s="145"/>
      <c r="Q789" s="145"/>
      <c r="R789" s="145"/>
      <c r="S789" s="145"/>
      <c r="T789" s="145"/>
      <c r="U789" s="145"/>
      <c r="V789" s="145"/>
      <c r="W789" s="158"/>
      <c r="X789" s="158"/>
      <c r="Y789" s="145" t="s">
        <v>1682</v>
      </c>
    </row>
    <row r="790" spans="2:25" ht="14.25" customHeight="1" x14ac:dyDescent="0.25">
      <c r="B790" s="150">
        <v>41627</v>
      </c>
      <c r="C790" s="147">
        <v>6.8259351783758054E-2</v>
      </c>
      <c r="D790" s="149">
        <v>6.854058659974066E-2</v>
      </c>
      <c r="E790" s="147">
        <v>6.7225842566042818E-2</v>
      </c>
      <c r="F790" s="147">
        <v>6.9546529438460375E-2</v>
      </c>
      <c r="G790" s="148">
        <v>170.38218725999999</v>
      </c>
      <c r="H790" s="148">
        <v>3.18540081</v>
      </c>
      <c r="I790" s="148">
        <v>4.5876745699999999</v>
      </c>
      <c r="J790" s="147">
        <v>-6.164985120497E-4</v>
      </c>
      <c r="K790" s="159">
        <v>1.0059428387197145E-3</v>
      </c>
      <c r="L790" s="148">
        <v>2332.41</v>
      </c>
      <c r="M790" s="148">
        <v>0.89928900000000001</v>
      </c>
      <c r="N790" s="145"/>
      <c r="O790" s="145"/>
      <c r="P790" s="145"/>
      <c r="Q790" s="145"/>
      <c r="R790" s="145"/>
      <c r="S790" s="145"/>
      <c r="T790" s="145"/>
      <c r="U790" s="145"/>
      <c r="V790" s="145"/>
      <c r="W790" s="158"/>
      <c r="X790" s="158"/>
      <c r="Y790" s="145" t="s">
        <v>1682</v>
      </c>
    </row>
    <row r="791" spans="2:25" ht="14.25" customHeight="1" x14ac:dyDescent="0.25">
      <c r="B791" s="150">
        <v>41628</v>
      </c>
      <c r="C791" s="147">
        <v>6.8062720226777146E-2</v>
      </c>
      <c r="D791" s="149">
        <v>6.8392151849719432E-2</v>
      </c>
      <c r="E791" s="147">
        <v>6.6520979991667201E-2</v>
      </c>
      <c r="F791" s="147">
        <v>6.9475045419908898E-2</v>
      </c>
      <c r="G791" s="148">
        <v>171.85302820999999</v>
      </c>
      <c r="H791" s="148">
        <v>7.6822581099999994</v>
      </c>
      <c r="I791" s="148">
        <v>6.2272164500000002</v>
      </c>
      <c r="J791" s="147">
        <v>6.0656275132685384E-3</v>
      </c>
      <c r="K791" s="159">
        <v>1.0828935701894665E-3</v>
      </c>
      <c r="L791" s="148">
        <v>2278.136</v>
      </c>
      <c r="M791" s="148">
        <v>0.902111</v>
      </c>
      <c r="N791" s="145"/>
      <c r="O791" s="145"/>
      <c r="P791" s="145"/>
      <c r="Q791" s="145"/>
      <c r="R791" s="145"/>
      <c r="S791" s="145"/>
      <c r="T791" s="145"/>
      <c r="U791" s="145"/>
      <c r="V791" s="145"/>
      <c r="W791" s="158"/>
      <c r="X791" s="158"/>
      <c r="Y791" s="145" t="s">
        <v>1682</v>
      </c>
    </row>
    <row r="792" spans="2:25" ht="14.25" customHeight="1" x14ac:dyDescent="0.25">
      <c r="B792" s="150">
        <v>41631</v>
      </c>
      <c r="C792" s="147">
        <v>6.7720458368675532E-2</v>
      </c>
      <c r="D792" s="149">
        <v>6.7915078234840096E-2</v>
      </c>
      <c r="E792" s="147">
        <v>6.6261578267192228E-2</v>
      </c>
      <c r="F792" s="147">
        <v>6.9702832048301758E-2</v>
      </c>
      <c r="G792" s="148">
        <v>173.20666785</v>
      </c>
      <c r="H792" s="148">
        <v>7.73722887</v>
      </c>
      <c r="I792" s="148">
        <v>4.4873538699999997</v>
      </c>
      <c r="J792" s="147">
        <v>2.9652961484519873E-3</v>
      </c>
      <c r="K792" s="159">
        <v>1.7877538134616622E-3</v>
      </c>
      <c r="L792" s="148">
        <v>2284.6019999999999</v>
      </c>
      <c r="M792" s="148">
        <v>0.90613699999999997</v>
      </c>
      <c r="N792" s="145"/>
      <c r="O792" s="145"/>
      <c r="P792" s="145"/>
      <c r="Q792" s="145"/>
      <c r="R792" s="145"/>
      <c r="S792" s="145"/>
      <c r="T792" s="145"/>
      <c r="U792" s="145"/>
      <c r="V792" s="145"/>
      <c r="W792" s="158"/>
      <c r="X792" s="158"/>
      <c r="Y792" s="145" t="s">
        <v>1682</v>
      </c>
    </row>
    <row r="793" spans="2:25" ht="14.25" customHeight="1" x14ac:dyDescent="0.25">
      <c r="B793" s="150">
        <v>41632</v>
      </c>
      <c r="C793" s="147">
        <v>6.7417632818914414E-2</v>
      </c>
      <c r="D793" s="149">
        <v>6.752330323283913E-2</v>
      </c>
      <c r="E793" s="147">
        <v>6.6372373729489717E-2</v>
      </c>
      <c r="F793" s="147">
        <v>6.9853896299525778E-2</v>
      </c>
      <c r="G793" s="148">
        <v>173.76451041999999</v>
      </c>
      <c r="H793" s="148">
        <v>3.6359334999999997</v>
      </c>
      <c r="I793" s="148">
        <v>4.2267351399999997</v>
      </c>
      <c r="J793" s="147">
        <v>2.8648522209006452E-3</v>
      </c>
      <c r="K793" s="159">
        <v>2.3305930666866481E-3</v>
      </c>
      <c r="L793" s="148">
        <v>2288.248</v>
      </c>
      <c r="M793" s="148">
        <v>0.91005999999999998</v>
      </c>
      <c r="N793" s="145"/>
      <c r="O793" s="145"/>
      <c r="P793" s="145"/>
      <c r="Q793" s="145"/>
      <c r="R793" s="145"/>
      <c r="S793" s="145"/>
      <c r="T793" s="145"/>
      <c r="U793" s="145"/>
      <c r="V793" s="145"/>
      <c r="W793" s="158"/>
      <c r="X793" s="158"/>
      <c r="Y793" s="145" t="s">
        <v>1682</v>
      </c>
    </row>
    <row r="794" spans="2:25" ht="14.25" customHeight="1" x14ac:dyDescent="0.25">
      <c r="B794" s="150">
        <v>41633</v>
      </c>
      <c r="C794" s="147">
        <v>6.7596038679948969E-2</v>
      </c>
      <c r="D794" s="149">
        <v>6.7640218767814009E-2</v>
      </c>
      <c r="E794" s="147">
        <v>6.6647217524678934E-2</v>
      </c>
      <c r="F794" s="147">
        <v>6.9808213269692415E-2</v>
      </c>
      <c r="G794" s="148">
        <v>162.60228247000001</v>
      </c>
      <c r="H794" s="148">
        <v>3.0978094499999997</v>
      </c>
      <c r="I794" s="148">
        <v>3.9797408700000001</v>
      </c>
      <c r="J794" s="147">
        <v>-1.0804292462640681E-3</v>
      </c>
      <c r="K794" s="159">
        <v>2.1679945018784064E-3</v>
      </c>
      <c r="L794" s="148">
        <v>2305.11</v>
      </c>
      <c r="M794" s="148">
        <v>0.90404700000000005</v>
      </c>
      <c r="N794" s="145"/>
      <c r="O794" s="145"/>
      <c r="P794" s="145"/>
      <c r="Q794" s="145"/>
      <c r="R794" s="145"/>
      <c r="S794" s="145"/>
      <c r="T794" s="145"/>
      <c r="U794" s="145"/>
      <c r="V794" s="145"/>
      <c r="W794" s="158"/>
      <c r="X794" s="158"/>
      <c r="Y794" s="145" t="s">
        <v>1682</v>
      </c>
    </row>
    <row r="795" spans="2:25" ht="14.25" customHeight="1" x14ac:dyDescent="0.25">
      <c r="B795" s="150">
        <v>41634</v>
      </c>
      <c r="C795" s="147">
        <v>6.7453661175250521E-2</v>
      </c>
      <c r="D795" s="149">
        <v>6.7487839901614041E-2</v>
      </c>
      <c r="E795" s="147">
        <v>6.6455423565538074E-2</v>
      </c>
      <c r="F795" s="147">
        <v>6.9993432313215712E-2</v>
      </c>
      <c r="G795" s="148">
        <v>164.09975375000002</v>
      </c>
      <c r="H795" s="148">
        <v>7.314229730000001</v>
      </c>
      <c r="I795" s="148">
        <v>5.3242556199999997</v>
      </c>
      <c r="J795" s="147">
        <v>3.2976899900687756E-3</v>
      </c>
      <c r="K795" s="159">
        <v>2.5055924116016703E-3</v>
      </c>
      <c r="L795" s="148">
        <v>2265.3339999999998</v>
      </c>
      <c r="M795" s="148">
        <v>0.90655399999999997</v>
      </c>
      <c r="N795" s="145"/>
      <c r="O795" s="145"/>
      <c r="P795" s="145"/>
      <c r="Q795" s="145"/>
      <c r="R795" s="145"/>
      <c r="S795" s="145"/>
      <c r="T795" s="145"/>
      <c r="U795" s="145"/>
      <c r="V795" s="145"/>
      <c r="W795" s="158"/>
      <c r="X795" s="158"/>
      <c r="Y795" s="145" t="s">
        <v>1682</v>
      </c>
    </row>
    <row r="796" spans="2:25" ht="14.25" customHeight="1" x14ac:dyDescent="0.25">
      <c r="B796" s="150">
        <v>41635</v>
      </c>
      <c r="C796" s="147">
        <v>6.7083296466063952E-2</v>
      </c>
      <c r="D796" s="149">
        <v>6.701634363720782E-2</v>
      </c>
      <c r="E796" s="147">
        <v>6.6947836914897862E-2</v>
      </c>
      <c r="F796" s="147">
        <v>6.9573848254164392E-2</v>
      </c>
      <c r="G796" s="148">
        <v>164.56899850000002</v>
      </c>
      <c r="H796" s="148">
        <v>6.35027995</v>
      </c>
      <c r="I796" s="148">
        <v>4.8885308199999997</v>
      </c>
      <c r="J796" s="147">
        <v>-1.8710480651726827E-3</v>
      </c>
      <c r="K796" s="159">
        <v>2.5575046169565713E-3</v>
      </c>
      <c r="L796" s="148">
        <v>2303.4780000000001</v>
      </c>
      <c r="M796" s="148">
        <v>0.91095099999999996</v>
      </c>
      <c r="N796" s="145"/>
      <c r="O796" s="145"/>
      <c r="P796" s="145"/>
      <c r="Q796" s="145"/>
      <c r="R796" s="145"/>
      <c r="S796" s="145"/>
      <c r="T796" s="145"/>
      <c r="U796" s="145"/>
      <c r="V796" s="145"/>
      <c r="W796" s="158"/>
      <c r="X796" s="158"/>
      <c r="Y796" s="145" t="s">
        <v>1682</v>
      </c>
    </row>
    <row r="797" spans="2:25" ht="14.25" customHeight="1" x14ac:dyDescent="0.25">
      <c r="B797" s="150">
        <v>41638</v>
      </c>
      <c r="C797" s="147">
        <v>6.71297906308954E-2</v>
      </c>
      <c r="D797" s="149">
        <v>6.7081352846946232E-2</v>
      </c>
      <c r="E797" s="147">
        <v>6.7163353561212003E-2</v>
      </c>
      <c r="F797" s="147">
        <v>6.9271640834733236E-2</v>
      </c>
      <c r="G797" s="148">
        <v>164.48987546999999</v>
      </c>
      <c r="H797" s="148">
        <v>1.3147015100000001</v>
      </c>
      <c r="I797" s="148">
        <v>3.1512738599999999</v>
      </c>
      <c r="J797" s="147">
        <v>7.7567193129175234E-5</v>
      </c>
      <c r="K797" s="159">
        <v>2.1902879877870041E-3</v>
      </c>
      <c r="L797" s="148">
        <v>2299.4580000000001</v>
      </c>
      <c r="M797" s="148">
        <v>0.91027999999999998</v>
      </c>
      <c r="N797" s="145"/>
      <c r="O797" s="145"/>
      <c r="P797" s="145"/>
      <c r="Q797" s="145"/>
      <c r="R797" s="145"/>
      <c r="S797" s="145"/>
      <c r="T797" s="145"/>
      <c r="U797" s="145"/>
      <c r="V797" s="145"/>
      <c r="W797" s="158"/>
      <c r="X797" s="158"/>
      <c r="Y797" s="145" t="s">
        <v>1682</v>
      </c>
    </row>
    <row r="798" spans="2:25" ht="14.25" customHeight="1" x14ac:dyDescent="0.25">
      <c r="B798" s="150">
        <v>41639</v>
      </c>
      <c r="C798" s="147">
        <v>6.7344589809064825E-2</v>
      </c>
      <c r="D798" s="149">
        <v>6.7341172941230459E-2</v>
      </c>
      <c r="E798" s="147">
        <v>6.7017255098442474E-2</v>
      </c>
      <c r="F798" s="147">
        <v>6.8920081857986357E-2</v>
      </c>
      <c r="G798" s="148">
        <v>151.59965212999998</v>
      </c>
      <c r="H798" s="148">
        <v>2.36457681</v>
      </c>
      <c r="I798" s="148">
        <v>5.1143197999999996</v>
      </c>
      <c r="J798" s="147">
        <v>-5.4771551786149675E-3</v>
      </c>
      <c r="K798" s="159">
        <v>1.5789089167558973E-3</v>
      </c>
      <c r="L798" s="148">
        <v>2330.0259999999998</v>
      </c>
      <c r="M798" s="148">
        <v>0.90820599999999996</v>
      </c>
      <c r="N798" s="145"/>
      <c r="O798" s="145"/>
      <c r="P798" s="145"/>
      <c r="Q798" s="145"/>
      <c r="R798" s="145"/>
      <c r="S798" s="145"/>
      <c r="T798" s="145"/>
      <c r="U798" s="145"/>
      <c r="V798" s="145"/>
      <c r="W798" s="158"/>
      <c r="X798" s="158"/>
      <c r="Y798" s="145" t="s">
        <v>1682</v>
      </c>
    </row>
    <row r="799" spans="2:25" ht="14.25" customHeight="1" x14ac:dyDescent="0.25">
      <c r="B799" s="150">
        <v>41641</v>
      </c>
      <c r="C799" s="147">
        <v>6.7564725759176603E-2</v>
      </c>
      <c r="D799" s="149">
        <v>6.7544334174620274E-2</v>
      </c>
      <c r="E799" s="147">
        <v>6.7200357996180446E-2</v>
      </c>
      <c r="F799" s="147">
        <v>6.9035489028924077E-2</v>
      </c>
      <c r="G799" s="148">
        <v>149.23008379999999</v>
      </c>
      <c r="H799" s="148">
        <v>3.4004008400000001</v>
      </c>
      <c r="I799" s="148">
        <v>3.7422794699999997</v>
      </c>
      <c r="J799" s="147">
        <v>-9.0389238016649661E-3</v>
      </c>
      <c r="K799" s="159">
        <v>1.4911548543038028E-3</v>
      </c>
      <c r="L799" s="148">
        <v>2321.9780000000001</v>
      </c>
      <c r="M799" s="148">
        <v>0.90274500000000002</v>
      </c>
      <c r="N799" s="145"/>
      <c r="O799" s="145"/>
      <c r="P799" s="145"/>
      <c r="Q799" s="145"/>
      <c r="R799" s="145"/>
      <c r="S799" s="145"/>
      <c r="T799" s="145"/>
      <c r="U799" s="145"/>
      <c r="V799" s="145"/>
      <c r="W799" s="158"/>
      <c r="X799" s="158"/>
      <c r="Y799" s="145" t="s">
        <v>1682</v>
      </c>
    </row>
    <row r="800" spans="2:25" ht="14.25" customHeight="1" x14ac:dyDescent="0.25">
      <c r="B800" s="150">
        <v>41642</v>
      </c>
      <c r="C800" s="147">
        <v>6.7561770811487565E-2</v>
      </c>
      <c r="D800" s="149">
        <v>6.7571933463612871E-2</v>
      </c>
      <c r="E800" s="147">
        <v>6.7184950167661378E-2</v>
      </c>
      <c r="F800" s="147">
        <v>6.9035489028924077E-2</v>
      </c>
      <c r="G800" s="148">
        <v>149.28861391000001</v>
      </c>
      <c r="H800" s="148">
        <v>0.16183049000000002</v>
      </c>
      <c r="I800" s="148">
        <v>3.5849710799999999</v>
      </c>
      <c r="J800" s="147">
        <v>-7.1971256966282295E-3</v>
      </c>
      <c r="K800" s="159">
        <v>1.4635555653112059E-3</v>
      </c>
      <c r="L800" s="148">
        <v>2290.779</v>
      </c>
      <c r="M800" s="148">
        <v>0.90282300000000004</v>
      </c>
      <c r="N800" s="145"/>
      <c r="O800" s="145"/>
      <c r="P800" s="145"/>
      <c r="Q800" s="145"/>
      <c r="R800" s="145"/>
      <c r="S800" s="145"/>
      <c r="T800" s="145"/>
      <c r="U800" s="145"/>
      <c r="V800" s="145"/>
      <c r="W800" s="158"/>
      <c r="X800" s="158"/>
      <c r="Y800" s="145" t="s">
        <v>1682</v>
      </c>
    </row>
    <row r="801" spans="2:25" ht="14.25" customHeight="1" x14ac:dyDescent="0.25">
      <c r="B801" s="150">
        <v>41645</v>
      </c>
      <c r="C801" s="147">
        <v>6.6984552656898136E-2</v>
      </c>
      <c r="D801" s="149">
        <v>6.6785250070326388E-2</v>
      </c>
      <c r="E801" s="147">
        <v>6.7256435247284516E-2</v>
      </c>
      <c r="F801" s="147">
        <v>6.9739895167798827E-2</v>
      </c>
      <c r="G801" s="148">
        <v>151.18521595000001</v>
      </c>
      <c r="H801" s="148">
        <v>0.53236479000000003</v>
      </c>
      <c r="I801" s="148">
        <v>3.3591117700000002</v>
      </c>
      <c r="J801" s="147">
        <v>1.0976024050925034E-2</v>
      </c>
      <c r="K801" s="159">
        <v>2.9546450974724386E-3</v>
      </c>
      <c r="L801" s="148">
        <v>2238.6370000000002</v>
      </c>
      <c r="M801" s="148">
        <v>0.91294399999999998</v>
      </c>
      <c r="N801" s="145"/>
      <c r="O801" s="145"/>
      <c r="P801" s="145"/>
      <c r="Q801" s="145"/>
      <c r="R801" s="145"/>
      <c r="S801" s="145"/>
      <c r="T801" s="145"/>
      <c r="U801" s="145"/>
      <c r="V801" s="145"/>
      <c r="W801" s="158"/>
      <c r="X801" s="158"/>
      <c r="Y801" s="145" t="s">
        <v>1682</v>
      </c>
    </row>
    <row r="802" spans="2:25" ht="14.25" customHeight="1" x14ac:dyDescent="0.25">
      <c r="B802" s="150">
        <v>41646</v>
      </c>
      <c r="C802" s="147">
        <v>6.7801147915132365E-2</v>
      </c>
      <c r="D802" s="149">
        <v>6.7837198812371838E-2</v>
      </c>
      <c r="E802" s="147">
        <v>6.7239555590439176E-2</v>
      </c>
      <c r="F802" s="147">
        <v>6.9860076857051326E-2</v>
      </c>
      <c r="G802" s="148">
        <v>151.45077098000002</v>
      </c>
      <c r="H802" s="148">
        <v>2.8115510800000001</v>
      </c>
      <c r="I802" s="148">
        <v>3.3094205699999999</v>
      </c>
      <c r="J802" s="147">
        <v>1.1325691348193353E-3</v>
      </c>
      <c r="K802" s="159">
        <v>2.0228780446794881E-3</v>
      </c>
      <c r="L802" s="148">
        <v>2238.0010000000002</v>
      </c>
      <c r="M802" s="148">
        <v>0.90213699999999997</v>
      </c>
      <c r="N802" s="145"/>
      <c r="O802" s="145"/>
      <c r="P802" s="145"/>
      <c r="Q802" s="145"/>
      <c r="R802" s="145"/>
      <c r="S802" s="145"/>
      <c r="T802" s="145"/>
      <c r="U802" s="145"/>
      <c r="V802" s="145"/>
      <c r="W802" s="158"/>
      <c r="X802" s="158"/>
      <c r="Y802" s="145" t="s">
        <v>1682</v>
      </c>
    </row>
    <row r="803" spans="2:25" ht="14.25" customHeight="1" x14ac:dyDescent="0.25">
      <c r="B803" s="150">
        <v>41647</v>
      </c>
      <c r="C803" s="147">
        <v>6.7874765492584185E-2</v>
      </c>
      <c r="D803" s="149">
        <v>6.7917747422049909E-2</v>
      </c>
      <c r="E803" s="147">
        <v>6.7570602146369799E-2</v>
      </c>
      <c r="F803" s="147">
        <v>6.9979904976974441E-2</v>
      </c>
      <c r="G803" s="148">
        <v>151.52837686999999</v>
      </c>
      <c r="H803" s="148">
        <v>1.7958064600000001</v>
      </c>
      <c r="I803" s="148">
        <v>3.9536090799999997</v>
      </c>
      <c r="J803" s="147">
        <v>-1.0707712327099157E-3</v>
      </c>
      <c r="K803" s="159">
        <v>2.0621575549245319E-3</v>
      </c>
      <c r="L803" s="148">
        <v>2241.9110000000001</v>
      </c>
      <c r="M803" s="148">
        <v>0.90130200000000005</v>
      </c>
      <c r="N803" s="145"/>
      <c r="O803" s="145"/>
      <c r="P803" s="145"/>
      <c r="Q803" s="145"/>
      <c r="R803" s="145"/>
      <c r="S803" s="145"/>
      <c r="T803" s="145"/>
      <c r="U803" s="145"/>
      <c r="V803" s="145"/>
      <c r="W803" s="158"/>
      <c r="X803" s="158"/>
      <c r="Y803" s="145" t="s">
        <v>1682</v>
      </c>
    </row>
    <row r="804" spans="2:25" ht="14.25" customHeight="1" x14ac:dyDescent="0.25">
      <c r="B804" s="150">
        <v>41648</v>
      </c>
      <c r="C804" s="147">
        <v>6.840437136183769E-2</v>
      </c>
      <c r="D804" s="149">
        <v>6.8482207972765149E-2</v>
      </c>
      <c r="E804" s="147">
        <v>6.7871974420615058E-2</v>
      </c>
      <c r="F804" s="147">
        <v>7.000382154391703E-2</v>
      </c>
      <c r="G804" s="148">
        <v>151.86924173999998</v>
      </c>
      <c r="H804" s="148">
        <v>1.6368386500000001</v>
      </c>
      <c r="I804" s="148">
        <v>3.7153529499999998</v>
      </c>
      <c r="J804" s="147">
        <v>1.3609926392096521E-3</v>
      </c>
      <c r="K804" s="159">
        <v>1.5216135711518808E-3</v>
      </c>
      <c r="L804" s="148">
        <v>2222.221</v>
      </c>
      <c r="M804" s="148">
        <v>0.89438099999999998</v>
      </c>
      <c r="N804" s="145"/>
      <c r="O804" s="145"/>
      <c r="P804" s="145"/>
      <c r="Q804" s="145"/>
      <c r="R804" s="145"/>
      <c r="S804" s="145"/>
      <c r="T804" s="145"/>
      <c r="U804" s="145"/>
      <c r="V804" s="145"/>
      <c r="W804" s="158"/>
      <c r="X804" s="158"/>
      <c r="Y804" s="145" t="s">
        <v>1682</v>
      </c>
    </row>
    <row r="805" spans="2:25" ht="14.25" customHeight="1" x14ac:dyDescent="0.25">
      <c r="B805" s="150">
        <v>41649</v>
      </c>
      <c r="C805" s="147">
        <v>6.9030896695479696E-2</v>
      </c>
      <c r="D805" s="149">
        <v>6.9188629379129465E-2</v>
      </c>
      <c r="E805" s="147">
        <v>6.7855184950900538E-2</v>
      </c>
      <c r="F805" s="147">
        <v>7.0034617082197284E-2</v>
      </c>
      <c r="G805" s="148">
        <v>152.06027825000001</v>
      </c>
      <c r="H805" s="148">
        <v>2.2788159700000001</v>
      </c>
      <c r="I805" s="148">
        <v>3.8420306799999997</v>
      </c>
      <c r="J805" s="147">
        <v>4.4838745204815785E-3</v>
      </c>
      <c r="K805" s="159">
        <v>8.4598770306781867E-4</v>
      </c>
      <c r="L805" s="148">
        <v>2204.8510000000001</v>
      </c>
      <c r="M805" s="148">
        <v>0.88646199999999997</v>
      </c>
      <c r="N805" s="145"/>
      <c r="O805" s="145"/>
      <c r="P805" s="145"/>
      <c r="Q805" s="145"/>
      <c r="R805" s="145"/>
      <c r="S805" s="145"/>
      <c r="T805" s="145"/>
      <c r="U805" s="145"/>
      <c r="V805" s="145"/>
      <c r="W805" s="158"/>
      <c r="X805" s="158"/>
      <c r="Y805" s="145" t="s">
        <v>1682</v>
      </c>
    </row>
    <row r="806" spans="2:25" ht="14.25" customHeight="1" x14ac:dyDescent="0.25">
      <c r="B806" s="150">
        <v>41652</v>
      </c>
      <c r="C806" s="147">
        <v>6.9336335209826086E-2</v>
      </c>
      <c r="D806" s="149">
        <v>6.9453398757105725E-2</v>
      </c>
      <c r="E806" s="147">
        <v>6.8509748303293108E-2</v>
      </c>
      <c r="F806" s="147">
        <v>7.0653282626171168E-2</v>
      </c>
      <c r="G806" s="148">
        <v>152.88666302000001</v>
      </c>
      <c r="H806" s="148">
        <v>2.3297437300000001</v>
      </c>
      <c r="I806" s="148">
        <v>3.1996154299999997</v>
      </c>
      <c r="J806" s="147">
        <v>4.476896728795034E-3</v>
      </c>
      <c r="K806" s="159">
        <v>1.1998838690654434E-3</v>
      </c>
      <c r="L806" s="148">
        <v>2193.6790000000001</v>
      </c>
      <c r="M806" s="148">
        <v>0.883189</v>
      </c>
      <c r="N806" s="145"/>
      <c r="O806" s="145"/>
      <c r="P806" s="145"/>
      <c r="Q806" s="145"/>
      <c r="R806" s="145"/>
      <c r="S806" s="145"/>
      <c r="T806" s="145"/>
      <c r="U806" s="145"/>
      <c r="V806" s="145"/>
      <c r="W806" s="158"/>
      <c r="X806" s="158"/>
      <c r="Y806" s="145" t="s">
        <v>1682</v>
      </c>
    </row>
    <row r="807" spans="2:25" ht="14.25" customHeight="1" x14ac:dyDescent="0.25">
      <c r="B807" s="150">
        <v>41653</v>
      </c>
      <c r="C807" s="147">
        <v>6.938663584486815E-2</v>
      </c>
      <c r="D807" s="149">
        <v>6.9376560873945267E-2</v>
      </c>
      <c r="E807" s="147">
        <v>6.9745766194193926E-2</v>
      </c>
      <c r="F807" s="147">
        <v>7.0430736914047068E-2</v>
      </c>
      <c r="G807" s="148">
        <v>153.08928965000001</v>
      </c>
      <c r="H807" s="148">
        <v>1.6567058700000001</v>
      </c>
      <c r="I807" s="148">
        <v>3.6640601999999998</v>
      </c>
      <c r="J807" s="147">
        <v>-4.7556991718921901E-4</v>
      </c>
      <c r="K807" s="159">
        <v>1.0541760401018008E-3</v>
      </c>
      <c r="L807" s="148">
        <v>2212.846</v>
      </c>
      <c r="M807" s="148">
        <v>0.88228099999999998</v>
      </c>
      <c r="N807" s="145"/>
      <c r="O807" s="145"/>
      <c r="P807" s="145"/>
      <c r="Q807" s="145"/>
      <c r="R807" s="145"/>
      <c r="S807" s="145"/>
      <c r="T807" s="145"/>
      <c r="U807" s="145"/>
      <c r="V807" s="145"/>
      <c r="W807" s="158"/>
      <c r="X807" s="158"/>
      <c r="Y807" s="145" t="s">
        <v>1682</v>
      </c>
    </row>
    <row r="808" spans="2:25" ht="14.25" customHeight="1" x14ac:dyDescent="0.25">
      <c r="B808" s="150">
        <v>41654</v>
      </c>
      <c r="C808" s="147">
        <v>6.9483112876760372E-2</v>
      </c>
      <c r="D808" s="149">
        <v>6.9450486997873678E-2</v>
      </c>
      <c r="E808" s="147">
        <v>7.0380064291605093E-2</v>
      </c>
      <c r="F808" s="147">
        <v>7.0497465755843425E-2</v>
      </c>
      <c r="G808" s="148">
        <v>154.3769408</v>
      </c>
      <c r="H808" s="148">
        <v>1.06366596</v>
      </c>
      <c r="I808" s="148">
        <v>3.46817178</v>
      </c>
      <c r="J808" s="147">
        <v>-4.2177673703341608E-3</v>
      </c>
      <c r="K808" s="159">
        <v>1.0469787579697465E-3</v>
      </c>
      <c r="L808" s="148">
        <v>2208.9409999999998</v>
      </c>
      <c r="M808" s="148">
        <v>0.88105999999999995</v>
      </c>
      <c r="N808" s="145"/>
      <c r="O808" s="145"/>
      <c r="P808" s="145"/>
      <c r="Q808" s="145"/>
      <c r="R808" s="145"/>
      <c r="S808" s="145"/>
      <c r="T808" s="145"/>
      <c r="U808" s="145"/>
      <c r="V808" s="145"/>
      <c r="W808" s="158"/>
      <c r="X808" s="158"/>
      <c r="Y808" s="145" t="s">
        <v>1682</v>
      </c>
    </row>
    <row r="809" spans="2:25" ht="14.25" customHeight="1" x14ac:dyDescent="0.25">
      <c r="B809" s="150">
        <v>41655</v>
      </c>
      <c r="C809" s="147">
        <v>6.9799865321265489E-2</v>
      </c>
      <c r="D809" s="149">
        <v>6.9624091547480865E-2</v>
      </c>
      <c r="E809" s="147">
        <v>7.1138131087614548E-2</v>
      </c>
      <c r="F809" s="147">
        <v>7.100653417153964E-2</v>
      </c>
      <c r="G809" s="148">
        <v>154.75536894000001</v>
      </c>
      <c r="H809" s="148">
        <v>1.8690919000000001</v>
      </c>
      <c r="I809" s="148">
        <v>4.4004876099999999</v>
      </c>
      <c r="J809" s="147">
        <v>-2.1110560660009933E-3</v>
      </c>
      <c r="K809" s="159">
        <v>1.3824426240587745E-3</v>
      </c>
      <c r="L809" s="148">
        <v>2211.8440000000001</v>
      </c>
      <c r="M809" s="148">
        <v>0.87678100000000003</v>
      </c>
      <c r="N809" s="145"/>
      <c r="O809" s="145"/>
      <c r="P809" s="145"/>
      <c r="Q809" s="145"/>
      <c r="R809" s="145"/>
      <c r="S809" s="145"/>
      <c r="T809" s="145"/>
      <c r="U809" s="145"/>
      <c r="V809" s="145"/>
      <c r="W809" s="158"/>
      <c r="X809" s="158"/>
      <c r="Y809" s="145" t="s">
        <v>1682</v>
      </c>
    </row>
    <row r="810" spans="2:25" ht="14.25" customHeight="1" x14ac:dyDescent="0.25">
      <c r="B810" s="150">
        <v>41656</v>
      </c>
      <c r="C810" s="147">
        <v>7.0480535585214027E-2</v>
      </c>
      <c r="D810" s="149">
        <v>7.0290298286188907E-2</v>
      </c>
      <c r="E810" s="147">
        <v>7.2809422234930254E-2</v>
      </c>
      <c r="F810" s="147">
        <v>7.1469892453018033E-2</v>
      </c>
      <c r="G810" s="148">
        <v>155.52187806000001</v>
      </c>
      <c r="H810" s="148">
        <v>1.9400229299999998</v>
      </c>
      <c r="I810" s="148">
        <v>3.76117466</v>
      </c>
      <c r="J810" s="147">
        <v>-8.1283619320927003E-4</v>
      </c>
      <c r="K810" s="159">
        <v>1.179594166829126E-3</v>
      </c>
      <c r="L810" s="148">
        <v>2178.4879999999998</v>
      </c>
      <c r="M810" s="148">
        <v>0.86897000000000002</v>
      </c>
      <c r="N810" s="145"/>
      <c r="O810" s="145"/>
      <c r="P810" s="145"/>
      <c r="Q810" s="145"/>
      <c r="R810" s="145"/>
      <c r="S810" s="145"/>
      <c r="T810" s="145"/>
      <c r="U810" s="145"/>
      <c r="V810" s="145"/>
      <c r="W810" s="158"/>
      <c r="X810" s="158"/>
      <c r="Y810" s="145" t="s">
        <v>1682</v>
      </c>
    </row>
    <row r="811" spans="2:25" ht="14.25" customHeight="1" x14ac:dyDescent="0.25">
      <c r="B811" s="150">
        <v>41659</v>
      </c>
      <c r="C811" s="147">
        <v>7.0554253860156443E-2</v>
      </c>
      <c r="D811" s="149">
        <v>7.0302779323978146E-2</v>
      </c>
      <c r="E811" s="147">
        <v>7.2812800887382734E-2</v>
      </c>
      <c r="F811" s="147">
        <v>7.1547570256872375E-2</v>
      </c>
      <c r="G811" s="148">
        <v>156.25826301000001</v>
      </c>
      <c r="H811" s="148">
        <v>1.6460340100000002</v>
      </c>
      <c r="I811" s="148">
        <v>3.0476173900000001</v>
      </c>
      <c r="J811" s="147">
        <v>-1.7253514592160854E-5</v>
      </c>
      <c r="K811" s="159">
        <v>1.2447909328942297E-3</v>
      </c>
      <c r="L811" s="148">
        <v>2165.9929999999999</v>
      </c>
      <c r="M811" s="148">
        <v>0.86818600000000001</v>
      </c>
      <c r="N811" s="145"/>
      <c r="O811" s="145"/>
      <c r="P811" s="145"/>
      <c r="Q811" s="145"/>
      <c r="R811" s="145"/>
      <c r="S811" s="145"/>
      <c r="T811" s="145"/>
      <c r="U811" s="145"/>
      <c r="V811" s="145"/>
      <c r="W811" s="158"/>
      <c r="X811" s="158"/>
      <c r="Y811" s="145" t="s">
        <v>1682</v>
      </c>
    </row>
    <row r="812" spans="2:25" ht="14.25" customHeight="1" x14ac:dyDescent="0.25">
      <c r="B812" s="150">
        <v>41660</v>
      </c>
      <c r="C812" s="147">
        <v>7.0701203660820236E-2</v>
      </c>
      <c r="D812" s="149">
        <v>7.0311395975277705E-2</v>
      </c>
      <c r="E812" s="147">
        <v>7.3449778261649723E-2</v>
      </c>
      <c r="F812" s="147">
        <v>7.1929601621850914E-2</v>
      </c>
      <c r="G812" s="148">
        <v>156.90492562</v>
      </c>
      <c r="H812" s="148">
        <v>1.0571753800000001</v>
      </c>
      <c r="I812" s="148">
        <v>4.0065987000000005</v>
      </c>
      <c r="J812" s="147">
        <v>-2.9723759088279587E-4</v>
      </c>
      <c r="K812" s="159">
        <v>1.6182056465732092E-3</v>
      </c>
      <c r="L812" s="148">
        <v>2187.41</v>
      </c>
      <c r="M812" s="148">
        <v>0.86591899999999999</v>
      </c>
      <c r="N812" s="145"/>
      <c r="O812" s="145"/>
      <c r="P812" s="145"/>
      <c r="Q812" s="145"/>
      <c r="R812" s="145"/>
      <c r="S812" s="145"/>
      <c r="T812" s="145"/>
      <c r="U812" s="145"/>
      <c r="V812" s="145"/>
      <c r="W812" s="158"/>
      <c r="X812" s="158"/>
      <c r="Y812" s="145" t="s">
        <v>1682</v>
      </c>
    </row>
    <row r="813" spans="2:25" ht="14.25" customHeight="1" x14ac:dyDescent="0.25">
      <c r="B813" s="150">
        <v>41661</v>
      </c>
      <c r="C813" s="147">
        <v>7.0572075793494532E-2</v>
      </c>
      <c r="D813" s="149">
        <v>7.028245936036856E-2</v>
      </c>
      <c r="E813" s="147">
        <v>7.2708251347978689E-2</v>
      </c>
      <c r="F813" s="147">
        <v>7.1891169924173257E-2</v>
      </c>
      <c r="G813" s="148">
        <v>157.27163652999999</v>
      </c>
      <c r="H813" s="148">
        <v>1.6508821100000002</v>
      </c>
      <c r="I813" s="148">
        <v>7.4269362999999995</v>
      </c>
      <c r="J813" s="147">
        <v>-4.2751940135815443E-3</v>
      </c>
      <c r="K813" s="159">
        <v>1.6087105638046967E-3</v>
      </c>
      <c r="L813" s="148">
        <v>2243.7959999999998</v>
      </c>
      <c r="M813" s="148">
        <v>0.867587</v>
      </c>
      <c r="N813" s="145"/>
      <c r="O813" s="145"/>
      <c r="P813" s="145"/>
      <c r="Q813" s="145"/>
      <c r="R813" s="145"/>
      <c r="S813" s="145"/>
      <c r="T813" s="145"/>
      <c r="U813" s="145"/>
      <c r="V813" s="145"/>
      <c r="W813" s="158"/>
      <c r="X813" s="158"/>
      <c r="Y813" s="145" t="s">
        <v>1682</v>
      </c>
    </row>
    <row r="814" spans="2:25" ht="14.25" customHeight="1" x14ac:dyDescent="0.25">
      <c r="B814" s="150">
        <v>41662</v>
      </c>
      <c r="C814" s="147">
        <v>7.0091812219042052E-2</v>
      </c>
      <c r="D814" s="149">
        <v>6.9784268054783521E-2</v>
      </c>
      <c r="E814" s="147">
        <v>7.2212692239831067E-2</v>
      </c>
      <c r="F814" s="147">
        <v>7.1721106245576594E-2</v>
      </c>
      <c r="G814" s="148">
        <v>157.27164882</v>
      </c>
      <c r="H814" s="148">
        <v>1.2092354700000001</v>
      </c>
      <c r="I814" s="148">
        <v>5.2200266199999996</v>
      </c>
      <c r="J814" s="147">
        <v>-2.2349525304323249E-3</v>
      </c>
      <c r="K814" s="159">
        <v>1.9368381907930721E-3</v>
      </c>
      <c r="L814" s="148">
        <v>2231.8890000000001</v>
      </c>
      <c r="M814" s="148">
        <v>0.87340899999999999</v>
      </c>
      <c r="N814" s="145"/>
      <c r="O814" s="145"/>
      <c r="P814" s="145"/>
      <c r="Q814" s="145"/>
      <c r="R814" s="145"/>
      <c r="S814" s="145"/>
      <c r="T814" s="145"/>
      <c r="U814" s="145"/>
      <c r="V814" s="145"/>
      <c r="W814" s="158"/>
      <c r="X814" s="158"/>
      <c r="Y814" s="145" t="s">
        <v>1682</v>
      </c>
    </row>
    <row r="815" spans="2:25" ht="14.25" customHeight="1" x14ac:dyDescent="0.25">
      <c r="B815" s="150">
        <v>41663</v>
      </c>
      <c r="C815" s="147">
        <v>6.9701487355984901E-2</v>
      </c>
      <c r="D815" s="149">
        <v>6.9511152271632098E-2</v>
      </c>
      <c r="E815" s="147">
        <v>7.115707491136275E-2</v>
      </c>
      <c r="F815" s="147">
        <v>7.1328541171523735E-2</v>
      </c>
      <c r="G815" s="148">
        <v>156.93838666000002</v>
      </c>
      <c r="H815" s="148">
        <v>1.4028448099999999</v>
      </c>
      <c r="I815" s="148">
        <v>5.3685464700000001</v>
      </c>
      <c r="J815" s="147">
        <v>-4.6761286844262664E-3</v>
      </c>
      <c r="K815" s="159">
        <v>1.8173888998916365E-3</v>
      </c>
      <c r="L815" s="148">
        <v>2245.6779999999999</v>
      </c>
      <c r="M815" s="148">
        <v>0.878224</v>
      </c>
      <c r="N815" s="145"/>
      <c r="O815" s="145"/>
      <c r="P815" s="145"/>
      <c r="Q815" s="145"/>
      <c r="R815" s="145"/>
      <c r="S815" s="145"/>
      <c r="T815" s="145"/>
      <c r="U815" s="145"/>
      <c r="V815" s="145"/>
      <c r="W815" s="158"/>
      <c r="X815" s="158"/>
      <c r="Y815" s="145" t="s">
        <v>1682</v>
      </c>
    </row>
    <row r="816" spans="2:25" ht="14.25" customHeight="1" x14ac:dyDescent="0.25">
      <c r="B816" s="150">
        <v>41666</v>
      </c>
      <c r="C816" s="147">
        <v>6.9953071760488941E-2</v>
      </c>
      <c r="D816" s="149">
        <v>6.9808701188580277E-2</v>
      </c>
      <c r="E816" s="147">
        <v>7.1315718410102952E-2</v>
      </c>
      <c r="F816" s="147">
        <v>7.1160634833872333E-2</v>
      </c>
      <c r="G816" s="148">
        <v>156.30012342999999</v>
      </c>
      <c r="H816" s="148">
        <v>1.1839277700000002</v>
      </c>
      <c r="I816" s="148">
        <v>4.5270877599999997</v>
      </c>
      <c r="J816" s="147">
        <v>-3.4223514411636491E-3</v>
      </c>
      <c r="K816" s="159">
        <v>1.3519336452920555E-3</v>
      </c>
      <c r="L816" s="148">
        <v>2215.9189999999999</v>
      </c>
      <c r="M816" s="148">
        <v>0.87490100000000004</v>
      </c>
      <c r="N816" s="145"/>
      <c r="O816" s="145"/>
      <c r="P816" s="145"/>
      <c r="Q816" s="145"/>
      <c r="R816" s="145"/>
      <c r="S816" s="145"/>
      <c r="T816" s="145"/>
      <c r="U816" s="145"/>
      <c r="V816" s="145"/>
      <c r="W816" s="158"/>
      <c r="X816" s="158"/>
      <c r="Y816" s="145" t="s">
        <v>1682</v>
      </c>
    </row>
    <row r="817" spans="2:25" ht="14.25" customHeight="1" x14ac:dyDescent="0.25">
      <c r="B817" s="150">
        <v>41667</v>
      </c>
      <c r="C817" s="147">
        <v>6.9741203446549452E-2</v>
      </c>
      <c r="D817" s="149">
        <v>6.9569228768542948E-2</v>
      </c>
      <c r="E817" s="147">
        <v>7.1071944183294475E-2</v>
      </c>
      <c r="F817" s="147">
        <v>7.1205004681760387E-2</v>
      </c>
      <c r="G817" s="148">
        <v>155.78006340000002</v>
      </c>
      <c r="H817" s="148">
        <v>0.78979444999999993</v>
      </c>
      <c r="I817" s="148">
        <v>3.5575492700000004</v>
      </c>
      <c r="J817" s="147">
        <v>-1.3872055487493522E-3</v>
      </c>
      <c r="K817" s="159">
        <v>1.6357759132174382E-3</v>
      </c>
      <c r="L817" s="148">
        <v>2219.855</v>
      </c>
      <c r="M817" s="148">
        <v>0.87734500000000004</v>
      </c>
      <c r="N817" s="145"/>
      <c r="O817" s="145"/>
      <c r="P817" s="145"/>
      <c r="Q817" s="145"/>
      <c r="R817" s="145"/>
      <c r="S817" s="145"/>
      <c r="T817" s="145"/>
      <c r="U817" s="145"/>
      <c r="V817" s="145"/>
      <c r="W817" s="158"/>
      <c r="X817" s="158"/>
      <c r="Y817" s="145" t="s">
        <v>1682</v>
      </c>
    </row>
    <row r="818" spans="2:25" ht="14.25" customHeight="1" x14ac:dyDescent="0.25">
      <c r="B818" s="150">
        <v>41668</v>
      </c>
      <c r="C818" s="147">
        <v>6.9773690902063035E-2</v>
      </c>
      <c r="D818" s="149">
        <v>6.9644261441385788E-2</v>
      </c>
      <c r="E818" s="147">
        <v>7.1118541409074337E-2</v>
      </c>
      <c r="F818" s="147">
        <v>7.090430599714552E-2</v>
      </c>
      <c r="G818" s="148">
        <v>155.79739302000002</v>
      </c>
      <c r="H818" s="148">
        <v>0.66570986999999993</v>
      </c>
      <c r="I818" s="148">
        <v>2.9757651699999998</v>
      </c>
      <c r="J818" s="147">
        <v>8.8492134170830899E-4</v>
      </c>
      <c r="K818" s="159">
        <v>1.2600445557597317E-3</v>
      </c>
      <c r="L818" s="148">
        <v>2227.7809999999999</v>
      </c>
      <c r="M818" s="148">
        <v>0.87695800000000002</v>
      </c>
      <c r="N818" s="145"/>
      <c r="O818" s="145"/>
      <c r="P818" s="145"/>
      <c r="Q818" s="145"/>
      <c r="R818" s="145"/>
      <c r="S818" s="145"/>
      <c r="T818" s="145"/>
      <c r="U818" s="145"/>
      <c r="V818" s="145"/>
      <c r="W818" s="158"/>
      <c r="X818" s="158"/>
      <c r="Y818" s="145" t="s">
        <v>1682</v>
      </c>
    </row>
    <row r="819" spans="2:25" ht="14.25" customHeight="1" x14ac:dyDescent="0.25">
      <c r="B819" s="150">
        <v>41669</v>
      </c>
      <c r="C819" s="147">
        <v>6.9777253197439743E-2</v>
      </c>
      <c r="D819" s="149">
        <v>6.9648342399854166E-2</v>
      </c>
      <c r="E819" s="147">
        <v>7.1076994201797361E-2</v>
      </c>
      <c r="F819" s="147">
        <v>7.0931043416377668E-2</v>
      </c>
      <c r="G819" s="148">
        <v>155.79245692000001</v>
      </c>
      <c r="H819" s="148">
        <v>1.2654166199999999</v>
      </c>
      <c r="I819" s="148">
        <v>3.4339055200000002</v>
      </c>
      <c r="J819" s="147">
        <v>3.5031350457122891E-3</v>
      </c>
      <c r="K819" s="159">
        <v>1.282701016523502E-3</v>
      </c>
      <c r="L819" s="148">
        <v>2202.4499999999998</v>
      </c>
      <c r="M819" s="148">
        <v>0.87682199999999999</v>
      </c>
      <c r="N819" s="145"/>
      <c r="O819" s="145"/>
      <c r="P819" s="145"/>
      <c r="Q819" s="145"/>
      <c r="R819" s="145"/>
      <c r="S819" s="145"/>
      <c r="T819" s="145"/>
      <c r="U819" s="145"/>
      <c r="V819" s="145"/>
      <c r="W819" s="158"/>
      <c r="X819" s="158"/>
      <c r="Y819" s="145" t="s">
        <v>1682</v>
      </c>
    </row>
    <row r="820" spans="2:25" ht="14.25" customHeight="1" x14ac:dyDescent="0.25">
      <c r="B820" s="150">
        <v>41677</v>
      </c>
      <c r="C820" s="147">
        <v>6.9466898133545743E-2</v>
      </c>
      <c r="D820" s="149">
        <v>6.9257256066511161E-2</v>
      </c>
      <c r="E820" s="147">
        <v>7.1115608425466978E-2</v>
      </c>
      <c r="F820" s="147">
        <v>7.108694411830932E-2</v>
      </c>
      <c r="G820" s="148">
        <v>156.00100651</v>
      </c>
      <c r="H820" s="148">
        <v>1.1071088900000001</v>
      </c>
      <c r="I820" s="148">
        <v>3.9053812899999998</v>
      </c>
      <c r="J820" s="147">
        <v>-2.1659071575556442E-3</v>
      </c>
      <c r="K820" s="159">
        <v>1.829688051798159E-3</v>
      </c>
      <c r="L820" s="148">
        <v>2212.4830000000002</v>
      </c>
      <c r="M820" s="148">
        <v>0.88054100000000002</v>
      </c>
      <c r="N820" s="145"/>
      <c r="O820" s="145"/>
      <c r="P820" s="145"/>
      <c r="Q820" s="145"/>
      <c r="R820" s="145"/>
      <c r="S820" s="145"/>
      <c r="T820" s="145"/>
      <c r="U820" s="145"/>
      <c r="V820" s="145"/>
      <c r="W820" s="158"/>
      <c r="X820" s="158"/>
      <c r="Y820" s="145" t="s">
        <v>1682</v>
      </c>
    </row>
    <row r="821" spans="2:25" ht="14.25" customHeight="1" x14ac:dyDescent="0.25">
      <c r="B821" s="150">
        <v>41680</v>
      </c>
      <c r="C821" s="147">
        <v>6.8829925274915271E-2</v>
      </c>
      <c r="D821" s="149">
        <v>6.8606503739491939E-2</v>
      </c>
      <c r="E821" s="147">
        <v>7.0231056447043652E-2</v>
      </c>
      <c r="F821" s="147">
        <v>7.0520322268595406E-2</v>
      </c>
      <c r="G821" s="148">
        <v>155.74942399</v>
      </c>
      <c r="H821" s="148">
        <v>2.2122914700000003</v>
      </c>
      <c r="I821" s="148">
        <v>6.3492138899999997</v>
      </c>
      <c r="J821" s="147">
        <v>-7.9396006115608868E-3</v>
      </c>
      <c r="K821" s="159">
        <v>1.9138185291034671E-3</v>
      </c>
      <c r="L821" s="148">
        <v>2267.5340000000001</v>
      </c>
      <c r="M821" s="148">
        <v>0.88861400000000001</v>
      </c>
      <c r="N821" s="145"/>
      <c r="O821" s="145"/>
      <c r="P821" s="145"/>
      <c r="Q821" s="145"/>
      <c r="R821" s="145"/>
      <c r="S821" s="145"/>
      <c r="T821" s="145"/>
      <c r="U821" s="145"/>
      <c r="V821" s="145"/>
      <c r="W821" s="158"/>
      <c r="X821" s="158"/>
      <c r="Y821" s="145" t="s">
        <v>1682</v>
      </c>
    </row>
    <row r="822" spans="2:25" ht="14.25" customHeight="1" x14ac:dyDescent="0.25">
      <c r="B822" s="150">
        <v>41681</v>
      </c>
      <c r="C822" s="147">
        <v>6.8747672473768964E-2</v>
      </c>
      <c r="D822" s="149">
        <v>6.8588509490196251E-2</v>
      </c>
      <c r="E822" s="147">
        <v>6.9739787174999776E-2</v>
      </c>
      <c r="F822" s="147">
        <v>7.0609874721209651E-2</v>
      </c>
      <c r="G822" s="148">
        <v>154.89528552000002</v>
      </c>
      <c r="H822" s="148">
        <v>2.0312982900000001</v>
      </c>
      <c r="I822" s="148">
        <v>5.9736988200000001</v>
      </c>
      <c r="J822" s="147">
        <v>-8.041047086612756E-3</v>
      </c>
      <c r="K822" s="159">
        <v>2.0213652310134E-3</v>
      </c>
      <c r="L822" s="148">
        <v>2285.5619999999999</v>
      </c>
      <c r="M822" s="148">
        <v>0.88971299999999998</v>
      </c>
      <c r="N822" s="145"/>
      <c r="O822" s="145"/>
      <c r="P822" s="145"/>
      <c r="Q822" s="145"/>
      <c r="R822" s="145"/>
      <c r="S822" s="145"/>
      <c r="T822" s="145"/>
      <c r="U822" s="145"/>
      <c r="V822" s="145"/>
      <c r="W822" s="158"/>
      <c r="X822" s="158"/>
      <c r="Y822" s="145" t="s">
        <v>1682</v>
      </c>
    </row>
    <row r="823" spans="2:25" ht="14.25" customHeight="1" x14ac:dyDescent="0.25">
      <c r="B823" s="150">
        <v>41682</v>
      </c>
      <c r="C823" s="147">
        <v>6.8214607276342057E-2</v>
      </c>
      <c r="D823" s="149">
        <v>6.8049475087511635E-2</v>
      </c>
      <c r="E823" s="147">
        <v>6.9304920371155668E-2</v>
      </c>
      <c r="F823" s="147">
        <v>7.0484188678446427E-2</v>
      </c>
      <c r="G823" s="148">
        <v>153.0847551</v>
      </c>
      <c r="H823" s="148">
        <v>2.2517161800000003</v>
      </c>
      <c r="I823" s="148">
        <v>4.4306990700000002</v>
      </c>
      <c r="J823" s="147">
        <v>-1.0779460133753898E-2</v>
      </c>
      <c r="K823" s="159">
        <v>2.4347135909347922E-3</v>
      </c>
      <c r="L823" s="148">
        <v>2291.2460000000001</v>
      </c>
      <c r="M823" s="148">
        <v>0.89655600000000002</v>
      </c>
      <c r="N823" s="145"/>
      <c r="O823" s="145"/>
      <c r="P823" s="145"/>
      <c r="Q823" s="145"/>
      <c r="R823" s="145"/>
      <c r="S823" s="145"/>
      <c r="T823" s="145"/>
      <c r="U823" s="145"/>
      <c r="V823" s="145"/>
      <c r="W823" s="158"/>
      <c r="X823" s="158"/>
      <c r="Y823" s="145" t="s">
        <v>1682</v>
      </c>
    </row>
    <row r="824" spans="2:25" ht="14.25" customHeight="1" x14ac:dyDescent="0.25">
      <c r="B824" s="150">
        <v>41683</v>
      </c>
      <c r="C824" s="147">
        <v>6.8034905625068212E-2</v>
      </c>
      <c r="D824" s="149">
        <v>6.7886322147986469E-2</v>
      </c>
      <c r="E824" s="147">
        <v>6.9194884305121468E-2</v>
      </c>
      <c r="F824" s="147">
        <v>6.9793111971164404E-2</v>
      </c>
      <c r="G824" s="148">
        <v>150.94157885000001</v>
      </c>
      <c r="H824" s="148">
        <v>2.3862893700000001</v>
      </c>
      <c r="I824" s="148">
        <v>4.9882219000000001</v>
      </c>
      <c r="J824" s="147">
        <v>-7.8998393066385172E-3</v>
      </c>
      <c r="K824" s="159">
        <v>1.9067898231779346E-3</v>
      </c>
      <c r="L824" s="148">
        <v>2279.5540000000001</v>
      </c>
      <c r="M824" s="148">
        <v>0.89902000000000004</v>
      </c>
      <c r="N824" s="145"/>
      <c r="O824" s="145"/>
      <c r="P824" s="145"/>
      <c r="Q824" s="145"/>
      <c r="R824" s="145"/>
      <c r="S824" s="145"/>
      <c r="T824" s="145"/>
      <c r="U824" s="145"/>
      <c r="V824" s="145"/>
      <c r="W824" s="158"/>
      <c r="X824" s="158"/>
      <c r="Y824" s="145" t="s">
        <v>1682</v>
      </c>
    </row>
    <row r="825" spans="2:25" ht="14.25" customHeight="1" x14ac:dyDescent="0.25">
      <c r="B825" s="150">
        <v>41684</v>
      </c>
      <c r="C825" s="147">
        <v>6.7466903709750684E-2</v>
      </c>
      <c r="D825" s="149">
        <v>6.7278426905594643E-2</v>
      </c>
      <c r="E825" s="147">
        <v>6.8712014626796381E-2</v>
      </c>
      <c r="F825" s="147">
        <v>6.9680746332801968E-2</v>
      </c>
      <c r="G825" s="148">
        <v>148.25312213000001</v>
      </c>
      <c r="H825" s="148">
        <v>1.9335</v>
      </c>
      <c r="I825" s="148">
        <v>4.0167052400000003</v>
      </c>
      <c r="J825" s="147">
        <v>-7.5772115365236445E-3</v>
      </c>
      <c r="K825" s="159">
        <v>2.4023194272073251E-3</v>
      </c>
      <c r="L825" s="148">
        <v>2295.5749999999998</v>
      </c>
      <c r="M825" s="148">
        <v>0.90663700000000003</v>
      </c>
      <c r="N825" s="145"/>
      <c r="O825" s="145"/>
      <c r="P825" s="145"/>
      <c r="Q825" s="145"/>
      <c r="R825" s="145"/>
      <c r="S825" s="145"/>
      <c r="T825" s="145"/>
      <c r="U825" s="145"/>
      <c r="V825" s="145"/>
      <c r="W825" s="158"/>
      <c r="X825" s="158"/>
      <c r="Y825" s="145" t="s">
        <v>1682</v>
      </c>
    </row>
    <row r="826" spans="2:25" ht="14.25" customHeight="1" x14ac:dyDescent="0.25">
      <c r="B826" s="150">
        <v>41687</v>
      </c>
      <c r="C826" s="147">
        <v>6.7111997441810234E-2</v>
      </c>
      <c r="D826" s="149">
        <v>6.6971542047933416E-2</v>
      </c>
      <c r="E826" s="147">
        <v>6.7939518838445914E-2</v>
      </c>
      <c r="F826" s="147">
        <v>6.9323082605897743E-2</v>
      </c>
      <c r="G826" s="148">
        <v>147.22115285000001</v>
      </c>
      <c r="H826" s="148">
        <v>3.4348310400000002</v>
      </c>
      <c r="I826" s="148">
        <v>5.2883957000000006</v>
      </c>
      <c r="J826" s="147">
        <v>-1.1266206643363695E-2</v>
      </c>
      <c r="K826" s="159">
        <v>2.3515405579643267E-3</v>
      </c>
      <c r="L826" s="148">
        <v>2311.6469999999999</v>
      </c>
      <c r="M826" s="148">
        <v>0.91148899999999999</v>
      </c>
      <c r="N826" s="145"/>
      <c r="O826" s="145"/>
      <c r="P826" s="145"/>
      <c r="Q826" s="145"/>
      <c r="R826" s="145"/>
      <c r="S826" s="145"/>
      <c r="T826" s="145"/>
      <c r="U826" s="145"/>
      <c r="V826" s="145"/>
      <c r="W826" s="158"/>
      <c r="X826" s="158"/>
      <c r="Y826" s="145" t="s">
        <v>1682</v>
      </c>
    </row>
    <row r="827" spans="2:25" ht="14.25" customHeight="1" x14ac:dyDescent="0.25">
      <c r="B827" s="150">
        <v>41688</v>
      </c>
      <c r="C827" s="147">
        <v>6.7203661318956678E-2</v>
      </c>
      <c r="D827" s="149">
        <v>6.7133152369779181E-2</v>
      </c>
      <c r="E827" s="147">
        <v>6.7926917874224627E-2</v>
      </c>
      <c r="F827" s="147">
        <v>6.9122628917068482E-2</v>
      </c>
      <c r="G827" s="148">
        <v>145.19796699</v>
      </c>
      <c r="H827" s="148">
        <v>2.8378596599999999</v>
      </c>
      <c r="I827" s="148">
        <v>4.20392308</v>
      </c>
      <c r="J827" s="147">
        <v>-6.3647132849412253E-3</v>
      </c>
      <c r="K827" s="159">
        <v>1.9894765472893011E-3</v>
      </c>
      <c r="L827" s="148">
        <v>2282.442</v>
      </c>
      <c r="M827" s="148">
        <v>0.91037699999999999</v>
      </c>
      <c r="N827" s="145"/>
      <c r="O827" s="145"/>
      <c r="P827" s="145"/>
      <c r="Q827" s="145"/>
      <c r="R827" s="145"/>
      <c r="S827" s="145"/>
      <c r="T827" s="145"/>
      <c r="U827" s="145"/>
      <c r="V827" s="145"/>
      <c r="W827" s="158"/>
      <c r="X827" s="158"/>
      <c r="Y827" s="145" t="s">
        <v>1682</v>
      </c>
    </row>
    <row r="828" spans="2:25" ht="14.25" customHeight="1" x14ac:dyDescent="0.25">
      <c r="B828" s="150">
        <v>41689</v>
      </c>
      <c r="C828" s="147">
        <v>6.6703057479755232E-2</v>
      </c>
      <c r="D828" s="149">
        <v>6.6555104282665131E-2</v>
      </c>
      <c r="E828" s="147">
        <v>6.785049698174879E-2</v>
      </c>
      <c r="F828" s="147">
        <v>6.8953052440936996E-2</v>
      </c>
      <c r="G828" s="148">
        <v>142.33777899</v>
      </c>
      <c r="H828" s="148">
        <v>3.4269317699999999</v>
      </c>
      <c r="I828" s="148">
        <v>6.5055513999999999</v>
      </c>
      <c r="J828" s="147">
        <v>-8.7866350532499957E-3</v>
      </c>
      <c r="K828" s="159">
        <v>2.3979481582718648E-3</v>
      </c>
      <c r="L828" s="148">
        <v>2308.6559999999999</v>
      </c>
      <c r="M828" s="148">
        <v>0.91737100000000005</v>
      </c>
      <c r="N828" s="145"/>
      <c r="O828" s="145"/>
      <c r="P828" s="145"/>
      <c r="Q828" s="145"/>
      <c r="R828" s="145"/>
      <c r="S828" s="145"/>
      <c r="T828" s="145"/>
      <c r="U828" s="145"/>
      <c r="V828" s="145"/>
      <c r="W828" s="158"/>
      <c r="X828" s="158"/>
      <c r="Y828" s="145" t="s">
        <v>1682</v>
      </c>
    </row>
    <row r="829" spans="2:25" ht="14.25" customHeight="1" x14ac:dyDescent="0.25">
      <c r="B829" s="150">
        <v>41690</v>
      </c>
      <c r="C829" s="147">
        <v>6.6441289459925376E-2</v>
      </c>
      <c r="D829" s="149">
        <v>6.6264389691576608E-2</v>
      </c>
      <c r="E829" s="147">
        <v>6.7698965810659886E-2</v>
      </c>
      <c r="F829" s="147">
        <v>6.8979672216016891E-2</v>
      </c>
      <c r="G829" s="148">
        <v>139.40015650999999</v>
      </c>
      <c r="H829" s="148">
        <v>2.6244251799999998</v>
      </c>
      <c r="I829" s="148">
        <v>6.2855408600000002</v>
      </c>
      <c r="J829" s="147">
        <v>-5.5169106157353445E-3</v>
      </c>
      <c r="K829" s="159">
        <v>2.7152825244402823E-3</v>
      </c>
      <c r="L829" s="148">
        <v>2287.4360000000001</v>
      </c>
      <c r="M829" s="148">
        <v>0.92112000000000005</v>
      </c>
      <c r="N829" s="145"/>
      <c r="O829" s="145"/>
      <c r="P829" s="145"/>
      <c r="Q829" s="145"/>
      <c r="R829" s="145"/>
      <c r="S829" s="145"/>
      <c r="T829" s="145"/>
      <c r="U829" s="145"/>
      <c r="V829" s="145"/>
      <c r="W829" s="158"/>
      <c r="X829" s="158"/>
      <c r="Y829" s="145" t="s">
        <v>1682</v>
      </c>
    </row>
    <row r="830" spans="2:25" ht="14.25" customHeight="1" x14ac:dyDescent="0.25">
      <c r="B830" s="150">
        <v>41691</v>
      </c>
      <c r="C830" s="147">
        <v>6.6786020791715625E-2</v>
      </c>
      <c r="D830" s="149">
        <v>6.662162824930061E-2</v>
      </c>
      <c r="E830" s="147">
        <v>6.7857997096932743E-2</v>
      </c>
      <c r="F830" s="147">
        <v>6.9421864168565439E-2</v>
      </c>
      <c r="G830" s="148">
        <v>137.34384559</v>
      </c>
      <c r="H830" s="148">
        <v>1.7232894499999998</v>
      </c>
      <c r="I830" s="148">
        <v>4.5562209500000002</v>
      </c>
      <c r="J830" s="147">
        <v>-6.5046353000752441E-3</v>
      </c>
      <c r="K830" s="159">
        <v>2.8002359192648291E-3</v>
      </c>
      <c r="L830" s="148">
        <v>2264.2939999999999</v>
      </c>
      <c r="M830" s="148">
        <v>0.91677299999999995</v>
      </c>
      <c r="N830" s="145"/>
      <c r="O830" s="145"/>
      <c r="P830" s="145"/>
      <c r="Q830" s="145"/>
      <c r="R830" s="145"/>
      <c r="S830" s="145"/>
      <c r="T830" s="145"/>
      <c r="U830" s="145"/>
      <c r="V830" s="145"/>
      <c r="W830" s="158"/>
      <c r="X830" s="158"/>
      <c r="Y830" s="145">
        <v>110</v>
      </c>
    </row>
    <row r="831" spans="2:25" ht="14.25" customHeight="1" x14ac:dyDescent="0.25">
      <c r="B831" s="150">
        <v>41694</v>
      </c>
      <c r="C831" s="147">
        <v>6.73754944534148E-2</v>
      </c>
      <c r="D831" s="149">
        <v>6.7287040157073444E-2</v>
      </c>
      <c r="E831" s="147">
        <v>6.8079017161497765E-2</v>
      </c>
      <c r="F831" s="147">
        <v>6.9323802007343852E-2</v>
      </c>
      <c r="G831" s="148">
        <v>134.72778276</v>
      </c>
      <c r="H831" s="148">
        <v>1.61387824</v>
      </c>
      <c r="I831" s="148">
        <v>4.8206660600000006</v>
      </c>
      <c r="J831" s="147">
        <v>-4.3077666976914153E-3</v>
      </c>
      <c r="K831" s="159">
        <v>2.0367618502704077E-3</v>
      </c>
      <c r="L831" s="148">
        <v>2214.509</v>
      </c>
      <c r="M831" s="148">
        <v>0.90907899999999997</v>
      </c>
      <c r="N831" s="145"/>
      <c r="O831" s="145"/>
      <c r="P831" s="145"/>
      <c r="Q831" s="145"/>
      <c r="R831" s="145"/>
      <c r="S831" s="145"/>
      <c r="T831" s="145"/>
      <c r="U831" s="145"/>
      <c r="V831" s="145"/>
      <c r="W831" s="158"/>
      <c r="X831" s="158"/>
      <c r="Y831" s="145" t="s">
        <v>1682</v>
      </c>
    </row>
    <row r="832" spans="2:25" ht="14.25" customHeight="1" x14ac:dyDescent="0.25">
      <c r="B832" s="150">
        <v>41695</v>
      </c>
      <c r="C832" s="147">
        <v>6.6580602014993898E-2</v>
      </c>
      <c r="D832" s="149">
        <v>6.6070903917544013E-2</v>
      </c>
      <c r="E832" s="147">
        <v>6.9149540058741674E-2</v>
      </c>
      <c r="F832" s="147">
        <v>6.9530424839199467E-2</v>
      </c>
      <c r="G832" s="148">
        <v>133.52750458</v>
      </c>
      <c r="H832" s="148">
        <v>2.1880181599999999</v>
      </c>
      <c r="I832" s="148">
        <v>4.9058312900000001</v>
      </c>
      <c r="J832" s="147">
        <v>1.9925131129344891E-2</v>
      </c>
      <c r="K832" s="159">
        <v>3.459520921655454E-3</v>
      </c>
      <c r="L832" s="148">
        <v>2157.9090000000001</v>
      </c>
      <c r="M832" s="148">
        <v>0.91957800000000001</v>
      </c>
      <c r="N832" s="145"/>
      <c r="O832" s="145"/>
      <c r="P832" s="145"/>
      <c r="Q832" s="145"/>
      <c r="R832" s="145"/>
      <c r="S832" s="145"/>
      <c r="T832" s="145"/>
      <c r="U832" s="145"/>
      <c r="V832" s="145"/>
      <c r="W832" s="158"/>
      <c r="X832" s="158"/>
      <c r="Y832" s="145" t="s">
        <v>1682</v>
      </c>
    </row>
    <row r="833" spans="2:25" ht="14.25" customHeight="1" x14ac:dyDescent="0.25">
      <c r="B833" s="150">
        <v>41696</v>
      </c>
      <c r="C833" s="147">
        <v>6.6068101066480547E-2</v>
      </c>
      <c r="D833" s="149">
        <v>6.5562059658199251E-2</v>
      </c>
      <c r="E833" s="147">
        <v>6.833784137973721E-2</v>
      </c>
      <c r="F833" s="147">
        <v>6.9252968271845211E-2</v>
      </c>
      <c r="G833" s="148">
        <v>134.32369782000001</v>
      </c>
      <c r="H833" s="148">
        <v>4.3705638099999993</v>
      </c>
      <c r="I833" s="148">
        <v>6.0571131300000003</v>
      </c>
      <c r="J833" s="147">
        <v>6.5274634483984345E-3</v>
      </c>
      <c r="K833" s="159">
        <v>3.6909086136459601E-3</v>
      </c>
      <c r="L833" s="148">
        <v>2163.4050000000002</v>
      </c>
      <c r="M833" s="148">
        <v>0.92633900000000002</v>
      </c>
      <c r="N833" s="145"/>
      <c r="O833" s="145"/>
      <c r="P833" s="145"/>
      <c r="Q833" s="145"/>
      <c r="R833" s="145"/>
      <c r="S833" s="145"/>
      <c r="T833" s="145"/>
      <c r="U833" s="145"/>
      <c r="V833" s="145"/>
      <c r="W833" s="158"/>
      <c r="X833" s="158"/>
      <c r="Y833" s="145" t="s">
        <v>1682</v>
      </c>
    </row>
    <row r="834" spans="2:25" ht="14.25" customHeight="1" x14ac:dyDescent="0.25">
      <c r="B834" s="150">
        <v>41697</v>
      </c>
      <c r="C834" s="147">
        <v>6.5564290584664009E-2</v>
      </c>
      <c r="D834" s="149">
        <v>6.4949640334007019E-2</v>
      </c>
      <c r="E834" s="147">
        <v>6.8259525961048159E-2</v>
      </c>
      <c r="F834" s="147">
        <v>6.8962589683933942E-2</v>
      </c>
      <c r="G834" s="148">
        <v>134.77163888999999</v>
      </c>
      <c r="H834" s="148">
        <v>3.2009777499999998</v>
      </c>
      <c r="I834" s="148">
        <v>4.4972899599999998</v>
      </c>
      <c r="J834" s="147">
        <v>1.0786288111006606E-2</v>
      </c>
      <c r="K834" s="159">
        <v>4.0129493499269225E-3</v>
      </c>
      <c r="L834" s="148">
        <v>2154.1080000000002</v>
      </c>
      <c r="M834" s="148">
        <v>0.93324300000000004</v>
      </c>
      <c r="N834" s="145"/>
      <c r="O834" s="145"/>
      <c r="P834" s="145"/>
      <c r="Q834" s="145"/>
      <c r="R834" s="145"/>
      <c r="S834" s="145"/>
      <c r="T834" s="145"/>
      <c r="U834" s="145"/>
      <c r="V834" s="145"/>
      <c r="W834" s="158"/>
      <c r="X834" s="158"/>
      <c r="Y834" s="145" t="s">
        <v>1682</v>
      </c>
    </row>
    <row r="835" spans="2:25" ht="14.25" customHeight="1" x14ac:dyDescent="0.25">
      <c r="B835" s="150">
        <v>41698</v>
      </c>
      <c r="C835" s="147">
        <v>6.6177856824816222E-2</v>
      </c>
      <c r="D835" s="149">
        <v>6.5729599175020914E-2</v>
      </c>
      <c r="E835" s="147">
        <v>6.8269355809724527E-2</v>
      </c>
      <c r="F835" s="147">
        <v>6.9285426972707259E-2</v>
      </c>
      <c r="G835" s="148">
        <v>140.89083038000001</v>
      </c>
      <c r="H835" s="148">
        <v>3.7604675000000003</v>
      </c>
      <c r="I835" s="148">
        <v>5.7577920899999997</v>
      </c>
      <c r="J835" s="147">
        <v>-1.6616730705229336E-3</v>
      </c>
      <c r="K835" s="159">
        <v>3.555827797686345E-3</v>
      </c>
      <c r="L835" s="148">
        <v>2178.971</v>
      </c>
      <c r="M835" s="148">
        <v>0.92388499999999996</v>
      </c>
      <c r="N835" s="145"/>
      <c r="O835" s="145"/>
      <c r="P835" s="145"/>
      <c r="Q835" s="145"/>
      <c r="R835" s="145"/>
      <c r="S835" s="145"/>
      <c r="T835" s="145"/>
      <c r="U835" s="145"/>
      <c r="V835" s="145"/>
      <c r="W835" s="158"/>
      <c r="X835" s="158"/>
      <c r="Y835" s="145" t="s">
        <v>1682</v>
      </c>
    </row>
    <row r="836" spans="2:25" ht="14.25" customHeight="1" x14ac:dyDescent="0.25">
      <c r="B836" s="150">
        <v>41701</v>
      </c>
      <c r="C836" s="147">
        <v>6.5655046436462083E-2</v>
      </c>
      <c r="D836" s="149">
        <v>6.5224398844959744E-2</v>
      </c>
      <c r="E836" s="147">
        <v>6.7755928555762263E-2</v>
      </c>
      <c r="F836" s="147">
        <v>6.9291841365464027E-2</v>
      </c>
      <c r="G836" s="148">
        <v>141.93080849999998</v>
      </c>
      <c r="H836" s="148">
        <v>3.05927587</v>
      </c>
      <c r="I836" s="148">
        <v>3.9547960500000001</v>
      </c>
      <c r="J836" s="147">
        <v>-5.7889246633229027E-3</v>
      </c>
      <c r="K836" s="159">
        <v>4.067442520504283E-3</v>
      </c>
      <c r="L836" s="148">
        <v>2190.37</v>
      </c>
      <c r="M836" s="148">
        <v>0.93115199999999998</v>
      </c>
      <c r="N836" s="145"/>
      <c r="O836" s="145"/>
      <c r="P836" s="145"/>
      <c r="Q836" s="145"/>
      <c r="R836" s="145"/>
      <c r="S836" s="145"/>
      <c r="T836" s="145"/>
      <c r="U836" s="145"/>
      <c r="V836" s="145"/>
      <c r="W836" s="158"/>
      <c r="X836" s="158"/>
      <c r="Y836" s="145" t="s">
        <v>1682</v>
      </c>
    </row>
    <row r="837" spans="2:25" ht="14.25" customHeight="1" x14ac:dyDescent="0.25">
      <c r="B837" s="150">
        <v>41702</v>
      </c>
      <c r="C837" s="147">
        <v>6.5383046110650503E-2</v>
      </c>
      <c r="D837" s="149">
        <v>6.4877395053536624E-2</v>
      </c>
      <c r="E837" s="147">
        <v>6.7931621413627769E-2</v>
      </c>
      <c r="F837" s="147">
        <v>6.9169930667491553E-2</v>
      </c>
      <c r="G837" s="148">
        <v>140.88073018</v>
      </c>
      <c r="H837" s="148">
        <v>2.2016369999999998</v>
      </c>
      <c r="I837" s="148">
        <v>3.25542124</v>
      </c>
      <c r="J837" s="147">
        <v>-4.3176006507252007E-3</v>
      </c>
      <c r="K837" s="159">
        <v>4.2925356139549287E-3</v>
      </c>
      <c r="L837" s="148">
        <v>2184.2730000000001</v>
      </c>
      <c r="M837" s="148">
        <v>0.93516900000000003</v>
      </c>
      <c r="N837" s="145"/>
      <c r="O837" s="145"/>
      <c r="P837" s="145"/>
      <c r="Q837" s="145"/>
      <c r="R837" s="145"/>
      <c r="S837" s="145"/>
      <c r="T837" s="145"/>
      <c r="U837" s="145"/>
      <c r="V837" s="145"/>
      <c r="W837" s="158"/>
      <c r="X837" s="158"/>
      <c r="Y837" s="145" t="s">
        <v>1682</v>
      </c>
    </row>
    <row r="838" spans="2:25" ht="14.25" customHeight="1" x14ac:dyDescent="0.25">
      <c r="B838" s="150">
        <v>41703</v>
      </c>
      <c r="C838" s="147">
        <v>6.5482625667294111E-2</v>
      </c>
      <c r="D838" s="149">
        <v>6.4917967296439422E-2</v>
      </c>
      <c r="E838" s="147">
        <v>6.8406519662005061E-2</v>
      </c>
      <c r="F838" s="147">
        <v>6.9350558947143773E-2</v>
      </c>
      <c r="G838" s="148">
        <v>140.54213793</v>
      </c>
      <c r="H838" s="148">
        <v>1.4232274600000001</v>
      </c>
      <c r="I838" s="148">
        <v>2.60433279</v>
      </c>
      <c r="J838" s="147">
        <v>-2.8419487984043057E-3</v>
      </c>
      <c r="K838" s="159">
        <v>4.4325916507043511E-3</v>
      </c>
      <c r="L838" s="148">
        <v>2163.9760000000001</v>
      </c>
      <c r="M838" s="148">
        <v>0.93373600000000001</v>
      </c>
      <c r="N838" s="145"/>
      <c r="O838" s="145"/>
      <c r="P838" s="145"/>
      <c r="Q838" s="145"/>
      <c r="R838" s="145"/>
      <c r="S838" s="145"/>
      <c r="T838" s="145"/>
      <c r="U838" s="145"/>
      <c r="V838" s="145"/>
      <c r="W838" s="158"/>
      <c r="X838" s="158"/>
      <c r="Y838" s="145" t="s">
        <v>1682</v>
      </c>
    </row>
    <row r="839" spans="2:25" ht="14.25" customHeight="1" x14ac:dyDescent="0.25">
      <c r="B839" s="150">
        <v>41704</v>
      </c>
      <c r="C839" s="147">
        <v>6.5381010889582009E-2</v>
      </c>
      <c r="D839" s="149">
        <v>6.4844531655915208E-2</v>
      </c>
      <c r="E839" s="147">
        <v>6.797695797919473E-2</v>
      </c>
      <c r="F839" s="147">
        <v>6.9276416432359558E-2</v>
      </c>
      <c r="G839" s="148">
        <v>140.66620843000001</v>
      </c>
      <c r="H839" s="148">
        <v>1.88043757</v>
      </c>
      <c r="I839" s="148">
        <v>3.8439966500000002</v>
      </c>
      <c r="J839" s="147">
        <v>-1.1862306108962588E-3</v>
      </c>
      <c r="K839" s="159">
        <v>4.4318847764443503E-3</v>
      </c>
      <c r="L839" s="148">
        <v>2173.634</v>
      </c>
      <c r="M839" s="148">
        <v>0.93497300000000005</v>
      </c>
      <c r="N839" s="145"/>
      <c r="O839" s="145"/>
      <c r="P839" s="145"/>
      <c r="Q839" s="145"/>
      <c r="R839" s="145"/>
      <c r="S839" s="145"/>
      <c r="T839" s="145"/>
      <c r="U839" s="145"/>
      <c r="V839" s="145"/>
      <c r="W839" s="158"/>
      <c r="X839" s="158"/>
      <c r="Y839" s="145" t="s">
        <v>1682</v>
      </c>
    </row>
    <row r="840" spans="2:25" ht="14.25" customHeight="1" x14ac:dyDescent="0.25">
      <c r="B840" s="150">
        <v>41705</v>
      </c>
      <c r="C840" s="147">
        <v>6.5345513806777278E-2</v>
      </c>
      <c r="D840" s="149">
        <v>6.4835081815039136E-2</v>
      </c>
      <c r="E840" s="147">
        <v>6.7986030002346001E-2</v>
      </c>
      <c r="F840" s="147">
        <v>6.8978387528082483E-2</v>
      </c>
      <c r="G840" s="148">
        <v>140.58556123</v>
      </c>
      <c r="H840" s="148">
        <v>1.5253672899999999</v>
      </c>
      <c r="I840" s="148">
        <v>2.8726718199999999</v>
      </c>
      <c r="J840" s="147">
        <v>-9.5657525842213914E-4</v>
      </c>
      <c r="K840" s="159">
        <v>4.1433057130433465E-3</v>
      </c>
      <c r="L840" s="148">
        <v>2168.3580000000002</v>
      </c>
      <c r="M840" s="148">
        <v>0.935446</v>
      </c>
      <c r="N840" s="145"/>
      <c r="O840" s="145"/>
      <c r="P840" s="145"/>
      <c r="Q840" s="145"/>
      <c r="R840" s="145"/>
      <c r="S840" s="145"/>
      <c r="T840" s="145"/>
      <c r="U840" s="145"/>
      <c r="V840" s="145"/>
      <c r="W840" s="158"/>
      <c r="X840" s="158"/>
      <c r="Y840" s="145" t="s">
        <v>1682</v>
      </c>
    </row>
    <row r="841" spans="2:25" ht="14.25" customHeight="1" x14ac:dyDescent="0.25">
      <c r="B841" s="150">
        <v>41708</v>
      </c>
      <c r="C841" s="147">
        <v>6.484454825684921E-2</v>
      </c>
      <c r="D841" s="149">
        <v>6.407634455717455E-2</v>
      </c>
      <c r="E841" s="147">
        <v>6.8681763024287246E-2</v>
      </c>
      <c r="F841" s="147">
        <v>6.936913022012095E-2</v>
      </c>
      <c r="G841" s="148">
        <v>140.46778298999999</v>
      </c>
      <c r="H841" s="148">
        <v>3.3595587399999998</v>
      </c>
      <c r="I841" s="148">
        <v>3.64383028</v>
      </c>
      <c r="J841" s="147">
        <v>1.687567154743036E-2</v>
      </c>
      <c r="K841" s="159">
        <v>5.2927856629464004E-3</v>
      </c>
      <c r="L841" s="148">
        <v>2097.7869999999998</v>
      </c>
      <c r="M841" s="148">
        <v>0.94276899999999997</v>
      </c>
      <c r="N841" s="145"/>
      <c r="O841" s="145"/>
      <c r="P841" s="145"/>
      <c r="Q841" s="145"/>
      <c r="R841" s="145"/>
      <c r="S841" s="145"/>
      <c r="T841" s="145"/>
      <c r="U841" s="145"/>
      <c r="V841" s="145"/>
      <c r="W841" s="158"/>
      <c r="X841" s="158"/>
      <c r="Y841" s="145" t="s">
        <v>1682</v>
      </c>
    </row>
    <row r="842" spans="2:25" ht="14.25" customHeight="1" x14ac:dyDescent="0.25">
      <c r="B842" s="150">
        <v>41709</v>
      </c>
      <c r="C842" s="147">
        <v>6.5076626320865111E-2</v>
      </c>
      <c r="D842" s="149">
        <v>6.4332686996560653E-2</v>
      </c>
      <c r="E842" s="147">
        <v>6.881095623109848E-2</v>
      </c>
      <c r="F842" s="147">
        <v>6.9524140439873358E-2</v>
      </c>
      <c r="G842" s="148">
        <v>140.96671777999998</v>
      </c>
      <c r="H842" s="148">
        <v>2.25510016</v>
      </c>
      <c r="I842" s="148">
        <v>2.7975295399999998</v>
      </c>
      <c r="J842" s="147">
        <v>6.9102277411286373E-3</v>
      </c>
      <c r="K842" s="159">
        <v>5.1914534433127046E-3</v>
      </c>
      <c r="L842" s="148">
        <v>2108.6610000000001</v>
      </c>
      <c r="M842" s="148">
        <v>0.93933800000000001</v>
      </c>
      <c r="N842" s="145"/>
      <c r="O842" s="145"/>
      <c r="P842" s="145"/>
      <c r="Q842" s="145"/>
      <c r="R842" s="145"/>
      <c r="S842" s="145"/>
      <c r="T842" s="145"/>
      <c r="U842" s="145"/>
      <c r="V842" s="145"/>
      <c r="W842" s="158"/>
      <c r="X842" s="158"/>
      <c r="Y842" s="145" t="s">
        <v>1682</v>
      </c>
    </row>
    <row r="843" spans="2:25" ht="14.25" customHeight="1" x14ac:dyDescent="0.25">
      <c r="B843" s="150">
        <v>41710</v>
      </c>
      <c r="C843" s="147">
        <v>6.5052128546530488E-2</v>
      </c>
      <c r="D843" s="149">
        <v>6.4327456682273312E-2</v>
      </c>
      <c r="E843" s="147">
        <v>6.8762321532142137E-2</v>
      </c>
      <c r="F843" s="147">
        <v>6.9512396501828624E-2</v>
      </c>
      <c r="G843" s="148">
        <v>141.88536790000001</v>
      </c>
      <c r="H843" s="148">
        <v>2.59301373</v>
      </c>
      <c r="I843" s="148">
        <v>3.3310218599999999</v>
      </c>
      <c r="J843" s="147">
        <v>3.7735000681476277E-3</v>
      </c>
      <c r="K843" s="159">
        <v>5.184939819555312E-3</v>
      </c>
      <c r="L843" s="148">
        <v>2114.134</v>
      </c>
      <c r="M843" s="148">
        <v>0.93960399999999999</v>
      </c>
      <c r="N843" s="145"/>
      <c r="O843" s="145"/>
      <c r="P843" s="145"/>
      <c r="Q843" s="145"/>
      <c r="R843" s="145"/>
      <c r="S843" s="145"/>
      <c r="T843" s="145"/>
      <c r="U843" s="145"/>
      <c r="V843" s="145"/>
      <c r="W843" s="158"/>
      <c r="X843" s="158"/>
      <c r="Y843" s="145" t="s">
        <v>1682</v>
      </c>
    </row>
    <row r="844" spans="2:25" ht="14.25" customHeight="1" x14ac:dyDescent="0.25">
      <c r="B844" s="150">
        <v>41711</v>
      </c>
      <c r="C844" s="147">
        <v>6.5370121945786328E-2</v>
      </c>
      <c r="D844" s="149">
        <v>6.4785202357266924E-2</v>
      </c>
      <c r="E844" s="147">
        <v>6.8310394443305736E-2</v>
      </c>
      <c r="F844" s="147">
        <v>6.929920452260728E-2</v>
      </c>
      <c r="G844" s="148">
        <v>143.73204508000001</v>
      </c>
      <c r="H844" s="148">
        <v>2.16862391</v>
      </c>
      <c r="I844" s="148">
        <v>3.2529911600000001</v>
      </c>
      <c r="J844" s="147">
        <v>-3.4032722470252021E-3</v>
      </c>
      <c r="K844" s="159">
        <v>4.5140021653403556E-3</v>
      </c>
      <c r="L844" s="148">
        <v>2140.3330000000001</v>
      </c>
      <c r="M844" s="148">
        <v>0.93485600000000002</v>
      </c>
      <c r="N844" s="145"/>
      <c r="O844" s="145"/>
      <c r="P844" s="145"/>
      <c r="Q844" s="145"/>
      <c r="R844" s="145"/>
      <c r="S844" s="145"/>
      <c r="T844" s="145"/>
      <c r="U844" s="145"/>
      <c r="V844" s="145"/>
      <c r="W844" s="158"/>
      <c r="X844" s="158"/>
      <c r="Y844" s="145" t="s">
        <v>1682</v>
      </c>
    </row>
    <row r="845" spans="2:25" ht="14.25" customHeight="1" x14ac:dyDescent="0.25">
      <c r="B845" s="150">
        <v>41712</v>
      </c>
      <c r="C845" s="147">
        <v>6.5143751643737785E-2</v>
      </c>
      <c r="D845" s="149">
        <v>6.4508466145532184E-2</v>
      </c>
      <c r="E845" s="147">
        <v>6.8483580870346644E-2</v>
      </c>
      <c r="F845" s="147">
        <v>6.9193830799028522E-2</v>
      </c>
      <c r="G845" s="148">
        <v>143.83724506000001</v>
      </c>
      <c r="H845" s="148">
        <v>1.6642606599999998</v>
      </c>
      <c r="I845" s="148">
        <v>2.1787078099999997</v>
      </c>
      <c r="J845" s="147">
        <v>2.8087718935051477E-3</v>
      </c>
      <c r="K845" s="159">
        <v>4.6853646534963378E-3</v>
      </c>
      <c r="L845" s="148">
        <v>2122.8359999999998</v>
      </c>
      <c r="M845" s="148">
        <v>0.93808499999999995</v>
      </c>
      <c r="N845" s="145"/>
      <c r="O845" s="145"/>
      <c r="P845" s="145"/>
      <c r="Q845" s="145"/>
      <c r="R845" s="145"/>
      <c r="S845" s="145"/>
      <c r="T845" s="145"/>
      <c r="U845" s="145"/>
      <c r="V845" s="145"/>
      <c r="W845" s="158"/>
      <c r="X845" s="158"/>
      <c r="Y845" s="145" t="s">
        <v>1682</v>
      </c>
    </row>
    <row r="846" spans="2:25" ht="14.25" customHeight="1" x14ac:dyDescent="0.25">
      <c r="B846" s="150">
        <v>41715</v>
      </c>
      <c r="C846" s="147">
        <v>6.5213070903062428E-2</v>
      </c>
      <c r="D846" s="149">
        <v>6.4678234448923164E-2</v>
      </c>
      <c r="E846" s="147">
        <v>6.8151378464021348E-2</v>
      </c>
      <c r="F846" s="147">
        <v>6.8331916928305869E-2</v>
      </c>
      <c r="G846" s="148">
        <v>143.78865726999999</v>
      </c>
      <c r="H846" s="148">
        <v>1.8948823100000001</v>
      </c>
      <c r="I846" s="148">
        <v>2.3368876899999997</v>
      </c>
      <c r="J846" s="147">
        <v>-6.4678844769480532E-3</v>
      </c>
      <c r="K846" s="159">
        <v>3.6536824793827055E-3</v>
      </c>
      <c r="L846" s="148">
        <v>2143.038</v>
      </c>
      <c r="M846" s="148">
        <v>0.93698899999999996</v>
      </c>
      <c r="N846" s="145"/>
      <c r="O846" s="145"/>
      <c r="P846" s="145"/>
      <c r="Q846" s="145"/>
      <c r="R846" s="145"/>
      <c r="S846" s="145"/>
      <c r="T846" s="145"/>
      <c r="U846" s="145"/>
      <c r="V846" s="145"/>
      <c r="W846" s="158"/>
      <c r="X846" s="158"/>
      <c r="Y846" s="145" t="s">
        <v>1682</v>
      </c>
    </row>
    <row r="847" spans="2:25" ht="14.25" customHeight="1" x14ac:dyDescent="0.25">
      <c r="B847" s="150">
        <v>41716</v>
      </c>
      <c r="C847" s="147">
        <v>6.5056946201401206E-2</v>
      </c>
      <c r="D847" s="149">
        <v>6.4485144566158378E-2</v>
      </c>
      <c r="E847" s="147">
        <v>6.8284417905561043E-2</v>
      </c>
      <c r="F847" s="147">
        <v>6.8329969761439555E-2</v>
      </c>
      <c r="G847" s="148">
        <v>143.62665504</v>
      </c>
      <c r="H847" s="148">
        <v>1.1666438399999999</v>
      </c>
      <c r="I847" s="148">
        <v>2.2344304199999998</v>
      </c>
      <c r="J847" s="147">
        <v>-3.3838269726216424E-3</v>
      </c>
      <c r="K847" s="159">
        <v>3.8448251952811763E-3</v>
      </c>
      <c r="L847" s="148">
        <v>2138.1329999999998</v>
      </c>
      <c r="M847" s="148">
        <v>0.93922300000000003</v>
      </c>
      <c r="N847" s="145"/>
      <c r="O847" s="145"/>
      <c r="P847" s="145"/>
      <c r="Q847" s="145"/>
      <c r="R847" s="145"/>
      <c r="S847" s="145"/>
      <c r="T847" s="145"/>
      <c r="U847" s="145"/>
      <c r="V847" s="145"/>
      <c r="W847" s="158"/>
      <c r="X847" s="158"/>
      <c r="Y847" s="145" t="s">
        <v>1682</v>
      </c>
    </row>
    <row r="848" spans="2:25" ht="14.25" customHeight="1" x14ac:dyDescent="0.25">
      <c r="B848" s="150">
        <v>41717</v>
      </c>
      <c r="C848" s="147">
        <v>6.5060059197005596E-2</v>
      </c>
      <c r="D848" s="149">
        <v>6.4483932577265854E-2</v>
      </c>
      <c r="E848" s="147">
        <v>6.8339159622887224E-2</v>
      </c>
      <c r="F848" s="147">
        <v>6.8115594440908547E-2</v>
      </c>
      <c r="G848" s="148">
        <v>143.32821250000001</v>
      </c>
      <c r="H848" s="148">
        <v>2.4756541900000002</v>
      </c>
      <c r="I848" s="148">
        <v>3.1017317499999999</v>
      </c>
      <c r="J848" s="147">
        <v>2.7965027368708692E-3</v>
      </c>
      <c r="K848" s="159">
        <v>3.6316618636426934E-3</v>
      </c>
      <c r="L848" s="148">
        <v>2120.87</v>
      </c>
      <c r="M848" s="148">
        <v>0.93910199999999999</v>
      </c>
      <c r="N848" s="145"/>
      <c r="O848" s="145"/>
      <c r="P848" s="145"/>
      <c r="Q848" s="145"/>
      <c r="R848" s="145"/>
      <c r="S848" s="145"/>
      <c r="T848" s="145"/>
      <c r="U848" s="145"/>
      <c r="V848" s="145"/>
      <c r="W848" s="158"/>
      <c r="X848" s="158"/>
      <c r="Y848" s="145" t="s">
        <v>1682</v>
      </c>
    </row>
    <row r="849" spans="2:25" ht="14.25" customHeight="1" x14ac:dyDescent="0.25">
      <c r="B849" s="150">
        <v>41718</v>
      </c>
      <c r="C849" s="147">
        <v>6.4467152401162853E-2</v>
      </c>
      <c r="D849" s="149">
        <v>6.3714910654420864E-2</v>
      </c>
      <c r="E849" s="147">
        <v>6.8540239719162052E-2</v>
      </c>
      <c r="F849" s="147">
        <v>6.8304960734996131E-2</v>
      </c>
      <c r="G849" s="148">
        <v>143.95380981</v>
      </c>
      <c r="H849" s="148">
        <v>3.39623857</v>
      </c>
      <c r="I849" s="148">
        <v>3.77452831</v>
      </c>
      <c r="J849" s="147">
        <v>1.5779546280329911E-2</v>
      </c>
      <c r="K849" s="159">
        <v>4.590050080575267E-3</v>
      </c>
      <c r="L849" s="148">
        <v>2086.9670000000001</v>
      </c>
      <c r="M849" s="148">
        <v>0.94772000000000001</v>
      </c>
      <c r="N849" s="145"/>
      <c r="O849" s="145"/>
      <c r="P849" s="145"/>
      <c r="Q849" s="145"/>
      <c r="R849" s="145"/>
      <c r="S849" s="145"/>
      <c r="T849" s="145"/>
      <c r="U849" s="145"/>
      <c r="V849" s="145"/>
      <c r="W849" s="158"/>
      <c r="X849" s="158"/>
      <c r="Y849" s="145" t="s">
        <v>1682</v>
      </c>
    </row>
    <row r="850" spans="2:25" ht="14.25" customHeight="1" x14ac:dyDescent="0.25">
      <c r="B850" s="150">
        <v>41719</v>
      </c>
      <c r="C850" s="147">
        <v>6.5524324939966544E-2</v>
      </c>
      <c r="D850" s="149">
        <v>6.5077492555818142E-2</v>
      </c>
      <c r="E850" s="147">
        <v>6.8035078010797626E-2</v>
      </c>
      <c r="F850" s="147">
        <v>6.7662280549120268E-2</v>
      </c>
      <c r="G850" s="148">
        <v>143.93269738000001</v>
      </c>
      <c r="H850" s="148">
        <v>5.5532050799999997</v>
      </c>
      <c r="I850" s="148">
        <v>7.5443669500000006</v>
      </c>
      <c r="J850" s="147">
        <v>9.2834560802575183E-4</v>
      </c>
      <c r="K850" s="159">
        <v>2.5847879933021262E-3</v>
      </c>
      <c r="L850" s="148">
        <v>2158.7979999999998</v>
      </c>
      <c r="M850" s="148">
        <v>0.93229799999999996</v>
      </c>
      <c r="N850" s="145"/>
      <c r="O850" s="145"/>
      <c r="P850" s="145"/>
      <c r="Q850" s="145"/>
      <c r="R850" s="145"/>
      <c r="S850" s="145"/>
      <c r="T850" s="145"/>
      <c r="U850" s="145"/>
      <c r="V850" s="145"/>
      <c r="W850" s="158"/>
      <c r="X850" s="158"/>
      <c r="Y850" s="145" t="s">
        <v>1682</v>
      </c>
    </row>
    <row r="851" spans="2:25" ht="14.25" customHeight="1" x14ac:dyDescent="0.25">
      <c r="B851" s="150">
        <v>41722</v>
      </c>
      <c r="C851" s="147">
        <v>6.5429552399258059E-2</v>
      </c>
      <c r="D851" s="149">
        <v>6.4937752621553435E-2</v>
      </c>
      <c r="E851" s="147">
        <v>6.7982799302331393E-2</v>
      </c>
      <c r="F851" s="147">
        <v>6.814208139518009E-2</v>
      </c>
      <c r="G851" s="148">
        <v>144.73264512</v>
      </c>
      <c r="H851" s="148">
        <v>3.6421855399999998</v>
      </c>
      <c r="I851" s="148">
        <v>6.4131064799999997</v>
      </c>
      <c r="J851" s="147">
        <v>-4.9093497364429296E-3</v>
      </c>
      <c r="K851" s="159">
        <v>3.2043287736266551E-3</v>
      </c>
      <c r="L851" s="148">
        <v>2176.5540000000001</v>
      </c>
      <c r="M851" s="148">
        <v>0.93353399999999997</v>
      </c>
      <c r="N851" s="145"/>
      <c r="O851" s="145"/>
      <c r="P851" s="145"/>
      <c r="Q851" s="145"/>
      <c r="R851" s="145"/>
      <c r="S851" s="145"/>
      <c r="T851" s="145"/>
      <c r="U851" s="145"/>
      <c r="V851" s="145"/>
      <c r="W851" s="158"/>
      <c r="X851" s="158"/>
      <c r="Y851" s="145" t="s">
        <v>1682</v>
      </c>
    </row>
    <row r="852" spans="2:25" ht="14.25" customHeight="1" x14ac:dyDescent="0.25">
      <c r="B852" s="150">
        <v>41723</v>
      </c>
      <c r="C852" s="147">
        <v>6.5395281613617906E-2</v>
      </c>
      <c r="D852" s="149">
        <v>6.4878380998812851E-2</v>
      </c>
      <c r="E852" s="147">
        <v>6.805776721802119E-2</v>
      </c>
      <c r="F852" s="147">
        <v>6.8118132038096996E-2</v>
      </c>
      <c r="G852" s="148">
        <v>144.49103714</v>
      </c>
      <c r="H852" s="148">
        <v>2.6209610100000003</v>
      </c>
      <c r="I852" s="148">
        <v>4.0562249900000005</v>
      </c>
      <c r="J852" s="147">
        <v>-5.8567350393724559E-3</v>
      </c>
      <c r="K852" s="159">
        <v>3.2397510392841444E-3</v>
      </c>
      <c r="L852" s="148">
        <v>2174.44</v>
      </c>
      <c r="M852" s="148">
        <v>0.93396900000000005</v>
      </c>
      <c r="N852" s="145"/>
      <c r="O852" s="145"/>
      <c r="P852" s="145"/>
      <c r="Q852" s="145"/>
      <c r="R852" s="145"/>
      <c r="S852" s="145"/>
      <c r="T852" s="145"/>
      <c r="U852" s="145"/>
      <c r="V852" s="145"/>
      <c r="W852" s="158"/>
      <c r="X852" s="158"/>
      <c r="Y852" s="145" t="s">
        <v>1682</v>
      </c>
    </row>
    <row r="853" spans="2:25" ht="14.25" customHeight="1" x14ac:dyDescent="0.25">
      <c r="B853" s="150">
        <v>41724</v>
      </c>
      <c r="C853" s="147">
        <v>6.5393223266215231E-2</v>
      </c>
      <c r="D853" s="149">
        <v>6.4920920361992457E-2</v>
      </c>
      <c r="E853" s="147">
        <v>6.7897923380017267E-2</v>
      </c>
      <c r="F853" s="147">
        <v>6.7895158932185506E-2</v>
      </c>
      <c r="G853" s="148">
        <v>144.31776934999999</v>
      </c>
      <c r="H853" s="148">
        <v>2.5939633300000002</v>
      </c>
      <c r="I853" s="148">
        <v>3.1845351600000003</v>
      </c>
      <c r="J853" s="147">
        <v>-6.7761004196345721E-3</v>
      </c>
      <c r="K853" s="159">
        <v>2.9742385701930496E-3</v>
      </c>
      <c r="L853" s="148">
        <v>2171.047</v>
      </c>
      <c r="M853" s="148">
        <v>0.93411599999999995</v>
      </c>
      <c r="N853" s="145"/>
      <c r="O853" s="145"/>
      <c r="P853" s="145"/>
      <c r="Q853" s="145"/>
      <c r="R853" s="145"/>
      <c r="S853" s="145"/>
      <c r="T853" s="145"/>
      <c r="U853" s="145"/>
      <c r="V853" s="145"/>
      <c r="W853" s="158"/>
      <c r="X853" s="158"/>
      <c r="Y853" s="145" t="s">
        <v>1682</v>
      </c>
    </row>
    <row r="854" spans="2:25" ht="14.25" customHeight="1" x14ac:dyDescent="0.25">
      <c r="B854" s="150">
        <v>41725</v>
      </c>
      <c r="C854" s="147">
        <v>6.5316886552649236E-2</v>
      </c>
      <c r="D854" s="149">
        <v>6.4807535533175281E-2</v>
      </c>
      <c r="E854" s="147">
        <v>6.7952390089169395E-2</v>
      </c>
      <c r="F854" s="147">
        <v>6.7839230957602747E-2</v>
      </c>
      <c r="G854" s="148">
        <v>143.41485173999999</v>
      </c>
      <c r="H854" s="148">
        <v>3.0642112699999999</v>
      </c>
      <c r="I854" s="148">
        <v>4.8720780000000001</v>
      </c>
      <c r="J854" s="147">
        <v>1.2585707837435014E-3</v>
      </c>
      <c r="K854" s="159">
        <v>3.0316954244274663E-3</v>
      </c>
      <c r="L854" s="148">
        <v>2155.7069999999999</v>
      </c>
      <c r="M854" s="148">
        <v>0.93522499999999997</v>
      </c>
      <c r="N854" s="145"/>
      <c r="O854" s="145"/>
      <c r="P854" s="145"/>
      <c r="Q854" s="145"/>
      <c r="R854" s="145"/>
      <c r="S854" s="145"/>
      <c r="T854" s="145"/>
      <c r="U854" s="145"/>
      <c r="V854" s="145"/>
      <c r="W854" s="158"/>
      <c r="X854" s="158"/>
      <c r="Y854" s="145" t="s">
        <v>1682</v>
      </c>
    </row>
    <row r="855" spans="2:25" ht="14.25" customHeight="1" x14ac:dyDescent="0.25">
      <c r="B855" s="150">
        <v>41726</v>
      </c>
      <c r="C855" s="147">
        <v>6.533293618557412E-2</v>
      </c>
      <c r="D855" s="149">
        <v>6.4750857155534011E-2</v>
      </c>
      <c r="E855" s="147">
        <v>6.8315040285223685E-2</v>
      </c>
      <c r="F855" s="147">
        <v>6.8594494802960412E-2</v>
      </c>
      <c r="G855" s="148">
        <v>144.06729055000002</v>
      </c>
      <c r="H855" s="148">
        <v>1.9944000199999998</v>
      </c>
      <c r="I855" s="148">
        <v>3.8688192199999998</v>
      </c>
      <c r="J855" s="147">
        <v>-3.0186449066702111E-4</v>
      </c>
      <c r="K855" s="159">
        <v>3.8436376474264011E-3</v>
      </c>
      <c r="L855" s="148">
        <v>2151.9650000000001</v>
      </c>
      <c r="M855" s="148">
        <v>0.93488800000000005</v>
      </c>
      <c r="N855" s="145"/>
      <c r="O855" s="145"/>
      <c r="P855" s="145"/>
      <c r="Q855" s="145"/>
      <c r="R855" s="145"/>
      <c r="S855" s="145"/>
      <c r="T855" s="145"/>
      <c r="U855" s="145"/>
      <c r="V855" s="145"/>
      <c r="W855" s="158"/>
      <c r="X855" s="158"/>
      <c r="Y855" s="145" t="s">
        <v>1682</v>
      </c>
    </row>
    <row r="856" spans="2:25" ht="14.25" customHeight="1" x14ac:dyDescent="0.25">
      <c r="B856" s="150">
        <v>41729</v>
      </c>
      <c r="C856" s="147">
        <v>6.5287199722741537E-2</v>
      </c>
      <c r="D856" s="149">
        <v>6.4690236679535523E-2</v>
      </c>
      <c r="E856" s="147">
        <v>6.8371830474563841E-2</v>
      </c>
      <c r="F856" s="147">
        <v>6.8248836549032008E-2</v>
      </c>
      <c r="G856" s="148">
        <v>144.38531287000001</v>
      </c>
      <c r="H856" s="148">
        <v>1.8237728200000001</v>
      </c>
      <c r="I856" s="148">
        <v>2.7388892199999999</v>
      </c>
      <c r="J856" s="147">
        <v>-4.113328639499916E-3</v>
      </c>
      <c r="K856" s="159">
        <v>3.5585998694964843E-3</v>
      </c>
      <c r="L856" s="148">
        <v>2146.3049999999998</v>
      </c>
      <c r="M856" s="148">
        <v>0.93562999999999996</v>
      </c>
      <c r="N856" s="145"/>
      <c r="O856" s="145"/>
      <c r="P856" s="145"/>
      <c r="Q856" s="145"/>
      <c r="R856" s="145"/>
      <c r="S856" s="145"/>
      <c r="T856" s="145"/>
      <c r="U856" s="145"/>
      <c r="V856" s="145"/>
      <c r="W856" s="158"/>
      <c r="X856" s="158"/>
      <c r="Y856" s="145" t="s">
        <v>1682</v>
      </c>
    </row>
    <row r="857" spans="2:25" ht="14.25" customHeight="1" x14ac:dyDescent="0.25">
      <c r="B857" s="150">
        <v>41730</v>
      </c>
      <c r="C857" s="147">
        <v>6.5272512883709777E-2</v>
      </c>
      <c r="D857" s="149">
        <v>6.4754951316845125E-2</v>
      </c>
      <c r="E857" s="147">
        <v>6.7834880350708102E-2</v>
      </c>
      <c r="F857" s="147">
        <v>6.8039192382448183E-2</v>
      </c>
      <c r="G857" s="148">
        <v>144.69838766000001</v>
      </c>
      <c r="H857" s="148">
        <v>2.2730810399999997</v>
      </c>
      <c r="I857" s="148">
        <v>3.1346702899999999</v>
      </c>
      <c r="J857" s="147">
        <v>-6.0568116941810178E-3</v>
      </c>
      <c r="K857" s="159">
        <v>3.284241065603058E-3</v>
      </c>
      <c r="L857" s="148">
        <v>2163.1149999999998</v>
      </c>
      <c r="M857" s="148">
        <v>0.93579900000000005</v>
      </c>
      <c r="N857" s="145"/>
      <c r="O857" s="145"/>
      <c r="P857" s="145"/>
      <c r="Q857" s="145"/>
      <c r="R857" s="145"/>
      <c r="S857" s="145"/>
      <c r="T857" s="145"/>
      <c r="U857" s="145"/>
      <c r="V857" s="145"/>
      <c r="W857" s="158"/>
      <c r="X857" s="158"/>
      <c r="Y857" s="145" t="s">
        <v>1682</v>
      </c>
    </row>
    <row r="858" spans="2:25" ht="14.25" customHeight="1" x14ac:dyDescent="0.25">
      <c r="B858" s="150">
        <v>41731</v>
      </c>
      <c r="C858" s="147">
        <v>6.5337258372068871E-2</v>
      </c>
      <c r="D858" s="149">
        <v>6.4842765292274632E-2</v>
      </c>
      <c r="E858" s="147">
        <v>6.7512596322335847E-2</v>
      </c>
      <c r="F858" s="147">
        <v>6.8284512412314646E-2</v>
      </c>
      <c r="G858" s="148">
        <v>143.64761783</v>
      </c>
      <c r="H858" s="148">
        <v>2.0644148099999997</v>
      </c>
      <c r="I858" s="148">
        <v>3.7371011899999997</v>
      </c>
      <c r="J858" s="147">
        <v>-6.9887423974402526E-3</v>
      </c>
      <c r="K858" s="159">
        <v>3.4417471200400146E-3</v>
      </c>
      <c r="L858" s="148">
        <v>2180.7269999999999</v>
      </c>
      <c r="M858" s="148">
        <v>0.93501900000000004</v>
      </c>
      <c r="N858" s="145"/>
      <c r="O858" s="145"/>
      <c r="P858" s="145"/>
      <c r="Q858" s="145"/>
      <c r="R858" s="145"/>
      <c r="S858" s="145"/>
      <c r="T858" s="145"/>
      <c r="U858" s="145"/>
      <c r="V858" s="145"/>
      <c r="W858" s="158"/>
      <c r="X858" s="158"/>
      <c r="Y858" s="145" t="s">
        <v>1682</v>
      </c>
    </row>
    <row r="859" spans="2:25" ht="14.25" customHeight="1" x14ac:dyDescent="0.25">
      <c r="B859" s="150">
        <v>41732</v>
      </c>
      <c r="C859" s="147">
        <v>6.544776189018045E-2</v>
      </c>
      <c r="D859" s="149">
        <v>6.4985325483637141E-2</v>
      </c>
      <c r="E859" s="147">
        <v>6.7684622521506255E-2</v>
      </c>
      <c r="F859" s="147">
        <v>6.8102231274843175E-2</v>
      </c>
      <c r="G859" s="148">
        <v>142.54572234</v>
      </c>
      <c r="H859" s="148">
        <v>2.3281592600000001</v>
      </c>
      <c r="I859" s="148">
        <v>3.7383430600000001</v>
      </c>
      <c r="J859" s="147">
        <v>-4.5240276742155435E-3</v>
      </c>
      <c r="K859" s="159">
        <v>3.1169057912060344E-3</v>
      </c>
      <c r="L859" s="148">
        <v>2165.0079999999998</v>
      </c>
      <c r="M859" s="148">
        <v>0.93354199999999998</v>
      </c>
      <c r="N859" s="145"/>
      <c r="O859" s="145"/>
      <c r="P859" s="145"/>
      <c r="Q859" s="145"/>
      <c r="R859" s="145"/>
      <c r="S859" s="145"/>
      <c r="T859" s="145"/>
      <c r="U859" s="145"/>
      <c r="V859" s="145"/>
      <c r="W859" s="158"/>
      <c r="X859" s="158"/>
      <c r="Y859" s="145" t="s">
        <v>1682</v>
      </c>
    </row>
    <row r="860" spans="2:25" ht="14.25" customHeight="1" x14ac:dyDescent="0.25">
      <c r="B860" s="150">
        <v>41733</v>
      </c>
      <c r="C860" s="147">
        <v>6.5252821426882074E-2</v>
      </c>
      <c r="D860" s="149">
        <v>6.48255674292052E-2</v>
      </c>
      <c r="E860" s="147">
        <v>6.7096231167150286E-2</v>
      </c>
      <c r="F860" s="147">
        <v>6.8132462524015558E-2</v>
      </c>
      <c r="G860" s="148">
        <v>142.13935791</v>
      </c>
      <c r="H860" s="148">
        <v>1.9572578600000001</v>
      </c>
      <c r="I860" s="148">
        <v>3.1180585599999997</v>
      </c>
      <c r="J860" s="147">
        <v>-5.0239664073447217E-3</v>
      </c>
      <c r="K860" s="159">
        <v>3.3068950948103581E-3</v>
      </c>
      <c r="L860" s="148">
        <v>2185.4720000000002</v>
      </c>
      <c r="M860" s="148">
        <v>0.93632000000000004</v>
      </c>
      <c r="N860" s="145"/>
      <c r="O860" s="145"/>
      <c r="P860" s="145"/>
      <c r="Q860" s="145"/>
      <c r="R860" s="145"/>
      <c r="S860" s="145"/>
      <c r="T860" s="145"/>
      <c r="U860" s="145"/>
      <c r="V860" s="145"/>
      <c r="W860" s="158"/>
      <c r="X860" s="158"/>
      <c r="Y860" s="145" t="s">
        <v>1682</v>
      </c>
    </row>
    <row r="861" spans="2:25" ht="14.25" customHeight="1" x14ac:dyDescent="0.25">
      <c r="B861" s="150">
        <v>41737</v>
      </c>
      <c r="C861" s="147">
        <v>6.6144195777322043E-2</v>
      </c>
      <c r="D861" s="149">
        <v>6.5899092606619761E-2</v>
      </c>
      <c r="E861" s="147">
        <v>6.6903589582334208E-2</v>
      </c>
      <c r="F861" s="147">
        <v>6.8683133779900096E-2</v>
      </c>
      <c r="G861" s="148">
        <v>141.23275382</v>
      </c>
      <c r="H861" s="148">
        <v>3.6258046799999994</v>
      </c>
      <c r="I861" s="148">
        <v>7.1657221699999996</v>
      </c>
      <c r="J861" s="147">
        <v>-5.6737697713674772E-3</v>
      </c>
      <c r="K861" s="159">
        <v>2.7840411732803355E-3</v>
      </c>
      <c r="L861" s="148">
        <v>2237.3159999999998</v>
      </c>
      <c r="M861" s="148">
        <v>0.92377799999999999</v>
      </c>
      <c r="N861" s="145"/>
      <c r="O861" s="145"/>
      <c r="P861" s="145"/>
      <c r="Q861" s="145"/>
      <c r="R861" s="145"/>
      <c r="S861" s="145"/>
      <c r="T861" s="145"/>
      <c r="U861" s="145"/>
      <c r="V861" s="145"/>
      <c r="W861" s="158"/>
      <c r="X861" s="158"/>
      <c r="Y861" s="145" t="s">
        <v>1682</v>
      </c>
    </row>
    <row r="862" spans="2:25" ht="14.25" customHeight="1" x14ac:dyDescent="0.25">
      <c r="B862" s="150">
        <v>41738</v>
      </c>
      <c r="C862" s="147">
        <v>6.6022399127861384E-2</v>
      </c>
      <c r="D862" s="149">
        <v>6.5815882115527191E-2</v>
      </c>
      <c r="E862" s="147">
        <v>6.6812128418000175E-2</v>
      </c>
      <c r="F862" s="147">
        <v>6.7872885654391563E-2</v>
      </c>
      <c r="G862" s="148">
        <v>140.35718935</v>
      </c>
      <c r="H862" s="148">
        <v>1.89860001</v>
      </c>
      <c r="I862" s="148">
        <v>4.9102769799999999</v>
      </c>
      <c r="J862" s="147">
        <v>-6.354913928384321E-3</v>
      </c>
      <c r="K862" s="159">
        <v>2.0570035388643715E-3</v>
      </c>
      <c r="L862" s="148">
        <v>2238.62</v>
      </c>
      <c r="M862" s="148">
        <v>0.92560100000000001</v>
      </c>
      <c r="N862" s="145"/>
      <c r="O862" s="145"/>
      <c r="P862" s="145"/>
      <c r="Q862" s="145"/>
      <c r="R862" s="145"/>
      <c r="S862" s="145"/>
      <c r="T862" s="145"/>
      <c r="U862" s="145"/>
      <c r="V862" s="145"/>
      <c r="W862" s="158"/>
      <c r="X862" s="158"/>
      <c r="Y862" s="145" t="s">
        <v>1682</v>
      </c>
    </row>
    <row r="863" spans="2:25" ht="14.25" customHeight="1" x14ac:dyDescent="0.25">
      <c r="B863" s="150">
        <v>41739</v>
      </c>
      <c r="C863" s="147">
        <v>6.6388639811493219E-2</v>
      </c>
      <c r="D863" s="149">
        <v>6.630082942186874E-2</v>
      </c>
      <c r="E863" s="147">
        <v>6.6581179734994514E-2</v>
      </c>
      <c r="F863" s="147">
        <v>6.7670293227273554E-2</v>
      </c>
      <c r="G863" s="148">
        <v>140.00754215000001</v>
      </c>
      <c r="H863" s="148">
        <v>3.34783396</v>
      </c>
      <c r="I863" s="148">
        <v>7.8341288100000002</v>
      </c>
      <c r="J863" s="147">
        <v>1.5330825586134323E-3</v>
      </c>
      <c r="K863" s="159">
        <v>1.3694638054048136E-3</v>
      </c>
      <c r="L863" s="148">
        <v>2273.761</v>
      </c>
      <c r="M863" s="148">
        <v>0.92057100000000003</v>
      </c>
      <c r="N863" s="145"/>
      <c r="O863" s="145"/>
      <c r="P863" s="145"/>
      <c r="Q863" s="145"/>
      <c r="R863" s="145"/>
      <c r="S863" s="145"/>
      <c r="T863" s="145"/>
      <c r="U863" s="145"/>
      <c r="V863" s="145"/>
      <c r="W863" s="158"/>
      <c r="X863" s="158"/>
      <c r="Y863" s="145" t="s">
        <v>1682</v>
      </c>
    </row>
    <row r="864" spans="2:25" ht="14.25" customHeight="1" x14ac:dyDescent="0.25">
      <c r="B864" s="150">
        <v>41740</v>
      </c>
      <c r="C864" s="147">
        <v>6.636332286807585E-2</v>
      </c>
      <c r="D864" s="149">
        <v>6.6310090403691763E-2</v>
      </c>
      <c r="E864" s="147">
        <v>6.6497913515869117E-2</v>
      </c>
      <c r="F864" s="147">
        <v>6.7254999967659809E-2</v>
      </c>
      <c r="G864" s="148">
        <v>140.93359436</v>
      </c>
      <c r="H864" s="148">
        <v>2.2414103000000001</v>
      </c>
      <c r="I864" s="148">
        <v>5.6625134400000006</v>
      </c>
      <c r="J864" s="147">
        <v>-6.5214644582005778E-4</v>
      </c>
      <c r="K864" s="159">
        <v>9.449095639680466E-4</v>
      </c>
      <c r="L864" s="148">
        <v>2270.6660000000002</v>
      </c>
      <c r="M864" s="148">
        <v>0.92081100000000005</v>
      </c>
      <c r="N864" s="145"/>
      <c r="O864" s="145"/>
      <c r="P864" s="145"/>
      <c r="Q864" s="145"/>
      <c r="R864" s="145"/>
      <c r="S864" s="145"/>
      <c r="T864" s="145"/>
      <c r="U864" s="145"/>
      <c r="V864" s="145"/>
      <c r="W864" s="158"/>
      <c r="X864" s="158"/>
      <c r="Y864" s="145" t="s">
        <v>1682</v>
      </c>
    </row>
    <row r="865" spans="2:25" ht="14.25" customHeight="1" x14ac:dyDescent="0.25">
      <c r="B865" s="150">
        <v>41743</v>
      </c>
      <c r="C865" s="147">
        <v>6.6343633845248814E-2</v>
      </c>
      <c r="D865" s="149">
        <v>6.6308037910366491E-2</v>
      </c>
      <c r="E865" s="147">
        <v>6.6473891323673956E-2</v>
      </c>
      <c r="F865" s="147">
        <v>6.7438439325323313E-2</v>
      </c>
      <c r="G865" s="148">
        <v>142.18147590000001</v>
      </c>
      <c r="H865" s="148">
        <v>1.39548943</v>
      </c>
      <c r="I865" s="148">
        <v>3.42146083</v>
      </c>
      <c r="J865" s="147">
        <v>-1.9835628436943599E-3</v>
      </c>
      <c r="K865" s="159">
        <v>1.130401414956822E-3</v>
      </c>
      <c r="L865" s="148">
        <v>2268.6129999999998</v>
      </c>
      <c r="M865" s="148">
        <v>0.920929</v>
      </c>
      <c r="N865" s="145"/>
      <c r="O865" s="145"/>
      <c r="P865" s="145"/>
      <c r="Q865" s="145"/>
      <c r="R865" s="145"/>
      <c r="S865" s="145"/>
      <c r="T865" s="145"/>
      <c r="U865" s="145"/>
      <c r="V865" s="145"/>
      <c r="W865" s="158"/>
      <c r="X865" s="158"/>
      <c r="Y865" s="145" t="s">
        <v>1682</v>
      </c>
    </row>
    <row r="866" spans="2:25" ht="14.25" customHeight="1" x14ac:dyDescent="0.25">
      <c r="B866" s="150">
        <v>41744</v>
      </c>
      <c r="C866" s="147">
        <v>6.6073675262075179E-2</v>
      </c>
      <c r="D866" s="149">
        <v>6.5975532627745886E-2</v>
      </c>
      <c r="E866" s="147">
        <v>6.6498986974023719E-2</v>
      </c>
      <c r="F866" s="147">
        <v>6.7467506869903174E-2</v>
      </c>
      <c r="G866" s="148">
        <v>142.09318286999999</v>
      </c>
      <c r="H866" s="148">
        <v>2.74323417</v>
      </c>
      <c r="I866" s="148">
        <v>5.0050075999999999</v>
      </c>
      <c r="J866" s="147">
        <v>-2.4568145875500884E-4</v>
      </c>
      <c r="K866" s="159">
        <v>1.4919742421572874E-3</v>
      </c>
      <c r="L866" s="148">
        <v>2229.4630000000002</v>
      </c>
      <c r="M866" s="148">
        <v>0.92456099999999997</v>
      </c>
      <c r="N866" s="145"/>
      <c r="O866" s="145"/>
      <c r="P866" s="145"/>
      <c r="Q866" s="145"/>
      <c r="R866" s="145"/>
      <c r="S866" s="145"/>
      <c r="T866" s="145"/>
      <c r="U866" s="145"/>
      <c r="V866" s="145"/>
      <c r="W866" s="158"/>
      <c r="X866" s="158"/>
      <c r="Y866" s="145" t="s">
        <v>1682</v>
      </c>
    </row>
    <row r="867" spans="2:25" ht="14.25" customHeight="1" x14ac:dyDescent="0.25">
      <c r="B867" s="150">
        <v>41745</v>
      </c>
      <c r="C867" s="147">
        <v>6.6016926869272685E-2</v>
      </c>
      <c r="D867" s="149">
        <v>6.5900426192877171E-2</v>
      </c>
      <c r="E867" s="147">
        <v>6.6700269445762822E-2</v>
      </c>
      <c r="F867" s="147">
        <v>6.7157412190251842E-2</v>
      </c>
      <c r="G867" s="148">
        <v>142.49760899</v>
      </c>
      <c r="H867" s="148">
        <v>1.36841269</v>
      </c>
      <c r="I867" s="148">
        <v>3.61423709</v>
      </c>
      <c r="J867" s="147">
        <v>1.4082667292014989E-3</v>
      </c>
      <c r="K867" s="159">
        <v>1.2569859973746711E-3</v>
      </c>
      <c r="L867" s="148">
        <v>2232.5259999999998</v>
      </c>
      <c r="M867" s="148">
        <v>0.92519499999999999</v>
      </c>
      <c r="N867" s="145"/>
      <c r="O867" s="145"/>
      <c r="P867" s="145"/>
      <c r="Q867" s="145"/>
      <c r="R867" s="145"/>
      <c r="S867" s="145"/>
      <c r="T867" s="145"/>
      <c r="U867" s="145"/>
      <c r="V867" s="145"/>
      <c r="W867" s="158"/>
      <c r="X867" s="158"/>
      <c r="Y867" s="145" t="s">
        <v>1682</v>
      </c>
    </row>
    <row r="868" spans="2:25" ht="14.25" customHeight="1" x14ac:dyDescent="0.25">
      <c r="B868" s="150">
        <v>41746</v>
      </c>
      <c r="C868" s="147">
        <v>6.6015740081232066E-2</v>
      </c>
      <c r="D868" s="149">
        <v>6.5911848114509244E-2</v>
      </c>
      <c r="E868" s="147">
        <v>6.6495446053639967E-2</v>
      </c>
      <c r="F868" s="147">
        <v>6.7015752165275708E-2</v>
      </c>
      <c r="G868" s="148">
        <v>142.60884280000002</v>
      </c>
      <c r="H868" s="148">
        <v>1.18339741</v>
      </c>
      <c r="I868" s="148">
        <v>2.72457349</v>
      </c>
      <c r="J868" s="147">
        <v>3.5416273216360995E-4</v>
      </c>
      <c r="K868" s="159">
        <v>1.1039040507664633E-3</v>
      </c>
      <c r="L868" s="148">
        <v>2224.8029999999999</v>
      </c>
      <c r="M868" s="148">
        <v>0.92513999999999996</v>
      </c>
      <c r="N868" s="145"/>
      <c r="O868" s="145"/>
      <c r="P868" s="145"/>
      <c r="Q868" s="145"/>
      <c r="R868" s="145"/>
      <c r="S868" s="145"/>
      <c r="T868" s="145"/>
      <c r="U868" s="145"/>
      <c r="V868" s="145"/>
      <c r="W868" s="158"/>
      <c r="X868" s="158"/>
      <c r="Y868" s="145" t="s">
        <v>1682</v>
      </c>
    </row>
    <row r="869" spans="2:25" ht="14.25" customHeight="1" x14ac:dyDescent="0.25">
      <c r="B869" s="150">
        <v>41747</v>
      </c>
      <c r="C869" s="147">
        <v>6.5961733535608913E-2</v>
      </c>
      <c r="D869" s="149">
        <v>6.5833267887999966E-2</v>
      </c>
      <c r="E869" s="147">
        <v>6.6595739287754141E-2</v>
      </c>
      <c r="F869" s="147">
        <v>6.7034221171204375E-2</v>
      </c>
      <c r="G869" s="148">
        <v>143.27883426</v>
      </c>
      <c r="H869" s="148">
        <v>1.9985374800000002</v>
      </c>
      <c r="I869" s="148">
        <v>3.32800568</v>
      </c>
      <c r="J869" s="147">
        <v>1.1091042170313353E-3</v>
      </c>
      <c r="K869" s="159">
        <v>1.200953283204409E-3</v>
      </c>
      <c r="L869" s="148">
        <v>2224.4789999999998</v>
      </c>
      <c r="M869" s="148">
        <v>0.925736</v>
      </c>
      <c r="N869" s="145"/>
      <c r="O869" s="145"/>
      <c r="P869" s="145"/>
      <c r="Q869" s="145"/>
      <c r="R869" s="145"/>
      <c r="S869" s="145"/>
      <c r="T869" s="145"/>
      <c r="U869" s="145"/>
      <c r="V869" s="145"/>
      <c r="W869" s="158"/>
      <c r="X869" s="158"/>
      <c r="Y869" s="145" t="s">
        <v>1682</v>
      </c>
    </row>
    <row r="870" spans="2:25" ht="14.25" customHeight="1" x14ac:dyDescent="0.25">
      <c r="B870" s="150">
        <v>41750</v>
      </c>
      <c r="C870" s="147">
        <v>6.5821096057685657E-2</v>
      </c>
      <c r="D870" s="149">
        <v>6.5637809449619208E-2</v>
      </c>
      <c r="E870" s="147">
        <v>6.671798598238321E-2</v>
      </c>
      <c r="F870" s="147">
        <v>6.7013239928443172E-2</v>
      </c>
      <c r="G870" s="148">
        <v>143.55154954</v>
      </c>
      <c r="H870" s="148">
        <v>2.09550576</v>
      </c>
      <c r="I870" s="148">
        <v>4.45077488</v>
      </c>
      <c r="J870" s="147">
        <v>2.7408807965260736E-3</v>
      </c>
      <c r="K870" s="159">
        <v>1.3754304788239635E-3</v>
      </c>
      <c r="L870" s="148">
        <v>2187.248</v>
      </c>
      <c r="M870" s="148">
        <v>0.92760799999999999</v>
      </c>
      <c r="N870" s="145"/>
      <c r="O870" s="145"/>
      <c r="P870" s="145"/>
      <c r="Q870" s="145"/>
      <c r="R870" s="145"/>
      <c r="S870" s="145"/>
      <c r="T870" s="145"/>
      <c r="U870" s="145"/>
      <c r="V870" s="145"/>
      <c r="W870" s="158"/>
      <c r="X870" s="158"/>
      <c r="Y870" s="145" t="s">
        <v>1682</v>
      </c>
    </row>
    <row r="871" spans="2:25" ht="14.25" customHeight="1" x14ac:dyDescent="0.25">
      <c r="B871" s="150">
        <v>41751</v>
      </c>
      <c r="C871" s="147">
        <v>6.5842776134712608E-2</v>
      </c>
      <c r="D871" s="149">
        <v>6.5637773631005064E-2</v>
      </c>
      <c r="E871" s="147">
        <v>6.6749742263058687E-2</v>
      </c>
      <c r="F871" s="147">
        <v>6.7238447140714822E-2</v>
      </c>
      <c r="G871" s="148">
        <v>143.92375778000002</v>
      </c>
      <c r="H871" s="148">
        <v>2.6000231999999999</v>
      </c>
      <c r="I871" s="148">
        <v>4.7611007000000001</v>
      </c>
      <c r="J871" s="147">
        <v>3.8416298256838768E-3</v>
      </c>
      <c r="K871" s="159">
        <v>1.6006735097097574E-3</v>
      </c>
      <c r="L871" s="148">
        <v>2196.7950000000001</v>
      </c>
      <c r="M871" s="148">
        <v>0.92730299999999999</v>
      </c>
      <c r="N871" s="145"/>
      <c r="O871" s="145"/>
      <c r="P871" s="145"/>
      <c r="Q871" s="145"/>
      <c r="R871" s="145"/>
      <c r="S871" s="145"/>
      <c r="T871" s="145"/>
      <c r="U871" s="145"/>
      <c r="V871" s="145"/>
      <c r="W871" s="158"/>
      <c r="X871" s="158"/>
      <c r="Y871" s="145" t="s">
        <v>1682</v>
      </c>
    </row>
    <row r="872" spans="2:25" ht="14.25" customHeight="1" x14ac:dyDescent="0.25">
      <c r="B872" s="150">
        <v>41752</v>
      </c>
      <c r="C872" s="147">
        <v>6.5832813683771058E-2</v>
      </c>
      <c r="D872" s="149">
        <v>6.5637816913523772E-2</v>
      </c>
      <c r="E872" s="147">
        <v>6.6491029659998882E-2</v>
      </c>
      <c r="F872" s="147">
        <v>6.7161586852753086E-2</v>
      </c>
      <c r="G872" s="148">
        <v>144.84238211000002</v>
      </c>
      <c r="H872" s="148">
        <v>1.2014167499999999</v>
      </c>
      <c r="I872" s="148">
        <v>2.98644512</v>
      </c>
      <c r="J872" s="147">
        <v>-2.0202048674527301E-3</v>
      </c>
      <c r="K872" s="159">
        <v>1.5237699392293136E-3</v>
      </c>
      <c r="L872" s="148">
        <v>2194.6680000000001</v>
      </c>
      <c r="M872" s="148">
        <v>0.92737000000000003</v>
      </c>
      <c r="N872" s="145"/>
      <c r="O872" s="145"/>
      <c r="P872" s="145"/>
      <c r="Q872" s="145"/>
      <c r="R872" s="145"/>
      <c r="S872" s="145"/>
      <c r="T872" s="145"/>
      <c r="U872" s="145"/>
      <c r="V872" s="145"/>
      <c r="W872" s="158"/>
      <c r="X872" s="158"/>
      <c r="Y872" s="145" t="s">
        <v>1682</v>
      </c>
    </row>
    <row r="873" spans="2:25" ht="14.25" customHeight="1" x14ac:dyDescent="0.25">
      <c r="B873" s="150">
        <v>41753</v>
      </c>
      <c r="C873" s="147">
        <v>6.5972053511899068E-2</v>
      </c>
      <c r="D873" s="149">
        <v>6.5802332775663011E-2</v>
      </c>
      <c r="E873" s="147">
        <v>6.6498376122213973E-2</v>
      </c>
      <c r="F873" s="147">
        <v>6.7136079237340454E-2</v>
      </c>
      <c r="G873" s="148">
        <v>148.34712919</v>
      </c>
      <c r="H873" s="148">
        <v>2.1435072900000001</v>
      </c>
      <c r="I873" s="148">
        <v>4.2673663099999999</v>
      </c>
      <c r="J873" s="147">
        <v>-1.7388117412728249E-3</v>
      </c>
      <c r="K873" s="159">
        <v>1.333746461677443E-3</v>
      </c>
      <c r="L873" s="148">
        <v>2190.4740000000002</v>
      </c>
      <c r="M873" s="148">
        <v>0.92510899999999996</v>
      </c>
      <c r="N873" s="145"/>
      <c r="O873" s="145"/>
      <c r="P873" s="145"/>
      <c r="Q873" s="145"/>
      <c r="R873" s="145"/>
      <c r="S873" s="145"/>
      <c r="T873" s="145"/>
      <c r="U873" s="145"/>
      <c r="V873" s="145"/>
      <c r="W873" s="158"/>
      <c r="X873" s="158"/>
      <c r="Y873" s="145" t="s">
        <v>1682</v>
      </c>
    </row>
    <row r="874" spans="2:25" ht="14.25" customHeight="1" x14ac:dyDescent="0.25">
      <c r="B874" s="150">
        <v>41754</v>
      </c>
      <c r="C874" s="147">
        <v>6.5907612335246696E-2</v>
      </c>
      <c r="D874" s="149">
        <v>6.5615538421968184E-2</v>
      </c>
      <c r="E874" s="147">
        <v>6.7239696646141503E-2</v>
      </c>
      <c r="F874" s="147">
        <v>6.7140203509541696E-2</v>
      </c>
      <c r="G874" s="148">
        <v>148.34712919</v>
      </c>
      <c r="H874" s="148">
        <v>2.8147188700000001</v>
      </c>
      <c r="I874" s="148">
        <v>3.9375328000000001</v>
      </c>
      <c r="J874" s="147">
        <v>4.7092424350641338E-3</v>
      </c>
      <c r="K874" s="159">
        <v>1.5246650875735124E-3</v>
      </c>
      <c r="L874" s="148">
        <v>2167.826</v>
      </c>
      <c r="M874" s="148">
        <v>0.92596400000000001</v>
      </c>
      <c r="N874" s="145"/>
      <c r="O874" s="145"/>
      <c r="P874" s="145"/>
      <c r="Q874" s="145"/>
      <c r="R874" s="145"/>
      <c r="S874" s="145"/>
      <c r="T874" s="145"/>
      <c r="U874" s="145"/>
      <c r="V874" s="145"/>
      <c r="W874" s="158"/>
      <c r="X874" s="158"/>
      <c r="Y874" s="145" t="s">
        <v>1682</v>
      </c>
    </row>
    <row r="875" spans="2:25" ht="14.25" customHeight="1" x14ac:dyDescent="0.25">
      <c r="B875" s="150">
        <v>41757</v>
      </c>
      <c r="C875" s="147">
        <v>6.5682588965441102E-2</v>
      </c>
      <c r="D875" s="149">
        <v>6.5302284398685406E-2</v>
      </c>
      <c r="E875" s="147">
        <v>6.7309728697704491E-2</v>
      </c>
      <c r="F875" s="147">
        <v>6.7294095778760651E-2</v>
      </c>
      <c r="G875" s="148">
        <v>148.56388474000002</v>
      </c>
      <c r="H875" s="148">
        <v>7.674929549999999</v>
      </c>
      <c r="I875" s="148">
        <v>4.4081256299999998</v>
      </c>
      <c r="J875" s="147">
        <v>6.1324772757282474E-3</v>
      </c>
      <c r="K875" s="159">
        <v>1.9918113800752452E-3</v>
      </c>
      <c r="L875" s="148">
        <v>2134.9690000000001</v>
      </c>
      <c r="M875" s="148">
        <v>0.92910099999999995</v>
      </c>
      <c r="N875" s="145"/>
      <c r="O875" s="145"/>
      <c r="P875" s="145"/>
      <c r="Q875" s="145"/>
      <c r="R875" s="145"/>
      <c r="S875" s="145"/>
      <c r="T875" s="145"/>
      <c r="U875" s="145"/>
      <c r="V875" s="145"/>
      <c r="W875" s="158"/>
      <c r="X875" s="158"/>
      <c r="Y875" s="145" t="s">
        <v>1682</v>
      </c>
    </row>
    <row r="876" spans="2:25" ht="14.25" customHeight="1" x14ac:dyDescent="0.25">
      <c r="B876" s="150">
        <v>41758</v>
      </c>
      <c r="C876" s="147">
        <v>6.5723141148387482E-2</v>
      </c>
      <c r="D876" s="149">
        <v>6.5310086214987337E-2</v>
      </c>
      <c r="E876" s="147">
        <v>6.7543539584020248E-2</v>
      </c>
      <c r="F876" s="147">
        <v>6.7321309005430985E-2</v>
      </c>
      <c r="G876" s="148">
        <v>148.93741542000001</v>
      </c>
      <c r="H876" s="148">
        <v>7.5991593800000006</v>
      </c>
      <c r="I876" s="148">
        <v>4.0850220500000001</v>
      </c>
      <c r="J876" s="147">
        <v>6.6857831087415521E-3</v>
      </c>
      <c r="K876" s="159">
        <v>2.011222790443648E-3</v>
      </c>
      <c r="L876" s="148">
        <v>2158.4699999999998</v>
      </c>
      <c r="M876" s="148">
        <v>0.92856399999999994</v>
      </c>
      <c r="N876" s="145"/>
      <c r="O876" s="145"/>
      <c r="P876" s="145"/>
      <c r="Q876" s="145"/>
      <c r="R876" s="145"/>
      <c r="S876" s="145"/>
      <c r="T876" s="145"/>
      <c r="U876" s="145"/>
      <c r="V876" s="145"/>
      <c r="W876" s="158"/>
      <c r="X876" s="158"/>
      <c r="Y876" s="145" t="s">
        <v>1682</v>
      </c>
    </row>
    <row r="877" spans="2:25" ht="14.25" customHeight="1" x14ac:dyDescent="0.25">
      <c r="B877" s="150">
        <v>41759</v>
      </c>
      <c r="C877" s="147">
        <v>6.5686428579590367E-2</v>
      </c>
      <c r="D877" s="149">
        <v>6.5303426729258485E-2</v>
      </c>
      <c r="E877" s="147">
        <v>6.729578722906257E-2</v>
      </c>
      <c r="F877" s="147">
        <v>6.7517937992550514E-2</v>
      </c>
      <c r="G877" s="148">
        <v>150.53283485</v>
      </c>
      <c r="H877" s="148">
        <v>2.7517581999999998</v>
      </c>
      <c r="I877" s="148">
        <v>2.8235479400000001</v>
      </c>
      <c r="J877" s="147">
        <v>3.519770281072004E-3</v>
      </c>
      <c r="K877" s="159">
        <v>2.2145112632920294E-3</v>
      </c>
      <c r="L877" s="148">
        <v>2158.6590000000001</v>
      </c>
      <c r="M877" s="148">
        <v>0.92900700000000003</v>
      </c>
      <c r="N877" s="145"/>
      <c r="O877" s="145"/>
      <c r="P877" s="145"/>
      <c r="Q877" s="145"/>
      <c r="R877" s="145"/>
      <c r="S877" s="145"/>
      <c r="T877" s="145"/>
      <c r="U877" s="145"/>
      <c r="V877" s="145"/>
      <c r="W877" s="158"/>
      <c r="X877" s="158"/>
      <c r="Y877" s="145" t="s">
        <v>1682</v>
      </c>
    </row>
    <row r="878" spans="2:25" ht="14.25" customHeight="1" x14ac:dyDescent="0.25">
      <c r="B878" s="150">
        <v>41764</v>
      </c>
      <c r="C878" s="147">
        <v>6.5816313544166866E-2</v>
      </c>
      <c r="D878" s="149">
        <v>6.5435677307917731E-2</v>
      </c>
      <c r="E878" s="147">
        <v>6.7481983806245441E-2</v>
      </c>
      <c r="F878" s="147">
        <v>6.7770908246302233E-2</v>
      </c>
      <c r="G878" s="148">
        <v>152.41204080999998</v>
      </c>
      <c r="H878" s="148">
        <v>4.2790329599999994</v>
      </c>
      <c r="I878" s="148">
        <v>3.5872500899999999</v>
      </c>
      <c r="J878" s="147">
        <v>2.6558010783248485E-3</v>
      </c>
      <c r="K878" s="159">
        <v>2.3352309383845027E-3</v>
      </c>
      <c r="L878" s="148">
        <v>2156.4699999999998</v>
      </c>
      <c r="M878" s="148">
        <v>0.92716100000000001</v>
      </c>
      <c r="N878" s="145"/>
      <c r="O878" s="145"/>
      <c r="P878" s="145"/>
      <c r="Q878" s="145"/>
      <c r="R878" s="145"/>
      <c r="S878" s="145"/>
      <c r="T878" s="145"/>
      <c r="U878" s="145"/>
      <c r="V878" s="145"/>
      <c r="W878" s="158"/>
      <c r="X878" s="158"/>
      <c r="Y878" s="145" t="s">
        <v>1682</v>
      </c>
    </row>
    <row r="879" spans="2:25" ht="14.25" customHeight="1" x14ac:dyDescent="0.25">
      <c r="B879" s="150">
        <v>41765</v>
      </c>
      <c r="C879" s="147">
        <v>6.5771156297055114E-2</v>
      </c>
      <c r="D879" s="149">
        <v>6.5364770190227559E-2</v>
      </c>
      <c r="E879" s="147">
        <v>6.7512517069471908E-2</v>
      </c>
      <c r="F879" s="147">
        <v>6.8014635130831447E-2</v>
      </c>
      <c r="G879" s="148">
        <v>153.25660053000001</v>
      </c>
      <c r="H879" s="148">
        <v>2.26457146</v>
      </c>
      <c r="I879" s="148">
        <v>3.5046051500000002</v>
      </c>
      <c r="J879" s="147">
        <v>2.1951797934356267E-4</v>
      </c>
      <c r="K879" s="159">
        <v>2.6498649406038882E-3</v>
      </c>
      <c r="L879" s="148">
        <v>2157.328</v>
      </c>
      <c r="M879" s="148">
        <v>0.92781499999999995</v>
      </c>
      <c r="N879" s="145"/>
      <c r="O879" s="145"/>
      <c r="P879" s="145"/>
      <c r="Q879" s="145"/>
      <c r="R879" s="145"/>
      <c r="S879" s="145"/>
      <c r="T879" s="145"/>
      <c r="U879" s="145"/>
      <c r="V879" s="145"/>
      <c r="W879" s="158"/>
      <c r="X879" s="158"/>
      <c r="Y879" s="145" t="s">
        <v>1682</v>
      </c>
    </row>
    <row r="880" spans="2:25" ht="14.25" customHeight="1" x14ac:dyDescent="0.25">
      <c r="B880" s="150">
        <v>41766</v>
      </c>
      <c r="C880" s="147">
        <v>6.5513044618449326E-2</v>
      </c>
      <c r="D880" s="149">
        <v>6.5034520768375764E-2</v>
      </c>
      <c r="E880" s="147">
        <v>6.7810504408210862E-2</v>
      </c>
      <c r="F880" s="147">
        <v>6.798460611727733E-2</v>
      </c>
      <c r="G880" s="148">
        <v>153.61330598999999</v>
      </c>
      <c r="H880" s="148">
        <v>2.1604025300000003</v>
      </c>
      <c r="I880" s="148">
        <v>2.9881558899999998</v>
      </c>
      <c r="J880" s="147">
        <v>5.2097335330393603E-3</v>
      </c>
      <c r="K880" s="159">
        <v>2.9500853489015655E-3</v>
      </c>
      <c r="L880" s="148">
        <v>2137.3159999999998</v>
      </c>
      <c r="M880" s="148">
        <v>0.93147400000000002</v>
      </c>
      <c r="N880" s="145"/>
      <c r="O880" s="145"/>
      <c r="P880" s="145"/>
      <c r="Q880" s="145"/>
      <c r="R880" s="145"/>
      <c r="S880" s="145"/>
      <c r="T880" s="145"/>
      <c r="U880" s="145"/>
      <c r="V880" s="145"/>
      <c r="W880" s="158"/>
      <c r="X880" s="158"/>
      <c r="Y880" s="145" t="s">
        <v>1682</v>
      </c>
    </row>
    <row r="881" spans="2:25" ht="14.25" customHeight="1" x14ac:dyDescent="0.25">
      <c r="B881" s="150">
        <v>41767</v>
      </c>
      <c r="C881" s="147">
        <v>6.5377064901931944E-2</v>
      </c>
      <c r="D881" s="149">
        <v>6.485323562549325E-2</v>
      </c>
      <c r="E881" s="147">
        <v>6.7711126682518497E-2</v>
      </c>
      <c r="F881" s="147">
        <v>6.8270804759046094E-2</v>
      </c>
      <c r="G881" s="148">
        <v>154.9982067</v>
      </c>
      <c r="H881" s="148">
        <v>5.3741186699999997</v>
      </c>
      <c r="I881" s="148">
        <v>4.4690587299999995</v>
      </c>
      <c r="J881" s="147">
        <v>1.0755774509824428E-2</v>
      </c>
      <c r="K881" s="159">
        <v>3.4175691335528446E-3</v>
      </c>
      <c r="L881" s="148">
        <v>2135.4960000000001</v>
      </c>
      <c r="M881" s="148">
        <v>0.93331799999999998</v>
      </c>
      <c r="N881" s="145"/>
      <c r="O881" s="145"/>
      <c r="P881" s="145"/>
      <c r="Q881" s="145"/>
      <c r="R881" s="145"/>
      <c r="S881" s="145"/>
      <c r="T881" s="145"/>
      <c r="U881" s="145"/>
      <c r="V881" s="145"/>
      <c r="W881" s="158"/>
      <c r="X881" s="158"/>
      <c r="Y881" s="145" t="s">
        <v>1682</v>
      </c>
    </row>
    <row r="882" spans="2:25" ht="14.25" customHeight="1" x14ac:dyDescent="0.25">
      <c r="B882" s="150">
        <v>41768</v>
      </c>
      <c r="C882" s="147">
        <v>6.5290191543374315E-2</v>
      </c>
      <c r="D882" s="149">
        <v>6.4664106438335298E-2</v>
      </c>
      <c r="E882" s="147">
        <v>6.8325342605849507E-2</v>
      </c>
      <c r="F882" s="147">
        <v>6.8391811105526792E-2</v>
      </c>
      <c r="G882" s="148">
        <v>155.19857035000001</v>
      </c>
      <c r="H882" s="148">
        <v>6.1538853600000003</v>
      </c>
      <c r="I882" s="148">
        <v>3.5280094899999996</v>
      </c>
      <c r="J882" s="147">
        <v>1.0251221831219556E-2</v>
      </c>
      <c r="K882" s="159">
        <v>3.7277046671914948E-3</v>
      </c>
      <c r="L882" s="148">
        <v>2133.9110000000001</v>
      </c>
      <c r="M882" s="148">
        <v>0.93459700000000001</v>
      </c>
      <c r="N882" s="145"/>
      <c r="O882" s="145"/>
      <c r="P882" s="145"/>
      <c r="Q882" s="145"/>
      <c r="R882" s="145"/>
      <c r="S882" s="145"/>
      <c r="T882" s="145"/>
      <c r="U882" s="145"/>
      <c r="V882" s="145"/>
      <c r="W882" s="158"/>
      <c r="X882" s="158"/>
      <c r="Y882" s="145" t="s">
        <v>1682</v>
      </c>
    </row>
    <row r="883" spans="2:25" ht="14.25" customHeight="1" x14ac:dyDescent="0.25">
      <c r="B883" s="150">
        <v>41771</v>
      </c>
      <c r="C883" s="147">
        <v>6.6145485748501237E-2</v>
      </c>
      <c r="D883" s="149">
        <v>6.5754689718726875E-2</v>
      </c>
      <c r="E883" s="147">
        <v>6.7820000038798359E-2</v>
      </c>
      <c r="F883" s="147">
        <v>6.8420485584822402E-2</v>
      </c>
      <c r="G883" s="148">
        <v>157.48237505999998</v>
      </c>
      <c r="H883" s="148">
        <v>5.5618767399999998</v>
      </c>
      <c r="I883" s="148">
        <v>7.9646956399999995</v>
      </c>
      <c r="J883" s="147">
        <v>7.7800866229036595E-4</v>
      </c>
      <c r="K883" s="159">
        <v>2.6657958660955272E-3</v>
      </c>
      <c r="L883" s="148">
        <v>2180.0540000000001</v>
      </c>
      <c r="M883" s="148">
        <v>0.92230599999999996</v>
      </c>
      <c r="N883" s="145"/>
      <c r="O883" s="145"/>
      <c r="P883" s="145"/>
      <c r="Q883" s="145"/>
      <c r="R883" s="145"/>
      <c r="S883" s="145"/>
      <c r="T883" s="145"/>
      <c r="U883" s="145"/>
      <c r="V883" s="145"/>
      <c r="W883" s="158"/>
      <c r="X883" s="158"/>
      <c r="Y883" s="145" t="s">
        <v>1682</v>
      </c>
    </row>
    <row r="884" spans="2:25" ht="14.25" customHeight="1" x14ac:dyDescent="0.25">
      <c r="B884" s="150">
        <v>41772</v>
      </c>
      <c r="C884" s="147">
        <v>6.614508136709718E-2</v>
      </c>
      <c r="D884" s="149">
        <v>6.5752551174433876E-2</v>
      </c>
      <c r="E884" s="147">
        <v>6.7761894875200956E-2</v>
      </c>
      <c r="F884" s="147">
        <v>6.8540530977762651E-2</v>
      </c>
      <c r="G884" s="148">
        <v>159.08808060999999</v>
      </c>
      <c r="H884" s="148">
        <v>2.5647828499999998</v>
      </c>
      <c r="I884" s="148">
        <v>4.8572927699999999</v>
      </c>
      <c r="J884" s="147">
        <v>-8.2284477374053343E-4</v>
      </c>
      <c r="K884" s="159">
        <v>2.7879798033287745E-3</v>
      </c>
      <c r="L884" s="148">
        <v>2174.8519999999999</v>
      </c>
      <c r="M884" s="148">
        <v>0.92212400000000005</v>
      </c>
      <c r="N884" s="145"/>
      <c r="O884" s="145"/>
      <c r="P884" s="145"/>
      <c r="Q884" s="145"/>
      <c r="R884" s="145"/>
      <c r="S884" s="145"/>
      <c r="T884" s="145"/>
      <c r="U884" s="145"/>
      <c r="V884" s="145"/>
      <c r="W884" s="158"/>
      <c r="X884" s="158"/>
      <c r="Y884" s="145" t="s">
        <v>1682</v>
      </c>
    </row>
    <row r="885" spans="2:25" ht="14.25" customHeight="1" x14ac:dyDescent="0.25">
      <c r="B885" s="150">
        <v>41773</v>
      </c>
      <c r="C885" s="147">
        <v>6.6129829044559135E-2</v>
      </c>
      <c r="D885" s="149">
        <v>6.5749416047610629E-2</v>
      </c>
      <c r="E885" s="147">
        <v>6.7744708259821082E-2</v>
      </c>
      <c r="F885" s="147">
        <v>6.846391439852352E-2</v>
      </c>
      <c r="G885" s="148">
        <v>159.97738717000001</v>
      </c>
      <c r="H885" s="148">
        <v>1.73534202</v>
      </c>
      <c r="I885" s="148">
        <v>3.9198936300000002</v>
      </c>
      <c r="J885" s="147">
        <v>-2.0367341648596937E-3</v>
      </c>
      <c r="K885" s="159">
        <v>2.7144983509128917E-3</v>
      </c>
      <c r="L885" s="148">
        <v>2172.3719999999998</v>
      </c>
      <c r="M885" s="148">
        <v>0.922346</v>
      </c>
      <c r="N885" s="145"/>
      <c r="O885" s="145"/>
      <c r="P885" s="145"/>
      <c r="Q885" s="145"/>
      <c r="R885" s="145"/>
      <c r="S885" s="145"/>
      <c r="T885" s="145"/>
      <c r="U885" s="145"/>
      <c r="V885" s="145"/>
      <c r="W885" s="158"/>
      <c r="X885" s="158"/>
      <c r="Y885" s="145" t="s">
        <v>1682</v>
      </c>
    </row>
    <row r="886" spans="2:25" ht="14.25" customHeight="1" x14ac:dyDescent="0.25">
      <c r="B886" s="150">
        <v>41774</v>
      </c>
      <c r="C886" s="147">
        <v>6.5665993680309148E-2</v>
      </c>
      <c r="D886" s="149">
        <v>6.5104616125231496E-2</v>
      </c>
      <c r="E886" s="147">
        <v>6.8425592869408622E-2</v>
      </c>
      <c r="F886" s="147">
        <v>6.907947984579825E-2</v>
      </c>
      <c r="G886" s="148">
        <v>160.15653351</v>
      </c>
      <c r="H886" s="148">
        <v>4.4192747099999998</v>
      </c>
      <c r="I886" s="148">
        <v>4.9028350299999994</v>
      </c>
      <c r="J886" s="147">
        <v>5.2903854595281324E-3</v>
      </c>
      <c r="K886" s="159">
        <v>3.9748637205667542E-3</v>
      </c>
      <c r="L886" s="148">
        <v>2144.0839999999998</v>
      </c>
      <c r="M886" s="148">
        <v>0.92897600000000002</v>
      </c>
      <c r="N886" s="145"/>
      <c r="O886" s="145"/>
      <c r="P886" s="145"/>
      <c r="Q886" s="145"/>
      <c r="R886" s="145"/>
      <c r="S886" s="145"/>
      <c r="T886" s="145"/>
      <c r="U886" s="145"/>
      <c r="V886" s="145"/>
      <c r="W886" s="158"/>
      <c r="X886" s="158"/>
      <c r="Y886" s="145">
        <v>110</v>
      </c>
    </row>
    <row r="887" spans="2:25" ht="14.25" customHeight="1" x14ac:dyDescent="0.25">
      <c r="B887" s="150">
        <v>41775</v>
      </c>
      <c r="C887" s="147">
        <v>6.5760051362847322E-2</v>
      </c>
      <c r="D887" s="149">
        <v>6.5179742798653004E-2</v>
      </c>
      <c r="E887" s="147">
        <v>6.8387222037929671E-2</v>
      </c>
      <c r="F887" s="147">
        <v>6.9084711342850547E-2</v>
      </c>
      <c r="G887" s="148">
        <v>160.91685630999999</v>
      </c>
      <c r="H887" s="148">
        <v>3.6825836900000004</v>
      </c>
      <c r="I887" s="148">
        <v>4.1581712199999998</v>
      </c>
      <c r="J887" s="147">
        <v>4.6659073053721689E-3</v>
      </c>
      <c r="K887" s="159">
        <v>3.9049685441975429E-3</v>
      </c>
      <c r="L887" s="148">
        <v>2145.9520000000002</v>
      </c>
      <c r="M887" s="148">
        <v>0.92766300000000002</v>
      </c>
      <c r="N887" s="145"/>
      <c r="O887" s="145"/>
      <c r="P887" s="145"/>
      <c r="Q887" s="145"/>
      <c r="R887" s="145"/>
      <c r="S887" s="145"/>
      <c r="T887" s="145"/>
      <c r="U887" s="145"/>
      <c r="V887" s="145"/>
      <c r="W887" s="158"/>
      <c r="X887" s="158"/>
      <c r="Y887" s="145" t="s">
        <v>1682</v>
      </c>
    </row>
    <row r="888" spans="2:25" ht="14.25" customHeight="1" x14ac:dyDescent="0.25">
      <c r="B888" s="150">
        <v>41778</v>
      </c>
      <c r="C888" s="147">
        <v>6.5570059975870815E-2</v>
      </c>
      <c r="D888" s="149">
        <v>6.496362706274221E-2</v>
      </c>
      <c r="E888" s="147">
        <v>6.8505488094112485E-2</v>
      </c>
      <c r="F888" s="147">
        <v>6.9136698718572781E-2</v>
      </c>
      <c r="G888" s="148">
        <v>161.39004098000001</v>
      </c>
      <c r="H888" s="148">
        <v>7.9114926900000002</v>
      </c>
      <c r="I888" s="148">
        <v>4.7510479399999994</v>
      </c>
      <c r="J888" s="147">
        <v>6.7370803119244397E-3</v>
      </c>
      <c r="K888" s="159">
        <v>4.1730716558305708E-3</v>
      </c>
      <c r="L888" s="148">
        <v>2115.143</v>
      </c>
      <c r="M888" s="148">
        <v>0.93050200000000005</v>
      </c>
      <c r="N888" s="145"/>
      <c r="O888" s="145"/>
      <c r="P888" s="145"/>
      <c r="Q888" s="145"/>
      <c r="R888" s="145"/>
      <c r="S888" s="145"/>
      <c r="T888" s="145"/>
      <c r="U888" s="145"/>
      <c r="V888" s="145"/>
      <c r="W888" s="158"/>
      <c r="X888" s="158"/>
      <c r="Y888" s="145" t="s">
        <v>1682</v>
      </c>
    </row>
    <row r="889" spans="2:25" ht="14.25" customHeight="1" x14ac:dyDescent="0.25">
      <c r="B889" s="150">
        <v>41779</v>
      </c>
      <c r="C889" s="147">
        <v>6.5600767015438377E-2</v>
      </c>
      <c r="D889" s="149">
        <v>6.504944906428714E-2</v>
      </c>
      <c r="E889" s="147">
        <v>6.8312284617759456E-2</v>
      </c>
      <c r="F889" s="147">
        <v>6.9130723361246177E-2</v>
      </c>
      <c r="G889" s="148">
        <v>165.36994322999999</v>
      </c>
      <c r="H889" s="148">
        <v>4.9168503499999998</v>
      </c>
      <c r="I889" s="148">
        <v>4.9036933100000004</v>
      </c>
      <c r="J889" s="147">
        <v>5.2277895715979947E-3</v>
      </c>
      <c r="K889" s="159">
        <v>4.0812742969590365E-3</v>
      </c>
      <c r="L889" s="148">
        <v>2115.7710000000002</v>
      </c>
      <c r="M889" s="148">
        <v>0.92970399999999997</v>
      </c>
      <c r="N889" s="145"/>
      <c r="O889" s="145"/>
      <c r="P889" s="145"/>
      <c r="Q889" s="145"/>
      <c r="R889" s="145"/>
      <c r="S889" s="145"/>
      <c r="T889" s="145"/>
      <c r="U889" s="145"/>
      <c r="V889" s="145"/>
      <c r="W889" s="158"/>
      <c r="X889" s="158"/>
      <c r="Y889" s="145" t="s">
        <v>1682</v>
      </c>
    </row>
    <row r="890" spans="2:25" ht="14.25" customHeight="1" x14ac:dyDescent="0.25">
      <c r="B890" s="150">
        <v>41780</v>
      </c>
      <c r="C890" s="147">
        <v>6.5941729950174097E-2</v>
      </c>
      <c r="D890" s="149">
        <v>6.5423823319858312E-2</v>
      </c>
      <c r="E890" s="147">
        <v>6.8615402446942558E-2</v>
      </c>
      <c r="F890" s="147">
        <v>6.8770026205500323E-2</v>
      </c>
      <c r="G890" s="148">
        <v>166.61068149000002</v>
      </c>
      <c r="H890" s="148">
        <v>5.74079155</v>
      </c>
      <c r="I890" s="148">
        <v>5.6905281900000002</v>
      </c>
      <c r="J890" s="147">
        <v>-9.1728761116660759E-4</v>
      </c>
      <c r="K890" s="159">
        <v>3.3462028856420106E-3</v>
      </c>
      <c r="L890" s="148">
        <v>2135.9050000000002</v>
      </c>
      <c r="M890" s="148">
        <v>0.92489600000000005</v>
      </c>
      <c r="N890" s="145"/>
      <c r="O890" s="145"/>
      <c r="P890" s="145"/>
      <c r="Q890" s="145"/>
      <c r="R890" s="145"/>
      <c r="S890" s="145"/>
      <c r="T890" s="145"/>
      <c r="U890" s="145"/>
      <c r="V890" s="145"/>
      <c r="W890" s="158"/>
      <c r="X890" s="158"/>
      <c r="Y890" s="145" t="s">
        <v>1682</v>
      </c>
    </row>
    <row r="891" spans="2:25" ht="14.25" customHeight="1" x14ac:dyDescent="0.25">
      <c r="B891" s="150">
        <v>41781</v>
      </c>
      <c r="C891" s="147">
        <v>6.5835637554290019E-2</v>
      </c>
      <c r="D891" s="149">
        <v>6.5278598171764804E-2</v>
      </c>
      <c r="E891" s="147">
        <v>6.8602671631199236E-2</v>
      </c>
      <c r="F891" s="147">
        <v>6.8715580777111526E-2</v>
      </c>
      <c r="G891" s="148">
        <v>167.52823443</v>
      </c>
      <c r="H891" s="148">
        <v>6.4679496199999997</v>
      </c>
      <c r="I891" s="148">
        <v>6.7038937900000004</v>
      </c>
      <c r="J891" s="147">
        <v>-9.1943141396940537E-4</v>
      </c>
      <c r="K891" s="159">
        <v>3.4369826053467223E-3</v>
      </c>
      <c r="L891" s="148">
        <v>2130.8679999999999</v>
      </c>
      <c r="M891" s="148">
        <v>0.92635500000000004</v>
      </c>
      <c r="N891" s="145"/>
      <c r="O891" s="145"/>
      <c r="P891" s="145"/>
      <c r="Q891" s="145"/>
      <c r="R891" s="145"/>
      <c r="S891" s="145"/>
      <c r="T891" s="145"/>
      <c r="U891" s="145"/>
      <c r="V891" s="145"/>
      <c r="W891" s="158"/>
      <c r="X891" s="158"/>
      <c r="Y891" s="145" t="s">
        <v>1682</v>
      </c>
    </row>
    <row r="892" spans="2:25" ht="14.25" customHeight="1" x14ac:dyDescent="0.25">
      <c r="B892" s="150">
        <v>41782</v>
      </c>
      <c r="C892" s="147">
        <v>6.6103051486033876E-2</v>
      </c>
      <c r="D892" s="149">
        <v>6.5595974458694792E-2</v>
      </c>
      <c r="E892" s="147">
        <v>6.8585784000467581E-2</v>
      </c>
      <c r="F892" s="147">
        <v>6.8654044377239765E-2</v>
      </c>
      <c r="G892" s="148">
        <v>167.84867373</v>
      </c>
      <c r="H892" s="148">
        <v>3.0058902300000003</v>
      </c>
      <c r="I892" s="148">
        <v>4.52331371</v>
      </c>
      <c r="J892" s="147">
        <v>-5.7626637890781816E-3</v>
      </c>
      <c r="K892" s="159">
        <v>3.0580699185449728E-3</v>
      </c>
      <c r="L892" s="148">
        <v>2148.4140000000002</v>
      </c>
      <c r="M892" s="148">
        <v>0.92261099999999996</v>
      </c>
      <c r="N892" s="145"/>
      <c r="O892" s="145"/>
      <c r="P892" s="145"/>
      <c r="Q892" s="145"/>
      <c r="R892" s="145"/>
      <c r="S892" s="145"/>
      <c r="T892" s="145"/>
      <c r="U892" s="145"/>
      <c r="V892" s="145"/>
      <c r="W892" s="158"/>
      <c r="X892" s="158"/>
      <c r="Y892" s="145" t="s">
        <v>1682</v>
      </c>
    </row>
    <row r="893" spans="2:25" ht="14.25" customHeight="1" x14ac:dyDescent="0.25">
      <c r="B893" s="150">
        <v>41785</v>
      </c>
      <c r="C893" s="147">
        <v>6.6183688675662308E-2</v>
      </c>
      <c r="D893" s="149">
        <v>6.5652017417831277E-2</v>
      </c>
      <c r="E893" s="147">
        <v>6.8696740841099724E-2</v>
      </c>
      <c r="F893" s="147">
        <v>6.9635366611697058E-2</v>
      </c>
      <c r="G893" s="148">
        <v>166.80769088</v>
      </c>
      <c r="H893" s="148">
        <v>4.1859849599999999</v>
      </c>
      <c r="I893" s="148">
        <v>5.1987701600000005</v>
      </c>
      <c r="J893" s="147">
        <v>-7.4709475722463201E-3</v>
      </c>
      <c r="K893" s="159">
        <v>3.9833491938657817E-3</v>
      </c>
      <c r="L893" s="148">
        <v>2155.9760000000001</v>
      </c>
      <c r="M893" s="148">
        <v>0.92156400000000005</v>
      </c>
      <c r="N893" s="145"/>
      <c r="O893" s="145"/>
      <c r="P893" s="145"/>
      <c r="Q893" s="145"/>
      <c r="R893" s="145"/>
      <c r="S893" s="145"/>
      <c r="T893" s="145"/>
      <c r="U893" s="145"/>
      <c r="V893" s="145"/>
      <c r="W893" s="158"/>
      <c r="X893" s="158"/>
      <c r="Y893" s="145" t="s">
        <v>1682</v>
      </c>
    </row>
    <row r="894" spans="2:25" ht="14.25" customHeight="1" x14ac:dyDescent="0.25">
      <c r="B894" s="150">
        <v>41786</v>
      </c>
      <c r="C894" s="147">
        <v>6.6236378421156303E-2</v>
      </c>
      <c r="D894" s="149">
        <v>6.5730003803446915E-2</v>
      </c>
      <c r="E894" s="147">
        <v>6.864190421376884E-2</v>
      </c>
      <c r="F894" s="147">
        <v>6.9375488702056454E-2</v>
      </c>
      <c r="G894" s="148">
        <v>164.62694629000001</v>
      </c>
      <c r="H894" s="148">
        <v>4.9271826800000005</v>
      </c>
      <c r="I894" s="148">
        <v>3.8760324399999999</v>
      </c>
      <c r="J894" s="147">
        <v>-4.854832807888205E-3</v>
      </c>
      <c r="K894" s="159">
        <v>3.6454848986095384E-3</v>
      </c>
      <c r="L894" s="148">
        <v>2147.2800000000002</v>
      </c>
      <c r="M894" s="148">
        <v>0.92101699999999997</v>
      </c>
      <c r="N894" s="145"/>
      <c r="O894" s="145"/>
      <c r="P894" s="145"/>
      <c r="Q894" s="145"/>
      <c r="R894" s="145"/>
      <c r="S894" s="145"/>
      <c r="T894" s="145"/>
      <c r="U894" s="145"/>
      <c r="V894" s="145"/>
      <c r="W894" s="158"/>
      <c r="X894" s="158"/>
      <c r="Y894" s="145" t="s">
        <v>1682</v>
      </c>
    </row>
    <row r="895" spans="2:25" ht="14.25" customHeight="1" x14ac:dyDescent="0.25">
      <c r="B895" s="150">
        <v>41787</v>
      </c>
      <c r="C895" s="147">
        <v>6.631423750973045E-2</v>
      </c>
      <c r="D895" s="149">
        <v>6.5849562197416667E-2</v>
      </c>
      <c r="E895" s="147">
        <v>6.8253795571250095E-2</v>
      </c>
      <c r="F895" s="147">
        <v>6.9718133158761922E-2</v>
      </c>
      <c r="G895" s="148">
        <v>162.67659645000001</v>
      </c>
      <c r="H895" s="148">
        <v>4.2083102800000001</v>
      </c>
      <c r="I895" s="148">
        <v>6.2206028599999996</v>
      </c>
      <c r="J895" s="147">
        <v>-8.1526503046388237E-3</v>
      </c>
      <c r="K895" s="159">
        <v>3.8685709613452551E-3</v>
      </c>
      <c r="L895" s="148">
        <v>2169.3519999999999</v>
      </c>
      <c r="M895" s="148">
        <v>0.92009600000000002</v>
      </c>
      <c r="N895" s="145"/>
      <c r="O895" s="145"/>
      <c r="P895" s="145"/>
      <c r="Q895" s="145"/>
      <c r="R895" s="145"/>
      <c r="S895" s="145"/>
      <c r="T895" s="145"/>
      <c r="U895" s="145"/>
      <c r="V895" s="145"/>
      <c r="W895" s="158"/>
      <c r="X895" s="158"/>
      <c r="Y895" s="145" t="s">
        <v>1682</v>
      </c>
    </row>
    <row r="896" spans="2:25" ht="14.25" customHeight="1" x14ac:dyDescent="0.25">
      <c r="B896" s="150">
        <v>41788</v>
      </c>
      <c r="C896" s="147">
        <v>6.6269302025519894E-2</v>
      </c>
      <c r="D896" s="149">
        <v>6.5788427123744997E-2</v>
      </c>
      <c r="E896" s="147">
        <v>6.8475386948729081E-2</v>
      </c>
      <c r="F896" s="147">
        <v>6.9120684742680877E-2</v>
      </c>
      <c r="G896" s="148">
        <v>159.10831544999999</v>
      </c>
      <c r="H896" s="148">
        <v>2.53360268</v>
      </c>
      <c r="I896" s="148">
        <v>5.1118226099999999</v>
      </c>
      <c r="J896" s="147">
        <v>-4.3857798803457158E-3</v>
      </c>
      <c r="K896" s="159">
        <v>3.3322576189358799E-3</v>
      </c>
      <c r="L896" s="148">
        <v>2155.1640000000002</v>
      </c>
      <c r="M896" s="148">
        <v>0.92102899999999999</v>
      </c>
      <c r="N896" s="145"/>
      <c r="O896" s="145"/>
      <c r="P896" s="145"/>
      <c r="Q896" s="145"/>
      <c r="R896" s="145"/>
      <c r="S896" s="145"/>
      <c r="T896" s="145"/>
      <c r="U896" s="145"/>
      <c r="V896" s="145"/>
      <c r="W896" s="158"/>
      <c r="X896" s="158"/>
      <c r="Y896" s="145" t="s">
        <v>1682</v>
      </c>
    </row>
    <row r="897" spans="2:25" ht="14.25" customHeight="1" x14ac:dyDescent="0.25">
      <c r="B897" s="150">
        <v>41789</v>
      </c>
      <c r="C897" s="147">
        <v>6.6185658810660117E-2</v>
      </c>
      <c r="D897" s="149">
        <v>6.5722727102144621E-2</v>
      </c>
      <c r="E897" s="147">
        <v>6.831851101126446E-2</v>
      </c>
      <c r="F897" s="147">
        <v>6.8685774138755651E-2</v>
      </c>
      <c r="G897" s="148">
        <v>158.17360152000001</v>
      </c>
      <c r="H897" s="148">
        <v>2.3990715900000001</v>
      </c>
      <c r="I897" s="148">
        <v>3.7339587000000001</v>
      </c>
      <c r="J897" s="147">
        <v>-5.7798151385437969E-3</v>
      </c>
      <c r="K897" s="159">
        <v>2.9630470366110301E-3</v>
      </c>
      <c r="L897" s="148">
        <v>2156.4639999999999</v>
      </c>
      <c r="M897" s="148">
        <v>0.92227999999999999</v>
      </c>
      <c r="N897" s="145"/>
      <c r="O897" s="145"/>
      <c r="P897" s="145"/>
      <c r="Q897" s="145"/>
      <c r="R897" s="145"/>
      <c r="S897" s="145"/>
      <c r="T897" s="145"/>
      <c r="U897" s="145"/>
      <c r="V897" s="145"/>
      <c r="W897" s="158"/>
      <c r="X897" s="158"/>
      <c r="Y897" s="145" t="s">
        <v>1682</v>
      </c>
    </row>
    <row r="898" spans="2:25" ht="14.25" customHeight="1" x14ac:dyDescent="0.25">
      <c r="B898" s="150">
        <v>41793</v>
      </c>
      <c r="C898" s="147">
        <v>6.6278272401667865E-2</v>
      </c>
      <c r="D898" s="149">
        <v>6.5860190607362062E-2</v>
      </c>
      <c r="E898" s="147">
        <v>6.8194154579245408E-2</v>
      </c>
      <c r="F898" s="147">
        <v>6.8552027656469713E-2</v>
      </c>
      <c r="G898" s="148">
        <v>158.05295346</v>
      </c>
      <c r="H898" s="148">
        <v>2.01867486</v>
      </c>
      <c r="I898" s="148">
        <v>4.1079162199999999</v>
      </c>
      <c r="J898" s="147">
        <v>-5.2250858598880782E-3</v>
      </c>
      <c r="K898" s="159">
        <v>2.691837049107651E-3</v>
      </c>
      <c r="L898" s="148">
        <v>2149.9180000000001</v>
      </c>
      <c r="M898" s="148">
        <v>0.92099399999999998</v>
      </c>
      <c r="N898" s="145"/>
      <c r="O898" s="145"/>
      <c r="P898" s="145"/>
      <c r="Q898" s="145"/>
      <c r="R898" s="145"/>
      <c r="S898" s="145"/>
      <c r="T898" s="145"/>
      <c r="U898" s="145"/>
      <c r="V898" s="145"/>
      <c r="W898" s="158"/>
      <c r="X898" s="158"/>
      <c r="Y898" s="145" t="s">
        <v>1682</v>
      </c>
    </row>
    <row r="899" spans="2:25" ht="14.25" customHeight="1" x14ac:dyDescent="0.25">
      <c r="B899" s="150">
        <v>41794</v>
      </c>
      <c r="C899" s="147">
        <v>6.592937654731755E-2</v>
      </c>
      <c r="D899" s="149">
        <v>6.5464497329402488E-2</v>
      </c>
      <c r="E899" s="147">
        <v>6.7949666792649674E-2</v>
      </c>
      <c r="F899" s="147">
        <v>6.8665767856329885E-2</v>
      </c>
      <c r="G899" s="148">
        <v>157.99168326999998</v>
      </c>
      <c r="H899" s="148">
        <v>5.3477489299999998</v>
      </c>
      <c r="I899" s="148">
        <v>4.76898863</v>
      </c>
      <c r="J899" s="147">
        <v>4.756683572510419E-5</v>
      </c>
      <c r="K899" s="159">
        <v>3.2012705269273967E-3</v>
      </c>
      <c r="L899" s="148">
        <v>2128.2739999999999</v>
      </c>
      <c r="M899" s="148">
        <v>0.92583499999999996</v>
      </c>
      <c r="N899" s="145"/>
      <c r="O899" s="145"/>
      <c r="P899" s="145"/>
      <c r="Q899" s="145"/>
      <c r="R899" s="145"/>
      <c r="S899" s="145"/>
      <c r="T899" s="145"/>
      <c r="U899" s="145"/>
      <c r="V899" s="145"/>
      <c r="W899" s="158"/>
      <c r="X899" s="158"/>
      <c r="Y899" s="145" t="s">
        <v>1682</v>
      </c>
    </row>
    <row r="900" spans="2:25" ht="14.25" customHeight="1" x14ac:dyDescent="0.25">
      <c r="B900" s="150">
        <v>41795</v>
      </c>
      <c r="C900" s="147">
        <v>6.6159084295192447E-2</v>
      </c>
      <c r="D900" s="149">
        <v>6.5763478013879467E-2</v>
      </c>
      <c r="E900" s="147">
        <v>6.770147799647433E-2</v>
      </c>
      <c r="F900" s="147">
        <v>6.9303777544102135E-2</v>
      </c>
      <c r="G900" s="148">
        <v>160.17515398</v>
      </c>
      <c r="H900" s="148">
        <v>2.9237709399999998</v>
      </c>
      <c r="I900" s="148">
        <v>4.3283448600000005</v>
      </c>
      <c r="J900" s="147">
        <v>-5.204026630907339E-3</v>
      </c>
      <c r="K900" s="159">
        <v>3.5402995302226681E-3</v>
      </c>
      <c r="L900" s="148">
        <v>2150.6019999999999</v>
      </c>
      <c r="M900" s="148">
        <v>0.92227099999999995</v>
      </c>
      <c r="N900" s="145"/>
      <c r="O900" s="145"/>
      <c r="P900" s="145"/>
      <c r="Q900" s="145"/>
      <c r="R900" s="145"/>
      <c r="S900" s="145"/>
      <c r="T900" s="145"/>
      <c r="U900" s="145"/>
      <c r="V900" s="145"/>
      <c r="W900" s="158"/>
      <c r="X900" s="158"/>
      <c r="Y900" s="145" t="s">
        <v>1682</v>
      </c>
    </row>
    <row r="901" spans="2:25" ht="14.25" customHeight="1" x14ac:dyDescent="0.25">
      <c r="B901" s="150">
        <v>41796</v>
      </c>
      <c r="C901" s="147">
        <v>6.5911807271171005E-2</v>
      </c>
      <c r="D901" s="149">
        <v>6.5492793702764979E-2</v>
      </c>
      <c r="E901" s="147">
        <v>6.7721813667721537E-2</v>
      </c>
      <c r="F901" s="147">
        <v>6.8682468042511949E-2</v>
      </c>
      <c r="G901" s="148">
        <v>159.12646680999998</v>
      </c>
      <c r="H901" s="148">
        <v>2.7461508399999999</v>
      </c>
      <c r="I901" s="148">
        <v>4.2268490200000004</v>
      </c>
      <c r="J901" s="147">
        <v>-3.7794410891022093E-3</v>
      </c>
      <c r="K901" s="159">
        <v>3.1896743397469701E-3</v>
      </c>
      <c r="L901" s="148">
        <v>2134.7159999999999</v>
      </c>
      <c r="M901" s="148">
        <v>0.92579299999999998</v>
      </c>
      <c r="N901" s="145"/>
      <c r="O901" s="145"/>
      <c r="P901" s="145"/>
      <c r="Q901" s="145"/>
      <c r="R901" s="145"/>
      <c r="S901" s="145"/>
      <c r="T901" s="145"/>
      <c r="U901" s="145"/>
      <c r="V901" s="145"/>
      <c r="W901" s="158"/>
      <c r="X901" s="158"/>
      <c r="Y901" s="145" t="s">
        <v>1682</v>
      </c>
    </row>
    <row r="902" spans="2:25" ht="14.25" customHeight="1" x14ac:dyDescent="0.25">
      <c r="B902" s="150">
        <v>41799</v>
      </c>
      <c r="C902" s="147">
        <v>6.5777989862061667E-2</v>
      </c>
      <c r="D902" s="149">
        <v>6.5509819518661416E-2</v>
      </c>
      <c r="E902" s="147">
        <v>6.6099366300442844E-2</v>
      </c>
      <c r="F902" s="147">
        <v>6.8632555263798467E-2</v>
      </c>
      <c r="G902" s="148">
        <v>159.65197218</v>
      </c>
      <c r="H902" s="148">
        <v>3.1523868400000001</v>
      </c>
      <c r="I902" s="148">
        <v>4.2041304400000001</v>
      </c>
      <c r="J902" s="147">
        <v>1.0258899360152931E-3</v>
      </c>
      <c r="K902" s="159">
        <v>3.1227357451370508E-3</v>
      </c>
      <c r="L902" s="148">
        <v>2134.2809999999999</v>
      </c>
      <c r="M902" s="148">
        <v>0.92785899999999999</v>
      </c>
      <c r="N902" s="145"/>
      <c r="O902" s="145"/>
      <c r="P902" s="145"/>
      <c r="Q902" s="145"/>
      <c r="R902" s="145"/>
      <c r="S902" s="145"/>
      <c r="T902" s="145"/>
      <c r="U902" s="145"/>
      <c r="V902" s="145"/>
      <c r="W902" s="158"/>
      <c r="X902" s="158"/>
      <c r="Y902" s="145" t="s">
        <v>1682</v>
      </c>
    </row>
    <row r="903" spans="2:25" ht="14.25" customHeight="1" x14ac:dyDescent="0.25">
      <c r="B903" s="150">
        <v>41800</v>
      </c>
      <c r="C903" s="147">
        <v>6.6295332585721317E-2</v>
      </c>
      <c r="D903" s="149">
        <v>6.6011255924341497E-2</v>
      </c>
      <c r="E903" s="147">
        <v>6.7373114456406216E-2</v>
      </c>
      <c r="F903" s="147">
        <v>6.8500096439591346E-2</v>
      </c>
      <c r="G903" s="148">
        <v>159.73484232999999</v>
      </c>
      <c r="H903" s="148">
        <v>3.9024641000000004</v>
      </c>
      <c r="I903" s="148">
        <v>7.0483470600000002</v>
      </c>
      <c r="J903" s="147">
        <v>-5.4822769504147342E-3</v>
      </c>
      <c r="K903" s="159">
        <v>2.4888405152498488E-3</v>
      </c>
      <c r="L903" s="148">
        <v>2161.268</v>
      </c>
      <c r="M903" s="148">
        <v>0.92036899999999999</v>
      </c>
      <c r="N903" s="145"/>
      <c r="O903" s="145"/>
      <c r="P903" s="145"/>
      <c r="Q903" s="145"/>
      <c r="R903" s="145"/>
      <c r="S903" s="145"/>
      <c r="T903" s="145"/>
      <c r="U903" s="145"/>
      <c r="V903" s="145"/>
      <c r="W903" s="158"/>
      <c r="X903" s="158"/>
      <c r="Y903" s="145" t="s">
        <v>1682</v>
      </c>
    </row>
    <row r="904" spans="2:25" ht="14.25" customHeight="1" x14ac:dyDescent="0.25">
      <c r="B904" s="150">
        <v>41801</v>
      </c>
      <c r="C904" s="147">
        <v>6.6125187915488465E-2</v>
      </c>
      <c r="D904" s="149">
        <v>6.5810513937158172E-2</v>
      </c>
      <c r="E904" s="147">
        <v>6.7331416330399699E-2</v>
      </c>
      <c r="F904" s="147">
        <v>6.9071197483643695E-2</v>
      </c>
      <c r="G904" s="148">
        <v>158.14225822</v>
      </c>
      <c r="H904" s="148">
        <v>2.9214596799999999</v>
      </c>
      <c r="I904" s="148">
        <v>4.6998637300000006</v>
      </c>
      <c r="J904" s="147">
        <v>-6.9461738583753091E-3</v>
      </c>
      <c r="K904" s="159">
        <v>3.2606835464855238E-3</v>
      </c>
      <c r="L904" s="148">
        <v>2160.7660000000001</v>
      </c>
      <c r="M904" s="148">
        <v>0.92269400000000001</v>
      </c>
      <c r="N904" s="145"/>
      <c r="O904" s="145"/>
      <c r="P904" s="145"/>
      <c r="Q904" s="145"/>
      <c r="R904" s="145"/>
      <c r="S904" s="145"/>
      <c r="T904" s="145"/>
      <c r="U904" s="145"/>
      <c r="V904" s="145"/>
      <c r="W904" s="158"/>
      <c r="X904" s="158"/>
      <c r="Y904" s="145" t="s">
        <v>1682</v>
      </c>
    </row>
    <row r="905" spans="2:25" ht="14.25" customHeight="1" x14ac:dyDescent="0.25">
      <c r="B905" s="150">
        <v>41802</v>
      </c>
      <c r="C905" s="147">
        <v>6.6130699033739845E-2</v>
      </c>
      <c r="D905" s="149">
        <v>6.579368345155602E-2</v>
      </c>
      <c r="E905" s="147">
        <v>6.7470901663941291E-2</v>
      </c>
      <c r="F905" s="147">
        <v>6.9028560774944264E-2</v>
      </c>
      <c r="G905" s="148">
        <v>155.78463464999999</v>
      </c>
      <c r="H905" s="148">
        <v>1.4654962199999999</v>
      </c>
      <c r="I905" s="148">
        <v>3.5700235899999999</v>
      </c>
      <c r="J905" s="147">
        <v>-7.2429642401040713E-3</v>
      </c>
      <c r="K905" s="159">
        <v>3.2348773233882439E-3</v>
      </c>
      <c r="L905" s="148">
        <v>2153.41</v>
      </c>
      <c r="M905" s="148">
        <v>0.92247800000000002</v>
      </c>
      <c r="N905" s="145"/>
      <c r="O905" s="145"/>
      <c r="P905" s="145"/>
      <c r="Q905" s="145"/>
      <c r="R905" s="145"/>
      <c r="S905" s="145"/>
      <c r="T905" s="145"/>
      <c r="U905" s="145"/>
      <c r="V905" s="145"/>
      <c r="W905" s="158"/>
      <c r="X905" s="158"/>
      <c r="Y905" s="145" t="s">
        <v>1682</v>
      </c>
    </row>
    <row r="906" spans="2:25" ht="14.25" customHeight="1" x14ac:dyDescent="0.25">
      <c r="B906" s="150">
        <v>41803</v>
      </c>
      <c r="C906" s="147">
        <v>6.6410839107215749E-2</v>
      </c>
      <c r="D906" s="149">
        <v>6.6126697000079157E-2</v>
      </c>
      <c r="E906" s="147">
        <v>6.7295383427571381E-2</v>
      </c>
      <c r="F906" s="147">
        <v>6.8960119995027533E-2</v>
      </c>
      <c r="G906" s="148">
        <v>155.12898883</v>
      </c>
      <c r="H906" s="148">
        <v>2.93057342</v>
      </c>
      <c r="I906" s="148">
        <v>7.1339614100000004</v>
      </c>
      <c r="J906" s="147">
        <v>-7.2606838776222565E-3</v>
      </c>
      <c r="K906" s="159">
        <v>2.8334229949483758E-3</v>
      </c>
      <c r="L906" s="148">
        <v>2176.2420000000002</v>
      </c>
      <c r="M906" s="148">
        <v>0.91847000000000001</v>
      </c>
      <c r="N906" s="145"/>
      <c r="O906" s="145"/>
      <c r="P906" s="145"/>
      <c r="Q906" s="145"/>
      <c r="R906" s="145"/>
      <c r="S906" s="145"/>
      <c r="T906" s="145"/>
      <c r="U906" s="145"/>
      <c r="V906" s="145"/>
      <c r="W906" s="158"/>
      <c r="X906" s="158"/>
      <c r="Y906" s="145" t="s">
        <v>1682</v>
      </c>
    </row>
    <row r="907" spans="2:25" ht="14.25" customHeight="1" x14ac:dyDescent="0.25">
      <c r="B907" s="150">
        <v>41806</v>
      </c>
      <c r="C907" s="147">
        <v>6.6519610625411674E-2</v>
      </c>
      <c r="D907" s="149">
        <v>6.6323428644943602E-2</v>
      </c>
      <c r="E907" s="147">
        <v>6.7068561964473278E-2</v>
      </c>
      <c r="F907" s="147">
        <v>6.8386606684222251E-2</v>
      </c>
      <c r="G907" s="148">
        <v>153.83220753000001</v>
      </c>
      <c r="H907" s="148">
        <v>3.9799265399999997</v>
      </c>
      <c r="I907" s="148">
        <v>6.33757196</v>
      </c>
      <c r="J907" s="147">
        <v>-8.5103312073934404E-3</v>
      </c>
      <c r="K907" s="159">
        <v>2.0631780392786486E-3</v>
      </c>
      <c r="L907" s="148">
        <v>2191.855</v>
      </c>
      <c r="M907" s="148">
        <v>0.91716600000000004</v>
      </c>
      <c r="N907" s="145"/>
      <c r="O907" s="145"/>
      <c r="P907" s="145"/>
      <c r="Q907" s="145"/>
      <c r="R907" s="145"/>
      <c r="S907" s="145"/>
      <c r="T907" s="145"/>
      <c r="U907" s="145"/>
      <c r="V907" s="145"/>
      <c r="W907" s="158"/>
      <c r="X907" s="158"/>
      <c r="Y907" s="145" t="s">
        <v>1682</v>
      </c>
    </row>
    <row r="908" spans="2:25" ht="14.25" customHeight="1" x14ac:dyDescent="0.25">
      <c r="B908" s="150">
        <v>41807</v>
      </c>
      <c r="C908" s="147">
        <v>6.6564724512733514E-2</v>
      </c>
      <c r="D908" s="149">
        <v>6.6402999179209138E-2</v>
      </c>
      <c r="E908" s="147">
        <v>6.6876033677637212E-2</v>
      </c>
      <c r="F908" s="147">
        <v>6.8365703172004577E-2</v>
      </c>
      <c r="G908" s="148">
        <v>151.85425589000002</v>
      </c>
      <c r="H908" s="148">
        <v>2.5333260200000001</v>
      </c>
      <c r="I908" s="148">
        <v>4.2633910400000001</v>
      </c>
      <c r="J908" s="147">
        <v>-5.3877658092399321E-3</v>
      </c>
      <c r="K908" s="159">
        <v>1.9627039927954393E-3</v>
      </c>
      <c r="L908" s="148">
        <v>2169.674</v>
      </c>
      <c r="M908" s="148">
        <v>0.916601</v>
      </c>
      <c r="N908" s="145"/>
      <c r="O908" s="145"/>
      <c r="P908" s="145"/>
      <c r="Q908" s="145"/>
      <c r="R908" s="145"/>
      <c r="S908" s="145"/>
      <c r="T908" s="145"/>
      <c r="U908" s="145"/>
      <c r="V908" s="145"/>
      <c r="W908" s="158"/>
      <c r="X908" s="158"/>
      <c r="Y908" s="145" t="s">
        <v>1682</v>
      </c>
    </row>
    <row r="909" spans="2:25" ht="14.25" customHeight="1" x14ac:dyDescent="0.25">
      <c r="B909" s="150">
        <v>41808</v>
      </c>
      <c r="C909" s="147">
        <v>6.6740965822333673E-2</v>
      </c>
      <c r="D909" s="149">
        <v>6.6542480944900367E-2</v>
      </c>
      <c r="E909" s="147">
        <v>6.7335716299828041E-2</v>
      </c>
      <c r="F909" s="147">
        <v>6.8296135177192199E-2</v>
      </c>
      <c r="G909" s="148">
        <v>151.60038666</v>
      </c>
      <c r="H909" s="148">
        <v>2.0642565999999998</v>
      </c>
      <c r="I909" s="148">
        <v>3.4202572200000003</v>
      </c>
      <c r="J909" s="147">
        <v>-4.9600914275969958E-3</v>
      </c>
      <c r="K909" s="159">
        <v>1.7536542322918319E-3</v>
      </c>
      <c r="L909" s="148">
        <v>2160.239</v>
      </c>
      <c r="M909" s="148">
        <v>0.91416299999999995</v>
      </c>
      <c r="N909" s="145"/>
      <c r="O909" s="145"/>
      <c r="P909" s="145"/>
      <c r="Q909" s="145"/>
      <c r="R909" s="145"/>
      <c r="S909" s="145"/>
      <c r="T909" s="145"/>
      <c r="U909" s="145"/>
      <c r="V909" s="145"/>
      <c r="W909" s="158"/>
      <c r="X909" s="158"/>
      <c r="Y909" s="145" t="s">
        <v>1682</v>
      </c>
    </row>
    <row r="910" spans="2:25" ht="14.25" customHeight="1" x14ac:dyDescent="0.25">
      <c r="B910" s="150">
        <v>41809</v>
      </c>
      <c r="C910" s="147">
        <v>6.6517337056936021E-2</v>
      </c>
      <c r="D910" s="149">
        <v>6.6241228084663775E-2</v>
      </c>
      <c r="E910" s="147">
        <v>6.7316266719389367E-2</v>
      </c>
      <c r="F910" s="147">
        <v>6.8462963748663605E-2</v>
      </c>
      <c r="G910" s="148">
        <v>151.60325655</v>
      </c>
      <c r="H910" s="148">
        <v>3.5500279900000002</v>
      </c>
      <c r="I910" s="148">
        <v>5.4057698700000003</v>
      </c>
      <c r="J910" s="147">
        <v>4.1921514704573492E-3</v>
      </c>
      <c r="K910" s="159">
        <v>2.2217356639998298E-3</v>
      </c>
      <c r="L910" s="148">
        <v>2126.9070000000002</v>
      </c>
      <c r="M910" s="148">
        <v>0.91726399999999997</v>
      </c>
      <c r="N910" s="145"/>
      <c r="O910" s="145"/>
      <c r="P910" s="145"/>
      <c r="Q910" s="145"/>
      <c r="R910" s="145"/>
      <c r="S910" s="145"/>
      <c r="T910" s="145"/>
      <c r="U910" s="145"/>
      <c r="V910" s="145"/>
      <c r="W910" s="158"/>
      <c r="X910" s="158"/>
      <c r="Y910" s="145" t="s">
        <v>1682</v>
      </c>
    </row>
    <row r="911" spans="2:25" ht="14.25" customHeight="1" x14ac:dyDescent="0.25">
      <c r="B911" s="150">
        <v>41810</v>
      </c>
      <c r="C911" s="147">
        <v>6.6379451341125398E-2</v>
      </c>
      <c r="D911" s="149">
        <v>6.6091668230586917E-2</v>
      </c>
      <c r="E911" s="147">
        <v>6.7474196414839677E-2</v>
      </c>
      <c r="F911" s="147">
        <v>6.8159686821080978E-2</v>
      </c>
      <c r="G911" s="148">
        <v>153.61286067999998</v>
      </c>
      <c r="H911" s="148">
        <v>4.1201305000000001</v>
      </c>
      <c r="I911" s="148">
        <v>3.9512315900000003</v>
      </c>
      <c r="J911" s="147">
        <v>8.2936924916398702E-4</v>
      </c>
      <c r="K911" s="159">
        <v>2.0680185904940612E-3</v>
      </c>
      <c r="L911" s="148">
        <v>2136.7289999999998</v>
      </c>
      <c r="M911" s="148">
        <v>0.91908999999999996</v>
      </c>
      <c r="N911" s="145"/>
      <c r="O911" s="145"/>
      <c r="P911" s="145"/>
      <c r="Q911" s="145"/>
      <c r="R911" s="145"/>
      <c r="S911" s="145"/>
      <c r="T911" s="145"/>
      <c r="U911" s="145"/>
      <c r="V911" s="145"/>
      <c r="W911" s="158"/>
      <c r="X911" s="158"/>
      <c r="Y911" s="145" t="s">
        <v>1682</v>
      </c>
    </row>
    <row r="912" spans="2:25" ht="14.25" customHeight="1" x14ac:dyDescent="0.25">
      <c r="B912" s="150">
        <v>41813</v>
      </c>
      <c r="C912" s="147">
        <v>6.6229598149249294E-2</v>
      </c>
      <c r="D912" s="149">
        <v>6.5951537279286168E-2</v>
      </c>
      <c r="E912" s="147">
        <v>6.7145898921054908E-2</v>
      </c>
      <c r="F912" s="147">
        <v>6.8160967375601594E-2</v>
      </c>
      <c r="G912" s="148">
        <v>154.15067221999999</v>
      </c>
      <c r="H912" s="148">
        <v>2.9309225099999998</v>
      </c>
      <c r="I912" s="148">
        <v>3.24010891</v>
      </c>
      <c r="J912" s="147">
        <v>-1.118410041354581E-3</v>
      </c>
      <c r="K912" s="159">
        <v>2.2094300963154262E-3</v>
      </c>
      <c r="L912" s="148">
        <v>2134.11</v>
      </c>
      <c r="M912" s="148">
        <v>0.92109700000000005</v>
      </c>
      <c r="N912" s="145"/>
      <c r="O912" s="145"/>
      <c r="P912" s="145"/>
      <c r="Q912" s="145"/>
      <c r="R912" s="145"/>
      <c r="S912" s="145"/>
      <c r="T912" s="145"/>
      <c r="U912" s="145"/>
      <c r="V912" s="145"/>
      <c r="W912" s="158"/>
      <c r="X912" s="158"/>
      <c r="Y912" s="145" t="s">
        <v>1682</v>
      </c>
    </row>
    <row r="913" spans="2:25" ht="14.25" customHeight="1" x14ac:dyDescent="0.25">
      <c r="B913" s="150">
        <v>41814</v>
      </c>
      <c r="C913" s="147">
        <v>6.6286568180681113E-2</v>
      </c>
      <c r="D913" s="149">
        <v>6.6062891615045929E-2</v>
      </c>
      <c r="E913" s="147">
        <v>6.6939848886685319E-2</v>
      </c>
      <c r="F913" s="147">
        <v>6.8065359306878889E-2</v>
      </c>
      <c r="G913" s="148">
        <v>155.12870103</v>
      </c>
      <c r="H913" s="148">
        <v>1.74676516</v>
      </c>
      <c r="I913" s="148">
        <v>3.0708343499999997</v>
      </c>
      <c r="J913" s="147">
        <v>-4.2083088252029173E-3</v>
      </c>
      <c r="K913" s="159">
        <v>2.0024676918329598E-3</v>
      </c>
      <c r="L913" s="148">
        <v>2144.8209999999999</v>
      </c>
      <c r="M913" s="148">
        <v>0.92015100000000005</v>
      </c>
      <c r="N913" s="145"/>
      <c r="O913" s="145"/>
      <c r="P913" s="145"/>
      <c r="Q913" s="145"/>
      <c r="R913" s="145"/>
      <c r="S913" s="145"/>
      <c r="T913" s="145"/>
      <c r="U913" s="145"/>
      <c r="V913" s="145"/>
      <c r="W913" s="158"/>
      <c r="X913" s="158"/>
      <c r="Y913" s="145" t="s">
        <v>1682</v>
      </c>
    </row>
    <row r="914" spans="2:25" ht="14.25" customHeight="1" x14ac:dyDescent="0.25">
      <c r="B914" s="150">
        <v>41815</v>
      </c>
      <c r="C914" s="147">
        <v>6.6208093480063457E-2</v>
      </c>
      <c r="D914" s="149">
        <v>6.5938859196260413E-2</v>
      </c>
      <c r="E914" s="147">
        <v>6.7112586287541701E-2</v>
      </c>
      <c r="F914" s="147">
        <v>6.798448724915046E-2</v>
      </c>
      <c r="G914" s="148">
        <v>154.43380947</v>
      </c>
      <c r="H914" s="148">
        <v>2.35334201</v>
      </c>
      <c r="I914" s="148">
        <v>2.5941503400000001</v>
      </c>
      <c r="J914" s="147">
        <v>-2.2896426033313971E-3</v>
      </c>
      <c r="K914" s="159">
        <v>2.0456280528900472E-3</v>
      </c>
      <c r="L914" s="148">
        <v>2133.3710000000001</v>
      </c>
      <c r="M914" s="148">
        <v>0.92116900000000002</v>
      </c>
      <c r="N914" s="145"/>
      <c r="O914" s="145"/>
      <c r="P914" s="145"/>
      <c r="Q914" s="145"/>
      <c r="R914" s="145"/>
      <c r="S914" s="145"/>
      <c r="T914" s="145"/>
      <c r="U914" s="145"/>
      <c r="V914" s="145"/>
      <c r="W914" s="158"/>
      <c r="X914" s="158"/>
      <c r="Y914" s="145" t="s">
        <v>1682</v>
      </c>
    </row>
    <row r="915" spans="2:25" ht="14.25" customHeight="1" x14ac:dyDescent="0.25">
      <c r="B915" s="150">
        <v>41816</v>
      </c>
      <c r="C915" s="147">
        <v>6.6393411494939283E-2</v>
      </c>
      <c r="D915" s="149">
        <v>6.6188084729068508E-2</v>
      </c>
      <c r="E915" s="147">
        <v>6.6974406324304542E-2</v>
      </c>
      <c r="F915" s="147">
        <v>6.808009016405861E-2</v>
      </c>
      <c r="G915" s="148">
        <v>154.97903714999998</v>
      </c>
      <c r="H915" s="148">
        <v>2.9366185300000001</v>
      </c>
      <c r="I915" s="148">
        <v>4.4199481800000004</v>
      </c>
      <c r="J915" s="147">
        <v>-6.7912367148404394E-3</v>
      </c>
      <c r="K915" s="159">
        <v>1.8920054349901017E-3</v>
      </c>
      <c r="L915" s="148">
        <v>2149.076</v>
      </c>
      <c r="M915" s="148">
        <v>0.91856700000000002</v>
      </c>
      <c r="N915" s="145"/>
      <c r="O915" s="145"/>
      <c r="P915" s="145"/>
      <c r="Q915" s="145"/>
      <c r="R915" s="145"/>
      <c r="S915" s="145"/>
      <c r="T915" s="145"/>
      <c r="U915" s="145"/>
      <c r="V915" s="145"/>
      <c r="W915" s="158"/>
      <c r="X915" s="158"/>
      <c r="Y915" s="145" t="s">
        <v>1682</v>
      </c>
    </row>
    <row r="916" spans="2:25" ht="14.25" customHeight="1" x14ac:dyDescent="0.25">
      <c r="B916" s="150">
        <v>41817</v>
      </c>
      <c r="C916" s="147">
        <v>6.6419614920296216E-2</v>
      </c>
      <c r="D916" s="149">
        <v>6.6189987499640571E-2</v>
      </c>
      <c r="E916" s="147">
        <v>6.7286733916384733E-2</v>
      </c>
      <c r="F916" s="147">
        <v>6.8109781981290016E-2</v>
      </c>
      <c r="G916" s="148">
        <v>153.94781793999999</v>
      </c>
      <c r="H916" s="148">
        <v>2.6055574300000002</v>
      </c>
      <c r="I916" s="148">
        <v>4.17539076</v>
      </c>
      <c r="J916" s="147">
        <v>-6.5954695867901916E-3</v>
      </c>
      <c r="K916" s="159">
        <v>1.919794481649445E-3</v>
      </c>
      <c r="L916" s="148">
        <v>2150.2579999999998</v>
      </c>
      <c r="M916" s="148">
        <v>0.91820299999999999</v>
      </c>
      <c r="N916" s="145"/>
      <c r="O916" s="145"/>
      <c r="P916" s="145"/>
      <c r="Q916" s="145"/>
      <c r="R916" s="145"/>
      <c r="S916" s="145"/>
      <c r="T916" s="145"/>
      <c r="U916" s="145"/>
      <c r="V916" s="145"/>
      <c r="W916" s="158"/>
      <c r="X916" s="158"/>
      <c r="Y916" s="145" t="s">
        <v>1682</v>
      </c>
    </row>
    <row r="917" spans="2:25" ht="14.25" customHeight="1" x14ac:dyDescent="0.25">
      <c r="B917" s="150">
        <v>41820</v>
      </c>
      <c r="C917" s="147">
        <v>6.6433831816321856E-2</v>
      </c>
      <c r="D917" s="149">
        <v>6.6319938084245939E-2</v>
      </c>
      <c r="E917" s="147">
        <v>6.6642340018725515E-2</v>
      </c>
      <c r="F917" s="147">
        <v>6.7808065473351761E-2</v>
      </c>
      <c r="G917" s="148">
        <v>153.12505984000001</v>
      </c>
      <c r="H917" s="148">
        <v>1.95170858</v>
      </c>
      <c r="I917" s="148">
        <v>4.2280535100000005</v>
      </c>
      <c r="J917" s="147">
        <v>-8.6057664551246974E-3</v>
      </c>
      <c r="K917" s="159">
        <v>1.4881273891058228E-3</v>
      </c>
      <c r="L917" s="148">
        <v>2165.1179999999999</v>
      </c>
      <c r="M917" s="148">
        <v>0.91812899999999997</v>
      </c>
      <c r="N917" s="145"/>
      <c r="O917" s="145"/>
      <c r="P917" s="145"/>
      <c r="Q917" s="145"/>
      <c r="R917" s="145"/>
      <c r="S917" s="145"/>
      <c r="T917" s="145"/>
      <c r="U917" s="145"/>
      <c r="V917" s="145"/>
      <c r="W917" s="158"/>
      <c r="X917" s="158"/>
      <c r="Y917" s="145" t="s">
        <v>1682</v>
      </c>
    </row>
    <row r="918" spans="2:25" ht="14.25" customHeight="1" x14ac:dyDescent="0.25">
      <c r="B918" s="150">
        <v>41821</v>
      </c>
      <c r="C918" s="147">
        <v>6.6229447115354875E-2</v>
      </c>
      <c r="D918" s="149">
        <v>6.6098692506643408E-2</v>
      </c>
      <c r="E918" s="147">
        <v>6.6498293116440385E-2</v>
      </c>
      <c r="F918" s="147">
        <v>6.7863342335292301E-2</v>
      </c>
      <c r="G918" s="148">
        <v>152.38674543000002</v>
      </c>
      <c r="H918" s="148">
        <v>2.0371907</v>
      </c>
      <c r="I918" s="148">
        <v>3.6370788900000002</v>
      </c>
      <c r="J918" s="147">
        <v>-6.6831456080725235E-3</v>
      </c>
      <c r="K918" s="159">
        <v>1.7646498286488926E-3</v>
      </c>
      <c r="L918" s="148">
        <v>2164.5590000000002</v>
      </c>
      <c r="M918" s="148">
        <v>0.92091500000000004</v>
      </c>
      <c r="N918" s="145"/>
      <c r="O918" s="145"/>
      <c r="P918" s="145"/>
      <c r="Q918" s="145"/>
      <c r="R918" s="145"/>
      <c r="S918" s="145"/>
      <c r="T918" s="145"/>
      <c r="U918" s="145"/>
      <c r="V918" s="145"/>
      <c r="W918" s="158"/>
      <c r="X918" s="158"/>
      <c r="Y918" s="145" t="s">
        <v>1682</v>
      </c>
    </row>
    <row r="919" spans="2:25" ht="14.25" customHeight="1" x14ac:dyDescent="0.25">
      <c r="B919" s="150">
        <v>41822</v>
      </c>
      <c r="C919" s="147">
        <v>6.626049979977669E-2</v>
      </c>
      <c r="D919" s="149">
        <v>6.61539025748131E-2</v>
      </c>
      <c r="E919" s="147">
        <v>6.6386274119653255E-2</v>
      </c>
      <c r="F919" s="147">
        <v>6.7806127501280039E-2</v>
      </c>
      <c r="G919" s="148">
        <v>151.23490602999999</v>
      </c>
      <c r="H919" s="148">
        <v>1.90857082</v>
      </c>
      <c r="I919" s="148">
        <v>4.1849032299999998</v>
      </c>
      <c r="J919" s="147">
        <v>-6.7626245919346281E-3</v>
      </c>
      <c r="K919" s="159">
        <v>1.6522249264669386E-3</v>
      </c>
      <c r="L919" s="148">
        <v>2170.8670000000002</v>
      </c>
      <c r="M919" s="148">
        <v>0.92045100000000002</v>
      </c>
      <c r="N919" s="145"/>
      <c r="O919" s="145"/>
      <c r="P919" s="145"/>
      <c r="Q919" s="145"/>
      <c r="R919" s="145"/>
      <c r="S919" s="145"/>
      <c r="T919" s="145"/>
      <c r="U919" s="145"/>
      <c r="V919" s="145"/>
      <c r="W919" s="158"/>
      <c r="X919" s="158"/>
      <c r="Y919" s="145" t="s">
        <v>1682</v>
      </c>
    </row>
    <row r="920" spans="2:25" ht="14.25" customHeight="1" x14ac:dyDescent="0.25">
      <c r="B920" s="150">
        <v>41823</v>
      </c>
      <c r="C920" s="147">
        <v>6.5953133297729324E-2</v>
      </c>
      <c r="D920" s="149">
        <v>6.5867357864561951E-2</v>
      </c>
      <c r="E920" s="147">
        <v>6.5963519981945926E-2</v>
      </c>
      <c r="F920" s="147">
        <v>6.7438380521471816E-2</v>
      </c>
      <c r="G920" s="148">
        <v>150.72460466000001</v>
      </c>
      <c r="H920" s="148">
        <v>2.3092044399999998</v>
      </c>
      <c r="I920" s="148">
        <v>4.5119179999999997</v>
      </c>
      <c r="J920" s="147">
        <v>-5.6563465598708333E-3</v>
      </c>
      <c r="K920" s="159">
        <v>1.5710226569098651E-3</v>
      </c>
      <c r="L920" s="148">
        <v>2180.192</v>
      </c>
      <c r="M920" s="148">
        <v>0.92465699999999995</v>
      </c>
      <c r="N920" s="145"/>
      <c r="O920" s="145"/>
      <c r="P920" s="145"/>
      <c r="Q920" s="145"/>
      <c r="R920" s="145"/>
      <c r="S920" s="145"/>
      <c r="T920" s="145"/>
      <c r="U920" s="145"/>
      <c r="V920" s="145"/>
      <c r="W920" s="158"/>
      <c r="X920" s="158"/>
      <c r="Y920" s="145" t="s">
        <v>1682</v>
      </c>
    </row>
    <row r="921" spans="2:25" ht="14.25" customHeight="1" x14ac:dyDescent="0.25">
      <c r="B921" s="150">
        <v>41824</v>
      </c>
      <c r="C921" s="147">
        <v>6.5972231670969383E-2</v>
      </c>
      <c r="D921" s="149">
        <v>6.5920610092551943E-2</v>
      </c>
      <c r="E921" s="147">
        <v>6.5909113439438699E-2</v>
      </c>
      <c r="F921" s="147">
        <v>6.7263700171423121E-2</v>
      </c>
      <c r="G921" s="148">
        <v>149.05782721</v>
      </c>
      <c r="H921" s="148">
        <v>1.63939283</v>
      </c>
      <c r="I921" s="148">
        <v>3.1783204500000002</v>
      </c>
      <c r="J921" s="147">
        <v>-6.5392847335577348E-3</v>
      </c>
      <c r="K921" s="159">
        <v>1.3430900788711786E-3</v>
      </c>
      <c r="L921" s="148">
        <v>2178.6950000000002</v>
      </c>
      <c r="M921" s="148">
        <v>0.92447299999999999</v>
      </c>
      <c r="N921" s="145"/>
      <c r="O921" s="145"/>
      <c r="P921" s="145"/>
      <c r="Q921" s="145"/>
      <c r="R921" s="145"/>
      <c r="S921" s="145"/>
      <c r="T921" s="145"/>
      <c r="U921" s="145"/>
      <c r="V921" s="145"/>
      <c r="W921" s="158"/>
      <c r="X921" s="158"/>
      <c r="Y921" s="145" t="s">
        <v>1682</v>
      </c>
    </row>
    <row r="922" spans="2:25" ht="14.25" customHeight="1" x14ac:dyDescent="0.25">
      <c r="B922" s="150">
        <v>41827</v>
      </c>
      <c r="C922" s="147">
        <v>6.5851012006199125E-2</v>
      </c>
      <c r="D922" s="149">
        <v>6.5786450142889918E-2</v>
      </c>
      <c r="E922" s="147">
        <v>6.6139808416400978E-2</v>
      </c>
      <c r="F922" s="147">
        <v>6.7345172581786683E-2</v>
      </c>
      <c r="G922" s="148">
        <v>148.49741782000001</v>
      </c>
      <c r="H922" s="148">
        <v>1.9718243799999999</v>
      </c>
      <c r="I922" s="148">
        <v>3.1375590099999999</v>
      </c>
      <c r="J922" s="147">
        <v>-4.5948736351379641E-3</v>
      </c>
      <c r="K922" s="159">
        <v>1.5587224388967647E-3</v>
      </c>
      <c r="L922" s="148">
        <v>2176.2890000000002</v>
      </c>
      <c r="M922" s="148">
        <v>0.92618100000000003</v>
      </c>
      <c r="N922" s="145"/>
      <c r="O922" s="145"/>
      <c r="P922" s="145"/>
      <c r="Q922" s="145"/>
      <c r="R922" s="145"/>
      <c r="S922" s="145"/>
      <c r="T922" s="145"/>
      <c r="U922" s="145"/>
      <c r="V922" s="145"/>
      <c r="W922" s="158"/>
      <c r="X922" s="158"/>
      <c r="Y922" s="145" t="s">
        <v>1682</v>
      </c>
    </row>
    <row r="923" spans="2:25" ht="14.25" customHeight="1" x14ac:dyDescent="0.25">
      <c r="B923" s="150">
        <v>41828</v>
      </c>
      <c r="C923" s="147">
        <v>6.585029630199879E-2</v>
      </c>
      <c r="D923" s="149">
        <v>6.5782895609523703E-2</v>
      </c>
      <c r="E923" s="147">
        <v>6.6152031994075697E-2</v>
      </c>
      <c r="F923" s="147">
        <v>6.7232010906522199E-2</v>
      </c>
      <c r="G923" s="148">
        <v>147.74007671999999</v>
      </c>
      <c r="H923" s="148">
        <v>2.1833368600000003</v>
      </c>
      <c r="I923" s="148">
        <v>3.3039871700000005</v>
      </c>
      <c r="J923" s="147">
        <v>-5.4592932570821156E-3</v>
      </c>
      <c r="K923" s="159">
        <v>1.4491152969984961E-3</v>
      </c>
      <c r="L923" s="148">
        <v>2180.473</v>
      </c>
      <c r="M923" s="148">
        <v>0.926006</v>
      </c>
      <c r="N923" s="145"/>
      <c r="O923" s="145"/>
      <c r="P923" s="145"/>
      <c r="Q923" s="145"/>
      <c r="R923" s="145"/>
      <c r="S923" s="145"/>
      <c r="T923" s="145"/>
      <c r="U923" s="145"/>
      <c r="V923" s="145"/>
      <c r="W923" s="158"/>
      <c r="X923" s="158"/>
      <c r="Y923" s="145" t="s">
        <v>1682</v>
      </c>
    </row>
    <row r="924" spans="2:25" ht="14.25" customHeight="1" x14ac:dyDescent="0.25">
      <c r="B924" s="150">
        <v>41829</v>
      </c>
      <c r="C924" s="147">
        <v>6.5702609514383975E-2</v>
      </c>
      <c r="D924" s="149">
        <v>6.560044757345336E-2</v>
      </c>
      <c r="E924" s="147">
        <v>6.6119338786650508E-2</v>
      </c>
      <c r="F924" s="147">
        <v>6.7356709082390012E-2</v>
      </c>
      <c r="G924" s="148">
        <v>147.32039867</v>
      </c>
      <c r="H924" s="148">
        <v>3.9412208400000002</v>
      </c>
      <c r="I924" s="148">
        <v>4.5052793900000001</v>
      </c>
      <c r="J924" s="147">
        <v>1.3218732094784998E-3</v>
      </c>
      <c r="K924" s="159">
        <v>1.7562615089366518E-3</v>
      </c>
      <c r="L924" s="148">
        <v>2148.71</v>
      </c>
      <c r="M924" s="148">
        <v>0.92793999999999999</v>
      </c>
      <c r="N924" s="145"/>
      <c r="O924" s="145"/>
      <c r="P924" s="145"/>
      <c r="Q924" s="145"/>
      <c r="R924" s="145"/>
      <c r="S924" s="145"/>
      <c r="T924" s="145"/>
      <c r="U924" s="145"/>
      <c r="V924" s="145"/>
      <c r="W924" s="158"/>
      <c r="X924" s="158"/>
      <c r="Y924" s="145" t="s">
        <v>1682</v>
      </c>
    </row>
    <row r="925" spans="2:25" ht="14.25" customHeight="1" x14ac:dyDescent="0.25">
      <c r="B925" s="150">
        <v>41830</v>
      </c>
      <c r="C925" s="147">
        <v>6.5812115789219305E-2</v>
      </c>
      <c r="D925" s="149">
        <v>6.5677957471317674E-2</v>
      </c>
      <c r="E925" s="147">
        <v>6.6683535569160526E-2</v>
      </c>
      <c r="F925" s="147">
        <v>6.7417223055355288E-2</v>
      </c>
      <c r="G925" s="148">
        <v>148.36988402</v>
      </c>
      <c r="H925" s="148">
        <v>3.1455545200000001</v>
      </c>
      <c r="I925" s="148">
        <v>3.30761693</v>
      </c>
      <c r="J925" s="147">
        <v>2.9937891271455842E-3</v>
      </c>
      <c r="K925" s="159">
        <v>1.7392655840376137E-3</v>
      </c>
      <c r="L925" s="148">
        <v>2142.8470000000002</v>
      </c>
      <c r="M925" s="148">
        <v>0.92624600000000001</v>
      </c>
      <c r="N925" s="145"/>
      <c r="O925" s="145"/>
      <c r="P925" s="145"/>
      <c r="Q925" s="145"/>
      <c r="R925" s="145"/>
      <c r="S925" s="145"/>
      <c r="T925" s="145"/>
      <c r="U925" s="145"/>
      <c r="V925" s="145"/>
      <c r="W925" s="158"/>
      <c r="X925" s="158"/>
      <c r="Y925" s="145" t="s">
        <v>1682</v>
      </c>
    </row>
    <row r="926" spans="2:25" ht="14.25" customHeight="1" x14ac:dyDescent="0.25">
      <c r="B926" s="150">
        <v>41831</v>
      </c>
      <c r="C926" s="147">
        <v>6.5808800860779976E-2</v>
      </c>
      <c r="D926" s="149">
        <v>6.5676635777073819E-2</v>
      </c>
      <c r="E926" s="147">
        <v>6.6731975316534048E-2</v>
      </c>
      <c r="F926" s="147">
        <v>6.7253323066266163E-2</v>
      </c>
      <c r="G926" s="148">
        <v>148.62644807999999</v>
      </c>
      <c r="H926" s="148">
        <v>2.16901886</v>
      </c>
      <c r="I926" s="148">
        <v>2.9782095900000001</v>
      </c>
      <c r="J926" s="147">
        <v>1.4933580412749648E-3</v>
      </c>
      <c r="K926" s="159">
        <v>1.5766872891923439E-3</v>
      </c>
      <c r="L926" s="148">
        <v>2148.009</v>
      </c>
      <c r="M926" s="148">
        <v>0.92627400000000004</v>
      </c>
      <c r="N926" s="145"/>
      <c r="O926" s="145"/>
      <c r="P926" s="145"/>
      <c r="Q926" s="145"/>
      <c r="R926" s="145"/>
      <c r="S926" s="145"/>
      <c r="T926" s="145"/>
      <c r="U926" s="145"/>
      <c r="V926" s="145"/>
      <c r="W926" s="158"/>
      <c r="X926" s="158"/>
      <c r="Y926" s="145" t="s">
        <v>1682</v>
      </c>
    </row>
    <row r="927" spans="2:25" ht="14.25" customHeight="1" x14ac:dyDescent="0.25">
      <c r="B927" s="150">
        <v>41834</v>
      </c>
      <c r="C927" s="147">
        <v>6.6051216286375877E-2</v>
      </c>
      <c r="D927" s="149">
        <v>6.5970737827636503E-2</v>
      </c>
      <c r="E927" s="147">
        <v>6.6565579054319549E-2</v>
      </c>
      <c r="F927" s="147">
        <v>6.7436103115434756E-2</v>
      </c>
      <c r="G927" s="148">
        <v>149.33797981000001</v>
      </c>
      <c r="H927" s="148">
        <v>3.0228168099999997</v>
      </c>
      <c r="I927" s="148">
        <v>4.0426584000000005</v>
      </c>
      <c r="J927" s="147">
        <v>-3.0250724223652822E-3</v>
      </c>
      <c r="K927" s="159">
        <v>1.4653652877982537E-3</v>
      </c>
      <c r="L927" s="148">
        <v>2171.7579999999998</v>
      </c>
      <c r="M927" s="148">
        <v>0.92283899999999996</v>
      </c>
      <c r="N927" s="145"/>
      <c r="O927" s="145"/>
      <c r="P927" s="145"/>
      <c r="Q927" s="145"/>
      <c r="R927" s="145"/>
      <c r="S927" s="145"/>
      <c r="T927" s="145"/>
      <c r="U927" s="145"/>
      <c r="V927" s="145"/>
      <c r="W927" s="158"/>
      <c r="X927" s="158"/>
      <c r="Y927" s="145" t="s">
        <v>1682</v>
      </c>
    </row>
    <row r="928" spans="2:25" ht="14.25" customHeight="1" x14ac:dyDescent="0.25">
      <c r="B928" s="150">
        <v>41835</v>
      </c>
      <c r="C928" s="147">
        <v>6.6014016385809629E-2</v>
      </c>
      <c r="D928" s="149">
        <v>6.5967263160175163E-2</v>
      </c>
      <c r="E928" s="147">
        <v>6.6342985718945979E-2</v>
      </c>
      <c r="F928" s="147">
        <v>6.7142558975017003E-2</v>
      </c>
      <c r="G928" s="148">
        <v>150.44145119000001</v>
      </c>
      <c r="H928" s="148">
        <v>1.5096915000000002</v>
      </c>
      <c r="I928" s="148">
        <v>3.4542526200000001</v>
      </c>
      <c r="J928" s="147">
        <v>-5.0915736447694968E-3</v>
      </c>
      <c r="K928" s="159">
        <v>1.1752958148418396E-3</v>
      </c>
      <c r="L928" s="148">
        <v>2174.9760000000001</v>
      </c>
      <c r="M928" s="148">
        <v>0.92326200000000003</v>
      </c>
      <c r="N928" s="145"/>
      <c r="O928" s="145"/>
      <c r="P928" s="145"/>
      <c r="Q928" s="145"/>
      <c r="R928" s="145"/>
      <c r="S928" s="145"/>
      <c r="T928" s="145"/>
      <c r="U928" s="145"/>
      <c r="V928" s="145"/>
      <c r="W928" s="158"/>
      <c r="X928" s="158"/>
      <c r="Y928" s="145" t="s">
        <v>1682</v>
      </c>
    </row>
    <row r="929" spans="2:25" ht="14.25" customHeight="1" x14ac:dyDescent="0.25">
      <c r="B929" s="150">
        <v>41836</v>
      </c>
      <c r="C929" s="147">
        <v>6.5893758765153992E-2</v>
      </c>
      <c r="D929" s="149">
        <v>6.5826222802621348E-2</v>
      </c>
      <c r="E929" s="147">
        <v>6.6373652018221624E-2</v>
      </c>
      <c r="F929" s="147">
        <v>6.6738375104235317E-2</v>
      </c>
      <c r="G929" s="148">
        <v>150.70446975999999</v>
      </c>
      <c r="H929" s="148">
        <v>1.6082952799999999</v>
      </c>
      <c r="I929" s="148">
        <v>3.2544648700000001</v>
      </c>
      <c r="J929" s="147">
        <v>2.5433071222528763E-4</v>
      </c>
      <c r="K929" s="159">
        <v>9.1215230161396932E-4</v>
      </c>
      <c r="L929" s="148">
        <v>2170.8679999999999</v>
      </c>
      <c r="M929" s="148">
        <v>0.92503500000000005</v>
      </c>
      <c r="N929" s="145"/>
      <c r="O929" s="145"/>
      <c r="P929" s="145"/>
      <c r="Q929" s="145"/>
      <c r="R929" s="145"/>
      <c r="S929" s="145"/>
      <c r="T929" s="145"/>
      <c r="U929" s="145"/>
      <c r="V929" s="145"/>
      <c r="W929" s="158"/>
      <c r="X929" s="158"/>
      <c r="Y929" s="145" t="s">
        <v>1682</v>
      </c>
    </row>
    <row r="930" spans="2:25" ht="14.25" customHeight="1" x14ac:dyDescent="0.25">
      <c r="B930" s="150">
        <v>41837</v>
      </c>
      <c r="C930" s="147">
        <v>6.5792368541291973E-2</v>
      </c>
      <c r="D930" s="149">
        <v>6.5644594378747562E-2</v>
      </c>
      <c r="E930" s="147">
        <v>6.6806008603211967E-2</v>
      </c>
      <c r="F930" s="147">
        <v>6.7060030000166415E-2</v>
      </c>
      <c r="G930" s="148">
        <v>150.79718550000001</v>
      </c>
      <c r="H930" s="148">
        <v>3.0810452600000002</v>
      </c>
      <c r="I930" s="148">
        <v>3.5233839800000002</v>
      </c>
      <c r="J930" s="147">
        <v>2.0681492482298751E-3</v>
      </c>
      <c r="K930" s="159">
        <v>1.4154356214188535E-3</v>
      </c>
      <c r="L930" s="148">
        <v>2157.0680000000002</v>
      </c>
      <c r="M930" s="148">
        <v>0.92639700000000003</v>
      </c>
      <c r="N930" s="145"/>
      <c r="O930" s="145"/>
      <c r="P930" s="145"/>
      <c r="Q930" s="145"/>
      <c r="R930" s="145"/>
      <c r="S930" s="145"/>
      <c r="T930" s="145"/>
      <c r="U930" s="145"/>
      <c r="V930" s="145"/>
      <c r="W930" s="158"/>
      <c r="X930" s="158"/>
      <c r="Y930" s="145" t="s">
        <v>1682</v>
      </c>
    </row>
    <row r="931" spans="2:25" ht="14.25" customHeight="1" x14ac:dyDescent="0.25">
      <c r="B931" s="150">
        <v>41838</v>
      </c>
      <c r="C931" s="147">
        <v>6.5832027160143108E-2</v>
      </c>
      <c r="D931" s="149">
        <v>6.5701303920770282E-2</v>
      </c>
      <c r="E931" s="147">
        <v>6.6784809355550312E-2</v>
      </c>
      <c r="F931" s="147">
        <v>6.6913691772333014E-2</v>
      </c>
      <c r="G931" s="148">
        <v>151.98967550999998</v>
      </c>
      <c r="H931" s="148">
        <v>2.3205293399999998</v>
      </c>
      <c r="I931" s="148">
        <v>3.9839306400000001</v>
      </c>
      <c r="J931" s="147">
        <v>2.9916857823883582E-4</v>
      </c>
      <c r="K931" s="159">
        <v>1.2123878515627323E-3</v>
      </c>
      <c r="L931" s="148">
        <v>2164.1439999999998</v>
      </c>
      <c r="M931" s="148">
        <v>0.92596999999999996</v>
      </c>
      <c r="N931" s="145"/>
      <c r="O931" s="145"/>
      <c r="P931" s="145"/>
      <c r="Q931" s="145"/>
      <c r="R931" s="145"/>
      <c r="S931" s="145"/>
      <c r="T931" s="145"/>
      <c r="U931" s="145"/>
      <c r="V931" s="145"/>
      <c r="W931" s="158"/>
      <c r="X931" s="158"/>
      <c r="Y931" s="145" t="s">
        <v>1682</v>
      </c>
    </row>
    <row r="932" spans="2:25" ht="14.25" customHeight="1" x14ac:dyDescent="0.25">
      <c r="B932" s="150">
        <v>41841</v>
      </c>
      <c r="C932" s="147">
        <v>6.5900832100987378E-2</v>
      </c>
      <c r="D932" s="149">
        <v>6.5771203820676319E-2</v>
      </c>
      <c r="E932" s="147">
        <v>6.6862890721118728E-2</v>
      </c>
      <c r="F932" s="147">
        <v>6.6792555297574871E-2</v>
      </c>
      <c r="G932" s="148">
        <v>152.63956694000001</v>
      </c>
      <c r="H932" s="148">
        <v>1.6713704399999998</v>
      </c>
      <c r="I932" s="148">
        <v>2.6334152799999999</v>
      </c>
      <c r="J932" s="147">
        <v>-2.5281301597799518E-3</v>
      </c>
      <c r="K932" s="159">
        <v>1.0213514768985521E-3</v>
      </c>
      <c r="L932" s="148">
        <v>2166.2950000000001</v>
      </c>
      <c r="M932" s="148">
        <v>0.92518599999999995</v>
      </c>
      <c r="N932" s="145"/>
      <c r="O932" s="145"/>
      <c r="P932" s="145"/>
      <c r="Q932" s="145"/>
      <c r="R932" s="145"/>
      <c r="S932" s="145"/>
      <c r="T932" s="145"/>
      <c r="U932" s="145"/>
      <c r="V932" s="145"/>
      <c r="W932" s="158"/>
      <c r="X932" s="158"/>
      <c r="Y932" s="145" t="s">
        <v>1682</v>
      </c>
    </row>
    <row r="933" spans="2:25" ht="14.25" customHeight="1" x14ac:dyDescent="0.25">
      <c r="B933" s="150">
        <v>41842</v>
      </c>
      <c r="C933" s="147">
        <v>6.6029117618925395E-2</v>
      </c>
      <c r="D933" s="149">
        <v>6.5895060944149153E-2</v>
      </c>
      <c r="E933" s="147">
        <v>6.6844283524391493E-2</v>
      </c>
      <c r="F933" s="147">
        <v>6.683678413078277E-2</v>
      </c>
      <c r="G933" s="148">
        <v>153.33115287999999</v>
      </c>
      <c r="H933" s="148">
        <v>3.7156817199999996</v>
      </c>
      <c r="I933" s="148">
        <v>6.4082772400000003</v>
      </c>
      <c r="J933" s="147">
        <v>-6.4379392167215558E-3</v>
      </c>
      <c r="K933" s="159">
        <v>9.4172318663361676E-4</v>
      </c>
      <c r="L933" s="148">
        <v>2192.6979999999999</v>
      </c>
      <c r="M933" s="148">
        <v>0.92339899999999997</v>
      </c>
      <c r="N933" s="145"/>
      <c r="O933" s="145"/>
      <c r="P933" s="145"/>
      <c r="Q933" s="145"/>
      <c r="R933" s="145"/>
      <c r="S933" s="145"/>
      <c r="T933" s="145"/>
      <c r="U933" s="145"/>
      <c r="V933" s="145"/>
      <c r="W933" s="158"/>
      <c r="X933" s="158"/>
      <c r="Y933" s="145" t="s">
        <v>1682</v>
      </c>
    </row>
    <row r="934" spans="2:25" ht="14.25" customHeight="1" x14ac:dyDescent="0.25">
      <c r="B934" s="150">
        <v>41843</v>
      </c>
      <c r="C934" s="147">
        <v>6.61688023604836E-2</v>
      </c>
      <c r="D934" s="149">
        <v>6.6039288897060594E-2</v>
      </c>
      <c r="E934" s="147">
        <v>6.6972272438416094E-2</v>
      </c>
      <c r="F934" s="147">
        <v>6.6936652916093187E-2</v>
      </c>
      <c r="G934" s="148">
        <v>151.50508640999999</v>
      </c>
      <c r="H934" s="148">
        <v>4.5267172000000002</v>
      </c>
      <c r="I934" s="148">
        <v>5.1351470200000007</v>
      </c>
      <c r="J934" s="147">
        <v>-6.9970935462055888E-3</v>
      </c>
      <c r="K934" s="159">
        <v>8.9736401903259266E-4</v>
      </c>
      <c r="L934" s="148">
        <v>2197.8330000000001</v>
      </c>
      <c r="M934" s="148">
        <v>0.92160600000000004</v>
      </c>
      <c r="N934" s="145"/>
      <c r="O934" s="145"/>
      <c r="P934" s="145"/>
      <c r="Q934" s="145"/>
      <c r="R934" s="145"/>
      <c r="S934" s="145"/>
      <c r="T934" s="145"/>
      <c r="U934" s="145"/>
      <c r="V934" s="145"/>
      <c r="W934" s="158"/>
      <c r="X934" s="158"/>
      <c r="Y934" s="145" t="s">
        <v>1682</v>
      </c>
    </row>
    <row r="935" spans="2:25" ht="14.25" customHeight="1" x14ac:dyDescent="0.25">
      <c r="B935" s="150">
        <v>41844</v>
      </c>
      <c r="C935" s="147">
        <v>6.6481151530396285E-2</v>
      </c>
      <c r="D935" s="149">
        <v>6.6394308149598527E-2</v>
      </c>
      <c r="E935" s="147">
        <v>6.6963201548655815E-2</v>
      </c>
      <c r="F935" s="147">
        <v>6.7139893500365921E-2</v>
      </c>
      <c r="G935" s="148">
        <v>149.61057276</v>
      </c>
      <c r="H935" s="148">
        <v>5.0132352500000001</v>
      </c>
      <c r="I935" s="148">
        <v>8.9111106800000002</v>
      </c>
      <c r="J935" s="147">
        <v>-6.2465049084078888E-3</v>
      </c>
      <c r="K935" s="159">
        <v>7.4558535076739429E-4</v>
      </c>
      <c r="L935" s="148">
        <v>2237.0149999999999</v>
      </c>
      <c r="M935" s="148">
        <v>0.91768499999999997</v>
      </c>
      <c r="N935" s="145"/>
      <c r="O935" s="145"/>
      <c r="P935" s="145"/>
      <c r="Q935" s="145"/>
      <c r="R935" s="145"/>
      <c r="S935" s="145"/>
      <c r="T935" s="145"/>
      <c r="U935" s="145"/>
      <c r="V935" s="145"/>
      <c r="W935" s="158"/>
      <c r="X935" s="158"/>
      <c r="Y935" s="145" t="s">
        <v>1682</v>
      </c>
    </row>
    <row r="936" spans="2:25" ht="14.25" customHeight="1" x14ac:dyDescent="0.25">
      <c r="B936" s="150">
        <v>41845</v>
      </c>
      <c r="C936" s="147">
        <v>6.6371375261897708E-2</v>
      </c>
      <c r="D936" s="149">
        <v>6.6330068438028369E-2</v>
      </c>
      <c r="E936" s="147">
        <v>6.6757276457803674E-2</v>
      </c>
      <c r="F936" s="147">
        <v>6.7123641857499236E-2</v>
      </c>
      <c r="G936" s="148">
        <v>148.08145565999999</v>
      </c>
      <c r="H936" s="148">
        <v>2.6855374300000001</v>
      </c>
      <c r="I936" s="148">
        <v>7.1236039</v>
      </c>
      <c r="J936" s="147">
        <v>-5.4774054263850092E-3</v>
      </c>
      <c r="K936" s="159">
        <v>7.9357341947086657E-4</v>
      </c>
      <c r="L936" s="148">
        <v>2260.4540000000002</v>
      </c>
      <c r="M936" s="148">
        <v>0.91930699999999999</v>
      </c>
      <c r="N936" s="145"/>
      <c r="O936" s="145"/>
      <c r="P936" s="145"/>
      <c r="Q936" s="145"/>
      <c r="R936" s="145"/>
      <c r="S936" s="145"/>
      <c r="T936" s="145"/>
      <c r="U936" s="145"/>
      <c r="V936" s="145"/>
      <c r="W936" s="158"/>
      <c r="X936" s="158"/>
      <c r="Y936" s="145" t="s">
        <v>1682</v>
      </c>
    </row>
    <row r="937" spans="2:25" ht="14.25" customHeight="1" x14ac:dyDescent="0.25">
      <c r="B937" s="150">
        <v>41848</v>
      </c>
      <c r="C937" s="147">
        <v>6.6514036825618114E-2</v>
      </c>
      <c r="D937" s="149">
        <v>6.6487773653722049E-2</v>
      </c>
      <c r="E937" s="147">
        <v>6.644952555712344E-2</v>
      </c>
      <c r="F937" s="147">
        <v>6.7872291620802036E-2</v>
      </c>
      <c r="G937" s="148">
        <v>146.97761216000001</v>
      </c>
      <c r="H937" s="148">
        <v>3.7806407399999995</v>
      </c>
      <c r="I937" s="148">
        <v>13.14151895</v>
      </c>
      <c r="J937" s="147">
        <v>-2.0779744901775568E-3</v>
      </c>
      <c r="K937" s="159">
        <v>1.3845179670799873E-3</v>
      </c>
      <c r="L937" s="148">
        <v>2323.8969999999999</v>
      </c>
      <c r="M937" s="148">
        <v>0.91757</v>
      </c>
      <c r="N937" s="145"/>
      <c r="O937" s="145"/>
      <c r="P937" s="145"/>
      <c r="Q937" s="145"/>
      <c r="R937" s="145"/>
      <c r="S937" s="145"/>
      <c r="T937" s="145"/>
      <c r="U937" s="145"/>
      <c r="V937" s="145"/>
      <c r="W937" s="158"/>
      <c r="X937" s="158"/>
      <c r="Y937" s="145" t="s">
        <v>1682</v>
      </c>
    </row>
    <row r="938" spans="2:25" ht="14.25" customHeight="1" x14ac:dyDescent="0.25">
      <c r="B938" s="150">
        <v>41849</v>
      </c>
      <c r="C938" s="147">
        <v>6.6515316894468296E-2</v>
      </c>
      <c r="D938" s="149">
        <v>6.6560933532258407E-2</v>
      </c>
      <c r="E938" s="147">
        <v>6.6311026042222221E-2</v>
      </c>
      <c r="F938" s="147">
        <v>6.7618891747777965E-2</v>
      </c>
      <c r="G938" s="148">
        <v>147.5587802</v>
      </c>
      <c r="H938" s="148">
        <v>2.6763033300000001</v>
      </c>
      <c r="I938" s="148">
        <v>11.99154006</v>
      </c>
      <c r="J938" s="147">
        <v>-4.786295769603691E-3</v>
      </c>
      <c r="K938" s="159">
        <v>1.0579582155195583E-3</v>
      </c>
      <c r="L938" s="148">
        <v>2331.3690000000001</v>
      </c>
      <c r="M938" s="148">
        <v>0.91764999999999997</v>
      </c>
      <c r="N938" s="145"/>
      <c r="O938" s="145"/>
      <c r="P938" s="145"/>
      <c r="Q938" s="145"/>
      <c r="R938" s="145"/>
      <c r="S938" s="145"/>
      <c r="T938" s="145"/>
      <c r="U938" s="145"/>
      <c r="V938" s="145"/>
      <c r="W938" s="158"/>
      <c r="X938" s="158"/>
      <c r="Y938" s="145" t="s">
        <v>1682</v>
      </c>
    </row>
    <row r="939" spans="2:25" ht="14.25" customHeight="1" x14ac:dyDescent="0.25">
      <c r="B939" s="150">
        <v>41850</v>
      </c>
      <c r="C939" s="147">
        <v>6.6509943302587249E-2</v>
      </c>
      <c r="D939" s="149">
        <v>6.6578803936238787E-2</v>
      </c>
      <c r="E939" s="147">
        <v>6.6130511127882444E-2</v>
      </c>
      <c r="F939" s="147">
        <v>6.7879321977044577E-2</v>
      </c>
      <c r="G939" s="148">
        <v>147.94552554999999</v>
      </c>
      <c r="H939" s="148">
        <v>2.1878909199999996</v>
      </c>
      <c r="I939" s="148">
        <v>10.44015325</v>
      </c>
      <c r="J939" s="147">
        <v>-3.5699992941953815E-3</v>
      </c>
      <c r="K939" s="159">
        <v>1.3005180408057898E-3</v>
      </c>
      <c r="L939" s="148">
        <v>2322.011</v>
      </c>
      <c r="M939" s="148">
        <v>0.91773800000000005</v>
      </c>
      <c r="N939" s="145"/>
      <c r="O939" s="145"/>
      <c r="P939" s="145"/>
      <c r="Q939" s="145"/>
      <c r="R939" s="145"/>
      <c r="S939" s="145"/>
      <c r="T939" s="145"/>
      <c r="U939" s="145"/>
      <c r="V939" s="145"/>
      <c r="W939" s="158"/>
      <c r="X939" s="158"/>
      <c r="Y939" s="145" t="s">
        <v>1682</v>
      </c>
    </row>
    <row r="940" spans="2:25" ht="14.25" customHeight="1" x14ac:dyDescent="0.25">
      <c r="B940" s="150">
        <v>41851</v>
      </c>
      <c r="C940" s="147">
        <v>6.6875552197017823E-2</v>
      </c>
      <c r="D940" s="149">
        <v>6.6946693987847847E-2</v>
      </c>
      <c r="E940" s="147">
        <v>6.6367188966569984E-2</v>
      </c>
      <c r="F940" s="147">
        <v>6.7860594837440127E-2</v>
      </c>
      <c r="G940" s="148">
        <v>148.79146220999999</v>
      </c>
      <c r="H940" s="148">
        <v>2.88037359</v>
      </c>
      <c r="I940" s="148">
        <v>11.018055530000002</v>
      </c>
      <c r="J940" s="147">
        <v>7.4267069508200355E-3</v>
      </c>
      <c r="K940" s="159">
        <v>9.1390084959228068E-4</v>
      </c>
      <c r="L940" s="148">
        <v>2350.2510000000002</v>
      </c>
      <c r="M940" s="148">
        <v>0.91264100000000004</v>
      </c>
      <c r="N940" s="145"/>
      <c r="O940" s="145"/>
      <c r="P940" s="145"/>
      <c r="Q940" s="145"/>
      <c r="R940" s="145"/>
      <c r="S940" s="145"/>
      <c r="T940" s="145"/>
      <c r="U940" s="145"/>
      <c r="V940" s="145"/>
      <c r="W940" s="158"/>
      <c r="X940" s="158"/>
      <c r="Y940" s="145" t="s">
        <v>1682</v>
      </c>
    </row>
    <row r="941" spans="2:25" ht="14.25" customHeight="1" x14ac:dyDescent="0.25">
      <c r="B941" s="150">
        <v>41852</v>
      </c>
      <c r="C941" s="147">
        <v>6.7129288074034704E-2</v>
      </c>
      <c r="D941" s="149">
        <v>6.7179409513561245E-2</v>
      </c>
      <c r="E941" s="147">
        <v>6.7029969445493692E-2</v>
      </c>
      <c r="F941" s="147">
        <v>6.8046351459964405E-2</v>
      </c>
      <c r="G941" s="148">
        <v>150.91706275999999</v>
      </c>
      <c r="H941" s="148">
        <v>5.7361631900000001</v>
      </c>
      <c r="I941" s="148">
        <v>20.240397990000002</v>
      </c>
      <c r="J941" s="147">
        <v>1.4790784147045105E-2</v>
      </c>
      <c r="K941" s="159">
        <v>8.6694194640316025E-4</v>
      </c>
      <c r="L941" s="148">
        <v>2329.402</v>
      </c>
      <c r="M941" s="148">
        <v>0.90898299999999999</v>
      </c>
      <c r="N941" s="145"/>
      <c r="O941" s="145"/>
      <c r="P941" s="145"/>
      <c r="Q941" s="145"/>
      <c r="R941" s="145"/>
      <c r="S941" s="145"/>
      <c r="T941" s="145"/>
      <c r="U941" s="145"/>
      <c r="V941" s="145"/>
      <c r="W941" s="158"/>
      <c r="X941" s="158"/>
      <c r="Y941" s="145" t="s">
        <v>1682</v>
      </c>
    </row>
    <row r="942" spans="2:25" ht="14.25" customHeight="1" x14ac:dyDescent="0.25">
      <c r="B942" s="150">
        <v>41855</v>
      </c>
      <c r="C942" s="147">
        <v>6.756006450978963E-2</v>
      </c>
      <c r="D942" s="149">
        <v>6.7571205902623402E-2</v>
      </c>
      <c r="E942" s="147">
        <v>6.7903344561283469E-2</v>
      </c>
      <c r="F942" s="147">
        <v>6.8296597425117678E-2</v>
      </c>
      <c r="G942" s="148">
        <v>153.05687766</v>
      </c>
      <c r="H942" s="148">
        <v>4.6331226900000004</v>
      </c>
      <c r="I942" s="148">
        <v>19.45842481</v>
      </c>
      <c r="J942" s="147">
        <v>2.7024573939839241E-2</v>
      </c>
      <c r="K942" s="159">
        <v>7.2539152249427585E-4</v>
      </c>
      <c r="L942" s="148">
        <v>2375.62</v>
      </c>
      <c r="M942" s="148">
        <v>0.90305899999999995</v>
      </c>
      <c r="N942" s="145"/>
      <c r="O942" s="145"/>
      <c r="P942" s="145"/>
      <c r="Q942" s="145"/>
      <c r="R942" s="145"/>
      <c r="S942" s="145"/>
      <c r="T942" s="145"/>
      <c r="U942" s="145"/>
      <c r="V942" s="145"/>
      <c r="W942" s="158"/>
      <c r="X942" s="158"/>
      <c r="Y942" s="145" t="s">
        <v>1682</v>
      </c>
    </row>
    <row r="943" spans="2:25" ht="14.25" customHeight="1" x14ac:dyDescent="0.25">
      <c r="B943" s="150">
        <v>41856</v>
      </c>
      <c r="C943" s="147">
        <v>6.753951506868841E-2</v>
      </c>
      <c r="D943" s="149">
        <v>6.7464792218932368E-2</v>
      </c>
      <c r="E943" s="147">
        <v>6.8187768530720519E-2</v>
      </c>
      <c r="F943" s="147">
        <v>6.8325901365122801E-2</v>
      </c>
      <c r="G943" s="148">
        <v>155.00980478999998</v>
      </c>
      <c r="H943" s="148">
        <v>4.64402545</v>
      </c>
      <c r="I943" s="148">
        <v>23.356953669999999</v>
      </c>
      <c r="J943" s="147">
        <v>2.9202271456036228E-2</v>
      </c>
      <c r="K943" s="159">
        <v>8.6110914619043355E-4</v>
      </c>
      <c r="L943" s="148">
        <v>2369.3530000000001</v>
      </c>
      <c r="M943" s="148">
        <v>0.90329899999999996</v>
      </c>
      <c r="N943" s="145"/>
      <c r="O943" s="145"/>
      <c r="P943" s="145"/>
      <c r="Q943" s="145"/>
      <c r="R943" s="145"/>
      <c r="S943" s="145"/>
      <c r="T943" s="145"/>
      <c r="U943" s="145"/>
      <c r="V943" s="145"/>
      <c r="W943" s="158"/>
      <c r="X943" s="158"/>
      <c r="Y943" s="145" t="s">
        <v>1682</v>
      </c>
    </row>
    <row r="944" spans="2:25" ht="14.25" customHeight="1" x14ac:dyDescent="0.25">
      <c r="B944" s="150">
        <v>41857</v>
      </c>
      <c r="C944" s="147">
        <v>6.7820465106689723E-2</v>
      </c>
      <c r="D944" s="149">
        <v>6.7649002078142798E-2</v>
      </c>
      <c r="E944" s="147">
        <v>6.8523638183753038E-2</v>
      </c>
      <c r="F944" s="147">
        <v>6.8518012285268798E-2</v>
      </c>
      <c r="G944" s="148">
        <v>160.52862256</v>
      </c>
      <c r="H944" s="148">
        <v>5.9629881099999995</v>
      </c>
      <c r="I944" s="148">
        <v>24.427122750000002</v>
      </c>
      <c r="J944" s="147">
        <v>1.7500942706635776E-2</v>
      </c>
      <c r="K944" s="159">
        <v>8.690102071260003E-4</v>
      </c>
      <c r="L944" s="148">
        <v>2363.221</v>
      </c>
      <c r="M944" s="148">
        <v>0.89968000000000004</v>
      </c>
      <c r="N944" s="145"/>
      <c r="O944" s="145"/>
      <c r="P944" s="145"/>
      <c r="Q944" s="145"/>
      <c r="R944" s="145"/>
      <c r="S944" s="145"/>
      <c r="T944" s="145"/>
      <c r="U944" s="145"/>
      <c r="V944" s="145"/>
      <c r="W944" s="158"/>
      <c r="X944" s="158"/>
      <c r="Y944" s="145" t="s">
        <v>1682</v>
      </c>
    </row>
    <row r="945" spans="2:25" ht="14.25" customHeight="1" x14ac:dyDescent="0.25">
      <c r="B945" s="150">
        <v>41858</v>
      </c>
      <c r="C945" s="147">
        <v>6.7623382513752925E-2</v>
      </c>
      <c r="D945" s="149">
        <v>6.7462167596931924E-2</v>
      </c>
      <c r="E945" s="147">
        <v>6.8117625406694138E-2</v>
      </c>
      <c r="F945" s="147">
        <v>6.8640486233355058E-2</v>
      </c>
      <c r="G945" s="148">
        <v>164.98896525000001</v>
      </c>
      <c r="H945" s="148">
        <v>4.8890491899999997</v>
      </c>
      <c r="I945" s="148">
        <v>20.677773420000001</v>
      </c>
      <c r="J945" s="147">
        <v>1.1833470497567449E-2</v>
      </c>
      <c r="K945" s="159">
        <v>1.1783186364231341E-3</v>
      </c>
      <c r="L945" s="148">
        <v>2327.4569999999999</v>
      </c>
      <c r="M945" s="148">
        <v>0.90268700000000002</v>
      </c>
      <c r="N945" s="145"/>
      <c r="O945" s="145"/>
      <c r="P945" s="145"/>
      <c r="Q945" s="145"/>
      <c r="R945" s="145"/>
      <c r="S945" s="145"/>
      <c r="T945" s="145"/>
      <c r="U945" s="145"/>
      <c r="V945" s="145"/>
      <c r="W945" s="158"/>
      <c r="X945" s="158"/>
      <c r="Y945" s="145" t="s">
        <v>1682</v>
      </c>
    </row>
    <row r="946" spans="2:25" ht="14.25" customHeight="1" x14ac:dyDescent="0.25">
      <c r="B946" s="150">
        <v>41859</v>
      </c>
      <c r="C946" s="147">
        <v>6.7864757260783504E-2</v>
      </c>
      <c r="D946" s="149">
        <v>6.7785852363880239E-2</v>
      </c>
      <c r="E946" s="147">
        <v>6.8181249273711053E-2</v>
      </c>
      <c r="F946" s="147">
        <v>6.8587510930527881E-2</v>
      </c>
      <c r="G946" s="148">
        <v>170.36500742999999</v>
      </c>
      <c r="H946" s="148">
        <v>4.96807877</v>
      </c>
      <c r="I946" s="148">
        <v>17.867653489999999</v>
      </c>
      <c r="J946" s="147">
        <v>8.3403621087947896E-3</v>
      </c>
      <c r="K946" s="159">
        <v>8.0165856664764223E-4</v>
      </c>
      <c r="L946" s="148">
        <v>2331.134</v>
      </c>
      <c r="M946" s="148">
        <v>0.89971800000000002</v>
      </c>
      <c r="N946" s="145"/>
      <c r="O946" s="145"/>
      <c r="P946" s="145"/>
      <c r="Q946" s="145"/>
      <c r="R946" s="145"/>
      <c r="S946" s="145"/>
      <c r="T946" s="145"/>
      <c r="U946" s="145"/>
      <c r="V946" s="145"/>
      <c r="W946" s="158"/>
      <c r="X946" s="158"/>
      <c r="Y946" s="145" t="s">
        <v>1682</v>
      </c>
    </row>
    <row r="947" spans="2:25" ht="14.25" customHeight="1" x14ac:dyDescent="0.25">
      <c r="B947" s="150">
        <v>41862</v>
      </c>
      <c r="C947" s="147">
        <v>6.8068496906357884E-2</v>
      </c>
      <c r="D947" s="149">
        <v>6.8010460895926175E-2</v>
      </c>
      <c r="E947" s="147">
        <v>6.8236817395956065E-2</v>
      </c>
      <c r="F947" s="147">
        <v>6.8563774205705849E-2</v>
      </c>
      <c r="G947" s="148">
        <v>176.00931307000002</v>
      </c>
      <c r="H947" s="148">
        <v>6.0651042000000004</v>
      </c>
      <c r="I947" s="148">
        <v>20.9907182</v>
      </c>
      <c r="J947" s="147">
        <v>5.0585828215907024E-3</v>
      </c>
      <c r="K947" s="159">
        <v>5.5331330977967386E-4</v>
      </c>
      <c r="L947" s="148">
        <v>2365.3490000000002</v>
      </c>
      <c r="M947" s="148">
        <v>0.89709000000000005</v>
      </c>
      <c r="N947" s="145"/>
      <c r="O947" s="145"/>
      <c r="P947" s="145"/>
      <c r="Q947" s="145"/>
      <c r="R947" s="145"/>
      <c r="S947" s="145"/>
      <c r="T947" s="145"/>
      <c r="U947" s="145"/>
      <c r="V947" s="145"/>
      <c r="W947" s="158"/>
      <c r="X947" s="158"/>
      <c r="Y947" s="145" t="s">
        <v>1682</v>
      </c>
    </row>
    <row r="948" spans="2:25" ht="14.25" customHeight="1" x14ac:dyDescent="0.25">
      <c r="B948" s="150">
        <v>41863</v>
      </c>
      <c r="C948" s="147">
        <v>6.7897248962566131E-2</v>
      </c>
      <c r="D948" s="149">
        <v>6.7855468425560214E-2</v>
      </c>
      <c r="E948" s="147">
        <v>6.7960683111203082E-2</v>
      </c>
      <c r="F948" s="147">
        <v>6.8516319341276305E-2</v>
      </c>
      <c r="G948" s="148">
        <v>178.48802556000001</v>
      </c>
      <c r="H948" s="148">
        <v>3.9981407700000005</v>
      </c>
      <c r="I948" s="148">
        <v>13.153276459999999</v>
      </c>
      <c r="J948" s="147">
        <v>1.7836254330461167E-4</v>
      </c>
      <c r="K948" s="159">
        <v>6.6085091571609078E-4</v>
      </c>
      <c r="L948" s="148">
        <v>2357.0520000000001</v>
      </c>
      <c r="M948" s="148">
        <v>0.89944100000000005</v>
      </c>
      <c r="N948" s="145"/>
      <c r="O948" s="145"/>
      <c r="P948" s="145"/>
      <c r="Q948" s="145"/>
      <c r="R948" s="145"/>
      <c r="S948" s="145"/>
      <c r="T948" s="145"/>
      <c r="U948" s="145"/>
      <c r="V948" s="145"/>
      <c r="W948" s="158"/>
      <c r="X948" s="158"/>
      <c r="Y948" s="145" t="s">
        <v>1682</v>
      </c>
    </row>
    <row r="949" spans="2:25" ht="14.25" customHeight="1" x14ac:dyDescent="0.25">
      <c r="B949" s="150">
        <v>41864</v>
      </c>
      <c r="C949" s="147">
        <v>6.7816880577873218E-2</v>
      </c>
      <c r="D949" s="149">
        <v>6.7828007682054922E-2</v>
      </c>
      <c r="E949" s="147">
        <v>6.773732772432503E-2</v>
      </c>
      <c r="F949" s="147">
        <v>6.7943336472949853E-2</v>
      </c>
      <c r="G949" s="148">
        <v>181.34440974</v>
      </c>
      <c r="H949" s="148">
        <v>4.7687267000000002</v>
      </c>
      <c r="I949" s="148">
        <v>16.70535834</v>
      </c>
      <c r="J949" s="147">
        <v>4.1756661052074024E-3</v>
      </c>
      <c r="K949" s="159">
        <v>1.1532879089493075E-4</v>
      </c>
      <c r="L949" s="148">
        <v>2358.9009999999998</v>
      </c>
      <c r="M949" s="148">
        <v>0.90053799999999995</v>
      </c>
      <c r="N949" s="145"/>
      <c r="O949" s="145"/>
      <c r="P949" s="145"/>
      <c r="Q949" s="145"/>
      <c r="R949" s="145"/>
      <c r="S949" s="145"/>
      <c r="T949" s="145"/>
      <c r="U949" s="145"/>
      <c r="V949" s="145"/>
      <c r="W949" s="158"/>
      <c r="X949" s="158"/>
      <c r="Y949" s="145" t="s">
        <v>1682</v>
      </c>
    </row>
    <row r="950" spans="2:25" ht="14.25" customHeight="1" x14ac:dyDescent="0.25">
      <c r="B950" s="150">
        <v>41865</v>
      </c>
      <c r="C950" s="147">
        <v>6.7619189791306267E-2</v>
      </c>
      <c r="D950" s="149">
        <v>6.7626449945009437E-2</v>
      </c>
      <c r="E950" s="147">
        <v>6.7547419730425079E-2</v>
      </c>
      <c r="F950" s="147">
        <v>6.7955610259210347E-2</v>
      </c>
      <c r="G950" s="148">
        <v>185.21111565000001</v>
      </c>
      <c r="H950" s="148">
        <v>4.2010386100000003</v>
      </c>
      <c r="I950" s="148">
        <v>13.908340880000001</v>
      </c>
      <c r="J950" s="147">
        <v>1.5390358385368563E-3</v>
      </c>
      <c r="K950" s="159">
        <v>3.291603142009103E-4</v>
      </c>
      <c r="L950" s="148">
        <v>2335.9450000000002</v>
      </c>
      <c r="M950" s="148">
        <v>0.90287099999999998</v>
      </c>
      <c r="N950" s="145"/>
      <c r="O950" s="145"/>
      <c r="P950" s="145"/>
      <c r="Q950" s="145"/>
      <c r="R950" s="145"/>
      <c r="S950" s="145"/>
      <c r="T950" s="145"/>
      <c r="U950" s="145"/>
      <c r="V950" s="145"/>
      <c r="W950" s="158"/>
      <c r="X950" s="158"/>
      <c r="Y950" s="145">
        <v>110</v>
      </c>
    </row>
    <row r="951" spans="2:25" ht="14.25" customHeight="1" x14ac:dyDescent="0.25">
      <c r="B951" s="150">
        <v>41866</v>
      </c>
      <c r="C951" s="147">
        <v>6.7606527488320328E-2</v>
      </c>
      <c r="D951" s="149">
        <v>6.7672024893857999E-2</v>
      </c>
      <c r="E951" s="147">
        <v>6.737571415610577E-2</v>
      </c>
      <c r="F951" s="147">
        <v>6.7901428892287813E-2</v>
      </c>
      <c r="G951" s="148">
        <v>186.47892945000001</v>
      </c>
      <c r="H951" s="148">
        <v>2.9761960699999999</v>
      </c>
      <c r="I951" s="148">
        <v>13.725895499999998</v>
      </c>
      <c r="J951" s="147">
        <v>-8.1258109284748626E-4</v>
      </c>
      <c r="K951" s="159">
        <v>2.2940399842981407E-4</v>
      </c>
      <c r="L951" s="148">
        <v>2360.6350000000002</v>
      </c>
      <c r="M951" s="148">
        <v>0.90311300000000005</v>
      </c>
      <c r="N951" s="145"/>
      <c r="O951" s="145"/>
      <c r="P951" s="145"/>
      <c r="Q951" s="145"/>
      <c r="R951" s="145"/>
      <c r="S951" s="145"/>
      <c r="T951" s="145"/>
      <c r="U951" s="145"/>
      <c r="V951" s="145"/>
      <c r="W951" s="158"/>
      <c r="X951" s="158"/>
      <c r="Y951" s="145" t="s">
        <v>1682</v>
      </c>
    </row>
    <row r="952" spans="2:25" ht="14.25" customHeight="1" x14ac:dyDescent="0.25">
      <c r="B952" s="150">
        <v>41869</v>
      </c>
      <c r="C952" s="147">
        <v>6.7477307840531686E-2</v>
      </c>
      <c r="D952" s="149">
        <v>6.7573104385842131E-2</v>
      </c>
      <c r="E952" s="147">
        <v>6.6978032021430947E-2</v>
      </c>
      <c r="F952" s="147">
        <v>6.7815285708921202E-2</v>
      </c>
      <c r="G952" s="148">
        <v>187.32533759</v>
      </c>
      <c r="H952" s="148">
        <v>3.03131394</v>
      </c>
      <c r="I952" s="148">
        <v>12.97519937</v>
      </c>
      <c r="J952" s="147">
        <v>-5.6710802363026825E-3</v>
      </c>
      <c r="K952" s="159">
        <v>2.4218132307907148E-4</v>
      </c>
      <c r="L952" s="148">
        <v>2374.5619999999999</v>
      </c>
      <c r="M952" s="148">
        <v>0.90482600000000002</v>
      </c>
      <c r="N952" s="145"/>
      <c r="O952" s="145"/>
      <c r="P952" s="145"/>
      <c r="Q952" s="145"/>
      <c r="R952" s="145"/>
      <c r="S952" s="145"/>
      <c r="T952" s="145"/>
      <c r="U952" s="145"/>
      <c r="V952" s="145"/>
      <c r="W952" s="158"/>
      <c r="X952" s="158"/>
      <c r="Y952" s="145" t="s">
        <v>1682</v>
      </c>
    </row>
    <row r="953" spans="2:25" ht="14.25" customHeight="1" x14ac:dyDescent="0.25">
      <c r="B953" s="150">
        <v>41870</v>
      </c>
      <c r="C953" s="147">
        <v>6.7061139815601703E-2</v>
      </c>
      <c r="D953" s="149">
        <v>6.7159109890835719E-2</v>
      </c>
      <c r="E953" s="147">
        <v>6.6624103070004256E-2</v>
      </c>
      <c r="F953" s="147">
        <v>6.7269141739729477E-2</v>
      </c>
      <c r="G953" s="148">
        <v>186.32621660000001</v>
      </c>
      <c r="H953" s="148">
        <v>3.67208537</v>
      </c>
      <c r="I953" s="148">
        <v>12.72635358</v>
      </c>
      <c r="J953" s="147">
        <v>-6.2032823379019487E-3</v>
      </c>
      <c r="K953" s="159">
        <v>1.1003184889375739E-4</v>
      </c>
      <c r="L953" s="148">
        <v>2374.768</v>
      </c>
      <c r="M953" s="148">
        <v>0.91039000000000003</v>
      </c>
      <c r="N953" s="145"/>
      <c r="O953" s="145"/>
      <c r="P953" s="145"/>
      <c r="Q953" s="145"/>
      <c r="R953" s="145"/>
      <c r="S953" s="145"/>
      <c r="T953" s="145"/>
      <c r="U953" s="145"/>
      <c r="V953" s="145"/>
      <c r="W953" s="158"/>
      <c r="X953" s="158"/>
      <c r="Y953" s="145" t="s">
        <v>1682</v>
      </c>
    </row>
    <row r="954" spans="2:25" ht="14.25" customHeight="1" x14ac:dyDescent="0.25">
      <c r="B954" s="150">
        <v>41871</v>
      </c>
      <c r="C954" s="147">
        <v>6.686814861182519E-2</v>
      </c>
      <c r="D954" s="149">
        <v>6.6961263142102115E-2</v>
      </c>
      <c r="E954" s="147">
        <v>6.6543307759024256E-2</v>
      </c>
      <c r="F954" s="147">
        <v>6.6914076612294121E-2</v>
      </c>
      <c r="G954" s="148">
        <v>184.55220618000001</v>
      </c>
      <c r="H954" s="148">
        <v>3.3394880799999997</v>
      </c>
      <c r="I954" s="148">
        <v>8.3141514500000007</v>
      </c>
      <c r="J954" s="147">
        <v>-6.6144463833125878E-3</v>
      </c>
      <c r="K954" s="159">
        <v>-4.718652980799376E-5</v>
      </c>
      <c r="L954" s="148">
        <v>2366.14</v>
      </c>
      <c r="M954" s="148">
        <v>0.913022</v>
      </c>
      <c r="N954" s="145"/>
      <c r="O954" s="145"/>
      <c r="P954" s="145"/>
      <c r="Q954" s="145"/>
      <c r="R954" s="145"/>
      <c r="S954" s="145"/>
      <c r="T954" s="145"/>
      <c r="U954" s="145"/>
      <c r="V954" s="145"/>
      <c r="W954" s="158"/>
      <c r="X954" s="158"/>
      <c r="Y954" s="145" t="s">
        <v>1682</v>
      </c>
    </row>
    <row r="955" spans="2:25" ht="14.25" customHeight="1" x14ac:dyDescent="0.25">
      <c r="B955" s="150">
        <v>41872</v>
      </c>
      <c r="C955" s="147">
        <v>6.6790973116021696E-2</v>
      </c>
      <c r="D955" s="149">
        <v>6.6869283307413666E-2</v>
      </c>
      <c r="E955" s="147">
        <v>6.6541107985590847E-2</v>
      </c>
      <c r="F955" s="147">
        <v>6.7191428699550734E-2</v>
      </c>
      <c r="G955" s="148">
        <v>183.52677341</v>
      </c>
      <c r="H955" s="148">
        <v>3.1587906399999999</v>
      </c>
      <c r="I955" s="148">
        <v>10.83148578</v>
      </c>
      <c r="J955" s="147">
        <v>-6.7010769247098662E-3</v>
      </c>
      <c r="K955" s="159">
        <v>3.2214539213706872E-4</v>
      </c>
      <c r="L955" s="148">
        <v>2354.2440000000001</v>
      </c>
      <c r="M955" s="148">
        <v>0.91403400000000001</v>
      </c>
      <c r="N955" s="145"/>
      <c r="O955" s="145"/>
      <c r="P955" s="145"/>
      <c r="Q955" s="145"/>
      <c r="R955" s="145"/>
      <c r="S955" s="145"/>
      <c r="T955" s="145"/>
      <c r="U955" s="145"/>
      <c r="V955" s="145"/>
      <c r="W955" s="158"/>
      <c r="X955" s="158"/>
      <c r="Y955" s="145" t="s">
        <v>1682</v>
      </c>
    </row>
    <row r="956" spans="2:25" ht="14.25" customHeight="1" x14ac:dyDescent="0.25">
      <c r="B956" s="150">
        <v>41873</v>
      </c>
      <c r="C956" s="147">
        <v>6.6615249585086161E-2</v>
      </c>
      <c r="D956" s="149">
        <v>6.6667036883352584E-2</v>
      </c>
      <c r="E956" s="147">
        <v>6.6650589100904989E-2</v>
      </c>
      <c r="F956" s="147">
        <v>6.6808471116305612E-2</v>
      </c>
      <c r="G956" s="148">
        <v>181.81729442</v>
      </c>
      <c r="H956" s="148">
        <v>3.87105012</v>
      </c>
      <c r="I956" s="148">
        <v>10.48085921</v>
      </c>
      <c r="J956" s="147">
        <v>-5.6730580335936573E-3</v>
      </c>
      <c r="K956" s="159">
        <v>1.4143423295302771E-4</v>
      </c>
      <c r="L956" s="148">
        <v>2365.364</v>
      </c>
      <c r="M956" s="148">
        <v>0.91644700000000001</v>
      </c>
      <c r="N956" s="145"/>
      <c r="O956" s="145"/>
      <c r="P956" s="145"/>
      <c r="Q956" s="145"/>
      <c r="R956" s="145"/>
      <c r="S956" s="145"/>
      <c r="T956" s="145"/>
      <c r="U956" s="145"/>
      <c r="V956" s="145"/>
      <c r="W956" s="158"/>
      <c r="X956" s="158"/>
      <c r="Y956" s="145" t="s">
        <v>1682</v>
      </c>
    </row>
    <row r="957" spans="2:25" ht="14.25" customHeight="1" x14ac:dyDescent="0.25">
      <c r="B957" s="150">
        <v>41876</v>
      </c>
      <c r="C957" s="147">
        <v>6.6943890759774888E-2</v>
      </c>
      <c r="D957" s="149">
        <v>6.6999909005236308E-2</v>
      </c>
      <c r="E957" s="147">
        <v>6.6980149231349789E-2</v>
      </c>
      <c r="F957" s="147">
        <v>6.713478778861709E-2</v>
      </c>
      <c r="G957" s="148">
        <v>179.45611632999999</v>
      </c>
      <c r="H957" s="148">
        <v>2.1717936799999999</v>
      </c>
      <c r="I957" s="148">
        <v>9.1711195600000011</v>
      </c>
      <c r="J957" s="147">
        <v>-4.6424897843429435E-3</v>
      </c>
      <c r="K957" s="159">
        <v>1.3487878338078185E-4</v>
      </c>
      <c r="L957" s="148">
        <v>2342.8629999999998</v>
      </c>
      <c r="M957" s="148">
        <v>0.91200700000000001</v>
      </c>
      <c r="N957" s="145"/>
      <c r="O957" s="145"/>
      <c r="P957" s="145"/>
      <c r="Q957" s="145"/>
      <c r="R957" s="145"/>
      <c r="S957" s="145"/>
      <c r="T957" s="145"/>
      <c r="U957" s="145"/>
      <c r="V957" s="145"/>
      <c r="W957" s="158"/>
      <c r="X957" s="158"/>
      <c r="Y957" s="145" t="s">
        <v>1682</v>
      </c>
    </row>
    <row r="958" spans="2:25" ht="14.25" customHeight="1" x14ac:dyDescent="0.25">
      <c r="B958" s="150">
        <v>41877</v>
      </c>
      <c r="C958" s="147">
        <v>6.7224564604072445E-2</v>
      </c>
      <c r="D958" s="149">
        <v>6.7292973283489071E-2</v>
      </c>
      <c r="E958" s="147">
        <v>6.7142426548806214E-2</v>
      </c>
      <c r="F958" s="147">
        <v>6.7271915351003991E-2</v>
      </c>
      <c r="G958" s="148">
        <v>178.59715493000002</v>
      </c>
      <c r="H958" s="148">
        <v>2.6733103499999999</v>
      </c>
      <c r="I958" s="148">
        <v>8.4791465600000002</v>
      </c>
      <c r="J958" s="147">
        <v>-2.6241472523852705E-3</v>
      </c>
      <c r="K958" s="159">
        <v>-2.1057932485080144E-5</v>
      </c>
      <c r="L958" s="148">
        <v>2324.0920000000001</v>
      </c>
      <c r="M958" s="148">
        <v>0.90829499999999996</v>
      </c>
      <c r="N958" s="145"/>
      <c r="O958" s="145"/>
      <c r="P958" s="145"/>
      <c r="Q958" s="145"/>
      <c r="R958" s="145"/>
      <c r="S958" s="145"/>
      <c r="T958" s="145"/>
      <c r="U958" s="145"/>
      <c r="V958" s="145"/>
      <c r="W958" s="158"/>
      <c r="X958" s="158"/>
      <c r="Y958" s="145" t="s">
        <v>1682</v>
      </c>
    </row>
    <row r="959" spans="2:25" ht="14.25" customHeight="1" x14ac:dyDescent="0.25">
      <c r="B959" s="150">
        <v>41878</v>
      </c>
      <c r="C959" s="147">
        <v>6.7148013950588128E-2</v>
      </c>
      <c r="D959" s="149">
        <v>6.7220962347986288E-2</v>
      </c>
      <c r="E959" s="147">
        <v>6.710268578239928E-2</v>
      </c>
      <c r="F959" s="147">
        <v>6.7558040622361232E-2</v>
      </c>
      <c r="G959" s="148">
        <v>179.67592768</v>
      </c>
      <c r="H959" s="148">
        <v>1.42413813</v>
      </c>
      <c r="I959" s="148">
        <v>5.8485644999999993</v>
      </c>
      <c r="J959" s="147">
        <v>-5.4611940105598325E-3</v>
      </c>
      <c r="K959" s="159">
        <v>3.3707827437494398E-4</v>
      </c>
      <c r="L959" s="148">
        <v>2327.5949999999998</v>
      </c>
      <c r="M959" s="148">
        <v>0.90938099999999999</v>
      </c>
      <c r="N959" s="145"/>
      <c r="O959" s="145"/>
      <c r="P959" s="145"/>
      <c r="Q959" s="145"/>
      <c r="R959" s="145"/>
      <c r="S959" s="145"/>
      <c r="T959" s="145"/>
      <c r="U959" s="145"/>
      <c r="V959" s="145"/>
      <c r="W959" s="158"/>
      <c r="X959" s="158"/>
      <c r="Y959" s="145" t="s">
        <v>1682</v>
      </c>
    </row>
    <row r="960" spans="2:25" ht="14.25" customHeight="1" x14ac:dyDescent="0.25">
      <c r="B960" s="150">
        <v>41879</v>
      </c>
      <c r="C960" s="147">
        <v>6.7407694016586708E-2</v>
      </c>
      <c r="D960" s="149">
        <v>6.7471754308355933E-2</v>
      </c>
      <c r="E960" s="147">
        <v>6.7269121374091537E-2</v>
      </c>
      <c r="F960" s="147">
        <v>6.8006211306485542E-2</v>
      </c>
      <c r="G960" s="148">
        <v>179.13378269</v>
      </c>
      <c r="H960" s="148">
        <v>2.0860828499999999</v>
      </c>
      <c r="I960" s="148">
        <v>6.6793792300000003</v>
      </c>
      <c r="J960" s="147">
        <v>1.7908928875210533E-3</v>
      </c>
      <c r="K960" s="159">
        <v>5.3445699812960934E-4</v>
      </c>
      <c r="L960" s="148">
        <v>2311.2779999999998</v>
      </c>
      <c r="M960" s="148">
        <v>0.90591999999999995</v>
      </c>
      <c r="N960" s="145"/>
      <c r="O960" s="145"/>
      <c r="P960" s="145"/>
      <c r="Q960" s="145"/>
      <c r="R960" s="145"/>
      <c r="S960" s="145"/>
      <c r="T960" s="145"/>
      <c r="U960" s="145"/>
      <c r="V960" s="145"/>
      <c r="W960" s="158"/>
      <c r="X960" s="158"/>
      <c r="Y960" s="145" t="s">
        <v>1682</v>
      </c>
    </row>
    <row r="961" spans="2:25" ht="14.25" customHeight="1" x14ac:dyDescent="0.25">
      <c r="B961" s="150">
        <v>41880</v>
      </c>
      <c r="C961" s="147">
        <v>6.7319463206413022E-2</v>
      </c>
      <c r="D961" s="149">
        <v>6.7423637948270873E-2</v>
      </c>
      <c r="E961" s="147">
        <v>6.6975292025148681E-2</v>
      </c>
      <c r="F961" s="147">
        <v>6.7701108386135564E-2</v>
      </c>
      <c r="G961" s="148">
        <v>180.02615313999999</v>
      </c>
      <c r="H961" s="148">
        <v>1.5203961799999999</v>
      </c>
      <c r="I961" s="148">
        <v>6.9908824299999992</v>
      </c>
      <c r="J961" s="147">
        <v>2.9248333038627277E-4</v>
      </c>
      <c r="K961" s="159">
        <v>2.7747043786469083E-4</v>
      </c>
      <c r="L961" s="148">
        <v>2338.2869999999998</v>
      </c>
      <c r="M961" s="148">
        <v>0.90702700000000003</v>
      </c>
      <c r="N961" s="145"/>
      <c r="O961" s="145"/>
      <c r="P961" s="145"/>
      <c r="Q961" s="145"/>
      <c r="R961" s="145"/>
      <c r="S961" s="145"/>
      <c r="T961" s="145"/>
      <c r="U961" s="145"/>
      <c r="V961" s="145"/>
      <c r="W961" s="158"/>
      <c r="X961" s="158"/>
      <c r="Y961" s="145" t="s">
        <v>1682</v>
      </c>
    </row>
    <row r="962" spans="2:25" ht="14.25" customHeight="1" x14ac:dyDescent="0.25">
      <c r="B962" s="150">
        <v>41883</v>
      </c>
      <c r="C962" s="147">
        <v>6.7299666327963817E-2</v>
      </c>
      <c r="D962" s="149">
        <v>6.7427906214685612E-2</v>
      </c>
      <c r="E962" s="147">
        <v>6.6824256457829648E-2</v>
      </c>
      <c r="F962" s="147">
        <v>6.7601860364357502E-2</v>
      </c>
      <c r="G962" s="148">
        <v>179.99786308</v>
      </c>
      <c r="H962" s="148">
        <v>1.2993841500000001</v>
      </c>
      <c r="I962" s="148">
        <v>9.4377584400000014</v>
      </c>
      <c r="J962" s="147">
        <v>-3.9270120269524885E-3</v>
      </c>
      <c r="K962" s="159">
        <v>1.7395414967188993E-4</v>
      </c>
      <c r="L962" s="148">
        <v>2355.317</v>
      </c>
      <c r="M962" s="148">
        <v>0.90731600000000001</v>
      </c>
      <c r="N962" s="145"/>
      <c r="O962" s="145"/>
      <c r="P962" s="145"/>
      <c r="Q962" s="145"/>
      <c r="R962" s="145"/>
      <c r="S962" s="145"/>
      <c r="T962" s="145"/>
      <c r="U962" s="145"/>
      <c r="V962" s="145"/>
      <c r="W962" s="158"/>
      <c r="X962" s="158"/>
      <c r="Y962" s="145" t="s">
        <v>1682</v>
      </c>
    </row>
    <row r="963" spans="2:25" ht="14.25" customHeight="1" x14ac:dyDescent="0.25">
      <c r="B963" s="150">
        <v>41884</v>
      </c>
      <c r="C963" s="147">
        <v>6.7499291968985894E-2</v>
      </c>
      <c r="D963" s="149">
        <v>6.7667143109894204E-2</v>
      </c>
      <c r="E963" s="147">
        <v>6.6772883158198543E-2</v>
      </c>
      <c r="F963" s="147">
        <v>6.7721115168128634E-2</v>
      </c>
      <c r="G963" s="148">
        <v>180.4324148</v>
      </c>
      <c r="H963" s="148">
        <v>5.3468315000000004</v>
      </c>
      <c r="I963" s="148">
        <v>20.905221059999999</v>
      </c>
      <c r="J963" s="147">
        <v>4.6484586822796315E-3</v>
      </c>
      <c r="K963" s="159">
        <v>5.397205823443052E-5</v>
      </c>
      <c r="L963" s="148">
        <v>2386.46</v>
      </c>
      <c r="M963" s="148">
        <v>0.90464900000000004</v>
      </c>
      <c r="N963" s="145"/>
      <c r="O963" s="145"/>
      <c r="P963" s="145"/>
      <c r="Q963" s="145"/>
      <c r="R963" s="145"/>
      <c r="S963" s="145"/>
      <c r="T963" s="145"/>
      <c r="U963" s="145"/>
      <c r="V963" s="145"/>
      <c r="W963" s="158"/>
      <c r="X963" s="158"/>
      <c r="Y963" s="145" t="s">
        <v>1682</v>
      </c>
    </row>
    <row r="964" spans="2:25" ht="14.25" customHeight="1" x14ac:dyDescent="0.25">
      <c r="B964" s="150">
        <v>41885</v>
      </c>
      <c r="C964" s="147">
        <v>6.7386467032417297E-2</v>
      </c>
      <c r="D964" s="149">
        <v>6.7569625847703083E-2</v>
      </c>
      <c r="E964" s="147">
        <v>6.6358278817700303E-2</v>
      </c>
      <c r="F964" s="147">
        <v>6.7814684659129695E-2</v>
      </c>
      <c r="G964" s="148">
        <v>182.38704863000001</v>
      </c>
      <c r="H964" s="148">
        <v>4.1223631000000003</v>
      </c>
      <c r="I964" s="148">
        <v>21.831285269999999</v>
      </c>
      <c r="J964" s="147">
        <v>-3.796670890353161E-4</v>
      </c>
      <c r="K964" s="159">
        <v>2.4505881142661279E-4</v>
      </c>
      <c r="L964" s="148">
        <v>2408.8380000000002</v>
      </c>
      <c r="M964" s="148">
        <v>0.90592700000000004</v>
      </c>
      <c r="N964" s="145"/>
      <c r="O964" s="145"/>
      <c r="P964" s="145"/>
      <c r="Q964" s="145"/>
      <c r="R964" s="145"/>
      <c r="S964" s="145"/>
      <c r="T964" s="145"/>
      <c r="U964" s="145"/>
      <c r="V964" s="145"/>
      <c r="W964" s="158"/>
      <c r="X964" s="158"/>
      <c r="Y964" s="145" t="s">
        <v>1682</v>
      </c>
    </row>
    <row r="965" spans="2:25" ht="14.25" customHeight="1" x14ac:dyDescent="0.25">
      <c r="B965" s="150">
        <v>41886</v>
      </c>
      <c r="C965" s="147">
        <v>6.7321546519891515E-2</v>
      </c>
      <c r="D965" s="149">
        <v>6.7459647059190178E-2</v>
      </c>
      <c r="E965" s="147">
        <v>6.638165156822276E-2</v>
      </c>
      <c r="F965" s="147">
        <v>6.819821301258687E-2</v>
      </c>
      <c r="G965" s="148">
        <v>183.51669262999999</v>
      </c>
      <c r="H965" s="148">
        <v>3.7741411200000003</v>
      </c>
      <c r="I965" s="148">
        <v>17.74369145</v>
      </c>
      <c r="J965" s="147">
        <v>-1.7532946185030561E-3</v>
      </c>
      <c r="K965" s="159">
        <v>7.3856595339669151E-4</v>
      </c>
      <c r="L965" s="148">
        <v>2426.2240000000002</v>
      </c>
      <c r="M965" s="148">
        <v>0.90658899999999998</v>
      </c>
      <c r="N965" s="145"/>
      <c r="O965" s="145"/>
      <c r="P965" s="145"/>
      <c r="Q965" s="145"/>
      <c r="R965" s="145"/>
      <c r="S965" s="145"/>
      <c r="T965" s="145"/>
      <c r="U965" s="145"/>
      <c r="V965" s="145"/>
      <c r="W965" s="158"/>
      <c r="X965" s="158"/>
      <c r="Y965" s="145" t="s">
        <v>1682</v>
      </c>
    </row>
    <row r="966" spans="2:25" ht="14.25" customHeight="1" x14ac:dyDescent="0.25">
      <c r="B966" s="150">
        <v>41887</v>
      </c>
      <c r="C966" s="147">
        <v>6.7307700282640298E-2</v>
      </c>
      <c r="D966" s="149">
        <v>6.7499266769168398E-2</v>
      </c>
      <c r="E966" s="147">
        <v>6.6199618826946832E-2</v>
      </c>
      <c r="F966" s="147">
        <v>6.7681237435680483E-2</v>
      </c>
      <c r="G966" s="148">
        <v>186.69705306</v>
      </c>
      <c r="H966" s="148">
        <v>4.18173803</v>
      </c>
      <c r="I966" s="148">
        <v>19.292810240000001</v>
      </c>
      <c r="J966" s="147">
        <v>-4.4248966165625356E-3</v>
      </c>
      <c r="K966" s="159">
        <v>1.8197066651208516E-4</v>
      </c>
      <c r="L966" s="148">
        <v>2449.259</v>
      </c>
      <c r="M966" s="148">
        <v>0.90670600000000001</v>
      </c>
      <c r="N966" s="145"/>
      <c r="O966" s="145"/>
      <c r="P966" s="145"/>
      <c r="Q966" s="145"/>
      <c r="R966" s="145"/>
      <c r="S966" s="145"/>
      <c r="T966" s="145"/>
      <c r="U966" s="145"/>
      <c r="V966" s="145"/>
      <c r="W966" s="158"/>
      <c r="X966" s="158"/>
      <c r="Y966" s="145" t="s">
        <v>1682</v>
      </c>
    </row>
    <row r="967" spans="2:25" ht="14.25" customHeight="1" x14ac:dyDescent="0.25">
      <c r="B967" s="150">
        <v>41891</v>
      </c>
      <c r="C967" s="147">
        <v>6.6875227892018677E-2</v>
      </c>
      <c r="D967" s="149">
        <v>6.7031212127354023E-2</v>
      </c>
      <c r="E967" s="147">
        <v>6.6163135452179653E-2</v>
      </c>
      <c r="F967" s="147">
        <v>6.7441956845266451E-2</v>
      </c>
      <c r="G967" s="148">
        <v>188.5588468</v>
      </c>
      <c r="H967" s="148">
        <v>4.6918394000000001</v>
      </c>
      <c r="I967" s="148">
        <v>13.933717720000001</v>
      </c>
      <c r="J967" s="147">
        <v>-8.4580511816697932E-3</v>
      </c>
      <c r="K967" s="159">
        <v>4.107447179124285E-4</v>
      </c>
      <c r="L967" s="148">
        <v>2445.2240000000002</v>
      </c>
      <c r="M967" s="148">
        <v>0.91248899999999999</v>
      </c>
      <c r="N967" s="145"/>
      <c r="O967" s="145"/>
      <c r="P967" s="145"/>
      <c r="Q967" s="145"/>
      <c r="R967" s="145"/>
      <c r="S967" s="145"/>
      <c r="T967" s="145"/>
      <c r="U967" s="145"/>
      <c r="V967" s="145"/>
      <c r="W967" s="158"/>
      <c r="X967" s="158"/>
      <c r="Y967" s="145" t="s">
        <v>1682</v>
      </c>
    </row>
    <row r="968" spans="2:25" ht="14.25" customHeight="1" x14ac:dyDescent="0.25">
      <c r="B968" s="150">
        <v>41892</v>
      </c>
      <c r="C968" s="147">
        <v>6.6825385093488704E-2</v>
      </c>
      <c r="D968" s="149">
        <v>6.6975473476684838E-2</v>
      </c>
      <c r="E968" s="147">
        <v>6.6004387828006397E-2</v>
      </c>
      <c r="F968" s="147">
        <v>6.7697362105333114E-2</v>
      </c>
      <c r="G968" s="148">
        <v>186.09105062</v>
      </c>
      <c r="H968" s="148">
        <v>3.1775073599999999</v>
      </c>
      <c r="I968" s="148">
        <v>10.82334281</v>
      </c>
      <c r="J968" s="147">
        <v>-7.4905683603355873E-3</v>
      </c>
      <c r="K968" s="159">
        <v>7.2188862864827619E-4</v>
      </c>
      <c r="L968" s="148">
        <v>2432.433</v>
      </c>
      <c r="M968" s="148">
        <v>0.91323500000000002</v>
      </c>
      <c r="N968" s="145"/>
      <c r="O968" s="145"/>
      <c r="P968" s="145"/>
      <c r="Q968" s="145"/>
      <c r="R968" s="145"/>
      <c r="S968" s="145"/>
      <c r="T968" s="145"/>
      <c r="U968" s="145"/>
      <c r="V968" s="145"/>
      <c r="W968" s="158"/>
      <c r="X968" s="158"/>
      <c r="Y968" s="145" t="s">
        <v>1682</v>
      </c>
    </row>
    <row r="969" spans="2:25" ht="14.25" customHeight="1" x14ac:dyDescent="0.25">
      <c r="B969" s="150">
        <v>41893</v>
      </c>
      <c r="C969" s="147">
        <v>6.7006690094282062E-2</v>
      </c>
      <c r="D969" s="149">
        <v>6.7175363972782939E-2</v>
      </c>
      <c r="E969" s="147">
        <v>6.6055608348764172E-2</v>
      </c>
      <c r="F969" s="147">
        <v>6.7503787805288998E-2</v>
      </c>
      <c r="G969" s="148">
        <v>183.88518714999998</v>
      </c>
      <c r="H969" s="148">
        <v>2.6128266999999998</v>
      </c>
      <c r="I969" s="148">
        <v>17.170788209999998</v>
      </c>
      <c r="J969" s="147">
        <v>-3.1274665743320474E-3</v>
      </c>
      <c r="K969" s="159">
        <v>3.2842383250605844E-4</v>
      </c>
      <c r="L969" s="148">
        <v>2423.4540000000002</v>
      </c>
      <c r="M969" s="148">
        <v>0.91085199999999999</v>
      </c>
      <c r="N969" s="145"/>
      <c r="O969" s="145"/>
      <c r="P969" s="145"/>
      <c r="Q969" s="145"/>
      <c r="R969" s="145"/>
      <c r="S969" s="145"/>
      <c r="T969" s="145"/>
      <c r="U969" s="145"/>
      <c r="V969" s="145"/>
      <c r="W969" s="158"/>
      <c r="X969" s="158"/>
      <c r="Y969" s="145" t="s">
        <v>1682</v>
      </c>
    </row>
    <row r="970" spans="2:25" ht="14.25" customHeight="1" x14ac:dyDescent="0.25">
      <c r="B970" s="150">
        <v>41894</v>
      </c>
      <c r="C970" s="147">
        <v>6.7071825075221012E-2</v>
      </c>
      <c r="D970" s="149">
        <v>6.7256474250988144E-2</v>
      </c>
      <c r="E970" s="147">
        <v>6.5985005139629641E-2</v>
      </c>
      <c r="F970" s="147">
        <v>6.7419886816156085E-2</v>
      </c>
      <c r="G970" s="148">
        <v>184.72802283000001</v>
      </c>
      <c r="H970" s="148">
        <v>2.3214896199999999</v>
      </c>
      <c r="I970" s="148">
        <v>12.125932460000001</v>
      </c>
      <c r="J970" s="147">
        <v>-5.1887275123283002E-3</v>
      </c>
      <c r="K970" s="159">
        <v>1.6341256516794189E-4</v>
      </c>
      <c r="L970" s="148">
        <v>2438.3580000000002</v>
      </c>
      <c r="M970" s="148">
        <v>0.90985300000000002</v>
      </c>
      <c r="N970" s="145"/>
      <c r="O970" s="145"/>
      <c r="P970" s="145"/>
      <c r="Q970" s="145"/>
      <c r="R970" s="145"/>
      <c r="S970" s="145"/>
      <c r="T970" s="145"/>
      <c r="U970" s="145"/>
      <c r="V970" s="145"/>
      <c r="W970" s="158"/>
      <c r="X970" s="158"/>
      <c r="Y970" s="145" t="s">
        <v>1682</v>
      </c>
    </row>
    <row r="971" spans="2:25" ht="14.25" customHeight="1" x14ac:dyDescent="0.25">
      <c r="B971" s="150">
        <v>41897</v>
      </c>
      <c r="C971" s="147">
        <v>6.6870942604285472E-2</v>
      </c>
      <c r="D971" s="149">
        <v>6.7007602486104809E-2</v>
      </c>
      <c r="E971" s="147">
        <v>6.5973767500370539E-2</v>
      </c>
      <c r="F971" s="147">
        <v>6.739758944948758E-2</v>
      </c>
      <c r="G971" s="148">
        <v>183.75230622000001</v>
      </c>
      <c r="H971" s="148">
        <v>2.4055999400000001</v>
      </c>
      <c r="I971" s="148">
        <v>11.22797815</v>
      </c>
      <c r="J971" s="147">
        <v>-6.2559831155900849E-3</v>
      </c>
      <c r="K971" s="159">
        <v>3.8998696338277128E-4</v>
      </c>
      <c r="L971" s="148">
        <v>2437.1889999999999</v>
      </c>
      <c r="M971" s="148">
        <v>0.91256099999999996</v>
      </c>
      <c r="N971" s="145"/>
      <c r="O971" s="145"/>
      <c r="P971" s="145"/>
      <c r="Q971" s="145"/>
      <c r="R971" s="145"/>
      <c r="S971" s="145"/>
      <c r="T971" s="145"/>
      <c r="U971" s="145"/>
      <c r="V971" s="145"/>
      <c r="W971" s="158"/>
      <c r="X971" s="158"/>
      <c r="Y971" s="145" t="s">
        <v>1682</v>
      </c>
    </row>
    <row r="972" spans="2:25" ht="14.25" customHeight="1" x14ac:dyDescent="0.25">
      <c r="B972" s="150">
        <v>41898</v>
      </c>
      <c r="C972" s="147">
        <v>6.6990490855451959E-2</v>
      </c>
      <c r="D972" s="149">
        <v>6.7144329782325374E-2</v>
      </c>
      <c r="E972" s="147">
        <v>6.6190377739152206E-2</v>
      </c>
      <c r="F972" s="147">
        <v>6.7421345403454055E-2</v>
      </c>
      <c r="G972" s="148">
        <v>182.05681528</v>
      </c>
      <c r="H972" s="148">
        <v>2.4699845599999999</v>
      </c>
      <c r="I972" s="148">
        <v>16.27213712</v>
      </c>
      <c r="J972" s="147">
        <v>-1.8496784405687308E-3</v>
      </c>
      <c r="K972" s="159">
        <v>2.7701562112868172E-4</v>
      </c>
      <c r="L972" s="148">
        <v>2388.7649999999999</v>
      </c>
      <c r="M972" s="148">
        <v>0.91095800000000005</v>
      </c>
      <c r="N972" s="145"/>
      <c r="O972" s="145"/>
      <c r="P972" s="145"/>
      <c r="Q972" s="145"/>
      <c r="R972" s="145"/>
      <c r="S972" s="145"/>
      <c r="T972" s="145"/>
      <c r="U972" s="145"/>
      <c r="V972" s="145"/>
      <c r="W972" s="158"/>
      <c r="X972" s="158"/>
      <c r="Y972" s="145" t="s">
        <v>1682</v>
      </c>
    </row>
    <row r="973" spans="2:25" ht="14.25" customHeight="1" x14ac:dyDescent="0.25">
      <c r="B973" s="150">
        <v>41899</v>
      </c>
      <c r="C973" s="147">
        <v>6.7011341899357563E-2</v>
      </c>
      <c r="D973" s="149">
        <v>6.7164089658574788E-2</v>
      </c>
      <c r="E973" s="147">
        <v>6.6054244445738708E-2</v>
      </c>
      <c r="F973" s="147">
        <v>6.7711775995480714E-2</v>
      </c>
      <c r="G973" s="148">
        <v>182.07080793</v>
      </c>
      <c r="H973" s="148">
        <v>1.5909116800000001</v>
      </c>
      <c r="I973" s="148">
        <v>9.0130315200000002</v>
      </c>
      <c r="J973" s="147">
        <v>-4.5358058909706674E-3</v>
      </c>
      <c r="K973" s="159">
        <v>5.4768633690592539E-4</v>
      </c>
      <c r="L973" s="148">
        <v>2401.326</v>
      </c>
      <c r="M973" s="148">
        <v>0.91078499999999996</v>
      </c>
      <c r="N973" s="145"/>
      <c r="O973" s="145"/>
      <c r="P973" s="145"/>
      <c r="Q973" s="145"/>
      <c r="R973" s="145"/>
      <c r="S973" s="145"/>
      <c r="T973" s="145"/>
      <c r="U973" s="145"/>
      <c r="V973" s="145"/>
      <c r="W973" s="158"/>
      <c r="X973" s="158"/>
      <c r="Y973" s="145" t="s">
        <v>1682</v>
      </c>
    </row>
    <row r="974" spans="2:25" ht="14.25" customHeight="1" x14ac:dyDescent="0.25">
      <c r="B974" s="150">
        <v>41900</v>
      </c>
      <c r="C974" s="147">
        <v>6.7095674148102094E-2</v>
      </c>
      <c r="D974" s="149">
        <v>6.728088716938399E-2</v>
      </c>
      <c r="E974" s="147">
        <v>6.5843160803324433E-2</v>
      </c>
      <c r="F974" s="147">
        <v>6.7720130763672476E-2</v>
      </c>
      <c r="G974" s="148">
        <v>181.58673472000001</v>
      </c>
      <c r="H974" s="148">
        <v>1.75513717</v>
      </c>
      <c r="I974" s="148">
        <v>10.203872749999999</v>
      </c>
      <c r="J974" s="147">
        <v>-5.818163285904657E-3</v>
      </c>
      <c r="K974" s="159">
        <v>4.3924359428848536E-4</v>
      </c>
      <c r="L974" s="148">
        <v>2408.6640000000002</v>
      </c>
      <c r="M974" s="148">
        <v>0.909663</v>
      </c>
      <c r="N974" s="145"/>
      <c r="O974" s="145"/>
      <c r="P974" s="145"/>
      <c r="Q974" s="145"/>
      <c r="R974" s="145"/>
      <c r="S974" s="145"/>
      <c r="T974" s="145"/>
      <c r="U974" s="145"/>
      <c r="V974" s="145"/>
      <c r="W974" s="158"/>
      <c r="X974" s="158"/>
      <c r="Y974" s="145" t="s">
        <v>1682</v>
      </c>
    </row>
    <row r="975" spans="2:25" ht="14.25" customHeight="1" x14ac:dyDescent="0.25">
      <c r="B975" s="150">
        <v>41901</v>
      </c>
      <c r="C975" s="147">
        <v>6.7037040236083936E-2</v>
      </c>
      <c r="D975" s="149">
        <v>6.7220217205838859E-2</v>
      </c>
      <c r="E975" s="147">
        <v>6.5628643718354834E-2</v>
      </c>
      <c r="F975" s="147">
        <v>6.7677787217169855E-2</v>
      </c>
      <c r="G975" s="148">
        <v>180.87058123</v>
      </c>
      <c r="H975" s="148">
        <v>2.44738319</v>
      </c>
      <c r="I975" s="148">
        <v>9.7960169500000003</v>
      </c>
      <c r="J975" s="147">
        <v>-3.9055644590897083E-3</v>
      </c>
      <c r="K975" s="159">
        <v>4.5757001133099606E-4</v>
      </c>
      <c r="L975" s="148">
        <v>2425.2109999999998</v>
      </c>
      <c r="M975" s="148">
        <v>0.91056499999999996</v>
      </c>
      <c r="N975" s="145"/>
      <c r="O975" s="145"/>
      <c r="P975" s="145"/>
      <c r="Q975" s="145"/>
      <c r="R975" s="145"/>
      <c r="S975" s="145"/>
      <c r="T975" s="145"/>
      <c r="U975" s="145"/>
      <c r="V975" s="145"/>
      <c r="W975" s="158"/>
      <c r="X975" s="158"/>
      <c r="Y975" s="145" t="s">
        <v>1682</v>
      </c>
    </row>
    <row r="976" spans="2:25" ht="14.25" customHeight="1" x14ac:dyDescent="0.25">
      <c r="B976" s="150">
        <v>41904</v>
      </c>
      <c r="C976" s="147">
        <v>6.7252442225629608E-2</v>
      </c>
      <c r="D976" s="149">
        <v>6.7432875908278497E-2</v>
      </c>
      <c r="E976" s="147">
        <v>6.5665835883857979E-2</v>
      </c>
      <c r="F976" s="147">
        <v>6.8182777894941732E-2</v>
      </c>
      <c r="G976" s="148">
        <v>180.26204043000001</v>
      </c>
      <c r="H976" s="148">
        <v>1.72892735</v>
      </c>
      <c r="I976" s="148">
        <v>10.21352862</v>
      </c>
      <c r="J976" s="147">
        <v>-1.6696748347406699E-3</v>
      </c>
      <c r="K976" s="159">
        <v>7.4990198666323449E-4</v>
      </c>
      <c r="L976" s="148">
        <v>2378.92</v>
      </c>
      <c r="M976" s="148">
        <v>0.90751199999999999</v>
      </c>
      <c r="N976" s="145"/>
      <c r="O976" s="145"/>
      <c r="P976" s="145"/>
      <c r="Q976" s="145"/>
      <c r="R976" s="145"/>
      <c r="S976" s="145"/>
      <c r="T976" s="145"/>
      <c r="U976" s="145"/>
      <c r="V976" s="145"/>
      <c r="W976" s="158"/>
      <c r="X976" s="158"/>
      <c r="Y976" s="145" t="s">
        <v>1682</v>
      </c>
    </row>
    <row r="977" spans="2:25" ht="14.25" customHeight="1" x14ac:dyDescent="0.25">
      <c r="B977" s="150">
        <v>41905</v>
      </c>
      <c r="C977" s="147">
        <v>6.7087035535982442E-2</v>
      </c>
      <c r="D977" s="149">
        <v>6.7298024529931097E-2</v>
      </c>
      <c r="E977" s="147">
        <v>6.5260527069020413E-2</v>
      </c>
      <c r="F977" s="147">
        <v>6.7951427380583157E-2</v>
      </c>
      <c r="G977" s="148">
        <v>181.01440196999999</v>
      </c>
      <c r="H977" s="148">
        <v>3.6205746800000003</v>
      </c>
      <c r="I977" s="148">
        <v>10.06956493</v>
      </c>
      <c r="J977" s="147">
        <v>-4.387791944156152E-3</v>
      </c>
      <c r="K977" s="159">
        <v>6.5340285065206005E-4</v>
      </c>
      <c r="L977" s="148">
        <v>2399.462</v>
      </c>
      <c r="M977" s="148">
        <v>0.90964699999999998</v>
      </c>
      <c r="N977" s="145"/>
      <c r="O977" s="145"/>
      <c r="P977" s="145"/>
      <c r="Q977" s="145"/>
      <c r="R977" s="145"/>
      <c r="S977" s="145"/>
      <c r="T977" s="145"/>
      <c r="U977" s="145"/>
      <c r="V977" s="145"/>
      <c r="W977" s="158"/>
      <c r="X977" s="158"/>
      <c r="Y977" s="145" t="s">
        <v>1682</v>
      </c>
    </row>
    <row r="978" spans="2:25" ht="14.25" customHeight="1" x14ac:dyDescent="0.25">
      <c r="B978" s="150">
        <v>41906</v>
      </c>
      <c r="C978" s="147">
        <v>6.7033911754576334E-2</v>
      </c>
      <c r="D978" s="149">
        <v>6.7242719496628231E-2</v>
      </c>
      <c r="E978" s="147">
        <v>6.5081617794575677E-2</v>
      </c>
      <c r="F978" s="147">
        <v>6.7697500828826279E-2</v>
      </c>
      <c r="G978" s="148">
        <v>180.55395774000002</v>
      </c>
      <c r="H978" s="148">
        <v>3.4181270799999997</v>
      </c>
      <c r="I978" s="148">
        <v>17.382908439999998</v>
      </c>
      <c r="J978" s="147">
        <v>-2.7071623927631232E-3</v>
      </c>
      <c r="K978" s="159">
        <v>4.5478133219804817E-4</v>
      </c>
      <c r="L978" s="148">
        <v>2441.864</v>
      </c>
      <c r="M978" s="148">
        <v>0.91032100000000005</v>
      </c>
      <c r="N978" s="145"/>
      <c r="O978" s="145"/>
      <c r="P978" s="145"/>
      <c r="Q978" s="145"/>
      <c r="R978" s="145"/>
      <c r="S978" s="145"/>
      <c r="T978" s="145"/>
      <c r="U978" s="145"/>
      <c r="V978" s="145"/>
      <c r="W978" s="158"/>
      <c r="X978" s="158"/>
      <c r="Y978" s="145" t="s">
        <v>1682</v>
      </c>
    </row>
    <row r="979" spans="2:25" ht="14.25" customHeight="1" x14ac:dyDescent="0.25">
      <c r="B979" s="150">
        <v>41907</v>
      </c>
      <c r="C979" s="147">
        <v>6.7016296768659459E-2</v>
      </c>
      <c r="D979" s="149">
        <v>6.7244390014124134E-2</v>
      </c>
      <c r="E979" s="147">
        <v>6.5133238632211016E-2</v>
      </c>
      <c r="F979" s="147">
        <v>6.7650243304235108E-2</v>
      </c>
      <c r="G979" s="148">
        <v>180.07056585999999</v>
      </c>
      <c r="H979" s="148">
        <v>3.3123288099999999</v>
      </c>
      <c r="I979" s="148">
        <v>14.895187839999998</v>
      </c>
      <c r="J979" s="147">
        <v>-4.509647999871514E-3</v>
      </c>
      <c r="K979" s="159">
        <v>4.058532901109746E-4</v>
      </c>
      <c r="L979" s="148">
        <v>2436.9650000000001</v>
      </c>
      <c r="M979" s="148">
        <v>0.91055900000000001</v>
      </c>
      <c r="N979" s="145"/>
      <c r="O979" s="145"/>
      <c r="P979" s="145"/>
      <c r="Q979" s="145"/>
      <c r="R979" s="145"/>
      <c r="S979" s="145"/>
      <c r="T979" s="145"/>
      <c r="U979" s="145"/>
      <c r="V979" s="145"/>
      <c r="W979" s="158"/>
      <c r="X979" s="158"/>
      <c r="Y979" s="145" t="s">
        <v>1682</v>
      </c>
    </row>
    <row r="980" spans="2:25" ht="14.25" customHeight="1" x14ac:dyDescent="0.25">
      <c r="B980" s="150">
        <v>41908</v>
      </c>
      <c r="C980" s="147">
        <v>6.7000216579937599E-2</v>
      </c>
      <c r="D980" s="149">
        <v>6.721676714528442E-2</v>
      </c>
      <c r="E980" s="147">
        <v>6.5203198289970551E-2</v>
      </c>
      <c r="F980" s="147">
        <v>6.7171018763571747E-2</v>
      </c>
      <c r="G980" s="148">
        <v>179.48253685</v>
      </c>
      <c r="H980" s="148">
        <v>1.37107913</v>
      </c>
      <c r="I980" s="148">
        <v>8.2064328500000006</v>
      </c>
      <c r="J980" s="147">
        <v>-6.2779492735233642E-3</v>
      </c>
      <c r="K980" s="159">
        <v>-4.5748381712673591E-5</v>
      </c>
      <c r="L980" s="148">
        <v>2437.201</v>
      </c>
      <c r="M980" s="148">
        <v>0.91061700000000001</v>
      </c>
      <c r="N980" s="145"/>
      <c r="O980" s="145"/>
      <c r="P980" s="145"/>
      <c r="Q980" s="145"/>
      <c r="R980" s="145"/>
      <c r="S980" s="145"/>
      <c r="T980" s="145"/>
      <c r="U980" s="145"/>
      <c r="V980" s="145"/>
      <c r="W980" s="158"/>
      <c r="X980" s="158"/>
      <c r="Y980" s="145" t="s">
        <v>1682</v>
      </c>
    </row>
    <row r="981" spans="2:25" ht="14.25" customHeight="1" x14ac:dyDescent="0.25">
      <c r="B981" s="150">
        <v>41911</v>
      </c>
      <c r="C981" s="147">
        <v>6.7020672272981724E-2</v>
      </c>
      <c r="D981" s="149">
        <v>6.7208319750488091E-2</v>
      </c>
      <c r="E981" s="147">
        <v>6.5095675677353138E-2</v>
      </c>
      <c r="F981" s="147">
        <v>6.7507009449918956E-2</v>
      </c>
      <c r="G981" s="148">
        <v>179.11410667000001</v>
      </c>
      <c r="H981" s="148">
        <v>2.6401741099999998</v>
      </c>
      <c r="I981" s="148">
        <v>11.412249039999999</v>
      </c>
      <c r="J981" s="147">
        <v>-4.1616916217320716E-3</v>
      </c>
      <c r="K981" s="159">
        <v>2.9868969943086521E-4</v>
      </c>
      <c r="L981" s="148">
        <v>2447.799</v>
      </c>
      <c r="M981" s="148">
        <v>0.91013999999999995</v>
      </c>
      <c r="N981" s="145"/>
      <c r="O981" s="145"/>
      <c r="P981" s="145"/>
      <c r="Q981" s="145"/>
      <c r="R981" s="145"/>
      <c r="S981" s="145"/>
      <c r="T981" s="145"/>
      <c r="U981" s="145"/>
      <c r="V981" s="145"/>
      <c r="W981" s="158"/>
      <c r="X981" s="158"/>
      <c r="Y981" s="145" t="s">
        <v>1682</v>
      </c>
    </row>
    <row r="982" spans="2:25" ht="14.25" customHeight="1" x14ac:dyDescent="0.25">
      <c r="B982" s="150">
        <v>41912</v>
      </c>
      <c r="C982" s="147">
        <v>6.6960667677448155E-2</v>
      </c>
      <c r="D982" s="149">
        <v>6.7179298491707284E-2</v>
      </c>
      <c r="E982" s="147">
        <v>6.4780199914325182E-2</v>
      </c>
      <c r="F982" s="147">
        <v>6.7250780157173007E-2</v>
      </c>
      <c r="G982" s="148">
        <v>178.88085978999999</v>
      </c>
      <c r="H982" s="148">
        <v>3.1272281</v>
      </c>
      <c r="I982" s="148">
        <v>9.8973664699999997</v>
      </c>
      <c r="J982" s="147">
        <v>-4.3885538181059518E-3</v>
      </c>
      <c r="K982" s="159">
        <v>7.1481665465722433E-5</v>
      </c>
      <c r="L982" s="148">
        <v>2450.9879999999998</v>
      </c>
      <c r="M982" s="148">
        <v>0.91085400000000005</v>
      </c>
      <c r="N982" s="145"/>
      <c r="O982" s="145"/>
      <c r="P982" s="145"/>
      <c r="Q982" s="145"/>
      <c r="R982" s="145"/>
      <c r="S982" s="145"/>
      <c r="T982" s="145"/>
      <c r="U982" s="145"/>
      <c r="V982" s="145"/>
      <c r="W982" s="158"/>
      <c r="X982" s="158"/>
      <c r="Y982" s="145" t="s">
        <v>1682</v>
      </c>
    </row>
    <row r="983" spans="2:25" ht="14.25" customHeight="1" x14ac:dyDescent="0.25">
      <c r="B983" s="150">
        <v>41920</v>
      </c>
      <c r="C983" s="147">
        <v>6.6978594109972492E-2</v>
      </c>
      <c r="D983" s="149">
        <v>6.722074368567979E-2</v>
      </c>
      <c r="E983" s="147">
        <v>6.4504427018929958E-2</v>
      </c>
      <c r="F983" s="147">
        <v>6.7128697815469845E-2</v>
      </c>
      <c r="G983" s="148">
        <v>178.52047482</v>
      </c>
      <c r="H983" s="148">
        <v>2.9164732600000001</v>
      </c>
      <c r="I983" s="148">
        <v>13.791159930000001</v>
      </c>
      <c r="J983" s="147">
        <v>-4.9605946203898545E-3</v>
      </c>
      <c r="K983" s="159">
        <v>-9.2045870209944702E-5</v>
      </c>
      <c r="L983" s="148">
        <v>2478.3829999999998</v>
      </c>
      <c r="M983" s="148">
        <v>0.910605</v>
      </c>
      <c r="N983" s="145"/>
      <c r="O983" s="145"/>
      <c r="P983" s="145"/>
      <c r="Q983" s="145"/>
      <c r="R983" s="145"/>
      <c r="S983" s="145"/>
      <c r="T983" s="145"/>
      <c r="U983" s="145"/>
      <c r="V983" s="145"/>
      <c r="W983" s="158"/>
      <c r="X983" s="158"/>
      <c r="Y983" s="145" t="s">
        <v>1682</v>
      </c>
    </row>
    <row r="984" spans="2:25" ht="14.25" customHeight="1" x14ac:dyDescent="0.25">
      <c r="B984" s="150">
        <v>41921</v>
      </c>
      <c r="C984" s="147">
        <v>6.6731519685301069E-2</v>
      </c>
      <c r="D984" s="149">
        <v>6.6887017296714965E-2</v>
      </c>
      <c r="E984" s="147">
        <v>6.4527674090727946E-2</v>
      </c>
      <c r="F984" s="147">
        <v>6.7772854712463651E-2</v>
      </c>
      <c r="G984" s="148">
        <v>176.95221463999999</v>
      </c>
      <c r="H984" s="148">
        <v>3.37889105</v>
      </c>
      <c r="I984" s="148">
        <v>14.40004708</v>
      </c>
      <c r="J984" s="147">
        <v>-4.7232892674011154E-3</v>
      </c>
      <c r="K984" s="159">
        <v>8.8583741574868591E-4</v>
      </c>
      <c r="L984" s="148">
        <v>2481.9549999999999</v>
      </c>
      <c r="M984" s="148">
        <v>0.91396299999999997</v>
      </c>
      <c r="N984" s="145"/>
      <c r="O984" s="145"/>
      <c r="P984" s="145"/>
      <c r="Q984" s="145"/>
      <c r="R984" s="145"/>
      <c r="S984" s="145"/>
      <c r="T984" s="145"/>
      <c r="U984" s="145"/>
      <c r="V984" s="145"/>
      <c r="W984" s="158"/>
      <c r="X984" s="158"/>
      <c r="Y984" s="145" t="s">
        <v>1682</v>
      </c>
    </row>
    <row r="985" spans="2:25" ht="14.25" customHeight="1" x14ac:dyDescent="0.25">
      <c r="B985" s="150">
        <v>41922</v>
      </c>
      <c r="C985" s="147">
        <v>6.6607786766339216E-2</v>
      </c>
      <c r="D985" s="149">
        <v>6.6705255481493267E-2</v>
      </c>
      <c r="E985" s="147">
        <v>6.4524839000981507E-2</v>
      </c>
      <c r="F985" s="147">
        <v>6.7756069026154123E-2</v>
      </c>
      <c r="G985" s="148">
        <v>175.91219228999998</v>
      </c>
      <c r="H985" s="148">
        <v>3.3583179300000006</v>
      </c>
      <c r="I985" s="148">
        <v>11.04741537</v>
      </c>
      <c r="J985" s="147">
        <v>-5.0874359659115352E-3</v>
      </c>
      <c r="K985" s="159">
        <v>1.0508135446608557E-3</v>
      </c>
      <c r="L985" s="148">
        <v>2466.7890000000002</v>
      </c>
      <c r="M985" s="148">
        <v>0.91564500000000004</v>
      </c>
      <c r="N985" s="145"/>
      <c r="O985" s="145"/>
      <c r="P985" s="145"/>
      <c r="Q985" s="145"/>
      <c r="R985" s="145"/>
      <c r="S985" s="145"/>
      <c r="T985" s="145"/>
      <c r="U985" s="145"/>
      <c r="V985" s="145"/>
      <c r="W985" s="158"/>
      <c r="X985" s="158"/>
      <c r="Y985" s="145" t="s">
        <v>1682</v>
      </c>
    </row>
    <row r="986" spans="2:25" ht="14.25" customHeight="1" x14ac:dyDescent="0.25">
      <c r="B986" s="150">
        <v>41925</v>
      </c>
      <c r="C986" s="147">
        <v>6.6615400747704806E-2</v>
      </c>
      <c r="D986" s="149">
        <v>6.6691695778602442E-2</v>
      </c>
      <c r="E986" s="147">
        <v>6.4602456588534043E-2</v>
      </c>
      <c r="F986" s="147">
        <v>6.7986863396701597E-2</v>
      </c>
      <c r="G986" s="148">
        <v>173.85689811</v>
      </c>
      <c r="H986" s="148">
        <v>2.7719049</v>
      </c>
      <c r="I986" s="148">
        <v>9.3881302099999999</v>
      </c>
      <c r="J986" s="147">
        <v>-4.4336723555678716E-3</v>
      </c>
      <c r="K986" s="159">
        <v>1.295167618099155E-3</v>
      </c>
      <c r="L986" s="148">
        <v>2454.9459999999999</v>
      </c>
      <c r="M986" s="148">
        <v>0.91569500000000004</v>
      </c>
      <c r="N986" s="145"/>
      <c r="O986" s="145"/>
      <c r="P986" s="145"/>
      <c r="Q986" s="145"/>
      <c r="R986" s="145"/>
      <c r="S986" s="145"/>
      <c r="T986" s="145"/>
      <c r="U986" s="145"/>
      <c r="V986" s="145"/>
      <c r="W986" s="158"/>
      <c r="X986" s="158"/>
      <c r="Y986" s="145" t="s">
        <v>1682</v>
      </c>
    </row>
    <row r="987" spans="2:25" ht="14.25" customHeight="1" x14ac:dyDescent="0.25">
      <c r="B987" s="150">
        <v>41926</v>
      </c>
      <c r="C987" s="147">
        <v>6.6520145672295153E-2</v>
      </c>
      <c r="D987" s="149">
        <v>6.658189608456401E-2</v>
      </c>
      <c r="E987" s="147">
        <v>6.4727237120282638E-2</v>
      </c>
      <c r="F987" s="147">
        <v>6.802039604266763E-2</v>
      </c>
      <c r="G987" s="148">
        <v>173.78015567</v>
      </c>
      <c r="H987" s="148">
        <v>3.9148750200000002</v>
      </c>
      <c r="I987" s="148">
        <v>11.91229687</v>
      </c>
      <c r="J987" s="147">
        <v>-2.6341989060117013E-3</v>
      </c>
      <c r="K987" s="159">
        <v>1.4384999581036201E-3</v>
      </c>
      <c r="L987" s="148">
        <v>2446.5619999999999</v>
      </c>
      <c r="M987" s="148">
        <v>0.91710800000000003</v>
      </c>
      <c r="N987" s="145"/>
      <c r="O987" s="145"/>
      <c r="P987" s="145"/>
      <c r="Q987" s="145"/>
      <c r="R987" s="145"/>
      <c r="S987" s="145"/>
      <c r="T987" s="145"/>
      <c r="U987" s="145"/>
      <c r="V987" s="145"/>
      <c r="W987" s="158"/>
      <c r="X987" s="158"/>
      <c r="Y987" s="145" t="s">
        <v>1682</v>
      </c>
    </row>
    <row r="988" spans="2:25" ht="14.25" customHeight="1" x14ac:dyDescent="0.25">
      <c r="B988" s="150">
        <v>41927</v>
      </c>
      <c r="C988" s="147">
        <v>6.6373585982756445E-2</v>
      </c>
      <c r="D988" s="149">
        <v>6.6364430258945381E-2</v>
      </c>
      <c r="E988" s="147">
        <v>6.4776520143831798E-2</v>
      </c>
      <c r="F988" s="147">
        <v>6.810962079844507E-2</v>
      </c>
      <c r="G988" s="148">
        <v>172.98110622000002</v>
      </c>
      <c r="H988" s="148">
        <v>3.8448511299999999</v>
      </c>
      <c r="I988" s="148">
        <v>15.856237669999999</v>
      </c>
      <c r="J988" s="147">
        <v>-2.2678150277213919E-3</v>
      </c>
      <c r="K988" s="159">
        <v>1.7451905394996886E-3</v>
      </c>
      <c r="L988" s="148">
        <v>2463.8739999999998</v>
      </c>
      <c r="M988" s="148">
        <v>0.91948399999999997</v>
      </c>
      <c r="N988" s="145"/>
      <c r="O988" s="145"/>
      <c r="P988" s="145"/>
      <c r="Q988" s="145"/>
      <c r="R988" s="145"/>
      <c r="S988" s="145"/>
      <c r="T988" s="145"/>
      <c r="U988" s="145"/>
      <c r="V988" s="145"/>
      <c r="W988" s="158"/>
      <c r="X988" s="158"/>
      <c r="Y988" s="145" t="s">
        <v>1682</v>
      </c>
    </row>
    <row r="989" spans="2:25" ht="14.25" customHeight="1" x14ac:dyDescent="0.25">
      <c r="B989" s="150">
        <v>41928</v>
      </c>
      <c r="C989" s="147">
        <v>6.6532471303262619E-2</v>
      </c>
      <c r="D989" s="149">
        <v>6.6510023205373928E-2</v>
      </c>
      <c r="E989" s="147">
        <v>6.4779048942085707E-2</v>
      </c>
      <c r="F989" s="147">
        <v>6.8674143102293764E-2</v>
      </c>
      <c r="G989" s="148">
        <v>173.91045654999999</v>
      </c>
      <c r="H989" s="148">
        <v>4.2828276700000005</v>
      </c>
      <c r="I989" s="148">
        <v>17.177381520000001</v>
      </c>
      <c r="J989" s="147">
        <v>2.2226251930208118E-3</v>
      </c>
      <c r="K989" s="159">
        <v>2.1641198969198361E-3</v>
      </c>
      <c r="L989" s="148">
        <v>2444.395</v>
      </c>
      <c r="M989" s="148">
        <v>0.91777900000000001</v>
      </c>
      <c r="N989" s="145"/>
      <c r="O989" s="145"/>
      <c r="P989" s="145"/>
      <c r="Q989" s="145"/>
      <c r="R989" s="145"/>
      <c r="S989" s="145"/>
      <c r="T989" s="145"/>
      <c r="U989" s="145"/>
      <c r="V989" s="145"/>
      <c r="W989" s="158"/>
      <c r="X989" s="158"/>
      <c r="Y989" s="145" t="s">
        <v>1682</v>
      </c>
    </row>
    <row r="990" spans="2:25" ht="14.25" customHeight="1" x14ac:dyDescent="0.25">
      <c r="B990" s="150">
        <v>41929</v>
      </c>
      <c r="C990" s="147">
        <v>6.6521800962115504E-2</v>
      </c>
      <c r="D990" s="149">
        <v>6.6451261472578904E-2</v>
      </c>
      <c r="E990" s="147">
        <v>6.5011119862787764E-2</v>
      </c>
      <c r="F990" s="147">
        <v>6.8757702067533372E-2</v>
      </c>
      <c r="G990" s="148">
        <v>179.07030051999999</v>
      </c>
      <c r="H990" s="148">
        <v>4.6254863500000001</v>
      </c>
      <c r="I990" s="148">
        <v>15.43648964</v>
      </c>
      <c r="J990" s="147">
        <v>-1.0986827389034713E-3</v>
      </c>
      <c r="K990" s="159">
        <v>2.3064405949544675E-3</v>
      </c>
      <c r="L990" s="148">
        <v>2441.732</v>
      </c>
      <c r="M990" s="148">
        <v>0.92078800000000005</v>
      </c>
      <c r="N990" s="145"/>
      <c r="O990" s="145"/>
      <c r="P990" s="145"/>
      <c r="Q990" s="145"/>
      <c r="R990" s="145"/>
      <c r="S990" s="145"/>
      <c r="T990" s="145"/>
      <c r="U990" s="145"/>
      <c r="V990" s="145"/>
      <c r="W990" s="158"/>
      <c r="X990" s="158"/>
      <c r="Y990" s="145" t="s">
        <v>1682</v>
      </c>
    </row>
    <row r="991" spans="2:25" ht="14.25" customHeight="1" x14ac:dyDescent="0.25">
      <c r="B991" s="150">
        <v>41932</v>
      </c>
      <c r="C991" s="147">
        <v>6.6361026298214845E-2</v>
      </c>
      <c r="D991" s="149">
        <v>6.6268975566438154E-2</v>
      </c>
      <c r="E991" s="147">
        <v>6.4672805481704926E-2</v>
      </c>
      <c r="F991" s="147">
        <v>6.8716308093810352E-2</v>
      </c>
      <c r="G991" s="148">
        <v>181.76340984000001</v>
      </c>
      <c r="H991" s="148">
        <v>5.7188337599999999</v>
      </c>
      <c r="I991" s="148">
        <v>11.536454540000001</v>
      </c>
      <c r="J991" s="147">
        <v>-3.6975019309528085E-3</v>
      </c>
      <c r="K991" s="159">
        <v>2.447332527372198E-3</v>
      </c>
      <c r="L991" s="148">
        <v>2454.7109999999998</v>
      </c>
      <c r="M991" s="148">
        <v>0.923566</v>
      </c>
      <c r="N991" s="145"/>
      <c r="O991" s="145"/>
      <c r="P991" s="145"/>
      <c r="Q991" s="145"/>
      <c r="R991" s="145"/>
      <c r="S991" s="145"/>
      <c r="T991" s="145"/>
      <c r="U991" s="145"/>
      <c r="V991" s="145"/>
      <c r="W991" s="158"/>
      <c r="X991" s="158"/>
      <c r="Y991" s="145" t="s">
        <v>1682</v>
      </c>
    </row>
    <row r="992" spans="2:25" ht="14.25" customHeight="1" x14ac:dyDescent="0.25">
      <c r="B992" s="150">
        <v>41933</v>
      </c>
      <c r="C992" s="147">
        <v>6.6462049196470627E-2</v>
      </c>
      <c r="D992" s="149">
        <v>6.635814187217276E-2</v>
      </c>
      <c r="E992" s="147">
        <v>6.4919510196712618E-2</v>
      </c>
      <c r="F992" s="147">
        <v>6.8703055069284272E-2</v>
      </c>
      <c r="G992" s="148">
        <v>182.21105686999999</v>
      </c>
      <c r="H992" s="148">
        <v>3.12251615</v>
      </c>
      <c r="I992" s="148">
        <v>11.866342339999999</v>
      </c>
      <c r="J992" s="147">
        <v>-2.6662601854872546E-3</v>
      </c>
      <c r="K992" s="159">
        <v>2.3449131971115117E-3</v>
      </c>
      <c r="L992" s="148">
        <v>2433.3910000000001</v>
      </c>
      <c r="M992" s="148">
        <v>0.92267500000000002</v>
      </c>
      <c r="N992" s="145"/>
      <c r="O992" s="145"/>
      <c r="P992" s="145"/>
      <c r="Q992" s="145"/>
      <c r="R992" s="145"/>
      <c r="S992" s="145"/>
      <c r="T992" s="145"/>
      <c r="U992" s="145"/>
      <c r="V992" s="145"/>
      <c r="W992" s="158"/>
      <c r="X992" s="158"/>
      <c r="Y992" s="145" t="s">
        <v>1682</v>
      </c>
    </row>
    <row r="993" spans="2:25" ht="14.25" customHeight="1" x14ac:dyDescent="0.25">
      <c r="B993" s="150">
        <v>41934</v>
      </c>
      <c r="C993" s="147">
        <v>6.6506536390831081E-2</v>
      </c>
      <c r="D993" s="149">
        <v>6.6428164417914659E-2</v>
      </c>
      <c r="E993" s="147">
        <v>6.4731849897165752E-2</v>
      </c>
      <c r="F993" s="147">
        <v>6.8635876445839572E-2</v>
      </c>
      <c r="G993" s="148">
        <v>183.15060484</v>
      </c>
      <c r="H993" s="148">
        <v>2.9830199799999999</v>
      </c>
      <c r="I993" s="148">
        <v>10.99165481</v>
      </c>
      <c r="J993" s="147">
        <v>2.6568758417793835E-5</v>
      </c>
      <c r="K993" s="159">
        <v>2.2077120279249129E-3</v>
      </c>
      <c r="L993" s="148">
        <v>2418.6410000000001</v>
      </c>
      <c r="M993" s="148">
        <v>0.92229399999999995</v>
      </c>
      <c r="N993" s="145"/>
      <c r="O993" s="145"/>
      <c r="P993" s="145"/>
      <c r="Q993" s="145"/>
      <c r="R993" s="145"/>
      <c r="S993" s="145"/>
      <c r="T993" s="145"/>
      <c r="U993" s="145"/>
      <c r="V993" s="145"/>
      <c r="W993" s="158"/>
      <c r="X993" s="158"/>
      <c r="Y993" s="145" t="s">
        <v>1682</v>
      </c>
    </row>
    <row r="994" spans="2:25" ht="14.25" customHeight="1" x14ac:dyDescent="0.25">
      <c r="B994" s="150">
        <v>41935</v>
      </c>
      <c r="C994" s="147">
        <v>6.6887271410691507E-2</v>
      </c>
      <c r="D994" s="149">
        <v>6.6836836799078647E-2</v>
      </c>
      <c r="E994" s="147">
        <v>6.5040667237716884E-2</v>
      </c>
      <c r="F994" s="147">
        <v>6.8759808878724238E-2</v>
      </c>
      <c r="G994" s="148">
        <v>184.29067516000001</v>
      </c>
      <c r="H994" s="148">
        <v>2.7975384300000004</v>
      </c>
      <c r="I994" s="148">
        <v>9.7670386100000002</v>
      </c>
      <c r="J994" s="147">
        <v>3.3187275488507635E-3</v>
      </c>
      <c r="K994" s="159">
        <v>1.9229720796455907E-3</v>
      </c>
      <c r="L994" s="148">
        <v>2395.9360000000001</v>
      </c>
      <c r="M994" s="148">
        <v>0.91705099999999995</v>
      </c>
      <c r="N994" s="145"/>
      <c r="O994" s="145"/>
      <c r="P994" s="145"/>
      <c r="Q994" s="145"/>
      <c r="R994" s="145"/>
      <c r="S994" s="145"/>
      <c r="T994" s="145"/>
      <c r="U994" s="145"/>
      <c r="V994" s="145"/>
      <c r="W994" s="158"/>
      <c r="X994" s="158"/>
      <c r="Y994" s="145" t="s">
        <v>1682</v>
      </c>
    </row>
    <row r="995" spans="2:25" ht="14.25" customHeight="1" x14ac:dyDescent="0.25">
      <c r="B995" s="150">
        <v>41936</v>
      </c>
      <c r="C995" s="147">
        <v>6.7034916627812038E-2</v>
      </c>
      <c r="D995" s="149">
        <v>6.7039809609252071E-2</v>
      </c>
      <c r="E995" s="147">
        <v>6.5152289193256621E-2</v>
      </c>
      <c r="F995" s="147">
        <v>6.8674245351372634E-2</v>
      </c>
      <c r="G995" s="148">
        <v>186.25780180999999</v>
      </c>
      <c r="H995" s="148">
        <v>2.2937946499999997</v>
      </c>
      <c r="I995" s="148">
        <v>7.9210827799999999</v>
      </c>
      <c r="J995" s="147">
        <v>4.6096898177772168E-3</v>
      </c>
      <c r="K995" s="159">
        <v>1.634435742120563E-3</v>
      </c>
      <c r="L995" s="148">
        <v>2390.7060000000001</v>
      </c>
      <c r="M995" s="148">
        <v>0.91524099999999997</v>
      </c>
      <c r="N995" s="145"/>
      <c r="O995" s="145"/>
      <c r="P995" s="145"/>
      <c r="Q995" s="145"/>
      <c r="R995" s="145"/>
      <c r="S995" s="145"/>
      <c r="T995" s="145"/>
      <c r="U995" s="145"/>
      <c r="V995" s="145"/>
      <c r="W995" s="158"/>
      <c r="X995" s="158"/>
      <c r="Y995" s="145" t="s">
        <v>1682</v>
      </c>
    </row>
    <row r="996" spans="2:25" ht="14.25" customHeight="1" x14ac:dyDescent="0.25">
      <c r="B996" s="150">
        <v>41939</v>
      </c>
      <c r="C996" s="147">
        <v>6.7105585142987811E-2</v>
      </c>
      <c r="D996" s="149">
        <v>6.7078787111499907E-2</v>
      </c>
      <c r="E996" s="147">
        <v>6.5509019842729416E-2</v>
      </c>
      <c r="F996" s="147">
        <v>6.8756793702865512E-2</v>
      </c>
      <c r="G996" s="148">
        <v>187.99357044999999</v>
      </c>
      <c r="H996" s="148">
        <v>2.9973136500000002</v>
      </c>
      <c r="I996" s="148">
        <v>8.7800930900000012</v>
      </c>
      <c r="J996" s="147">
        <v>4.331425973315082E-3</v>
      </c>
      <c r="K996" s="159">
        <v>1.678006591365605E-3</v>
      </c>
      <c r="L996" s="148">
        <v>2368.8319999999999</v>
      </c>
      <c r="M996" s="148">
        <v>0.91455200000000003</v>
      </c>
      <c r="N996" s="145"/>
      <c r="O996" s="145"/>
      <c r="P996" s="145"/>
      <c r="Q996" s="145"/>
      <c r="R996" s="145"/>
      <c r="S996" s="145"/>
      <c r="T996" s="145"/>
      <c r="U996" s="145"/>
      <c r="V996" s="145"/>
      <c r="W996" s="158"/>
      <c r="X996" s="158"/>
      <c r="Y996" s="145" t="s">
        <v>1682</v>
      </c>
    </row>
    <row r="997" spans="2:25" ht="14.25" customHeight="1" x14ac:dyDescent="0.25">
      <c r="B997" s="150">
        <v>41940</v>
      </c>
      <c r="C997" s="147">
        <v>6.695384984863538E-2</v>
      </c>
      <c r="D997" s="149">
        <v>6.6927018160136784E-2</v>
      </c>
      <c r="E997" s="147">
        <v>6.5018919781839574E-2</v>
      </c>
      <c r="F997" s="147">
        <v>6.849146219417887E-2</v>
      </c>
      <c r="G997" s="148">
        <v>189.48268504000001</v>
      </c>
      <c r="H997" s="148">
        <v>2.81266112</v>
      </c>
      <c r="I997" s="148">
        <v>12.266178230000001</v>
      </c>
      <c r="J997" s="147">
        <v>-1.512318504665775E-4</v>
      </c>
      <c r="K997" s="159">
        <v>1.5644440340420868E-3</v>
      </c>
      <c r="L997" s="148">
        <v>2416.6529999999998</v>
      </c>
      <c r="M997" s="148">
        <v>0.91684900000000003</v>
      </c>
      <c r="N997" s="145"/>
      <c r="O997" s="145"/>
      <c r="P997" s="145"/>
      <c r="Q997" s="145"/>
      <c r="R997" s="145"/>
      <c r="S997" s="145"/>
      <c r="T997" s="145"/>
      <c r="U997" s="145"/>
      <c r="V997" s="145"/>
      <c r="W997" s="158"/>
      <c r="X997" s="158"/>
      <c r="Y997" s="145" t="s">
        <v>1682</v>
      </c>
    </row>
    <row r="998" spans="2:25" ht="14.25" customHeight="1" x14ac:dyDescent="0.25">
      <c r="B998" s="150">
        <v>41941</v>
      </c>
      <c r="C998" s="147">
        <v>6.6709890287883836E-2</v>
      </c>
      <c r="D998" s="149">
        <v>6.6657210372738113E-2</v>
      </c>
      <c r="E998" s="147">
        <v>6.4771252645784663E-2</v>
      </c>
      <c r="F998" s="147">
        <v>6.8455536139145776E-2</v>
      </c>
      <c r="G998" s="148">
        <v>191.09564935999998</v>
      </c>
      <c r="H998" s="148">
        <v>4.4724468800000006</v>
      </c>
      <c r="I998" s="148">
        <v>20.171780529999999</v>
      </c>
      <c r="J998" s="147">
        <v>-1.9360499510176948E-4</v>
      </c>
      <c r="K998" s="159">
        <v>1.798325766407663E-3</v>
      </c>
      <c r="L998" s="148">
        <v>2451.384</v>
      </c>
      <c r="M998" s="148">
        <v>0.92038799999999998</v>
      </c>
      <c r="N998" s="145"/>
      <c r="O998" s="145"/>
      <c r="P998" s="145"/>
      <c r="Q998" s="145"/>
      <c r="R998" s="145"/>
      <c r="S998" s="145"/>
      <c r="T998" s="145"/>
      <c r="U998" s="145"/>
      <c r="V998" s="145"/>
      <c r="W998" s="158"/>
      <c r="X998" s="158"/>
      <c r="Y998" s="145" t="s">
        <v>1682</v>
      </c>
    </row>
    <row r="999" spans="2:25" ht="14.25" customHeight="1" x14ac:dyDescent="0.25">
      <c r="B999" s="150">
        <v>41942</v>
      </c>
      <c r="C999" s="147">
        <v>6.6815923535802541E-2</v>
      </c>
      <c r="D999" s="149">
        <v>6.6810526106787393E-2</v>
      </c>
      <c r="E999" s="147">
        <v>6.4843609018068432E-2</v>
      </c>
      <c r="F999" s="147">
        <v>6.836276272687386E-2</v>
      </c>
      <c r="G999" s="148">
        <v>192.26060568</v>
      </c>
      <c r="H999" s="148">
        <v>2.2049478599999999</v>
      </c>
      <c r="I999" s="148">
        <v>14.326030230000001</v>
      </c>
      <c r="J999" s="147">
        <v>-2.1003348101655494E-3</v>
      </c>
      <c r="K999" s="159">
        <v>1.5522366200864668E-3</v>
      </c>
      <c r="L999" s="148">
        <v>2468.9250000000002</v>
      </c>
      <c r="M999" s="148">
        <v>0.91908900000000004</v>
      </c>
      <c r="N999" s="145"/>
      <c r="O999" s="145"/>
      <c r="P999" s="145"/>
      <c r="Q999" s="145"/>
      <c r="R999" s="145"/>
      <c r="S999" s="145"/>
      <c r="T999" s="145"/>
      <c r="U999" s="145"/>
      <c r="V999" s="145"/>
      <c r="W999" s="158"/>
      <c r="X999" s="158"/>
      <c r="Y999" s="145" t="s">
        <v>1682</v>
      </c>
    </row>
    <row r="1000" spans="2:25" ht="14.25" customHeight="1" x14ac:dyDescent="0.25">
      <c r="B1000" s="150">
        <v>41943</v>
      </c>
      <c r="C1000" s="147">
        <v>6.6866365276494658E-2</v>
      </c>
      <c r="D1000" s="149">
        <v>6.683531836281556E-2</v>
      </c>
      <c r="E1000" s="147">
        <v>6.4965258911713064E-2</v>
      </c>
      <c r="F1000" s="147">
        <v>6.857477288841464E-2</v>
      </c>
      <c r="G1000" s="148">
        <v>192.50125016000001</v>
      </c>
      <c r="H1000" s="148">
        <v>3.02438918</v>
      </c>
      <c r="I1000" s="148">
        <v>21.323662240000001</v>
      </c>
      <c r="J1000" s="147">
        <v>-1.5013944720550097E-3</v>
      </c>
      <c r="K1000" s="159">
        <v>1.7394545255990795E-3</v>
      </c>
      <c r="L1000" s="148">
        <v>2508.3249999999998</v>
      </c>
      <c r="M1000" s="148">
        <v>0.91854899999999995</v>
      </c>
      <c r="N1000" s="145"/>
      <c r="O1000" s="145"/>
      <c r="P1000" s="145"/>
      <c r="Q1000" s="145"/>
      <c r="R1000" s="145"/>
      <c r="S1000" s="145"/>
      <c r="T1000" s="145"/>
      <c r="U1000" s="145"/>
      <c r="V1000" s="145"/>
      <c r="W1000" s="158"/>
      <c r="X1000" s="158"/>
      <c r="Y1000" s="145" t="s">
        <v>1682</v>
      </c>
    </row>
    <row r="1001" spans="2:25" ht="14.25" customHeight="1" x14ac:dyDescent="0.25">
      <c r="B1001" s="150">
        <v>41946</v>
      </c>
      <c r="C1001" s="147">
        <v>6.6664006814365434E-2</v>
      </c>
      <c r="D1001" s="149">
        <v>6.6533580400654657E-2</v>
      </c>
      <c r="E1001" s="147">
        <v>6.5377938119119725E-2</v>
      </c>
      <c r="F1001" s="147">
        <v>6.8623191768013306E-2</v>
      </c>
      <c r="G1001" s="148">
        <v>193.12317505000001</v>
      </c>
      <c r="H1001" s="148">
        <v>3.4447321000000004</v>
      </c>
      <c r="I1001" s="148">
        <v>16.51957938</v>
      </c>
      <c r="J1001" s="147">
        <v>-4.6209408450906151E-3</v>
      </c>
      <c r="K1001" s="159">
        <v>2.0896113673586486E-3</v>
      </c>
      <c r="L1001" s="148">
        <v>2512.5479999999998</v>
      </c>
      <c r="M1001" s="148">
        <v>0.92147800000000002</v>
      </c>
      <c r="N1001" s="145"/>
      <c r="O1001" s="145"/>
      <c r="P1001" s="145"/>
      <c r="Q1001" s="145"/>
      <c r="R1001" s="145"/>
      <c r="S1001" s="145"/>
      <c r="T1001" s="145"/>
      <c r="U1001" s="145"/>
      <c r="V1001" s="145"/>
      <c r="W1001" s="158"/>
      <c r="X1001" s="158"/>
      <c r="Y1001" s="145" t="s">
        <v>1682</v>
      </c>
    </row>
    <row r="1002" spans="2:25" ht="14.25" customHeight="1" x14ac:dyDescent="0.25">
      <c r="B1002" s="150">
        <v>41947</v>
      </c>
      <c r="C1002" s="147">
        <v>6.6369776267708042E-2</v>
      </c>
      <c r="D1002" s="149">
        <v>6.6199419579643995E-2</v>
      </c>
      <c r="E1002" s="147">
        <v>6.5419733989825313E-2</v>
      </c>
      <c r="F1002" s="147">
        <v>6.8546476385261679E-2</v>
      </c>
      <c r="G1002" s="148">
        <v>193.01746204</v>
      </c>
      <c r="H1002" s="148">
        <v>4.01369051</v>
      </c>
      <c r="I1002" s="148">
        <v>11.197189290000001</v>
      </c>
      <c r="J1002" s="147">
        <v>-4.5800326921294566E-3</v>
      </c>
      <c r="K1002" s="159">
        <v>2.3470568056176838E-3</v>
      </c>
      <c r="L1002" s="148">
        <v>2513.172</v>
      </c>
      <c r="M1002" s="148">
        <v>0.92605700000000002</v>
      </c>
      <c r="N1002" s="145"/>
      <c r="O1002" s="145"/>
      <c r="P1002" s="145"/>
      <c r="Q1002" s="145"/>
      <c r="R1002" s="145"/>
      <c r="S1002" s="145"/>
      <c r="T1002" s="145"/>
      <c r="U1002" s="145"/>
      <c r="V1002" s="145"/>
      <c r="W1002" s="158"/>
      <c r="X1002" s="158"/>
      <c r="Y1002" s="145" t="s">
        <v>1682</v>
      </c>
    </row>
    <row r="1003" spans="2:25" ht="14.25" customHeight="1" x14ac:dyDescent="0.25">
      <c r="B1003" s="150">
        <v>41948</v>
      </c>
      <c r="C1003" s="147">
        <v>6.6178110013334276E-2</v>
      </c>
      <c r="D1003" s="149">
        <v>6.5960465461141982E-2</v>
      </c>
      <c r="E1003" s="147">
        <v>6.5529343662779432E-2</v>
      </c>
      <c r="F1003" s="147">
        <v>6.843257248351553E-2</v>
      </c>
      <c r="G1003" s="148">
        <v>192.52189217999998</v>
      </c>
      <c r="H1003" s="148">
        <v>4.3954560100000002</v>
      </c>
      <c r="I1003" s="148">
        <v>11.067343619999999</v>
      </c>
      <c r="J1003" s="147">
        <v>-4.2444830991736184E-3</v>
      </c>
      <c r="K1003" s="159">
        <v>2.4721070223735486E-3</v>
      </c>
      <c r="L1003" s="148">
        <v>2503.4479999999999</v>
      </c>
      <c r="M1003" s="148">
        <v>0.92925800000000003</v>
      </c>
      <c r="N1003" s="145"/>
      <c r="O1003" s="145"/>
      <c r="P1003" s="145"/>
      <c r="Q1003" s="145"/>
      <c r="R1003" s="145"/>
      <c r="S1003" s="145"/>
      <c r="T1003" s="145"/>
      <c r="U1003" s="145"/>
      <c r="V1003" s="145"/>
      <c r="W1003" s="158"/>
      <c r="X1003" s="158"/>
      <c r="Y1003" s="145">
        <v>110</v>
      </c>
    </row>
    <row r="1004" spans="2:25" ht="14.25" customHeight="1" x14ac:dyDescent="0.25">
      <c r="B1004" s="150">
        <v>41949</v>
      </c>
      <c r="C1004" s="147">
        <v>6.6112625151693249E-2</v>
      </c>
      <c r="D1004" s="149">
        <v>6.584518769146594E-2</v>
      </c>
      <c r="E1004" s="147">
        <v>6.5601392812781961E-2</v>
      </c>
      <c r="F1004" s="147">
        <v>6.8261704703712775E-2</v>
      </c>
      <c r="G1004" s="148">
        <v>192.98251087</v>
      </c>
      <c r="H1004" s="148">
        <v>2.9773132600000003</v>
      </c>
      <c r="I1004" s="148">
        <v>10.257488460000001</v>
      </c>
      <c r="J1004" s="147">
        <v>-6.0239820849577637E-3</v>
      </c>
      <c r="K1004" s="159">
        <v>2.4165170122468355E-3</v>
      </c>
      <c r="L1004" s="148">
        <v>2506.067</v>
      </c>
      <c r="M1004" s="148">
        <v>0.93159199999999998</v>
      </c>
      <c r="N1004" s="145"/>
      <c r="O1004" s="145"/>
      <c r="P1004" s="145"/>
      <c r="Q1004" s="145"/>
      <c r="R1004" s="145"/>
      <c r="S1004" s="145"/>
      <c r="T1004" s="145"/>
      <c r="U1004" s="145"/>
      <c r="V1004" s="145"/>
      <c r="W1004" s="158"/>
      <c r="X1004" s="158"/>
      <c r="Y1004" s="145" t="s">
        <v>1682</v>
      </c>
    </row>
    <row r="1005" spans="2:25" ht="14.25" customHeight="1" x14ac:dyDescent="0.25">
      <c r="B1005" s="150">
        <v>41950</v>
      </c>
      <c r="C1005" s="147">
        <v>6.6135707173008249E-2</v>
      </c>
      <c r="D1005" s="149">
        <v>6.5858201640009578E-2</v>
      </c>
      <c r="E1005" s="147">
        <v>6.5837304972290012E-2</v>
      </c>
      <c r="F1005" s="147">
        <v>6.8171091316730964E-2</v>
      </c>
      <c r="G1005" s="148">
        <v>192.45411629999998</v>
      </c>
      <c r="H1005" s="148">
        <v>5.8117571799999999</v>
      </c>
      <c r="I1005" s="148">
        <v>21.837608369999998</v>
      </c>
      <c r="J1005" s="147">
        <v>-2.347317893974305E-3</v>
      </c>
      <c r="K1005" s="159">
        <v>2.3128896767213858E-3</v>
      </c>
      <c r="L1005" s="148">
        <v>2502.1529999999998</v>
      </c>
      <c r="M1005" s="148">
        <v>0.93150999999999995</v>
      </c>
      <c r="N1005" s="145"/>
      <c r="O1005" s="145"/>
      <c r="P1005" s="145"/>
      <c r="Q1005" s="145"/>
      <c r="R1005" s="145"/>
      <c r="S1005" s="145"/>
      <c r="T1005" s="145"/>
      <c r="U1005" s="145"/>
      <c r="V1005" s="145"/>
      <c r="W1005" s="158"/>
      <c r="X1005" s="158"/>
      <c r="Y1005" s="145" t="s">
        <v>1682</v>
      </c>
    </row>
    <row r="1006" spans="2:25" ht="14.25" customHeight="1" x14ac:dyDescent="0.25">
      <c r="B1006" s="150">
        <v>41953</v>
      </c>
      <c r="C1006" s="147">
        <v>6.5940386865725675E-2</v>
      </c>
      <c r="D1006" s="149">
        <v>6.5657107153941338E-2</v>
      </c>
      <c r="E1006" s="147">
        <v>6.5759214518472234E-2</v>
      </c>
      <c r="F1006" s="147">
        <v>6.803812271124221E-2</v>
      </c>
      <c r="G1006" s="148">
        <v>192.04430101</v>
      </c>
      <c r="H1006" s="148">
        <v>4.7241394699999999</v>
      </c>
      <c r="I1006" s="148">
        <v>20.586459680000001</v>
      </c>
      <c r="J1006" s="147">
        <v>-3.8762216488386898E-3</v>
      </c>
      <c r="K1006" s="159">
        <v>2.3810155573008723E-3</v>
      </c>
      <c r="L1006" s="148">
        <v>2565.73</v>
      </c>
      <c r="M1006" s="148">
        <v>0.93451300000000004</v>
      </c>
      <c r="N1006" s="145"/>
      <c r="O1006" s="145"/>
      <c r="P1006" s="145"/>
      <c r="Q1006" s="145"/>
      <c r="R1006" s="145"/>
      <c r="S1006" s="145"/>
      <c r="T1006" s="145"/>
      <c r="U1006" s="145"/>
      <c r="V1006" s="145"/>
      <c r="W1006" s="158"/>
      <c r="X1006" s="158"/>
      <c r="Y1006" s="145" t="s">
        <v>1682</v>
      </c>
    </row>
    <row r="1007" spans="2:25" ht="14.25" customHeight="1" x14ac:dyDescent="0.25">
      <c r="B1007" s="150">
        <v>41954</v>
      </c>
      <c r="C1007" s="147">
        <v>6.6189724806743483E-2</v>
      </c>
      <c r="D1007" s="149">
        <v>6.5910418033527735E-2</v>
      </c>
      <c r="E1007" s="147">
        <v>6.6085622039987149E-2</v>
      </c>
      <c r="F1007" s="147">
        <v>6.7997644048744449E-2</v>
      </c>
      <c r="G1007" s="148">
        <v>191.86703064</v>
      </c>
      <c r="H1007" s="148">
        <v>4.7952457600000002</v>
      </c>
      <c r="I1007" s="148">
        <v>27.270616799999999</v>
      </c>
      <c r="J1007" s="147">
        <v>2.580022040108835E-3</v>
      </c>
      <c r="K1007" s="159">
        <v>2.0872260152167144E-3</v>
      </c>
      <c r="L1007" s="148">
        <v>2558.6120000000001</v>
      </c>
      <c r="M1007" s="148">
        <v>0.93130400000000002</v>
      </c>
      <c r="N1007" s="145"/>
      <c r="O1007" s="145"/>
      <c r="P1007" s="145"/>
      <c r="Q1007" s="145"/>
      <c r="R1007" s="145"/>
      <c r="S1007" s="145"/>
      <c r="T1007" s="145"/>
      <c r="U1007" s="145"/>
      <c r="V1007" s="145"/>
      <c r="W1007" s="158"/>
      <c r="X1007" s="158"/>
      <c r="Y1007" s="145" t="s">
        <v>1682</v>
      </c>
    </row>
    <row r="1008" spans="2:25" ht="14.25" customHeight="1" x14ac:dyDescent="0.25">
      <c r="B1008" s="150">
        <v>41955</v>
      </c>
      <c r="C1008" s="147">
        <v>6.5725334741626396E-2</v>
      </c>
      <c r="D1008" s="149">
        <v>6.5324970803556121E-2</v>
      </c>
      <c r="E1008" s="147">
        <v>6.6123449105474144E-2</v>
      </c>
      <c r="F1008" s="147">
        <v>6.7880465577345325E-2</v>
      </c>
      <c r="G1008" s="148">
        <v>193.69771402000001</v>
      </c>
      <c r="H1008" s="148">
        <v>4.3028344399999998</v>
      </c>
      <c r="I1008" s="148">
        <v>16.52524579</v>
      </c>
      <c r="J1008" s="147">
        <v>-2.2949433195753456E-3</v>
      </c>
      <c r="K1008" s="159">
        <v>2.5554947737892048E-3</v>
      </c>
      <c r="L1008" s="148">
        <v>2594.3180000000002</v>
      </c>
      <c r="M1008" s="148">
        <v>0.93839499999999998</v>
      </c>
      <c r="N1008" s="145"/>
      <c r="O1008" s="145"/>
      <c r="P1008" s="145"/>
      <c r="Q1008" s="145"/>
      <c r="R1008" s="145"/>
      <c r="S1008" s="145"/>
      <c r="T1008" s="145"/>
      <c r="U1008" s="145"/>
      <c r="V1008" s="145"/>
      <c r="W1008" s="158"/>
      <c r="X1008" s="158"/>
      <c r="Y1008" s="145" t="s">
        <v>1682</v>
      </c>
    </row>
    <row r="1009" spans="2:25" ht="14.25" customHeight="1" x14ac:dyDescent="0.25">
      <c r="B1009" s="150">
        <v>41956</v>
      </c>
      <c r="C1009" s="147">
        <v>6.5941488838644396E-2</v>
      </c>
      <c r="D1009" s="149">
        <v>6.5598831717434331E-2</v>
      </c>
      <c r="E1009" s="147">
        <v>6.6247097786799256E-2</v>
      </c>
      <c r="F1009" s="147">
        <v>6.7891666871434789E-2</v>
      </c>
      <c r="G1009" s="148">
        <v>194.81711941</v>
      </c>
      <c r="H1009" s="148">
        <v>4.2255815199999995</v>
      </c>
      <c r="I1009" s="148">
        <v>21.285224710000001</v>
      </c>
      <c r="J1009" s="147">
        <v>2.279679353320263E-4</v>
      </c>
      <c r="K1009" s="159">
        <v>2.2928351540004582E-3</v>
      </c>
      <c r="L1009" s="148">
        <v>2579.75</v>
      </c>
      <c r="M1009" s="148">
        <v>0.93598099999999995</v>
      </c>
      <c r="N1009" s="145"/>
      <c r="O1009" s="145"/>
      <c r="P1009" s="145"/>
      <c r="Q1009" s="145"/>
      <c r="R1009" s="145"/>
      <c r="S1009" s="145"/>
      <c r="T1009" s="145"/>
      <c r="U1009" s="145"/>
      <c r="V1009" s="145"/>
      <c r="W1009" s="158"/>
      <c r="X1009" s="158"/>
      <c r="Y1009" s="145" t="s">
        <v>1682</v>
      </c>
    </row>
    <row r="1010" spans="2:25" ht="14.25" customHeight="1" x14ac:dyDescent="0.25">
      <c r="B1010" s="150">
        <v>41957</v>
      </c>
      <c r="C1010" s="147">
        <v>6.5832594136587527E-2</v>
      </c>
      <c r="D1010" s="149">
        <v>6.5459600670372764E-2</v>
      </c>
      <c r="E1010" s="147">
        <v>6.6069399690712835E-2</v>
      </c>
      <c r="F1010" s="147">
        <v>6.7955190128873202E-2</v>
      </c>
      <c r="G1010" s="148">
        <v>196.64455824999999</v>
      </c>
      <c r="H1010" s="148">
        <v>3.8137325199999998</v>
      </c>
      <c r="I1010" s="148">
        <v>15.3657989</v>
      </c>
      <c r="J1010" s="147">
        <v>-1.4239542537152242E-3</v>
      </c>
      <c r="K1010" s="159">
        <v>2.4955894585004385E-3</v>
      </c>
      <c r="L1010" s="148">
        <v>2581.0929999999998</v>
      </c>
      <c r="M1010" s="148">
        <v>0.93812300000000004</v>
      </c>
      <c r="N1010" s="145"/>
      <c r="O1010" s="145"/>
      <c r="P1010" s="145"/>
      <c r="Q1010" s="145"/>
      <c r="R1010" s="145"/>
      <c r="S1010" s="145"/>
      <c r="T1010" s="145"/>
      <c r="U1010" s="145"/>
      <c r="V1010" s="145"/>
      <c r="W1010" s="158"/>
      <c r="X1010" s="158"/>
      <c r="Y1010" s="145" t="s">
        <v>1682</v>
      </c>
    </row>
    <row r="1011" spans="2:25" ht="14.25" customHeight="1" x14ac:dyDescent="0.25">
      <c r="B1011" s="150">
        <v>41960</v>
      </c>
      <c r="C1011" s="147">
        <v>6.585410313573635E-2</v>
      </c>
      <c r="D1011" s="149">
        <v>6.5486026428023897E-2</v>
      </c>
      <c r="E1011" s="147">
        <v>6.6102820148488714E-2</v>
      </c>
      <c r="F1011" s="147">
        <v>6.7919194897581192E-2</v>
      </c>
      <c r="G1011" s="148">
        <v>198.04160329000001</v>
      </c>
      <c r="H1011" s="148">
        <v>4.8237096299999997</v>
      </c>
      <c r="I1011" s="148">
        <v>15.359922020000001</v>
      </c>
      <c r="J1011" s="147">
        <v>-2.0425360989105891E-3</v>
      </c>
      <c r="K1011" s="159">
        <v>2.4331684695572953E-3</v>
      </c>
      <c r="L1011" s="148">
        <v>2567.1010000000001</v>
      </c>
      <c r="M1011" s="148">
        <v>0.93799299999999997</v>
      </c>
      <c r="N1011" s="145"/>
      <c r="O1011" s="145"/>
      <c r="P1011" s="145"/>
      <c r="Q1011" s="145"/>
      <c r="R1011" s="145"/>
      <c r="S1011" s="145"/>
      <c r="T1011" s="145"/>
      <c r="U1011" s="145"/>
      <c r="V1011" s="145"/>
      <c r="W1011" s="158"/>
      <c r="X1011" s="158"/>
      <c r="Y1011" s="145" t="s">
        <v>1682</v>
      </c>
    </row>
    <row r="1012" spans="2:25" ht="14.25" customHeight="1" x14ac:dyDescent="0.25">
      <c r="B1012" s="150">
        <v>41961</v>
      </c>
      <c r="C1012" s="147">
        <v>6.6054226857291273E-2</v>
      </c>
      <c r="D1012" s="149">
        <v>6.5747404529300099E-2</v>
      </c>
      <c r="E1012" s="147">
        <v>6.6368121037787428E-2</v>
      </c>
      <c r="F1012" s="147">
        <v>6.7887535586610273E-2</v>
      </c>
      <c r="G1012" s="148">
        <v>199.00958542999999</v>
      </c>
      <c r="H1012" s="148">
        <v>3.3591195200000001</v>
      </c>
      <c r="I1012" s="148">
        <v>10.91897983</v>
      </c>
      <c r="J1012" s="147">
        <v>-4.3179076600560907E-3</v>
      </c>
      <c r="K1012" s="159">
        <v>2.1401310573101739E-3</v>
      </c>
      <c r="L1012" s="148">
        <v>2541.4160000000002</v>
      </c>
      <c r="M1012" s="148">
        <v>0.93538699999999997</v>
      </c>
      <c r="N1012" s="145"/>
      <c r="O1012" s="145"/>
      <c r="P1012" s="145"/>
      <c r="Q1012" s="145"/>
      <c r="R1012" s="145"/>
      <c r="S1012" s="145"/>
      <c r="T1012" s="145"/>
      <c r="U1012" s="145"/>
      <c r="V1012" s="145"/>
      <c r="W1012" s="158"/>
      <c r="X1012" s="158"/>
      <c r="Y1012" s="145" t="s">
        <v>1682</v>
      </c>
    </row>
    <row r="1013" spans="2:25" ht="14.25" customHeight="1" x14ac:dyDescent="0.25">
      <c r="B1013" s="150">
        <v>41962</v>
      </c>
      <c r="C1013" s="147">
        <v>6.6096923697604448E-2</v>
      </c>
      <c r="D1013" s="149">
        <v>6.5835941956944061E-2</v>
      </c>
      <c r="E1013" s="147">
        <v>6.6275826195565476E-2</v>
      </c>
      <c r="F1013" s="147">
        <v>6.7802924606771162E-2</v>
      </c>
      <c r="G1013" s="148">
        <v>198.91381021000001</v>
      </c>
      <c r="H1013" s="148">
        <v>3.2257601</v>
      </c>
      <c r="I1013" s="148">
        <v>10.368636090000001</v>
      </c>
      <c r="J1013" s="147">
        <v>-3.5055588978130797E-3</v>
      </c>
      <c r="K1013" s="159">
        <v>1.9669826498271009E-3</v>
      </c>
      <c r="L1013" s="148">
        <v>2537.223</v>
      </c>
      <c r="M1013" s="148">
        <v>0.93502600000000002</v>
      </c>
      <c r="N1013" s="145"/>
      <c r="O1013" s="145"/>
      <c r="P1013" s="145"/>
      <c r="Q1013" s="145"/>
      <c r="R1013" s="145"/>
      <c r="S1013" s="145"/>
      <c r="T1013" s="145"/>
      <c r="U1013" s="145"/>
      <c r="V1013" s="145"/>
      <c r="W1013" s="158"/>
      <c r="X1013" s="158"/>
      <c r="Y1013" s="145" t="s">
        <v>1682</v>
      </c>
    </row>
    <row r="1014" spans="2:25" ht="14.25" customHeight="1" x14ac:dyDescent="0.25">
      <c r="B1014" s="150">
        <v>41963</v>
      </c>
      <c r="C1014" s="147">
        <v>6.6065237416112491E-2</v>
      </c>
      <c r="D1014" s="149">
        <v>6.5818405777418709E-2</v>
      </c>
      <c r="E1014" s="147">
        <v>6.6210164547592182E-2</v>
      </c>
      <c r="F1014" s="147">
        <v>6.776304702776656E-2</v>
      </c>
      <c r="G1014" s="148">
        <v>198.24250802</v>
      </c>
      <c r="H1014" s="148">
        <v>3.2972694300000005</v>
      </c>
      <c r="I1014" s="148">
        <v>8.5287964000000009</v>
      </c>
      <c r="J1014" s="147">
        <v>-2.7242481910234682E-3</v>
      </c>
      <c r="K1014" s="159">
        <v>1.9446412503478505E-3</v>
      </c>
      <c r="L1014" s="148">
        <v>2537.0990000000002</v>
      </c>
      <c r="M1014" s="148">
        <v>0.93574400000000002</v>
      </c>
      <c r="N1014" s="145"/>
      <c r="O1014" s="145"/>
      <c r="P1014" s="145"/>
      <c r="Q1014" s="145"/>
      <c r="R1014" s="145"/>
      <c r="S1014" s="145"/>
      <c r="T1014" s="145"/>
      <c r="U1014" s="145"/>
      <c r="V1014" s="145"/>
      <c r="W1014" s="158"/>
      <c r="X1014" s="158"/>
      <c r="Y1014" s="145" t="s">
        <v>1682</v>
      </c>
    </row>
    <row r="1015" spans="2:25" ht="14.25" customHeight="1" x14ac:dyDescent="0.25">
      <c r="B1015" s="150">
        <v>41964</v>
      </c>
      <c r="C1015" s="147">
        <v>6.6052480958153914E-2</v>
      </c>
      <c r="D1015" s="149">
        <v>6.5783733087352719E-2</v>
      </c>
      <c r="E1015" s="147">
        <v>6.611240116057579E-2</v>
      </c>
      <c r="F1015" s="147">
        <v>6.7804658413334953E-2</v>
      </c>
      <c r="G1015" s="148">
        <v>198.80945543999999</v>
      </c>
      <c r="H1015" s="148">
        <v>3.03072476</v>
      </c>
      <c r="I1015" s="148">
        <v>18.83181991</v>
      </c>
      <c r="J1015" s="147">
        <v>-2.0516093585666835E-3</v>
      </c>
      <c r="K1015" s="159">
        <v>2.0209253259822341E-3</v>
      </c>
      <c r="L1015" s="148">
        <v>2583.4549999999999</v>
      </c>
      <c r="M1015" s="148">
        <v>0.93618599999999996</v>
      </c>
      <c r="N1015" s="145"/>
      <c r="O1015" s="145"/>
      <c r="P1015" s="145"/>
      <c r="Q1015" s="145"/>
      <c r="R1015" s="145"/>
      <c r="S1015" s="145"/>
      <c r="T1015" s="145"/>
      <c r="U1015" s="145"/>
      <c r="V1015" s="145"/>
      <c r="W1015" s="158"/>
      <c r="X1015" s="158"/>
      <c r="Y1015" s="145" t="s">
        <v>1682</v>
      </c>
    </row>
    <row r="1016" spans="2:25" ht="14.25" customHeight="1" x14ac:dyDescent="0.25">
      <c r="B1016" s="150">
        <v>41967</v>
      </c>
      <c r="C1016" s="147">
        <v>6.4220394850586129E-2</v>
      </c>
      <c r="D1016" s="149">
        <v>6.3869697109394177E-2</v>
      </c>
      <c r="E1016" s="147">
        <v>6.4098893034915061E-2</v>
      </c>
      <c r="F1016" s="147">
        <v>6.6164891013505867E-2</v>
      </c>
      <c r="G1016" s="148">
        <v>198.95892072999999</v>
      </c>
      <c r="H1016" s="148">
        <v>6.903293399999999</v>
      </c>
      <c r="I1016" s="148">
        <v>38.008993199999999</v>
      </c>
      <c r="J1016" s="147">
        <v>5.8411895563759836E-4</v>
      </c>
      <c r="K1016" s="159">
        <v>2.2951939041116892E-3</v>
      </c>
      <c r="L1016" s="148">
        <v>2649.2579999999998</v>
      </c>
      <c r="M1016" s="148">
        <v>0.92418599999999995</v>
      </c>
      <c r="N1016" s="145"/>
      <c r="O1016" s="145"/>
      <c r="P1016" s="145"/>
      <c r="Q1016" s="145"/>
      <c r="R1016" s="145"/>
      <c r="S1016" s="145"/>
      <c r="T1016" s="145"/>
      <c r="U1016" s="145"/>
      <c r="V1016" s="145"/>
      <c r="W1016" s="158"/>
      <c r="X1016" s="158"/>
      <c r="Y1016" s="145" t="s">
        <v>1682</v>
      </c>
    </row>
    <row r="1017" spans="2:25" ht="14.25" customHeight="1" x14ac:dyDescent="0.25">
      <c r="B1017" s="150">
        <v>41968</v>
      </c>
      <c r="C1017" s="147">
        <v>6.4140473231507386E-2</v>
      </c>
      <c r="D1017" s="149">
        <v>6.3715869121841295E-2</v>
      </c>
      <c r="E1017" s="147">
        <v>6.4299634346441675E-2</v>
      </c>
      <c r="F1017" s="147">
        <v>6.6235167954760921E-2</v>
      </c>
      <c r="G1017" s="148">
        <v>199.24870784000001</v>
      </c>
      <c r="H1017" s="148">
        <v>5.8387163200000005</v>
      </c>
      <c r="I1017" s="148">
        <v>36.044693129999999</v>
      </c>
      <c r="J1017" s="147">
        <v>6.6676736447801059E-3</v>
      </c>
      <c r="K1017" s="159">
        <v>2.5192988329196253E-3</v>
      </c>
      <c r="L1017" s="148">
        <v>2685.5610000000001</v>
      </c>
      <c r="M1017" s="148">
        <v>0.92543500000000001</v>
      </c>
      <c r="N1017" s="145"/>
      <c r="O1017" s="145"/>
      <c r="P1017" s="145"/>
      <c r="Q1017" s="145"/>
      <c r="R1017" s="145"/>
      <c r="S1017" s="145"/>
      <c r="T1017" s="145"/>
      <c r="U1017" s="145"/>
      <c r="V1017" s="145"/>
      <c r="W1017" s="158"/>
      <c r="X1017" s="158"/>
      <c r="Y1017" s="145" t="s">
        <v>1682</v>
      </c>
    </row>
    <row r="1018" spans="2:25" ht="14.25" customHeight="1" x14ac:dyDescent="0.25">
      <c r="B1018" s="150">
        <v>41969</v>
      </c>
      <c r="C1018" s="147">
        <v>6.4491576223167299E-2</v>
      </c>
      <c r="D1018" s="149">
        <v>6.4123129771117116E-2</v>
      </c>
      <c r="E1018" s="147">
        <v>6.4609194331055941E-2</v>
      </c>
      <c r="F1018" s="147">
        <v>6.6412417310042396E-2</v>
      </c>
      <c r="G1018" s="148">
        <v>199.40398902000001</v>
      </c>
      <c r="H1018" s="148">
        <v>5.3374826200000003</v>
      </c>
      <c r="I1018" s="148">
        <v>30.801212190000001</v>
      </c>
      <c r="J1018" s="147">
        <v>6.8481372427918611E-3</v>
      </c>
      <c r="K1018" s="159">
        <v>2.2892875389252804E-3</v>
      </c>
      <c r="L1018" s="148">
        <v>2723.018</v>
      </c>
      <c r="M1018" s="148">
        <v>0.920682</v>
      </c>
      <c r="N1018" s="145"/>
      <c r="O1018" s="145"/>
      <c r="P1018" s="145"/>
      <c r="Q1018" s="145"/>
      <c r="R1018" s="145"/>
      <c r="S1018" s="145"/>
      <c r="T1018" s="145"/>
      <c r="U1018" s="145"/>
      <c r="V1018" s="145"/>
      <c r="W1018" s="158"/>
      <c r="X1018" s="158"/>
      <c r="Y1018" s="145" t="s">
        <v>1682</v>
      </c>
    </row>
    <row r="1019" spans="2:25" ht="14.25" customHeight="1" x14ac:dyDescent="0.25">
      <c r="B1019" s="150">
        <v>41970</v>
      </c>
      <c r="C1019" s="147">
        <v>6.4373527057235841E-2</v>
      </c>
      <c r="D1019" s="149">
        <v>6.3847038797200231E-2</v>
      </c>
      <c r="E1019" s="147">
        <v>6.49886770628684E-2</v>
      </c>
      <c r="F1019" s="147">
        <v>6.6658279858582442E-2</v>
      </c>
      <c r="G1019" s="148">
        <v>201.76628946</v>
      </c>
      <c r="H1019" s="148">
        <v>8.3253582500000007</v>
      </c>
      <c r="I1019" s="148">
        <v>41.532550270000002</v>
      </c>
      <c r="J1019" s="147">
        <v>9.2238057249489219E-3</v>
      </c>
      <c r="K1019" s="159">
        <v>2.8112410613822109E-3</v>
      </c>
      <c r="L1019" s="148">
        <v>2754.49</v>
      </c>
      <c r="M1019" s="148">
        <v>0.92263099999999998</v>
      </c>
      <c r="N1019" s="145"/>
      <c r="O1019" s="145"/>
      <c r="P1019" s="145"/>
      <c r="Q1019" s="145"/>
      <c r="R1019" s="145"/>
      <c r="S1019" s="145"/>
      <c r="T1019" s="145"/>
      <c r="U1019" s="145"/>
      <c r="V1019" s="145"/>
      <c r="W1019" s="158"/>
      <c r="X1019" s="158"/>
      <c r="Y1019" s="145" t="s">
        <v>1682</v>
      </c>
    </row>
    <row r="1020" spans="2:25" ht="14.25" customHeight="1" x14ac:dyDescent="0.25">
      <c r="B1020" s="150">
        <v>41971</v>
      </c>
      <c r="C1020" s="147">
        <v>6.4988637053199905E-2</v>
      </c>
      <c r="D1020" s="149">
        <v>6.4539089021535975E-2</v>
      </c>
      <c r="E1020" s="147">
        <v>6.5742197511808126E-2</v>
      </c>
      <c r="F1020" s="147">
        <v>6.6981827824269854E-2</v>
      </c>
      <c r="G1020" s="148">
        <v>208.85945884</v>
      </c>
      <c r="H1020" s="148">
        <v>9.8037695899999999</v>
      </c>
      <c r="I1020" s="148">
        <v>43.719054290000003</v>
      </c>
      <c r="J1020" s="147">
        <v>1.840352207997854E-2</v>
      </c>
      <c r="K1020" s="159">
        <v>2.4427388027338792E-3</v>
      </c>
      <c r="L1020" s="148">
        <v>2808.819</v>
      </c>
      <c r="M1020" s="148">
        <v>0.913574</v>
      </c>
      <c r="N1020" s="145"/>
      <c r="O1020" s="145"/>
      <c r="P1020" s="145"/>
      <c r="Q1020" s="145"/>
      <c r="R1020" s="145"/>
      <c r="S1020" s="145"/>
      <c r="T1020" s="145"/>
      <c r="U1020" s="145"/>
      <c r="V1020" s="145"/>
      <c r="W1020" s="158"/>
      <c r="X1020" s="158"/>
      <c r="Y1020" s="145" t="s">
        <v>1682</v>
      </c>
    </row>
    <row r="1021" spans="2:25" ht="14.25" customHeight="1" x14ac:dyDescent="0.25">
      <c r="B1021" s="150">
        <v>41974</v>
      </c>
      <c r="C1021" s="147">
        <v>6.4616030654997977E-2</v>
      </c>
      <c r="D1021" s="149">
        <v>6.3952403229026081E-2</v>
      </c>
      <c r="E1021" s="147">
        <v>6.5926239107644211E-2</v>
      </c>
      <c r="F1021" s="147">
        <v>6.7047956389978777E-2</v>
      </c>
      <c r="G1021" s="148">
        <v>214.68222647000002</v>
      </c>
      <c r="H1021" s="148">
        <v>12.491788060000001</v>
      </c>
      <c r="I1021" s="148">
        <v>58.859664509999995</v>
      </c>
      <c r="J1021" s="147">
        <v>2.1796479606821077E-2</v>
      </c>
      <c r="K1021" s="159">
        <v>3.0955531609526965E-3</v>
      </c>
      <c r="L1021" s="148">
        <v>2819.8119999999999</v>
      </c>
      <c r="M1021" s="148">
        <v>0.91912000000000005</v>
      </c>
      <c r="N1021" s="145"/>
      <c r="O1021" s="145"/>
      <c r="P1021" s="145"/>
      <c r="Q1021" s="145"/>
      <c r="R1021" s="145"/>
      <c r="S1021" s="145"/>
      <c r="T1021" s="145"/>
      <c r="U1021" s="145"/>
      <c r="V1021" s="145"/>
      <c r="W1021" s="158"/>
      <c r="X1021" s="158"/>
      <c r="Y1021" s="145" t="s">
        <v>1682</v>
      </c>
    </row>
    <row r="1022" spans="2:25" ht="14.25" customHeight="1" x14ac:dyDescent="0.25">
      <c r="B1022" s="150">
        <v>41975</v>
      </c>
      <c r="C1022" s="147">
        <v>6.5020945395257018E-2</v>
      </c>
      <c r="D1022" s="149">
        <v>6.4317595380289971E-2</v>
      </c>
      <c r="E1022" s="147">
        <v>6.6179058176855918E-2</v>
      </c>
      <c r="F1022" s="147">
        <v>6.7400599428735705E-2</v>
      </c>
      <c r="G1022" s="148">
        <v>220.58920259999999</v>
      </c>
      <c r="H1022" s="148">
        <v>12.93073274</v>
      </c>
      <c r="I1022" s="148">
        <v>66.835711419999996</v>
      </c>
      <c r="J1022" s="147">
        <v>2.5642370256658206E-2</v>
      </c>
      <c r="K1022" s="159">
        <v>3.0830040484457338E-3</v>
      </c>
      <c r="L1022" s="148">
        <v>2923.94</v>
      </c>
      <c r="M1022" s="148">
        <v>0.91402600000000001</v>
      </c>
      <c r="N1022" s="145"/>
      <c r="O1022" s="145"/>
      <c r="P1022" s="145"/>
      <c r="Q1022" s="145"/>
      <c r="R1022" s="145"/>
      <c r="S1022" s="145"/>
      <c r="T1022" s="145"/>
      <c r="U1022" s="145"/>
      <c r="V1022" s="145"/>
      <c r="W1022" s="158"/>
      <c r="X1022" s="158"/>
      <c r="Y1022" s="145" t="s">
        <v>1682</v>
      </c>
    </row>
    <row r="1023" spans="2:25" ht="14.25" customHeight="1" x14ac:dyDescent="0.25">
      <c r="B1023" s="150">
        <v>41976</v>
      </c>
      <c r="C1023" s="147">
        <v>6.5495368368201648E-2</v>
      </c>
      <c r="D1023" s="149">
        <v>6.4698489875741116E-2</v>
      </c>
      <c r="E1023" s="147">
        <v>6.6255042812625162E-2</v>
      </c>
      <c r="F1023" s="147">
        <v>6.8268382622979545E-2</v>
      </c>
      <c r="G1023" s="148">
        <v>226.94764774000001</v>
      </c>
      <c r="H1023" s="148">
        <v>14.629049090000001</v>
      </c>
      <c r="I1023" s="148">
        <v>103.57535175</v>
      </c>
      <c r="J1023" s="147">
        <v>4.0903050368902655E-2</v>
      </c>
      <c r="K1023" s="159">
        <v>3.569892747238429E-3</v>
      </c>
      <c r="L1023" s="148">
        <v>2967.549</v>
      </c>
      <c r="M1023" s="148">
        <v>0.908466</v>
      </c>
      <c r="N1023" s="145"/>
      <c r="O1023" s="145"/>
      <c r="P1023" s="145"/>
      <c r="Q1023" s="145"/>
      <c r="R1023" s="145"/>
      <c r="S1023" s="145"/>
      <c r="T1023" s="145"/>
      <c r="U1023" s="145"/>
      <c r="V1023" s="145"/>
      <c r="W1023" s="158"/>
      <c r="X1023" s="158"/>
      <c r="Y1023" s="145" t="s">
        <v>1682</v>
      </c>
    </row>
    <row r="1024" spans="2:25" ht="14.25" customHeight="1" x14ac:dyDescent="0.25">
      <c r="B1024" s="150">
        <v>41977</v>
      </c>
      <c r="C1024" s="147">
        <v>6.6508145054030576E-2</v>
      </c>
      <c r="D1024" s="149">
        <v>6.5596771732053097E-2</v>
      </c>
      <c r="E1024" s="147">
        <v>6.5527453991316237E-2</v>
      </c>
      <c r="F1024" s="147">
        <v>6.9741124940350396E-2</v>
      </c>
      <c r="G1024" s="148">
        <v>235.66460866999998</v>
      </c>
      <c r="H1024" s="148">
        <v>16.441204259999999</v>
      </c>
      <c r="I1024" s="148">
        <v>102.83641743</v>
      </c>
      <c r="J1024" s="147">
        <v>5.5794605435839389E-2</v>
      </c>
      <c r="K1024" s="159">
        <v>4.1443532082972995E-3</v>
      </c>
      <c r="L1024" s="148">
        <v>3104.3510000000001</v>
      </c>
      <c r="M1024" s="148">
        <v>0.89578500000000005</v>
      </c>
      <c r="N1024" s="145"/>
      <c r="O1024" s="145"/>
      <c r="P1024" s="145"/>
      <c r="Q1024" s="145"/>
      <c r="R1024" s="145"/>
      <c r="S1024" s="145"/>
      <c r="T1024" s="145"/>
      <c r="U1024" s="145"/>
      <c r="V1024" s="145"/>
      <c r="W1024" s="158"/>
      <c r="X1024" s="158"/>
      <c r="Y1024" s="145" t="s">
        <v>1682</v>
      </c>
    </row>
    <row r="1025" spans="2:25" ht="14.25" customHeight="1" x14ac:dyDescent="0.25">
      <c r="B1025" s="150">
        <v>41978</v>
      </c>
      <c r="C1025" s="147">
        <v>6.664722360002627E-2</v>
      </c>
      <c r="D1025" s="149">
        <v>6.5649468071473746E-2</v>
      </c>
      <c r="E1025" s="147">
        <v>6.6870188847965556E-2</v>
      </c>
      <c r="F1025" s="147">
        <v>6.9931570462957809E-2</v>
      </c>
      <c r="G1025" s="148">
        <v>248.35563198000003</v>
      </c>
      <c r="H1025" s="148">
        <v>19.983957310000001</v>
      </c>
      <c r="I1025" s="148">
        <v>147.43756188</v>
      </c>
      <c r="J1025" s="147">
        <v>7.4013672137228412E-2</v>
      </c>
      <c r="K1025" s="159">
        <v>4.2821023914840634E-3</v>
      </c>
      <c r="L1025" s="148">
        <v>3124.8850000000002</v>
      </c>
      <c r="M1025" s="148">
        <v>0.89373499999999995</v>
      </c>
      <c r="N1025" s="145"/>
      <c r="O1025" s="145"/>
      <c r="P1025" s="145"/>
      <c r="Q1025" s="145"/>
      <c r="R1025" s="145"/>
      <c r="S1025" s="145"/>
      <c r="T1025" s="145"/>
      <c r="U1025" s="145"/>
      <c r="V1025" s="145"/>
      <c r="W1025" s="158"/>
      <c r="X1025" s="158"/>
      <c r="Y1025" s="145" t="s">
        <v>1682</v>
      </c>
    </row>
    <row r="1026" spans="2:25" ht="14.25" customHeight="1" x14ac:dyDescent="0.25">
      <c r="B1026" s="150">
        <v>41981</v>
      </c>
      <c r="C1026" s="147">
        <v>6.7578914608734511E-2</v>
      </c>
      <c r="D1026" s="149">
        <v>6.6648689057724073E-2</v>
      </c>
      <c r="E1026" s="147">
        <v>6.8454598108021888E-2</v>
      </c>
      <c r="F1026" s="147">
        <v>7.0819578603114927E-2</v>
      </c>
      <c r="G1026" s="148">
        <v>264.66686623999999</v>
      </c>
      <c r="H1026" s="148">
        <v>21.74565707</v>
      </c>
      <c r="I1026" s="148">
        <v>117.47434399999999</v>
      </c>
      <c r="J1026" s="147">
        <v>5.8154514074682313E-2</v>
      </c>
      <c r="K1026" s="159">
        <v>4.1708895453908545E-3</v>
      </c>
      <c r="L1026" s="148">
        <v>3252.8809999999999</v>
      </c>
      <c r="M1026" s="148">
        <v>0.88140099999999999</v>
      </c>
      <c r="N1026" s="145"/>
      <c r="O1026" s="145"/>
      <c r="P1026" s="145"/>
      <c r="Q1026" s="145"/>
      <c r="R1026" s="145"/>
      <c r="S1026" s="145"/>
      <c r="T1026" s="145"/>
      <c r="U1026" s="145"/>
      <c r="V1026" s="145"/>
      <c r="W1026" s="158"/>
      <c r="X1026" s="158"/>
      <c r="Y1026" s="145" t="s">
        <v>1682</v>
      </c>
    </row>
    <row r="1027" spans="2:25" ht="14.25" customHeight="1" x14ac:dyDescent="0.25">
      <c r="B1027" s="150">
        <v>41982</v>
      </c>
      <c r="C1027" s="147">
        <v>6.714814275959298E-2</v>
      </c>
      <c r="D1027" s="149">
        <v>6.6290857401136882E-2</v>
      </c>
      <c r="E1027" s="147">
        <v>6.7745690521304427E-2</v>
      </c>
      <c r="F1027" s="147">
        <v>7.0957963956811254E-2</v>
      </c>
      <c r="G1027" s="148">
        <v>291.73533481999999</v>
      </c>
      <c r="H1027" s="148">
        <v>32.39363796</v>
      </c>
      <c r="I1027" s="148">
        <v>122.95026951999999</v>
      </c>
      <c r="J1027" s="147">
        <v>5.6348500191150057E-2</v>
      </c>
      <c r="K1027" s="159">
        <v>4.6671065556743718E-3</v>
      </c>
      <c r="L1027" s="148">
        <v>3106.913</v>
      </c>
      <c r="M1027" s="148">
        <v>0.88725799999999999</v>
      </c>
      <c r="N1027" s="145"/>
      <c r="O1027" s="145"/>
      <c r="P1027" s="145"/>
      <c r="Q1027" s="145"/>
      <c r="R1027" s="145"/>
      <c r="S1027" s="145"/>
      <c r="T1027" s="145"/>
      <c r="U1027" s="145"/>
      <c r="V1027" s="145"/>
      <c r="W1027" s="158"/>
      <c r="X1027" s="158"/>
      <c r="Y1027" s="145" t="s">
        <v>1682</v>
      </c>
    </row>
    <row r="1028" spans="2:25" ht="14.25" customHeight="1" x14ac:dyDescent="0.25">
      <c r="B1028" s="150">
        <v>41983</v>
      </c>
      <c r="C1028" s="147">
        <v>6.9328514258386847E-2</v>
      </c>
      <c r="D1028" s="149">
        <v>6.8256945497277802E-2</v>
      </c>
      <c r="E1028" s="147">
        <v>7.0311624238765635E-2</v>
      </c>
      <c r="F1028" s="147">
        <v>7.247718721815119E-2</v>
      </c>
      <c r="G1028" s="148">
        <v>326.16004953999999</v>
      </c>
      <c r="H1028" s="148">
        <v>34.895347639999997</v>
      </c>
      <c r="I1028" s="148">
        <v>120.4273535</v>
      </c>
      <c r="J1028" s="147">
        <v>3.3363971926021356E-2</v>
      </c>
      <c r="K1028" s="159">
        <v>4.2202417208733883E-3</v>
      </c>
      <c r="L1028" s="148">
        <v>3221.5459999999998</v>
      </c>
      <c r="M1028" s="148">
        <v>0.85948599999999997</v>
      </c>
      <c r="N1028" s="145"/>
      <c r="O1028" s="145"/>
      <c r="P1028" s="145"/>
      <c r="Q1028" s="145"/>
      <c r="R1028" s="145"/>
      <c r="S1028" s="145"/>
      <c r="T1028" s="145"/>
      <c r="U1028" s="145"/>
      <c r="V1028" s="145"/>
      <c r="W1028" s="158"/>
      <c r="X1028" s="158"/>
      <c r="Y1028" s="145" t="s">
        <v>1682</v>
      </c>
    </row>
    <row r="1029" spans="2:25" ht="14.25" customHeight="1" x14ac:dyDescent="0.25">
      <c r="B1029" s="150">
        <v>41984</v>
      </c>
      <c r="C1029" s="147">
        <v>6.8946623036890239E-2</v>
      </c>
      <c r="D1029" s="149">
        <v>6.8280096426611592E-2</v>
      </c>
      <c r="E1029" s="147">
        <v>6.9772606454677782E-2</v>
      </c>
      <c r="F1029" s="147">
        <v>7.1061673350319876E-2</v>
      </c>
      <c r="G1029" s="148">
        <v>371.33537576000003</v>
      </c>
      <c r="H1029" s="148">
        <v>45.113876740000002</v>
      </c>
      <c r="I1029" s="148">
        <v>122.78703964</v>
      </c>
      <c r="J1029" s="147">
        <v>2.3161900043871968E-2</v>
      </c>
      <c r="K1029" s="159">
        <v>2.7815769237082844E-3</v>
      </c>
      <c r="L1029" s="148">
        <v>3183.0120000000002</v>
      </c>
      <c r="M1029" s="148">
        <v>0.86185999999999996</v>
      </c>
      <c r="N1029" s="145"/>
      <c r="O1029" s="145"/>
      <c r="P1029" s="145"/>
      <c r="Q1029" s="145"/>
      <c r="R1029" s="145"/>
      <c r="S1029" s="145"/>
      <c r="T1029" s="145"/>
      <c r="U1029" s="145"/>
      <c r="V1029" s="145"/>
      <c r="W1029" s="158"/>
      <c r="X1029" s="158"/>
      <c r="Y1029" s="145" t="s">
        <v>1682</v>
      </c>
    </row>
    <row r="1030" spans="2:25" ht="14.25" customHeight="1" x14ac:dyDescent="0.25">
      <c r="B1030" s="150">
        <v>41985</v>
      </c>
      <c r="C1030" s="147">
        <v>6.8344938360623927E-2</v>
      </c>
      <c r="D1030" s="149">
        <v>6.7818892306398371E-2</v>
      </c>
      <c r="E1030" s="147">
        <v>6.9011309298201415E-2</v>
      </c>
      <c r="F1030" s="147">
        <v>7.0151877623282413E-2</v>
      </c>
      <c r="G1030" s="148">
        <v>396.24744966999998</v>
      </c>
      <c r="H1030" s="148">
        <v>41.732419900000004</v>
      </c>
      <c r="I1030" s="148">
        <v>110.52170345</v>
      </c>
      <c r="J1030" s="147">
        <v>6.7545875442653665E-3</v>
      </c>
      <c r="K1030" s="159">
        <v>2.3329853168840425E-3</v>
      </c>
      <c r="L1030" s="148">
        <v>3193.2269999999999</v>
      </c>
      <c r="M1030" s="148">
        <v>0.86855400000000005</v>
      </c>
      <c r="N1030" s="145"/>
      <c r="O1030" s="145"/>
      <c r="P1030" s="145"/>
      <c r="Q1030" s="145"/>
      <c r="R1030" s="145"/>
      <c r="S1030" s="145"/>
      <c r="T1030" s="145"/>
      <c r="U1030" s="145"/>
      <c r="V1030" s="145"/>
      <c r="W1030" s="158"/>
      <c r="X1030" s="158"/>
      <c r="Y1030" s="145" t="s">
        <v>1682</v>
      </c>
    </row>
    <row r="1031" spans="2:25" ht="14.25" customHeight="1" x14ac:dyDescent="0.25">
      <c r="B1031" s="150">
        <v>41988</v>
      </c>
      <c r="C1031" s="147">
        <v>6.8655902233823465E-2</v>
      </c>
      <c r="D1031" s="149">
        <v>6.8173290004864676E-2</v>
      </c>
      <c r="E1031" s="147">
        <v>6.9148749532138204E-2</v>
      </c>
      <c r="F1031" s="147">
        <v>7.0269960338546475E-2</v>
      </c>
      <c r="G1031" s="148">
        <v>402.42441058000003</v>
      </c>
      <c r="H1031" s="148">
        <v>26.283459509999997</v>
      </c>
      <c r="I1031" s="148">
        <v>83.067001269999992</v>
      </c>
      <c r="J1031" s="147">
        <v>-1.4112468681744016E-3</v>
      </c>
      <c r="K1031" s="159">
        <v>2.0966703336817993E-3</v>
      </c>
      <c r="L1031" s="148">
        <v>3217.2280000000001</v>
      </c>
      <c r="M1031" s="148">
        <v>0.86483900000000002</v>
      </c>
      <c r="N1031" s="145"/>
      <c r="O1031" s="145"/>
      <c r="P1031" s="145"/>
      <c r="Q1031" s="145"/>
      <c r="R1031" s="145"/>
      <c r="S1031" s="145"/>
      <c r="T1031" s="145"/>
      <c r="U1031" s="145"/>
      <c r="V1031" s="145"/>
      <c r="W1031" s="158"/>
      <c r="X1031" s="158"/>
      <c r="Y1031" s="145" t="s">
        <v>1682</v>
      </c>
    </row>
    <row r="1032" spans="2:25" ht="14.25" customHeight="1" x14ac:dyDescent="0.25">
      <c r="B1032" s="150">
        <v>41989</v>
      </c>
      <c r="C1032" s="147">
        <v>6.9111358468864043E-2</v>
      </c>
      <c r="D1032" s="149">
        <v>6.8653792189332707E-2</v>
      </c>
      <c r="E1032" s="147">
        <v>6.9216428239072689E-2</v>
      </c>
      <c r="F1032" s="147">
        <v>7.1157804109332382E-2</v>
      </c>
      <c r="G1032" s="148">
        <v>404.58756679999999</v>
      </c>
      <c r="H1032" s="148">
        <v>17.726519920000001</v>
      </c>
      <c r="I1032" s="148">
        <v>99.713380090000001</v>
      </c>
      <c r="J1032" s="147">
        <v>-4.7687933335630482E-3</v>
      </c>
      <c r="K1032" s="159">
        <v>2.5040119199996741E-3</v>
      </c>
      <c r="L1032" s="148">
        <v>3303.402</v>
      </c>
      <c r="M1032" s="148">
        <v>0.85918899999999998</v>
      </c>
      <c r="N1032" s="145"/>
      <c r="O1032" s="145"/>
      <c r="P1032" s="145"/>
      <c r="Q1032" s="145"/>
      <c r="R1032" s="145"/>
      <c r="S1032" s="145"/>
      <c r="T1032" s="145"/>
      <c r="U1032" s="145"/>
      <c r="V1032" s="145"/>
      <c r="W1032" s="158"/>
      <c r="X1032" s="158"/>
      <c r="Y1032" s="145" t="s">
        <v>1682</v>
      </c>
    </row>
    <row r="1033" spans="2:25" ht="14.25" customHeight="1" x14ac:dyDescent="0.25">
      <c r="B1033" s="150">
        <v>41990</v>
      </c>
      <c r="C1033" s="147">
        <v>6.8069666235752307E-2</v>
      </c>
      <c r="D1033" s="149">
        <v>6.7599115249412478E-2</v>
      </c>
      <c r="E1033" s="147">
        <v>6.9473986404965868E-2</v>
      </c>
      <c r="F1033" s="147">
        <v>7.1770643695909492E-2</v>
      </c>
      <c r="G1033" s="148">
        <v>406.96417237999998</v>
      </c>
      <c r="H1033" s="148">
        <v>17.509813149999999</v>
      </c>
      <c r="I1033" s="148">
        <v>114.58031828</v>
      </c>
      <c r="J1033" s="147">
        <v>8.1285457272808025E-4</v>
      </c>
      <c r="K1033" s="159">
        <v>4.1715284464970137E-3</v>
      </c>
      <c r="L1033" s="148">
        <v>3360.598</v>
      </c>
      <c r="M1033" s="148">
        <v>0.872498</v>
      </c>
      <c r="N1033" s="145"/>
      <c r="O1033" s="145"/>
      <c r="P1033" s="145"/>
      <c r="Q1033" s="145"/>
      <c r="R1033" s="145"/>
      <c r="S1033" s="145"/>
      <c r="T1033" s="145"/>
      <c r="U1033" s="145"/>
      <c r="V1033" s="145"/>
      <c r="W1033" s="158"/>
      <c r="X1033" s="158"/>
      <c r="Y1033" s="145" t="s">
        <v>1682</v>
      </c>
    </row>
    <row r="1034" spans="2:25" ht="14.25" customHeight="1" x14ac:dyDescent="0.25">
      <c r="B1034" s="150">
        <v>41991</v>
      </c>
      <c r="C1034" s="147">
        <v>7.0060428605186048E-2</v>
      </c>
      <c r="D1034" s="149">
        <v>6.9453793203243977E-2</v>
      </c>
      <c r="E1034" s="147">
        <v>7.0163294546417496E-2</v>
      </c>
      <c r="F1034" s="147">
        <v>7.2445221818890945E-2</v>
      </c>
      <c r="G1034" s="148">
        <v>412.26877938000001</v>
      </c>
      <c r="H1034" s="148">
        <v>30.652516749999997</v>
      </c>
      <c r="I1034" s="148">
        <v>107.31744728999999</v>
      </c>
      <c r="J1034" s="147">
        <v>1.6758286090908835E-3</v>
      </c>
      <c r="K1034" s="159">
        <v>2.9914286156469683E-3</v>
      </c>
      <c r="L1034" s="148">
        <v>3345.9270000000001</v>
      </c>
      <c r="M1034" s="148">
        <v>0.84780299999999997</v>
      </c>
      <c r="N1034" s="145"/>
      <c r="O1034" s="145"/>
      <c r="P1034" s="145"/>
      <c r="Q1034" s="145"/>
      <c r="R1034" s="145"/>
      <c r="S1034" s="145"/>
      <c r="T1034" s="145"/>
      <c r="U1034" s="145"/>
      <c r="V1034" s="145"/>
      <c r="W1034" s="158"/>
      <c r="X1034" s="158"/>
      <c r="Y1034" s="145" t="s">
        <v>1682</v>
      </c>
    </row>
    <row r="1035" spans="2:25" ht="14.25" customHeight="1" x14ac:dyDescent="0.25">
      <c r="B1035" s="150">
        <v>41992</v>
      </c>
      <c r="C1035" s="147">
        <v>7.0018221255646204E-2</v>
      </c>
      <c r="D1035" s="149">
        <v>6.9401876712016253E-2</v>
      </c>
      <c r="E1035" s="147">
        <v>6.9655536100937096E-2</v>
      </c>
      <c r="F1035" s="147">
        <v>7.2350271057208745E-2</v>
      </c>
      <c r="G1035" s="148">
        <v>411.69408694999998</v>
      </c>
      <c r="H1035" s="148">
        <v>22.40421302</v>
      </c>
      <c r="I1035" s="148">
        <v>90.729962379999989</v>
      </c>
      <c r="J1035" s="147">
        <v>-6.1314983397717472E-3</v>
      </c>
      <c r="K1035" s="159">
        <v>2.9483943451924927E-3</v>
      </c>
      <c r="L1035" s="148">
        <v>3383.1669999999999</v>
      </c>
      <c r="M1035" s="148">
        <v>0.84877899999999995</v>
      </c>
      <c r="N1035" s="145"/>
      <c r="O1035" s="145"/>
      <c r="P1035" s="145"/>
      <c r="Q1035" s="145"/>
      <c r="R1035" s="145"/>
      <c r="S1035" s="145"/>
      <c r="T1035" s="145"/>
      <c r="U1035" s="145"/>
      <c r="V1035" s="145"/>
      <c r="W1035" s="158"/>
      <c r="X1035" s="158"/>
      <c r="Y1035" s="145" t="s">
        <v>1682</v>
      </c>
    </row>
    <row r="1036" spans="2:25" ht="14.25" customHeight="1" x14ac:dyDescent="0.25">
      <c r="B1036" s="150">
        <v>41995</v>
      </c>
      <c r="C1036" s="147">
        <v>6.988852209163203E-2</v>
      </c>
      <c r="D1036" s="149">
        <v>6.9298712149725453E-2</v>
      </c>
      <c r="E1036" s="147">
        <v>6.925324005122506E-2</v>
      </c>
      <c r="F1036" s="147">
        <v>7.2247270903982072E-2</v>
      </c>
      <c r="G1036" s="148">
        <v>410.24716225000003</v>
      </c>
      <c r="H1036" s="148">
        <v>17.116000360000001</v>
      </c>
      <c r="I1036" s="148">
        <v>77.310374569999993</v>
      </c>
      <c r="J1036" s="147">
        <v>-7.3971021778138669E-3</v>
      </c>
      <c r="K1036" s="159">
        <v>2.9485587542566194E-3</v>
      </c>
      <c r="L1036" s="148">
        <v>3394.4810000000002</v>
      </c>
      <c r="M1036" s="148">
        <v>0.85032300000000005</v>
      </c>
      <c r="N1036" s="145"/>
      <c r="O1036" s="145"/>
      <c r="P1036" s="145"/>
      <c r="Q1036" s="145"/>
      <c r="R1036" s="145"/>
      <c r="S1036" s="145"/>
      <c r="T1036" s="145"/>
      <c r="U1036" s="145"/>
      <c r="V1036" s="145"/>
      <c r="W1036" s="158"/>
      <c r="X1036" s="158"/>
      <c r="Y1036" s="145" t="s">
        <v>1682</v>
      </c>
    </row>
    <row r="1037" spans="2:25" ht="14.25" customHeight="1" x14ac:dyDescent="0.25">
      <c r="B1037" s="150">
        <v>41996</v>
      </c>
      <c r="C1037" s="147">
        <v>6.8948523775709619E-2</v>
      </c>
      <c r="D1037" s="149">
        <v>6.8335647402150965E-2</v>
      </c>
      <c r="E1037" s="147">
        <v>6.8630985340071143E-2</v>
      </c>
      <c r="F1037" s="147">
        <v>7.1471272053940577E-2</v>
      </c>
      <c r="G1037" s="148">
        <v>410.66420090999998</v>
      </c>
      <c r="H1037" s="148">
        <v>22.534929160000001</v>
      </c>
      <c r="I1037" s="148">
        <v>61.480084380000001</v>
      </c>
      <c r="J1037" s="147">
        <v>1.1795885784754347E-3</v>
      </c>
      <c r="K1037" s="159">
        <v>3.1356246517896119E-3</v>
      </c>
      <c r="L1037" s="148">
        <v>3324.924</v>
      </c>
      <c r="M1037" s="148">
        <v>0.86160599999999998</v>
      </c>
      <c r="N1037" s="145"/>
      <c r="O1037" s="145"/>
      <c r="P1037" s="145"/>
      <c r="Q1037" s="145"/>
      <c r="R1037" s="145"/>
      <c r="S1037" s="145"/>
      <c r="T1037" s="145"/>
      <c r="U1037" s="145"/>
      <c r="V1037" s="145"/>
      <c r="W1037" s="158"/>
      <c r="X1037" s="158"/>
      <c r="Y1037" s="145" t="s">
        <v>1682</v>
      </c>
    </row>
    <row r="1038" spans="2:25" ht="14.25" customHeight="1" x14ac:dyDescent="0.25">
      <c r="B1038" s="150">
        <v>41997</v>
      </c>
      <c r="C1038" s="147">
        <v>6.8158029438685694E-2</v>
      </c>
      <c r="D1038" s="149">
        <v>6.7729126073492102E-2</v>
      </c>
      <c r="E1038" s="147">
        <v>6.7869169122436762E-2</v>
      </c>
      <c r="F1038" s="147">
        <v>7.002834019935697E-2</v>
      </c>
      <c r="G1038" s="148">
        <v>409.49104765999999</v>
      </c>
      <c r="H1038" s="148">
        <v>20.0669276</v>
      </c>
      <c r="I1038" s="148">
        <v>61.308770119999998</v>
      </c>
      <c r="J1038" s="147">
        <v>6.624019689627174E-3</v>
      </c>
      <c r="K1038" s="159">
        <v>2.299214125864868E-3</v>
      </c>
      <c r="L1038" s="148">
        <v>3230.3850000000002</v>
      </c>
      <c r="M1038" s="148">
        <v>0.87128499999999998</v>
      </c>
      <c r="N1038" s="145"/>
      <c r="O1038" s="145"/>
      <c r="P1038" s="145"/>
      <c r="Q1038" s="145"/>
      <c r="R1038" s="145"/>
      <c r="S1038" s="145"/>
      <c r="T1038" s="145"/>
      <c r="U1038" s="145"/>
      <c r="V1038" s="145"/>
      <c r="W1038" s="158"/>
      <c r="X1038" s="158"/>
      <c r="Y1038" s="145" t="s">
        <v>1682</v>
      </c>
    </row>
    <row r="1039" spans="2:25" ht="14.25" customHeight="1" x14ac:dyDescent="0.25">
      <c r="B1039" s="150">
        <v>41998</v>
      </c>
      <c r="C1039" s="147">
        <v>6.7990151939417529E-2</v>
      </c>
      <c r="D1039" s="149">
        <v>6.7445290454548432E-2</v>
      </c>
      <c r="E1039" s="147">
        <v>6.7987060175035877E-2</v>
      </c>
      <c r="F1039" s="147">
        <v>7.0090797458974938E-2</v>
      </c>
      <c r="G1039" s="148">
        <v>413.13298177000001</v>
      </c>
      <c r="H1039" s="148">
        <v>19.228003409999999</v>
      </c>
      <c r="I1039" s="148">
        <v>56.961866189999995</v>
      </c>
      <c r="J1039" s="147">
        <v>-1.9455731152907751E-3</v>
      </c>
      <c r="K1039" s="159">
        <v>2.6455070044265061E-3</v>
      </c>
      <c r="L1039" s="148">
        <v>3335.4189999999999</v>
      </c>
      <c r="M1039" s="148">
        <v>0.87353400000000003</v>
      </c>
      <c r="N1039" s="145"/>
      <c r="O1039" s="145"/>
      <c r="P1039" s="145"/>
      <c r="Q1039" s="145"/>
      <c r="R1039" s="145"/>
      <c r="S1039" s="145"/>
      <c r="T1039" s="145"/>
      <c r="U1039" s="145"/>
      <c r="V1039" s="145"/>
      <c r="W1039" s="158"/>
      <c r="X1039" s="158"/>
      <c r="Y1039" s="145" t="s">
        <v>1682</v>
      </c>
    </row>
    <row r="1040" spans="2:25" ht="14.25" customHeight="1" x14ac:dyDescent="0.25">
      <c r="B1040" s="150">
        <v>41999</v>
      </c>
      <c r="C1040" s="147">
        <v>6.8094797889988762E-2</v>
      </c>
      <c r="D1040" s="149">
        <v>6.7662588723640948E-2</v>
      </c>
      <c r="E1040" s="147">
        <v>6.7816965501818399E-2</v>
      </c>
      <c r="F1040" s="147">
        <v>6.9996161833669857E-2</v>
      </c>
      <c r="G1040" s="148">
        <v>416.39112618000001</v>
      </c>
      <c r="H1040" s="148">
        <v>14.244399350000002</v>
      </c>
      <c r="I1040" s="148">
        <v>79.247508929999995</v>
      </c>
      <c r="J1040" s="147">
        <v>-7.0848593930232301E-3</v>
      </c>
      <c r="K1040" s="159">
        <v>2.3335731100289081E-3</v>
      </c>
      <c r="L1040" s="148">
        <v>3445.8389999999999</v>
      </c>
      <c r="M1040" s="148">
        <v>0.87233700000000003</v>
      </c>
      <c r="N1040" s="145"/>
      <c r="O1040" s="145"/>
      <c r="P1040" s="145"/>
      <c r="Q1040" s="145"/>
      <c r="R1040" s="145"/>
      <c r="S1040" s="145"/>
      <c r="T1040" s="145"/>
      <c r="U1040" s="145"/>
      <c r="V1040" s="145"/>
      <c r="W1040" s="158"/>
      <c r="X1040" s="158"/>
      <c r="Y1040" s="145" t="s">
        <v>1682</v>
      </c>
    </row>
    <row r="1041" spans="2:25" ht="14.25" customHeight="1" x14ac:dyDescent="0.25">
      <c r="B1041" s="150">
        <v>42002</v>
      </c>
      <c r="C1041" s="147">
        <v>6.8152833280502617E-2</v>
      </c>
      <c r="D1041" s="149">
        <v>6.7718881627212194E-2</v>
      </c>
      <c r="E1041" s="147">
        <v>6.8150889046918808E-2</v>
      </c>
      <c r="F1041" s="147">
        <v>6.9894198816226383E-2</v>
      </c>
      <c r="G1041" s="148">
        <v>417.98003574000001</v>
      </c>
      <c r="H1041" s="148">
        <v>16.138878859999998</v>
      </c>
      <c r="I1041" s="148">
        <v>92.506635669999994</v>
      </c>
      <c r="J1041" s="147">
        <v>4.8487629977679728E-3</v>
      </c>
      <c r="K1041" s="159">
        <v>2.1753171890141892E-3</v>
      </c>
      <c r="L1041" s="148">
        <v>3455.4549999999999</v>
      </c>
      <c r="M1041" s="148">
        <v>0.87174700000000005</v>
      </c>
      <c r="N1041" s="145"/>
      <c r="O1041" s="145"/>
      <c r="P1041" s="145"/>
      <c r="Q1041" s="145"/>
      <c r="R1041" s="145"/>
      <c r="S1041" s="145"/>
      <c r="T1041" s="145"/>
      <c r="U1041" s="145"/>
      <c r="V1041" s="145"/>
      <c r="W1041" s="158"/>
      <c r="X1041" s="158"/>
      <c r="Y1041" s="145" t="s">
        <v>1682</v>
      </c>
    </row>
    <row r="1042" spans="2:25" ht="14.25" customHeight="1" x14ac:dyDescent="0.25">
      <c r="B1042" s="150">
        <v>42003</v>
      </c>
      <c r="C1042" s="147">
        <v>6.7946445667907751E-2</v>
      </c>
      <c r="D1042" s="149">
        <v>6.7420268214444079E-2</v>
      </c>
      <c r="E1042" s="147">
        <v>6.8237931618082129E-2</v>
      </c>
      <c r="F1042" s="147">
        <v>6.9934709004489698E-2</v>
      </c>
      <c r="G1042" s="148">
        <v>420.85809647000002</v>
      </c>
      <c r="H1042" s="148">
        <v>18.715110159999998</v>
      </c>
      <c r="I1042" s="148">
        <v>71.351739159999994</v>
      </c>
      <c r="J1042" s="147">
        <v>5.2385707287167533E-3</v>
      </c>
      <c r="K1042" s="159">
        <v>2.5144407900456189E-3</v>
      </c>
      <c r="L1042" s="148">
        <v>3457.5540000000001</v>
      </c>
      <c r="M1042" s="148">
        <v>0.87485000000000002</v>
      </c>
      <c r="N1042" s="145"/>
      <c r="O1042" s="145"/>
      <c r="P1042" s="145"/>
      <c r="Q1042" s="145"/>
      <c r="R1042" s="145"/>
      <c r="S1042" s="145"/>
      <c r="T1042" s="145"/>
      <c r="U1042" s="145"/>
      <c r="V1042" s="145"/>
      <c r="W1042" s="158"/>
      <c r="X1042" s="158"/>
      <c r="Y1042" s="145" t="s">
        <v>1682</v>
      </c>
    </row>
    <row r="1043" spans="2:25" ht="14.25" customHeight="1" x14ac:dyDescent="0.25">
      <c r="B1043" s="150">
        <v>42004</v>
      </c>
      <c r="C1043" s="147">
        <v>6.8193993087086388E-2</v>
      </c>
      <c r="D1043" s="149">
        <v>6.7732704630102544E-2</v>
      </c>
      <c r="E1043" s="147">
        <v>6.8309418660481624E-2</v>
      </c>
      <c r="F1043" s="147">
        <v>7.0099815546973726E-2</v>
      </c>
      <c r="G1043" s="148">
        <v>441.57672976999999</v>
      </c>
      <c r="H1043" s="148">
        <v>24.726239550000003</v>
      </c>
      <c r="I1043" s="148">
        <v>73.962571609999998</v>
      </c>
      <c r="J1043" s="147">
        <v>1.8545123941941604E-3</v>
      </c>
      <c r="K1043" s="159">
        <v>2.3671109168711818E-3</v>
      </c>
      <c r="L1043" s="148">
        <v>3533.7049999999999</v>
      </c>
      <c r="M1043" s="148">
        <v>0.87185400000000002</v>
      </c>
      <c r="N1043" s="145"/>
      <c r="O1043" s="145"/>
      <c r="P1043" s="145"/>
      <c r="Q1043" s="145"/>
      <c r="R1043" s="145"/>
      <c r="S1043" s="145"/>
      <c r="T1043" s="145"/>
      <c r="U1043" s="145"/>
      <c r="V1043" s="145"/>
      <c r="W1043" s="158"/>
      <c r="X1043" s="158"/>
      <c r="Y1043" s="145" t="s">
        <v>1682</v>
      </c>
    </row>
    <row r="1044" spans="2:25" ht="14.25" customHeight="1" x14ac:dyDescent="0.25">
      <c r="B1044" s="150">
        <v>42009</v>
      </c>
      <c r="C1044" s="147">
        <v>6.857014860418352E-2</v>
      </c>
      <c r="D1044" s="149">
        <v>6.803767530302185E-2</v>
      </c>
      <c r="E1044" s="147">
        <v>6.8710248342215549E-2</v>
      </c>
      <c r="F1044" s="147">
        <v>7.1019879135791872E-2</v>
      </c>
      <c r="G1044" s="148">
        <v>442.13810510999997</v>
      </c>
      <c r="H1044" s="148">
        <v>20.79433959</v>
      </c>
      <c r="I1044" s="148">
        <v>101.17374508</v>
      </c>
      <c r="J1044" s="147">
        <v>5.9213151851730617E-3</v>
      </c>
      <c r="K1044" s="159">
        <v>2.9822038327700223E-3</v>
      </c>
      <c r="L1044" s="148">
        <v>3641.5410000000002</v>
      </c>
      <c r="M1044" s="148">
        <v>0.86711499999999997</v>
      </c>
      <c r="N1044" s="145"/>
      <c r="O1044" s="145"/>
      <c r="P1044" s="145"/>
      <c r="Q1044" s="145"/>
      <c r="R1044" s="145"/>
      <c r="S1044" s="145"/>
      <c r="T1044" s="145"/>
      <c r="U1044" s="145"/>
      <c r="V1044" s="145"/>
      <c r="W1044" s="158"/>
      <c r="X1044" s="158"/>
      <c r="Y1044" s="145" t="s">
        <v>1682</v>
      </c>
    </row>
    <row r="1045" spans="2:25" ht="14.25" customHeight="1" x14ac:dyDescent="0.25">
      <c r="B1045" s="150">
        <v>42010</v>
      </c>
      <c r="C1045" s="147">
        <v>6.8648861566261113E-2</v>
      </c>
      <c r="D1045" s="149">
        <v>6.8132697944200155E-2</v>
      </c>
      <c r="E1045" s="147">
        <v>6.8701686817375485E-2</v>
      </c>
      <c r="F1045" s="147">
        <v>7.1019879135791872E-2</v>
      </c>
      <c r="G1045" s="148">
        <v>444.30638684999997</v>
      </c>
      <c r="H1045" s="148">
        <v>14.81273659</v>
      </c>
      <c r="I1045" s="148">
        <v>105.68204058999999</v>
      </c>
      <c r="J1045" s="147">
        <v>6.4418570378043149E-3</v>
      </c>
      <c r="K1045" s="159">
        <v>2.8871811915917173E-3</v>
      </c>
      <c r="L1045" s="148">
        <v>3641.0590000000002</v>
      </c>
      <c r="M1045" s="148">
        <v>0.86593699999999996</v>
      </c>
      <c r="N1045" s="145"/>
      <c r="O1045" s="145"/>
      <c r="P1045" s="145"/>
      <c r="Q1045" s="145"/>
      <c r="R1045" s="145"/>
      <c r="S1045" s="145"/>
      <c r="T1045" s="145"/>
      <c r="U1045" s="145"/>
      <c r="V1045" s="145"/>
      <c r="W1045" s="158"/>
      <c r="X1045" s="158"/>
      <c r="Y1045" s="145" t="s">
        <v>1682</v>
      </c>
    </row>
    <row r="1046" spans="2:25" ht="14.25" customHeight="1" x14ac:dyDescent="0.25">
      <c r="B1046" s="150">
        <v>42011</v>
      </c>
      <c r="C1046" s="147">
        <v>6.8276359770764086E-2</v>
      </c>
      <c r="D1046" s="149">
        <v>6.787399956992099E-2</v>
      </c>
      <c r="E1046" s="147">
        <v>6.7258384576144567E-2</v>
      </c>
      <c r="F1046" s="147">
        <v>7.0351033648923644E-2</v>
      </c>
      <c r="G1046" s="148">
        <v>456.00549462000004</v>
      </c>
      <c r="H1046" s="148">
        <v>19.111773240000002</v>
      </c>
      <c r="I1046" s="148">
        <v>97.262473220000004</v>
      </c>
      <c r="J1046" s="147">
        <v>5.8377434375998082E-3</v>
      </c>
      <c r="K1046" s="159">
        <v>2.4770340790026546E-3</v>
      </c>
      <c r="L1046" s="148">
        <v>3643.79</v>
      </c>
      <c r="M1046" s="148">
        <v>0.87168100000000004</v>
      </c>
      <c r="N1046" s="145"/>
      <c r="O1046" s="145"/>
      <c r="P1046" s="145"/>
      <c r="Q1046" s="145"/>
      <c r="R1046" s="145"/>
      <c r="S1046" s="145"/>
      <c r="T1046" s="145"/>
      <c r="U1046" s="145"/>
      <c r="V1046" s="145"/>
      <c r="W1046" s="158"/>
      <c r="X1046" s="158"/>
      <c r="Y1046" s="145" t="s">
        <v>1682</v>
      </c>
    </row>
    <row r="1047" spans="2:25" ht="14.25" customHeight="1" x14ac:dyDescent="0.25">
      <c r="B1047" s="150">
        <v>42012</v>
      </c>
      <c r="C1047" s="147">
        <v>6.8265753544476768E-2</v>
      </c>
      <c r="D1047" s="149">
        <v>6.7945750967573909E-2</v>
      </c>
      <c r="E1047" s="147">
        <v>6.7396932144808686E-2</v>
      </c>
      <c r="F1047" s="147">
        <v>7.0194567954243794E-2</v>
      </c>
      <c r="G1047" s="148">
        <v>463.95621213999993</v>
      </c>
      <c r="H1047" s="148">
        <v>22.755165399999999</v>
      </c>
      <c r="I1047" s="148">
        <v>76.645271160000007</v>
      </c>
      <c r="J1047" s="147">
        <v>5.9556795127922637E-3</v>
      </c>
      <c r="K1047" s="159">
        <v>2.2488169866698854E-3</v>
      </c>
      <c r="L1047" s="148">
        <v>3559.259</v>
      </c>
      <c r="M1047" s="148">
        <v>0.87207400000000002</v>
      </c>
      <c r="N1047" s="145"/>
      <c r="O1047" s="145"/>
      <c r="P1047" s="145"/>
      <c r="Q1047" s="145"/>
      <c r="R1047" s="145"/>
      <c r="S1047" s="145"/>
      <c r="T1047" s="145"/>
      <c r="U1047" s="145"/>
      <c r="V1047" s="145"/>
      <c r="W1047" s="158"/>
      <c r="X1047" s="158"/>
      <c r="Y1047" s="145" t="s">
        <v>1682</v>
      </c>
    </row>
    <row r="1048" spans="2:25" ht="14.25" customHeight="1" x14ac:dyDescent="0.25">
      <c r="B1048" s="150">
        <v>42013</v>
      </c>
      <c r="C1048" s="147">
        <v>6.8760748026014812E-2</v>
      </c>
      <c r="D1048" s="149">
        <v>6.8504965536378457E-2</v>
      </c>
      <c r="E1048" s="147">
        <v>6.900560249697521E-2</v>
      </c>
      <c r="F1048" s="147">
        <v>7.0305898937222638E-2</v>
      </c>
      <c r="G1048" s="148">
        <v>477.15383778</v>
      </c>
      <c r="H1048" s="148">
        <v>26.577574379999998</v>
      </c>
      <c r="I1048" s="148">
        <v>93.328326090000004</v>
      </c>
      <c r="J1048" s="147">
        <v>1.8684824301674159E-3</v>
      </c>
      <c r="K1048" s="159">
        <v>1.8009334008441819E-3</v>
      </c>
      <c r="L1048" s="148">
        <v>3546.723</v>
      </c>
      <c r="M1048" s="148">
        <v>0.86739500000000003</v>
      </c>
      <c r="N1048" s="145"/>
      <c r="O1048" s="145"/>
      <c r="P1048" s="145"/>
      <c r="Q1048" s="145"/>
      <c r="R1048" s="145"/>
      <c r="S1048" s="145"/>
      <c r="T1048" s="145"/>
      <c r="U1048" s="145"/>
      <c r="V1048" s="145"/>
      <c r="W1048" s="158"/>
      <c r="X1048" s="158"/>
      <c r="Y1048" s="145" t="s">
        <v>1682</v>
      </c>
    </row>
    <row r="1049" spans="2:25" ht="14.25" customHeight="1" x14ac:dyDescent="0.25">
      <c r="B1049" s="150">
        <v>42016</v>
      </c>
      <c r="C1049" s="147">
        <v>6.8910303819378571E-2</v>
      </c>
      <c r="D1049" s="149">
        <v>6.8576552657316936E-2</v>
      </c>
      <c r="E1049" s="147">
        <v>6.9257874764061866E-2</v>
      </c>
      <c r="F1049" s="147">
        <v>7.0405309249643014E-2</v>
      </c>
      <c r="G1049" s="148">
        <v>487.73412377000005</v>
      </c>
      <c r="H1049" s="148">
        <v>15.338634190000001</v>
      </c>
      <c r="I1049" s="148">
        <v>63.168407299999998</v>
      </c>
      <c r="J1049" s="147">
        <v>-4.8895717025885434E-3</v>
      </c>
      <c r="K1049" s="159">
        <v>1.8287565923260779E-3</v>
      </c>
      <c r="L1049" s="148">
        <v>3513.576</v>
      </c>
      <c r="M1049" s="148">
        <v>0.86724599999999996</v>
      </c>
      <c r="N1049" s="145"/>
      <c r="O1049" s="145"/>
      <c r="P1049" s="145"/>
      <c r="Q1049" s="145"/>
      <c r="R1049" s="145"/>
      <c r="S1049" s="145"/>
      <c r="T1049" s="145"/>
      <c r="U1049" s="145"/>
      <c r="V1049" s="145"/>
      <c r="W1049" s="158"/>
      <c r="X1049" s="158"/>
      <c r="Y1049" s="145" t="s">
        <v>1682</v>
      </c>
    </row>
    <row r="1050" spans="2:25" ht="14.25" customHeight="1" x14ac:dyDescent="0.25">
      <c r="B1050" s="150">
        <v>42017</v>
      </c>
      <c r="C1050" s="147">
        <v>6.8935575076115488E-2</v>
      </c>
      <c r="D1050" s="149">
        <v>6.8617988801835353E-2</v>
      </c>
      <c r="E1050" s="147">
        <v>6.9211287579067748E-2</v>
      </c>
      <c r="F1050" s="147">
        <v>7.033911221976509E-2</v>
      </c>
      <c r="G1050" s="148">
        <v>489.54099274000004</v>
      </c>
      <c r="H1050" s="148">
        <v>12.12968394</v>
      </c>
      <c r="I1050" s="148">
        <v>43.810155699999996</v>
      </c>
      <c r="J1050" s="147">
        <v>-4.0507159634172365E-3</v>
      </c>
      <c r="K1050" s="159">
        <v>1.7211234179297374E-3</v>
      </c>
      <c r="L1050" s="148">
        <v>3514.04</v>
      </c>
      <c r="M1050" s="148">
        <v>0.86699000000000004</v>
      </c>
      <c r="N1050" s="145"/>
      <c r="O1050" s="145"/>
      <c r="P1050" s="145"/>
      <c r="Q1050" s="145"/>
      <c r="R1050" s="145"/>
      <c r="S1050" s="145"/>
      <c r="T1050" s="145"/>
      <c r="U1050" s="145"/>
      <c r="V1050" s="145"/>
      <c r="W1050" s="158"/>
      <c r="X1050" s="158"/>
      <c r="Y1050" s="145" t="s">
        <v>1682</v>
      </c>
    </row>
    <row r="1051" spans="2:25" ht="14.25" customHeight="1" x14ac:dyDescent="0.25">
      <c r="B1051" s="150">
        <v>42018</v>
      </c>
      <c r="C1051" s="147">
        <v>6.870786514900204E-2</v>
      </c>
      <c r="D1051" s="149">
        <v>6.8451096742415576E-2</v>
      </c>
      <c r="E1051" s="147">
        <v>6.8554929742716944E-2</v>
      </c>
      <c r="F1051" s="147">
        <v>6.9956333872186277E-2</v>
      </c>
      <c r="G1051" s="148">
        <v>489.84058257999999</v>
      </c>
      <c r="H1051" s="148">
        <v>13.83185012</v>
      </c>
      <c r="I1051" s="148">
        <v>40.010444450000001</v>
      </c>
      <c r="J1051" s="147">
        <v>-6.5439745688810318E-3</v>
      </c>
      <c r="K1051" s="159">
        <v>1.5052371297707007E-3</v>
      </c>
      <c r="L1051" s="148">
        <v>3502.4229999999998</v>
      </c>
      <c r="M1051" s="148">
        <v>0.86972499999999997</v>
      </c>
      <c r="N1051" s="145"/>
      <c r="O1051" s="145"/>
      <c r="P1051" s="145"/>
      <c r="Q1051" s="145"/>
      <c r="R1051" s="145"/>
      <c r="S1051" s="145"/>
      <c r="T1051" s="145"/>
      <c r="U1051" s="145"/>
      <c r="V1051" s="145"/>
      <c r="W1051" s="158"/>
      <c r="X1051" s="158"/>
      <c r="Y1051" s="145" t="s">
        <v>1682</v>
      </c>
    </row>
    <row r="1052" spans="2:25" ht="14.25" customHeight="1" x14ac:dyDescent="0.25">
      <c r="B1052" s="150">
        <v>42019</v>
      </c>
      <c r="C1052" s="147">
        <v>6.8377184797940083E-2</v>
      </c>
      <c r="D1052" s="149">
        <v>6.8145326563022912E-2</v>
      </c>
      <c r="E1052" s="147">
        <v>6.8173556682457115E-2</v>
      </c>
      <c r="F1052" s="147">
        <v>6.9569378996185469E-2</v>
      </c>
      <c r="G1052" s="148">
        <v>489.34925832000005</v>
      </c>
      <c r="H1052" s="148">
        <v>12.716545549999999</v>
      </c>
      <c r="I1052" s="148">
        <v>49.741072770000002</v>
      </c>
      <c r="J1052" s="147">
        <v>-4.4428593522799721E-3</v>
      </c>
      <c r="K1052" s="159">
        <v>1.4240524331625565E-3</v>
      </c>
      <c r="L1052" s="148">
        <v>3604.1210000000001</v>
      </c>
      <c r="M1052" s="148">
        <v>0.87365099999999996</v>
      </c>
      <c r="N1052" s="145"/>
      <c r="O1052" s="145"/>
      <c r="P1052" s="145"/>
      <c r="Q1052" s="145"/>
      <c r="R1052" s="145"/>
      <c r="S1052" s="145"/>
      <c r="T1052" s="145"/>
      <c r="U1052" s="145"/>
      <c r="V1052" s="145"/>
      <c r="W1052" s="158"/>
      <c r="X1052" s="158"/>
      <c r="Y1052" s="145" t="s">
        <v>1682</v>
      </c>
    </row>
    <row r="1053" spans="2:25" ht="14.25" customHeight="1" x14ac:dyDescent="0.25">
      <c r="B1053" s="150">
        <v>42020</v>
      </c>
      <c r="C1053" s="147">
        <v>6.8261265507719326E-2</v>
      </c>
      <c r="D1053" s="149">
        <v>6.8078223337805083E-2</v>
      </c>
      <c r="E1053" s="147">
        <v>6.7827144009883669E-2</v>
      </c>
      <c r="F1053" s="147">
        <v>6.937221687946675E-2</v>
      </c>
      <c r="G1053" s="148">
        <v>487.89473146</v>
      </c>
      <c r="H1053" s="148">
        <v>9.7157717399999992</v>
      </c>
      <c r="I1053" s="148">
        <v>60.709460129999997</v>
      </c>
      <c r="J1053" s="147">
        <v>-3.0309210846299925E-3</v>
      </c>
      <c r="K1053" s="159">
        <v>1.2939935416616671E-3</v>
      </c>
      <c r="L1053" s="148">
        <v>3635.1460000000002</v>
      </c>
      <c r="M1053" s="148">
        <v>0.87518499999999999</v>
      </c>
      <c r="N1053" s="145"/>
      <c r="O1053" s="145"/>
      <c r="P1053" s="145"/>
      <c r="Q1053" s="145"/>
      <c r="R1053" s="145"/>
      <c r="S1053" s="145"/>
      <c r="T1053" s="145"/>
      <c r="U1053" s="145"/>
      <c r="V1053" s="145"/>
      <c r="W1053" s="158"/>
      <c r="X1053" s="158"/>
      <c r="Y1053" s="145" t="s">
        <v>1682</v>
      </c>
    </row>
    <row r="1054" spans="2:25" ht="14.25" customHeight="1" x14ac:dyDescent="0.25">
      <c r="B1054" s="150">
        <v>42023</v>
      </c>
      <c r="C1054" s="147">
        <v>6.7461923401513746E-2</v>
      </c>
      <c r="D1054" s="149">
        <v>6.7211508262786823E-2</v>
      </c>
      <c r="E1054" s="147">
        <v>6.7185723091391161E-2</v>
      </c>
      <c r="F1054" s="147">
        <v>6.8752495136593234E-2</v>
      </c>
      <c r="G1054" s="148">
        <v>487.83066956000005</v>
      </c>
      <c r="H1054" s="148">
        <v>19.572154689999998</v>
      </c>
      <c r="I1054" s="148">
        <v>54.887735179999993</v>
      </c>
      <c r="J1054" s="147">
        <v>1.6908501033397728E-2</v>
      </c>
      <c r="K1054" s="159">
        <v>1.5409868738064103E-3</v>
      </c>
      <c r="L1054" s="148">
        <v>3355.1550000000002</v>
      </c>
      <c r="M1054" s="148">
        <v>0.88536000000000004</v>
      </c>
      <c r="N1054" s="145"/>
      <c r="O1054" s="145"/>
      <c r="P1054" s="145"/>
      <c r="Q1054" s="145"/>
      <c r="R1054" s="145"/>
      <c r="S1054" s="145"/>
      <c r="T1054" s="145"/>
      <c r="U1054" s="145"/>
      <c r="V1054" s="145"/>
      <c r="W1054" s="158"/>
      <c r="X1054" s="158"/>
      <c r="Y1054" s="145" t="s">
        <v>1682</v>
      </c>
    </row>
    <row r="1055" spans="2:25" ht="14.25" customHeight="1" x14ac:dyDescent="0.25">
      <c r="B1055" s="150">
        <v>42024</v>
      </c>
      <c r="C1055" s="147">
        <v>6.7626458640655085E-2</v>
      </c>
      <c r="D1055" s="149">
        <v>6.7524649904688774E-2</v>
      </c>
      <c r="E1055" s="147">
        <v>6.6778097498466499E-2</v>
      </c>
      <c r="F1055" s="147">
        <v>6.8458673944076745E-2</v>
      </c>
      <c r="G1055" s="148">
        <v>489.48492878000002</v>
      </c>
      <c r="H1055" s="148">
        <v>13.36991821</v>
      </c>
      <c r="I1055" s="148">
        <v>70.744855870000009</v>
      </c>
      <c r="J1055" s="147">
        <v>1.1480607800330297E-2</v>
      </c>
      <c r="K1055" s="159">
        <v>9.3402403938797063E-4</v>
      </c>
      <c r="L1055" s="148">
        <v>3396.2220000000002</v>
      </c>
      <c r="M1055" s="148">
        <v>0.88344800000000001</v>
      </c>
      <c r="N1055" s="145"/>
      <c r="O1055" s="145"/>
      <c r="P1055" s="145"/>
      <c r="Q1055" s="145"/>
      <c r="R1055" s="145"/>
      <c r="S1055" s="145"/>
      <c r="T1055" s="145"/>
      <c r="U1055" s="145"/>
      <c r="V1055" s="145"/>
      <c r="W1055" s="158"/>
      <c r="X1055" s="158"/>
      <c r="Y1055" s="145" t="s">
        <v>1682</v>
      </c>
    </row>
    <row r="1056" spans="2:25" ht="14.25" customHeight="1" x14ac:dyDescent="0.25">
      <c r="B1056" s="150">
        <v>42025</v>
      </c>
      <c r="C1056" s="147">
        <v>6.7784816887808394E-2</v>
      </c>
      <c r="D1056" s="149">
        <v>6.7660763307218375E-2</v>
      </c>
      <c r="E1056" s="147">
        <v>6.6859687673238133E-2</v>
      </c>
      <c r="F1056" s="147">
        <v>6.8928396225243938E-2</v>
      </c>
      <c r="G1056" s="148">
        <v>491.23931286000004</v>
      </c>
      <c r="H1056" s="148">
        <v>11.759961819999999</v>
      </c>
      <c r="I1056" s="148">
        <v>81.101164670000003</v>
      </c>
      <c r="J1056" s="147">
        <v>1.1887061669393377E-3</v>
      </c>
      <c r="K1056" s="159">
        <v>1.267632918025563E-3</v>
      </c>
      <c r="L1056" s="148">
        <v>3548.8850000000002</v>
      </c>
      <c r="M1056" s="148">
        <v>0.88118799999999997</v>
      </c>
      <c r="N1056" s="145"/>
      <c r="O1056" s="145"/>
      <c r="P1056" s="145"/>
      <c r="Q1056" s="145"/>
      <c r="R1056" s="145"/>
      <c r="S1056" s="145"/>
      <c r="T1056" s="145"/>
      <c r="U1056" s="145"/>
      <c r="V1056" s="145"/>
      <c r="W1056" s="158"/>
      <c r="X1056" s="158"/>
      <c r="Y1056" s="145" t="s">
        <v>1682</v>
      </c>
    </row>
    <row r="1057" spans="2:25" ht="14.25" customHeight="1" x14ac:dyDescent="0.25">
      <c r="B1057" s="150">
        <v>42026</v>
      </c>
      <c r="C1057" s="147">
        <v>6.7724786045938817E-2</v>
      </c>
      <c r="D1057" s="149">
        <v>6.776789287464878E-2</v>
      </c>
      <c r="E1057" s="147">
        <v>6.6015841118620383E-2</v>
      </c>
      <c r="F1057" s="147">
        <v>6.8653887341921294E-2</v>
      </c>
      <c r="G1057" s="148">
        <v>501.18309274000006</v>
      </c>
      <c r="H1057" s="148">
        <v>19.473888080000002</v>
      </c>
      <c r="I1057" s="148">
        <v>79.46301326999999</v>
      </c>
      <c r="J1057" s="147">
        <v>-4.4869131813625816E-3</v>
      </c>
      <c r="K1057" s="159">
        <v>8.8599446727251341E-4</v>
      </c>
      <c r="L1057" s="148">
        <v>3567.6129999999998</v>
      </c>
      <c r="M1057" s="148">
        <v>0.88137900000000002</v>
      </c>
      <c r="N1057" s="145"/>
      <c r="O1057" s="145"/>
      <c r="P1057" s="145"/>
      <c r="Q1057" s="145"/>
      <c r="R1057" s="145"/>
      <c r="S1057" s="145"/>
      <c r="T1057" s="145"/>
      <c r="U1057" s="145"/>
      <c r="V1057" s="145"/>
      <c r="W1057" s="158"/>
      <c r="X1057" s="158"/>
      <c r="Y1057" s="145" t="s">
        <v>1682</v>
      </c>
    </row>
    <row r="1058" spans="2:25" ht="14.25" customHeight="1" x14ac:dyDescent="0.25">
      <c r="B1058" s="150">
        <v>42027</v>
      </c>
      <c r="C1058" s="147">
        <v>6.7309532692448729E-2</v>
      </c>
      <c r="D1058" s="149">
        <v>6.7327353373775961E-2</v>
      </c>
      <c r="E1058" s="147">
        <v>6.5716357062413203E-2</v>
      </c>
      <c r="F1058" s="147">
        <v>6.8426440333910904E-2</v>
      </c>
      <c r="G1058" s="148">
        <v>506.89666271999999</v>
      </c>
      <c r="H1058" s="148">
        <v>15.566340830000001</v>
      </c>
      <c r="I1058" s="148">
        <v>73.617746289999999</v>
      </c>
      <c r="J1058" s="147">
        <v>-2.7174245312026435E-3</v>
      </c>
      <c r="K1058" s="159">
        <v>1.0990869601349429E-3</v>
      </c>
      <c r="L1058" s="148">
        <v>3571.732</v>
      </c>
      <c r="M1058" s="148">
        <v>0.886158</v>
      </c>
      <c r="N1058" s="145"/>
      <c r="O1058" s="145"/>
      <c r="P1058" s="145"/>
      <c r="Q1058" s="145"/>
      <c r="R1058" s="145"/>
      <c r="S1058" s="145"/>
      <c r="T1058" s="145"/>
      <c r="U1058" s="145"/>
      <c r="V1058" s="145"/>
      <c r="W1058" s="158"/>
      <c r="X1058" s="158"/>
      <c r="Y1058" s="145" t="s">
        <v>1682</v>
      </c>
    </row>
    <row r="1059" spans="2:25" ht="14.25" customHeight="1" x14ac:dyDescent="0.25">
      <c r="B1059" s="150">
        <v>42030</v>
      </c>
      <c r="C1059" s="147">
        <v>6.6509370235239368E-2</v>
      </c>
      <c r="D1059" s="149">
        <v>6.6526075221288741E-2</v>
      </c>
      <c r="E1059" s="147">
        <v>6.4913572997281704E-2</v>
      </c>
      <c r="F1059" s="147">
        <v>6.7654229070617869E-2</v>
      </c>
      <c r="G1059" s="148">
        <v>506.17200971</v>
      </c>
      <c r="H1059" s="148">
        <v>14.972936710000001</v>
      </c>
      <c r="I1059" s="148">
        <v>51.083011970000001</v>
      </c>
      <c r="J1059" s="147">
        <v>-2.2577411664296311E-3</v>
      </c>
      <c r="K1059" s="159">
        <v>1.1281538493291277E-3</v>
      </c>
      <c r="L1059" s="148">
        <v>3607.9850000000001</v>
      </c>
      <c r="M1059" s="148">
        <v>0.89677399999999996</v>
      </c>
      <c r="N1059" s="145"/>
      <c r="O1059" s="145"/>
      <c r="P1059" s="145"/>
      <c r="Q1059" s="145"/>
      <c r="R1059" s="145"/>
      <c r="S1059" s="145"/>
      <c r="T1059" s="145"/>
      <c r="U1059" s="145"/>
      <c r="V1059" s="145"/>
      <c r="W1059" s="158"/>
      <c r="X1059" s="158"/>
      <c r="Y1059" s="145" t="s">
        <v>1682</v>
      </c>
    </row>
    <row r="1060" spans="2:25" ht="14.25" customHeight="1" x14ac:dyDescent="0.25">
      <c r="B1060" s="150">
        <v>42031</v>
      </c>
      <c r="C1060" s="147">
        <v>6.6086570983362125E-2</v>
      </c>
      <c r="D1060" s="149">
        <v>6.6140104210010098E-2</v>
      </c>
      <c r="E1060" s="147">
        <v>6.401635002012615E-2</v>
      </c>
      <c r="F1060" s="147">
        <v>6.7065524858694617E-2</v>
      </c>
      <c r="G1060" s="148">
        <v>501.50681136999998</v>
      </c>
      <c r="H1060" s="148">
        <v>14.581388370000001</v>
      </c>
      <c r="I1060" s="148">
        <v>58.9429473</v>
      </c>
      <c r="J1060" s="147">
        <v>-2.5378599241634775E-3</v>
      </c>
      <c r="K1060" s="159">
        <v>9.2542064868451901E-4</v>
      </c>
      <c r="L1060" s="148">
        <v>3574.931</v>
      </c>
      <c r="M1060" s="148">
        <v>0.90264100000000003</v>
      </c>
      <c r="N1060" s="145"/>
      <c r="O1060" s="145"/>
      <c r="P1060" s="145"/>
      <c r="Q1060" s="145"/>
      <c r="R1060" s="145"/>
      <c r="S1060" s="145"/>
      <c r="T1060" s="145"/>
      <c r="U1060" s="145"/>
      <c r="V1060" s="145"/>
      <c r="W1060" s="158"/>
      <c r="X1060" s="158"/>
      <c r="Y1060" s="145" t="s">
        <v>1682</v>
      </c>
    </row>
    <row r="1061" spans="2:25" ht="14.25" customHeight="1" x14ac:dyDescent="0.25">
      <c r="B1061" s="150">
        <v>42032</v>
      </c>
      <c r="C1061" s="147">
        <v>6.6200721668850507E-2</v>
      </c>
      <c r="D1061" s="149">
        <v>6.6218710959242574E-2</v>
      </c>
      <c r="E1061" s="147">
        <v>6.4249639105657799E-2</v>
      </c>
      <c r="F1061" s="147">
        <v>6.7120083812971812E-2</v>
      </c>
      <c r="G1061" s="148">
        <v>502.14047750000003</v>
      </c>
      <c r="H1061" s="148">
        <v>10.194966039999999</v>
      </c>
      <c r="I1061" s="148">
        <v>43.146286709999998</v>
      </c>
      <c r="J1061" s="147">
        <v>-1.7459970874578192E-3</v>
      </c>
      <c r="K1061" s="159">
        <v>9.0137285372923759E-4</v>
      </c>
      <c r="L1061" s="148">
        <v>3525.3229999999999</v>
      </c>
      <c r="M1061" s="148">
        <v>0.90056499999999995</v>
      </c>
      <c r="N1061" s="145"/>
      <c r="O1061" s="145"/>
      <c r="P1061" s="145"/>
      <c r="Q1061" s="145"/>
      <c r="R1061" s="145"/>
      <c r="S1061" s="145"/>
      <c r="T1061" s="145"/>
      <c r="U1061" s="145"/>
      <c r="V1061" s="145"/>
      <c r="W1061" s="158"/>
      <c r="X1061" s="158"/>
      <c r="Y1061" s="145" t="s">
        <v>1682</v>
      </c>
    </row>
    <row r="1062" spans="2:25" ht="14.25" customHeight="1" x14ac:dyDescent="0.25">
      <c r="B1062" s="150">
        <v>42033</v>
      </c>
      <c r="C1062" s="147">
        <v>6.6478228289973351E-2</v>
      </c>
      <c r="D1062" s="149">
        <v>6.6559030421984855E-2</v>
      </c>
      <c r="E1062" s="147">
        <v>6.4388396513846355E-2</v>
      </c>
      <c r="F1062" s="147">
        <v>6.7168050701534643E-2</v>
      </c>
      <c r="G1062" s="148">
        <v>505.70606810999999</v>
      </c>
      <c r="H1062" s="148">
        <v>11.862894109999999</v>
      </c>
      <c r="I1062" s="148">
        <v>37.942232009999998</v>
      </c>
      <c r="J1062" s="147">
        <v>-2.7128199663658346E-3</v>
      </c>
      <c r="K1062" s="159">
        <v>6.0902027954978788E-4</v>
      </c>
      <c r="L1062" s="148">
        <v>3481.7979999999998</v>
      </c>
      <c r="M1062" s="148">
        <v>0.89660200000000001</v>
      </c>
      <c r="N1062" s="145"/>
      <c r="O1062" s="145"/>
      <c r="P1062" s="145"/>
      <c r="Q1062" s="145"/>
      <c r="R1062" s="145"/>
      <c r="S1062" s="145"/>
      <c r="T1062" s="145"/>
      <c r="U1062" s="145"/>
      <c r="V1062" s="145"/>
      <c r="W1062" s="158"/>
      <c r="X1062" s="158"/>
      <c r="Y1062" s="145" t="s">
        <v>1682</v>
      </c>
    </row>
    <row r="1063" spans="2:25" ht="14.25" customHeight="1" x14ac:dyDescent="0.25">
      <c r="B1063" s="150">
        <v>42034</v>
      </c>
      <c r="C1063" s="147">
        <v>6.6753183638900759E-2</v>
      </c>
      <c r="D1063" s="149">
        <v>6.6883884123661488E-2</v>
      </c>
      <c r="E1063" s="147">
        <v>6.4230939029272724E-2</v>
      </c>
      <c r="F1063" s="147">
        <v>6.7280173503769719E-2</v>
      </c>
      <c r="G1063" s="148">
        <v>504.57797518999996</v>
      </c>
      <c r="H1063" s="148">
        <v>9.7523414900000009</v>
      </c>
      <c r="I1063" s="148">
        <v>36.30960288</v>
      </c>
      <c r="J1063" s="147">
        <v>3.1686344546684206E-3</v>
      </c>
      <c r="K1063" s="159">
        <v>3.9628938010823067E-4</v>
      </c>
      <c r="L1063" s="148">
        <v>3434.39</v>
      </c>
      <c r="M1063" s="148">
        <v>0.892648</v>
      </c>
      <c r="N1063" s="145"/>
      <c r="O1063" s="145"/>
      <c r="P1063" s="145"/>
      <c r="Q1063" s="145"/>
      <c r="R1063" s="145"/>
      <c r="S1063" s="145"/>
      <c r="T1063" s="145"/>
      <c r="U1063" s="145"/>
      <c r="V1063" s="145"/>
      <c r="W1063" s="158"/>
      <c r="X1063" s="158"/>
      <c r="Y1063" s="145" t="s">
        <v>1682</v>
      </c>
    </row>
    <row r="1064" spans="2:25" ht="14.25" customHeight="1" x14ac:dyDescent="0.25">
      <c r="B1064" s="150">
        <v>42037</v>
      </c>
      <c r="C1064" s="147">
        <v>6.703664972373144E-2</v>
      </c>
      <c r="D1064" s="149">
        <v>6.7212424810683832E-2</v>
      </c>
      <c r="E1064" s="147">
        <v>6.4142406341909389E-2</v>
      </c>
      <c r="F1064" s="147">
        <v>6.7406822606812439E-2</v>
      </c>
      <c r="G1064" s="148">
        <v>507.65863274999998</v>
      </c>
      <c r="H1064" s="148">
        <v>12.112627770000001</v>
      </c>
      <c r="I1064" s="148">
        <v>31.75010807</v>
      </c>
      <c r="J1064" s="147">
        <v>3.6317543096840471E-3</v>
      </c>
      <c r="K1064" s="159">
        <v>1.9439779612860641E-4</v>
      </c>
      <c r="L1064" s="148">
        <v>3353.96</v>
      </c>
      <c r="M1064" s="148">
        <v>0.88857399999999997</v>
      </c>
      <c r="N1064" s="145"/>
      <c r="O1064" s="145"/>
      <c r="P1064" s="145"/>
      <c r="Q1064" s="145"/>
      <c r="R1064" s="145"/>
      <c r="S1064" s="145"/>
      <c r="T1064" s="145"/>
      <c r="U1064" s="145"/>
      <c r="V1064" s="145"/>
      <c r="W1064" s="158"/>
      <c r="X1064" s="158"/>
      <c r="Y1064" s="145" t="s">
        <v>1682</v>
      </c>
    </row>
    <row r="1065" spans="2:25" ht="14.25" customHeight="1" x14ac:dyDescent="0.25">
      <c r="B1065" s="150">
        <v>42038</v>
      </c>
      <c r="C1065" s="147">
        <v>6.6977306487533847E-2</v>
      </c>
      <c r="D1065" s="149">
        <v>6.7135666543488487E-2</v>
      </c>
      <c r="E1065" s="147">
        <v>6.4034198563584832E-2</v>
      </c>
      <c r="F1065" s="147">
        <v>6.7511723585674435E-2</v>
      </c>
      <c r="G1065" s="148">
        <v>512.30408194000006</v>
      </c>
      <c r="H1065" s="148">
        <v>12.014580430000001</v>
      </c>
      <c r="I1065" s="148">
        <v>43.642386009999996</v>
      </c>
      <c r="J1065" s="147">
        <v>-3.4194221350042349E-3</v>
      </c>
      <c r="K1065" s="159">
        <v>3.7605704218594826E-4</v>
      </c>
      <c r="L1065" s="148">
        <v>3437.4450000000002</v>
      </c>
      <c r="M1065" s="148">
        <v>0.888679</v>
      </c>
      <c r="N1065" s="145"/>
      <c r="O1065" s="145"/>
      <c r="P1065" s="145"/>
      <c r="Q1065" s="145"/>
      <c r="R1065" s="145"/>
      <c r="S1065" s="145"/>
      <c r="T1065" s="145"/>
      <c r="U1065" s="145"/>
      <c r="V1065" s="145"/>
      <c r="W1065" s="158"/>
      <c r="X1065" s="158"/>
      <c r="Y1065" s="145" t="s">
        <v>1682</v>
      </c>
    </row>
    <row r="1066" spans="2:25" ht="14.25" customHeight="1" x14ac:dyDescent="0.25">
      <c r="B1066" s="150">
        <v>42039</v>
      </c>
      <c r="C1066" s="147">
        <v>6.6740617357006884E-2</v>
      </c>
      <c r="D1066" s="149">
        <v>6.6859252107593942E-2</v>
      </c>
      <c r="E1066" s="147">
        <v>6.3732541712679086E-2</v>
      </c>
      <c r="F1066" s="147">
        <v>6.7509623364911828E-2</v>
      </c>
      <c r="G1066" s="148">
        <v>515.04247780000003</v>
      </c>
      <c r="H1066" s="148">
        <v>10.49247394</v>
      </c>
      <c r="I1066" s="148">
        <v>42.322069040000002</v>
      </c>
      <c r="J1066" s="147">
        <v>-3.0985599236446337E-3</v>
      </c>
      <c r="K1066" s="159">
        <v>6.5037125731788603E-4</v>
      </c>
      <c r="L1066" s="148">
        <v>3401.768</v>
      </c>
      <c r="M1066" s="148">
        <v>0.89139599999999997</v>
      </c>
      <c r="N1066" s="145"/>
      <c r="O1066" s="145"/>
      <c r="P1066" s="145"/>
      <c r="Q1066" s="145"/>
      <c r="R1066" s="145"/>
      <c r="S1066" s="145"/>
      <c r="T1066" s="145"/>
      <c r="U1066" s="145"/>
      <c r="V1066" s="145"/>
      <c r="W1066" s="158"/>
      <c r="X1066" s="158"/>
      <c r="Y1066" s="145">
        <v>110</v>
      </c>
    </row>
    <row r="1067" spans="2:25" ht="14.25" customHeight="1" x14ac:dyDescent="0.25">
      <c r="B1067" s="150">
        <v>42040</v>
      </c>
      <c r="C1067" s="147">
        <v>6.6757327322610097E-2</v>
      </c>
      <c r="D1067" s="149">
        <v>6.6849559337969308E-2</v>
      </c>
      <c r="E1067" s="147">
        <v>6.3534184835119079E-2</v>
      </c>
      <c r="F1067" s="147">
        <v>6.7513480312953775E-2</v>
      </c>
      <c r="G1067" s="148">
        <v>515.84655219000001</v>
      </c>
      <c r="H1067" s="148">
        <v>9.9430847199999999</v>
      </c>
      <c r="I1067" s="148">
        <v>51.582961680000004</v>
      </c>
      <c r="J1067" s="147">
        <v>-1.1952384287241134E-3</v>
      </c>
      <c r="K1067" s="159">
        <v>6.6392097498446656E-4</v>
      </c>
      <c r="L1067" s="148">
        <v>3366.9459999999999</v>
      </c>
      <c r="M1067" s="148">
        <v>0.89091399999999998</v>
      </c>
      <c r="N1067" s="145"/>
      <c r="O1067" s="145"/>
      <c r="P1067" s="145"/>
      <c r="Q1067" s="145"/>
      <c r="R1067" s="145"/>
      <c r="S1067" s="145"/>
      <c r="T1067" s="145"/>
      <c r="U1067" s="145"/>
      <c r="V1067" s="145"/>
      <c r="W1067" s="158"/>
      <c r="X1067" s="158"/>
      <c r="Y1067" s="145" t="s">
        <v>1682</v>
      </c>
    </row>
    <row r="1068" spans="2:25" ht="14.25" customHeight="1" x14ac:dyDescent="0.25">
      <c r="B1068" s="150">
        <v>42041</v>
      </c>
      <c r="C1068" s="147">
        <v>6.6677891623178526E-2</v>
      </c>
      <c r="D1068" s="149">
        <v>6.6792425660757951E-2</v>
      </c>
      <c r="E1068" s="147">
        <v>6.3700036052830575E-2</v>
      </c>
      <c r="F1068" s="147">
        <v>6.720869017066057E-2</v>
      </c>
      <c r="G1068" s="148">
        <v>512.95588740999995</v>
      </c>
      <c r="H1068" s="148">
        <v>9.9690949</v>
      </c>
      <c r="I1068" s="148">
        <v>40.820048399999997</v>
      </c>
      <c r="J1068" s="147">
        <v>-4.2672848237832591E-3</v>
      </c>
      <c r="K1068" s="159">
        <v>4.1626450990261965E-4</v>
      </c>
      <c r="L1068" s="148">
        <v>3312.42</v>
      </c>
      <c r="M1068" s="148">
        <v>0.89204300000000003</v>
      </c>
      <c r="N1068" s="145"/>
      <c r="O1068" s="145"/>
      <c r="P1068" s="145"/>
      <c r="Q1068" s="145"/>
      <c r="R1068" s="145"/>
      <c r="S1068" s="145"/>
      <c r="T1068" s="145"/>
      <c r="U1068" s="145"/>
      <c r="V1068" s="145"/>
      <c r="W1068" s="158"/>
      <c r="X1068" s="158"/>
      <c r="Y1068" s="145" t="s">
        <v>1682</v>
      </c>
    </row>
    <row r="1069" spans="2:25" ht="14.25" customHeight="1" x14ac:dyDescent="0.25">
      <c r="B1069" s="150">
        <v>42044</v>
      </c>
      <c r="C1069" s="147">
        <v>6.6272719998412916E-2</v>
      </c>
      <c r="D1069" s="149">
        <v>6.6310803268773297E-2</v>
      </c>
      <c r="E1069" s="147">
        <v>6.4008470588720751E-2</v>
      </c>
      <c r="F1069" s="147">
        <v>6.6987714120609804E-2</v>
      </c>
      <c r="G1069" s="148">
        <v>513.40408809999997</v>
      </c>
      <c r="H1069" s="148">
        <v>12.39157062</v>
      </c>
      <c r="I1069" s="148">
        <v>42.385223750000002</v>
      </c>
      <c r="J1069" s="147">
        <v>-3.5078995497178802E-3</v>
      </c>
      <c r="K1069" s="159">
        <v>6.769108518365069E-4</v>
      </c>
      <c r="L1069" s="148">
        <v>3345.9209999999998</v>
      </c>
      <c r="M1069" s="148">
        <v>0.89708200000000005</v>
      </c>
      <c r="N1069" s="145"/>
      <c r="O1069" s="145"/>
      <c r="P1069" s="145"/>
      <c r="Q1069" s="145"/>
      <c r="R1069" s="145"/>
      <c r="S1069" s="145"/>
      <c r="T1069" s="145"/>
      <c r="U1069" s="145"/>
      <c r="V1069" s="145"/>
      <c r="W1069" s="158"/>
      <c r="X1069" s="158"/>
      <c r="Y1069" s="145" t="s">
        <v>1682</v>
      </c>
    </row>
    <row r="1070" spans="2:25" ht="14.25" customHeight="1" x14ac:dyDescent="0.25">
      <c r="B1070" s="150">
        <v>42045</v>
      </c>
      <c r="C1070" s="147">
        <v>6.6240816346482517E-2</v>
      </c>
      <c r="D1070" s="149">
        <v>6.6265750554362651E-2</v>
      </c>
      <c r="E1070" s="147">
        <v>6.41263269627185E-2</v>
      </c>
      <c r="F1070" s="147">
        <v>6.7035079817707996E-2</v>
      </c>
      <c r="G1070" s="148">
        <v>510.15857659</v>
      </c>
      <c r="H1070" s="148">
        <v>8.5956083799999998</v>
      </c>
      <c r="I1070" s="148">
        <v>35.743062369999997</v>
      </c>
      <c r="J1070" s="147">
        <v>-6.6758276719617524E-3</v>
      </c>
      <c r="K1070" s="159">
        <v>7.6932926334534468E-4</v>
      </c>
      <c r="L1070" s="148">
        <v>3406.9430000000002</v>
      </c>
      <c r="M1070" s="148">
        <v>0.89769699999999997</v>
      </c>
      <c r="N1070" s="145"/>
      <c r="O1070" s="145"/>
      <c r="P1070" s="145"/>
      <c r="Q1070" s="145"/>
      <c r="R1070" s="145"/>
      <c r="S1070" s="145"/>
      <c r="T1070" s="145"/>
      <c r="U1070" s="145"/>
      <c r="V1070" s="145"/>
      <c r="W1070" s="158"/>
      <c r="X1070" s="158"/>
      <c r="Y1070" s="145" t="s">
        <v>1682</v>
      </c>
    </row>
    <row r="1071" spans="2:25" ht="14.25" customHeight="1" x14ac:dyDescent="0.25">
      <c r="B1071" s="150">
        <v>42046</v>
      </c>
      <c r="C1071" s="147">
        <v>6.5900640766453494E-2</v>
      </c>
      <c r="D1071" s="149">
        <v>6.5949319199052739E-2</v>
      </c>
      <c r="E1071" s="147">
        <v>6.3577044043282613E-2</v>
      </c>
      <c r="F1071" s="147">
        <v>6.6682575123895388E-2</v>
      </c>
      <c r="G1071" s="148">
        <v>508.78054965000001</v>
      </c>
      <c r="H1071" s="148">
        <v>9.2765749700000004</v>
      </c>
      <c r="I1071" s="148">
        <v>28.840646789999997</v>
      </c>
      <c r="J1071" s="147">
        <v>-6.7957334944451445E-3</v>
      </c>
      <c r="K1071" s="159">
        <v>7.3325592484264901E-4</v>
      </c>
      <c r="L1071" s="148">
        <v>3434.1239999999998</v>
      </c>
      <c r="M1071" s="148">
        <v>0.90234400000000003</v>
      </c>
      <c r="N1071" s="145"/>
      <c r="O1071" s="145"/>
      <c r="P1071" s="145"/>
      <c r="Q1071" s="145"/>
      <c r="R1071" s="145"/>
      <c r="S1071" s="145"/>
      <c r="T1071" s="145"/>
      <c r="U1071" s="145"/>
      <c r="V1071" s="145"/>
      <c r="W1071" s="158"/>
      <c r="X1071" s="158"/>
      <c r="Y1071" s="145" t="s">
        <v>1682</v>
      </c>
    </row>
    <row r="1072" spans="2:25" ht="14.25" customHeight="1" x14ac:dyDescent="0.25">
      <c r="B1072" s="150">
        <v>42047</v>
      </c>
      <c r="C1072" s="147">
        <v>6.5455709878599222E-2</v>
      </c>
      <c r="D1072" s="149">
        <v>6.5551981496120196E-2</v>
      </c>
      <c r="E1072" s="147">
        <v>6.3038434793468379E-2</v>
      </c>
      <c r="F1072" s="147">
        <v>6.6012419357399724E-2</v>
      </c>
      <c r="G1072" s="148">
        <v>503.33436734999998</v>
      </c>
      <c r="H1072" s="148">
        <v>8.9178121199999989</v>
      </c>
      <c r="I1072" s="148">
        <v>24.98295018</v>
      </c>
      <c r="J1072" s="147">
        <v>-4.3507307037630857E-3</v>
      </c>
      <c r="K1072" s="159">
        <v>4.604378612795279E-4</v>
      </c>
      <c r="L1072" s="148">
        <v>3442.8739999999998</v>
      </c>
      <c r="M1072" s="148">
        <v>0.90865600000000002</v>
      </c>
      <c r="N1072" s="145"/>
      <c r="O1072" s="145"/>
      <c r="P1072" s="145"/>
      <c r="Q1072" s="145"/>
      <c r="R1072" s="145"/>
      <c r="S1072" s="145"/>
      <c r="T1072" s="145"/>
      <c r="U1072" s="145"/>
      <c r="V1072" s="145"/>
      <c r="W1072" s="158"/>
      <c r="X1072" s="158"/>
      <c r="Y1072" s="145" t="s">
        <v>1682</v>
      </c>
    </row>
    <row r="1073" spans="2:25" ht="14.25" customHeight="1" x14ac:dyDescent="0.25">
      <c r="B1073" s="150">
        <v>42048</v>
      </c>
      <c r="C1073" s="147">
        <v>6.5100766470052848E-2</v>
      </c>
      <c r="D1073" s="149">
        <v>6.5169355118918873E-2</v>
      </c>
      <c r="E1073" s="147">
        <v>6.2332958247193683E-2</v>
      </c>
      <c r="F1073" s="147">
        <v>6.5894397221678724E-2</v>
      </c>
      <c r="G1073" s="148">
        <v>500.35972714000002</v>
      </c>
      <c r="H1073" s="148">
        <v>14.489650099999999</v>
      </c>
      <c r="I1073" s="148">
        <v>42.301457120000002</v>
      </c>
      <c r="J1073" s="147">
        <v>-2.0653335557418682E-3</v>
      </c>
      <c r="K1073" s="159">
        <v>7.2504210275985137E-4</v>
      </c>
      <c r="L1073" s="148">
        <v>3469.828</v>
      </c>
      <c r="M1073" s="148">
        <v>0.913605</v>
      </c>
      <c r="N1073" s="145"/>
      <c r="O1073" s="145"/>
      <c r="P1073" s="145"/>
      <c r="Q1073" s="145"/>
      <c r="R1073" s="145"/>
      <c r="S1073" s="145"/>
      <c r="T1073" s="145"/>
      <c r="U1073" s="145"/>
      <c r="V1073" s="145"/>
      <c r="W1073" s="158"/>
      <c r="X1073" s="158"/>
      <c r="Y1073" s="145" t="s">
        <v>1682</v>
      </c>
    </row>
    <row r="1074" spans="2:25" ht="14.25" customHeight="1" x14ac:dyDescent="0.25">
      <c r="B1074" s="150">
        <v>42051</v>
      </c>
      <c r="C1074" s="147">
        <v>6.5023562636345428E-2</v>
      </c>
      <c r="D1074" s="149">
        <v>6.5131950525429444E-2</v>
      </c>
      <c r="E1074" s="147">
        <v>6.2239425614923523E-2</v>
      </c>
      <c r="F1074" s="147">
        <v>6.5486604769910042E-2</v>
      </c>
      <c r="G1074" s="148">
        <v>500.90657430999994</v>
      </c>
      <c r="H1074" s="148">
        <v>10.77003874</v>
      </c>
      <c r="I1074" s="148">
        <v>36.658000900000005</v>
      </c>
      <c r="J1074" s="147">
        <v>-3.6026980819242323E-3</v>
      </c>
      <c r="K1074" s="159">
        <v>3.5465424448059835E-4</v>
      </c>
      <c r="L1074" s="148">
        <v>3499.4830000000002</v>
      </c>
      <c r="M1074" s="148">
        <v>0.91446400000000005</v>
      </c>
      <c r="N1074" s="145"/>
      <c r="O1074" s="145"/>
      <c r="P1074" s="145"/>
      <c r="Q1074" s="145"/>
      <c r="R1074" s="145"/>
      <c r="S1074" s="145"/>
      <c r="T1074" s="145"/>
      <c r="U1074" s="145"/>
      <c r="V1074" s="145"/>
      <c r="W1074" s="158"/>
      <c r="X1074" s="158"/>
      <c r="Y1074" s="145" t="s">
        <v>1682</v>
      </c>
    </row>
    <row r="1075" spans="2:25" ht="14.25" customHeight="1" x14ac:dyDescent="0.25">
      <c r="B1075" s="150">
        <v>42052</v>
      </c>
      <c r="C1075" s="147">
        <v>6.4792850801345128E-2</v>
      </c>
      <c r="D1075" s="149">
        <v>6.496233425359868E-2</v>
      </c>
      <c r="E1075" s="147">
        <v>6.1743237363273827E-2</v>
      </c>
      <c r="F1075" s="147">
        <v>6.5005342175759942E-2</v>
      </c>
      <c r="G1075" s="148">
        <v>499.98692533999997</v>
      </c>
      <c r="H1075" s="148">
        <v>8.9420457399999993</v>
      </c>
      <c r="I1075" s="148">
        <v>39.785919839999998</v>
      </c>
      <c r="J1075" s="147">
        <v>-2.0070668955664193E-3</v>
      </c>
      <c r="K1075" s="159">
        <v>4.3007922161261702E-5</v>
      </c>
      <c r="L1075" s="148">
        <v>3522.3220000000001</v>
      </c>
      <c r="M1075" s="148">
        <v>0.91758799999999996</v>
      </c>
      <c r="N1075" s="145"/>
      <c r="O1075" s="145"/>
      <c r="P1075" s="145"/>
      <c r="Q1075" s="145"/>
      <c r="R1075" s="145"/>
      <c r="S1075" s="145"/>
      <c r="T1075" s="145"/>
      <c r="U1075" s="145"/>
      <c r="V1075" s="145"/>
      <c r="W1075" s="158"/>
      <c r="X1075" s="158"/>
      <c r="Y1075" s="145" t="s">
        <v>1682</v>
      </c>
    </row>
    <row r="1076" spans="2:25" ht="14.25" customHeight="1" x14ac:dyDescent="0.25">
      <c r="B1076" s="150">
        <v>42060</v>
      </c>
      <c r="C1076" s="147">
        <v>6.5061359027316093E-2</v>
      </c>
      <c r="D1076" s="149">
        <v>6.5278071657837111E-2</v>
      </c>
      <c r="E1076" s="147">
        <v>6.1550561753865203E-2</v>
      </c>
      <c r="F1076" s="147">
        <v>6.518216678582138E-2</v>
      </c>
      <c r="G1076" s="148">
        <v>499.07549779000004</v>
      </c>
      <c r="H1076" s="148">
        <v>8.9785714799999994</v>
      </c>
      <c r="I1076" s="148">
        <v>35.442320109999997</v>
      </c>
      <c r="J1076" s="147">
        <v>-2.7087008850691652E-3</v>
      </c>
      <c r="K1076" s="159">
        <v>-9.590487201573128E-5</v>
      </c>
      <c r="L1076" s="148">
        <v>3478.7289999999998</v>
      </c>
      <c r="M1076" s="148">
        <v>0.91369699999999998</v>
      </c>
      <c r="N1076" s="145"/>
      <c r="O1076" s="145"/>
      <c r="P1076" s="145"/>
      <c r="Q1076" s="145"/>
      <c r="R1076" s="145"/>
      <c r="S1076" s="145"/>
      <c r="T1076" s="145"/>
      <c r="U1076" s="145"/>
      <c r="V1076" s="145"/>
      <c r="W1076" s="158"/>
      <c r="X1076" s="158"/>
      <c r="Y1076" s="145" t="s">
        <v>1682</v>
      </c>
    </row>
    <row r="1077" spans="2:25" ht="14.25" customHeight="1" x14ac:dyDescent="0.25">
      <c r="B1077" s="150">
        <v>42061</v>
      </c>
      <c r="C1077" s="147">
        <v>6.521468745028669E-2</v>
      </c>
      <c r="D1077" s="149">
        <v>6.5466846720854441E-2</v>
      </c>
      <c r="E1077" s="147">
        <v>6.1534728174653559E-2</v>
      </c>
      <c r="F1077" s="147">
        <v>6.5338071573307718E-2</v>
      </c>
      <c r="G1077" s="148">
        <v>499.01094389000002</v>
      </c>
      <c r="H1077" s="148">
        <v>11.84705971</v>
      </c>
      <c r="I1077" s="148">
        <v>55.44072731</v>
      </c>
      <c r="J1077" s="147">
        <v>-3.7339744939100749E-3</v>
      </c>
      <c r="K1077" s="159">
        <v>-1.2877514754672248E-4</v>
      </c>
      <c r="L1077" s="148">
        <v>3566.2950000000001</v>
      </c>
      <c r="M1077" s="148">
        <v>0.91109799999999996</v>
      </c>
      <c r="N1077" s="145"/>
      <c r="O1077" s="145"/>
      <c r="P1077" s="145"/>
      <c r="Q1077" s="145"/>
      <c r="R1077" s="145"/>
      <c r="S1077" s="145"/>
      <c r="T1077" s="145"/>
      <c r="U1077" s="145"/>
      <c r="V1077" s="145"/>
      <c r="W1077" s="158"/>
      <c r="X1077" s="158"/>
      <c r="Y1077" s="145" t="s">
        <v>1682</v>
      </c>
    </row>
    <row r="1078" spans="2:25" ht="14.25" customHeight="1" x14ac:dyDescent="0.25">
      <c r="B1078" s="150">
        <v>42062</v>
      </c>
      <c r="C1078" s="147">
        <v>6.4984511132471418E-2</v>
      </c>
      <c r="D1078" s="149">
        <v>6.5183236286553176E-2</v>
      </c>
      <c r="E1078" s="147">
        <v>6.1584496898597151E-2</v>
      </c>
      <c r="F1078" s="147">
        <v>6.5202191399790332E-2</v>
      </c>
      <c r="G1078" s="148">
        <v>496.99142616</v>
      </c>
      <c r="H1078" s="148">
        <v>11.994347340000001</v>
      </c>
      <c r="I1078" s="148">
        <v>53.812213580000005</v>
      </c>
      <c r="J1078" s="147">
        <v>-3.3245971345631522E-3</v>
      </c>
      <c r="K1078" s="159">
        <v>1.8955113237156818E-5</v>
      </c>
      <c r="L1078" s="148">
        <v>3572.8429999999998</v>
      </c>
      <c r="M1078" s="148">
        <v>0.914076</v>
      </c>
      <c r="N1078" s="145"/>
      <c r="O1078" s="145"/>
      <c r="P1078" s="145"/>
      <c r="Q1078" s="145"/>
      <c r="R1078" s="145"/>
      <c r="S1078" s="145"/>
      <c r="T1078" s="145"/>
      <c r="U1078" s="145"/>
      <c r="V1078" s="145"/>
      <c r="W1078" s="158"/>
      <c r="X1078" s="158"/>
      <c r="Y1078" s="145" t="s">
        <v>1682</v>
      </c>
    </row>
    <row r="1079" spans="2:25" ht="14.25" customHeight="1" x14ac:dyDescent="0.25">
      <c r="B1079" s="150">
        <v>42065</v>
      </c>
      <c r="C1079" s="147">
        <v>6.2640796253701461E-2</v>
      </c>
      <c r="D1079" s="149">
        <v>6.2743573523417279E-2</v>
      </c>
      <c r="E1079" s="147">
        <v>5.9211103389412365E-2</v>
      </c>
      <c r="F1079" s="147">
        <v>6.3277247430763406E-2</v>
      </c>
      <c r="G1079" s="148">
        <v>494.03862778000001</v>
      </c>
      <c r="H1079" s="148">
        <v>17.903804529999999</v>
      </c>
      <c r="I1079" s="148">
        <v>63.940184459999998</v>
      </c>
      <c r="J1079" s="147">
        <v>-4.2101899093647255E-3</v>
      </c>
      <c r="K1079" s="159">
        <v>5.3367390734612719E-4</v>
      </c>
      <c r="L1079" s="148">
        <v>3601.2649999999999</v>
      </c>
      <c r="M1079" s="148">
        <v>0.90808500000000003</v>
      </c>
      <c r="N1079" s="145"/>
      <c r="O1079" s="145"/>
      <c r="P1079" s="145"/>
      <c r="Q1079" s="145"/>
      <c r="R1079" s="145"/>
      <c r="S1079" s="145"/>
      <c r="T1079" s="145"/>
      <c r="U1079" s="145"/>
      <c r="V1079" s="145"/>
      <c r="W1079" s="158"/>
      <c r="X1079" s="158"/>
      <c r="Y1079" s="145" t="s">
        <v>1682</v>
      </c>
    </row>
    <row r="1080" spans="2:25" ht="14.25" customHeight="1" x14ac:dyDescent="0.25">
      <c r="B1080" s="150">
        <v>42066</v>
      </c>
      <c r="C1080" s="147">
        <v>6.3116172874204485E-2</v>
      </c>
      <c r="D1080" s="149">
        <v>6.3309215736351732E-2</v>
      </c>
      <c r="E1080" s="147">
        <v>5.9486237111387501E-2</v>
      </c>
      <c r="F1080" s="147">
        <v>6.3138624934203566E-2</v>
      </c>
      <c r="G1080" s="148">
        <v>492.50233980000002</v>
      </c>
      <c r="H1080" s="148">
        <v>12.70339467</v>
      </c>
      <c r="I1080" s="148">
        <v>71.945995120000006</v>
      </c>
      <c r="J1080" s="147">
        <v>-1.1426677553363486E-3</v>
      </c>
      <c r="K1080" s="159">
        <v>-1.7059080214816558E-4</v>
      </c>
      <c r="L1080" s="148">
        <v>3507.9</v>
      </c>
      <c r="M1080" s="148">
        <v>0.901335</v>
      </c>
      <c r="N1080" s="145"/>
      <c r="O1080" s="145"/>
      <c r="P1080" s="145"/>
      <c r="Q1080" s="145"/>
      <c r="R1080" s="145"/>
      <c r="S1080" s="145"/>
      <c r="T1080" s="145"/>
      <c r="U1080" s="145"/>
      <c r="V1080" s="145"/>
      <c r="W1080" s="158"/>
      <c r="X1080" s="158"/>
      <c r="Y1080" s="145" t="s">
        <v>1682</v>
      </c>
    </row>
    <row r="1081" spans="2:25" ht="14.25" customHeight="1" x14ac:dyDescent="0.25">
      <c r="B1081" s="150">
        <v>42067</v>
      </c>
      <c r="C1081" s="147">
        <v>6.2814584098539225E-2</v>
      </c>
      <c r="D1081" s="149">
        <v>6.3065478036438416E-2</v>
      </c>
      <c r="E1081" s="147">
        <v>5.8936965373051091E-2</v>
      </c>
      <c r="F1081" s="147">
        <v>6.2639059490768118E-2</v>
      </c>
      <c r="G1081" s="148">
        <v>498.62879826</v>
      </c>
      <c r="H1081" s="148">
        <v>16.203715559999999</v>
      </c>
      <c r="I1081" s="148">
        <v>52.494796259999994</v>
      </c>
      <c r="J1081" s="147">
        <v>-3.3398453631872174E-3</v>
      </c>
      <c r="K1081" s="159">
        <v>-4.2641854567029847E-4</v>
      </c>
      <c r="L1081" s="148">
        <v>3530.8220000000001</v>
      </c>
      <c r="M1081" s="148">
        <v>0.90503900000000004</v>
      </c>
      <c r="N1081" s="145"/>
      <c r="O1081" s="145"/>
      <c r="P1081" s="145"/>
      <c r="Q1081" s="145"/>
      <c r="R1081" s="145"/>
      <c r="S1081" s="145"/>
      <c r="T1081" s="145"/>
      <c r="U1081" s="145"/>
      <c r="V1081" s="145"/>
      <c r="W1081" s="158"/>
      <c r="X1081" s="158"/>
      <c r="Y1081" s="145" t="s">
        <v>1682</v>
      </c>
    </row>
    <row r="1082" spans="2:25" ht="14.25" customHeight="1" x14ac:dyDescent="0.25">
      <c r="B1082" s="150">
        <v>42068</v>
      </c>
      <c r="C1082" s="147">
        <v>6.2651591098587672E-2</v>
      </c>
      <c r="D1082" s="149">
        <v>6.2884052355371631E-2</v>
      </c>
      <c r="E1082" s="147">
        <v>5.8909501064403846E-2</v>
      </c>
      <c r="F1082" s="147">
        <v>6.2416313410830218E-2</v>
      </c>
      <c r="G1082" s="148">
        <v>495.57887959000004</v>
      </c>
      <c r="H1082" s="148">
        <v>13.222804529999999</v>
      </c>
      <c r="I1082" s="148">
        <v>53.004986369999997</v>
      </c>
      <c r="J1082" s="147">
        <v>-3.918552709883511E-3</v>
      </c>
      <c r="K1082" s="159">
        <v>-4.6773894454141263E-4</v>
      </c>
      <c r="L1082" s="148">
        <v>3496.3440000000001</v>
      </c>
      <c r="M1082" s="148">
        <v>0.90702499999999997</v>
      </c>
      <c r="N1082" s="145"/>
      <c r="O1082" s="145"/>
      <c r="P1082" s="145"/>
      <c r="Q1082" s="145"/>
      <c r="R1082" s="145"/>
      <c r="S1082" s="145"/>
      <c r="T1082" s="145"/>
      <c r="U1082" s="145"/>
      <c r="V1082" s="145"/>
      <c r="W1082" s="158"/>
      <c r="X1082" s="158"/>
      <c r="Y1082" s="145" t="s">
        <v>1682</v>
      </c>
    </row>
    <row r="1083" spans="2:25" ht="14.25" customHeight="1" x14ac:dyDescent="0.25">
      <c r="B1083" s="150">
        <v>42069</v>
      </c>
      <c r="C1083" s="147">
        <v>6.2336606938001006E-2</v>
      </c>
      <c r="D1083" s="149">
        <v>6.2598432906812398E-2</v>
      </c>
      <c r="E1083" s="147">
        <v>5.8997395480491092E-2</v>
      </c>
      <c r="F1083" s="147">
        <v>6.18191556733882E-2</v>
      </c>
      <c r="G1083" s="148">
        <v>494.70345780999997</v>
      </c>
      <c r="H1083" s="148">
        <v>13.141131700000001</v>
      </c>
      <c r="I1083" s="148">
        <v>43.306563270000005</v>
      </c>
      <c r="J1083" s="147">
        <v>-1.711336388355736E-3</v>
      </c>
      <c r="K1083" s="159">
        <v>-7.7927723342419847E-4</v>
      </c>
      <c r="L1083" s="148">
        <v>3478.52</v>
      </c>
      <c r="M1083" s="148">
        <v>0.911134</v>
      </c>
      <c r="N1083" s="145"/>
      <c r="O1083" s="145"/>
      <c r="P1083" s="145"/>
      <c r="Q1083" s="145"/>
      <c r="R1083" s="145"/>
      <c r="S1083" s="145"/>
      <c r="T1083" s="145"/>
      <c r="U1083" s="145"/>
      <c r="V1083" s="145"/>
      <c r="W1083" s="158"/>
      <c r="X1083" s="158"/>
      <c r="Y1083" s="145" t="s">
        <v>1682</v>
      </c>
    </row>
    <row r="1084" spans="2:25" ht="14.25" customHeight="1" x14ac:dyDescent="0.25">
      <c r="B1084" s="150">
        <v>42072</v>
      </c>
      <c r="C1084" s="147">
        <v>6.2437088111664818E-2</v>
      </c>
      <c r="D1084" s="149">
        <v>6.279616593761643E-2</v>
      </c>
      <c r="E1084" s="147">
        <v>5.8467844855312735E-2</v>
      </c>
      <c r="F1084" s="147">
        <v>6.1310334775076067E-2</v>
      </c>
      <c r="G1084" s="148">
        <v>493.47219420999994</v>
      </c>
      <c r="H1084" s="148">
        <v>13.306360339999999</v>
      </c>
      <c r="I1084" s="148">
        <v>48.490371379999999</v>
      </c>
      <c r="J1084" s="147">
        <v>-1.9893028011083386E-4</v>
      </c>
      <c r="K1084" s="159">
        <v>-1.4858311625403631E-3</v>
      </c>
      <c r="L1084" s="148">
        <v>3537.75</v>
      </c>
      <c r="M1084" s="148">
        <v>0.90966199999999997</v>
      </c>
      <c r="N1084" s="145"/>
      <c r="O1084" s="145"/>
      <c r="P1084" s="145"/>
      <c r="Q1084" s="145"/>
      <c r="R1084" s="145"/>
      <c r="S1084" s="145"/>
      <c r="T1084" s="145"/>
      <c r="U1084" s="145"/>
      <c r="V1084" s="145"/>
      <c r="W1084" s="158"/>
      <c r="X1084" s="158"/>
      <c r="Y1084" s="145" t="s">
        <v>1682</v>
      </c>
    </row>
    <row r="1085" spans="2:25" ht="14.25" customHeight="1" x14ac:dyDescent="0.25">
      <c r="B1085" s="150">
        <v>42073</v>
      </c>
      <c r="C1085" s="147">
        <v>6.2238357648446728E-2</v>
      </c>
      <c r="D1085" s="149">
        <v>6.2597002491017253E-2</v>
      </c>
      <c r="E1085" s="147">
        <v>5.8021244425625625E-2</v>
      </c>
      <c r="F1085" s="147">
        <v>6.100417991196537E-2</v>
      </c>
      <c r="G1085" s="148">
        <v>494.20218268999997</v>
      </c>
      <c r="H1085" s="148">
        <v>11.486811289999999</v>
      </c>
      <c r="I1085" s="148">
        <v>38.32320833</v>
      </c>
      <c r="J1085" s="147">
        <v>-3.32690526190707E-3</v>
      </c>
      <c r="K1085" s="159">
        <v>-1.5928225790518835E-3</v>
      </c>
      <c r="L1085" s="148">
        <v>3520.6109999999999</v>
      </c>
      <c r="M1085" s="148">
        <v>0.91234099999999996</v>
      </c>
      <c r="N1085" s="145"/>
      <c r="O1085" s="145"/>
      <c r="P1085" s="145"/>
      <c r="Q1085" s="145"/>
      <c r="R1085" s="145"/>
      <c r="S1085" s="145"/>
      <c r="T1085" s="145"/>
      <c r="U1085" s="145"/>
      <c r="V1085" s="145"/>
      <c r="W1085" s="158"/>
      <c r="X1085" s="158"/>
      <c r="Y1085" s="145" t="s">
        <v>1682</v>
      </c>
    </row>
    <row r="1086" spans="2:25" ht="14.25" customHeight="1" x14ac:dyDescent="0.25">
      <c r="B1086" s="150">
        <v>42074</v>
      </c>
      <c r="C1086" s="147">
        <v>6.2039417361146147E-2</v>
      </c>
      <c r="D1086" s="149">
        <v>6.2373419642033162E-2</v>
      </c>
      <c r="E1086" s="147">
        <v>5.7969409561477225E-2</v>
      </c>
      <c r="F1086" s="147">
        <v>6.0699924412024889E-2</v>
      </c>
      <c r="G1086" s="148">
        <v>498.43965036000003</v>
      </c>
      <c r="H1086" s="148">
        <v>10.706554349999999</v>
      </c>
      <c r="I1086" s="148">
        <v>34.472354490000001</v>
      </c>
      <c r="J1086" s="147">
        <v>-3.3192459930351057E-3</v>
      </c>
      <c r="K1086" s="159">
        <v>-1.6734952300082734E-3</v>
      </c>
      <c r="L1086" s="148">
        <v>3524.6529999999998</v>
      </c>
      <c r="M1086" s="148">
        <v>0.91451899999999997</v>
      </c>
      <c r="N1086" s="145"/>
      <c r="O1086" s="145"/>
      <c r="P1086" s="145"/>
      <c r="Q1086" s="145"/>
      <c r="R1086" s="145"/>
      <c r="S1086" s="145"/>
      <c r="T1086" s="145"/>
      <c r="U1086" s="145"/>
      <c r="V1086" s="145"/>
      <c r="W1086" s="158"/>
      <c r="X1086" s="158"/>
      <c r="Y1086" s="145" t="s">
        <v>1682</v>
      </c>
    </row>
    <row r="1087" spans="2:25" ht="14.25" customHeight="1" x14ac:dyDescent="0.25">
      <c r="B1087" s="150">
        <v>42075</v>
      </c>
      <c r="C1087" s="147">
        <v>6.2096483753643565E-2</v>
      </c>
      <c r="D1087" s="149">
        <v>6.2418029268226816E-2</v>
      </c>
      <c r="E1087" s="147">
        <v>5.8146181516846987E-2</v>
      </c>
      <c r="F1087" s="147">
        <v>6.0762284432084986E-2</v>
      </c>
      <c r="G1087" s="148">
        <v>497.77044252000002</v>
      </c>
      <c r="H1087" s="148">
        <v>9.4438208799999988</v>
      </c>
      <c r="I1087" s="148">
        <v>47.082006400000004</v>
      </c>
      <c r="J1087" s="147">
        <v>-4.7155564096744342E-3</v>
      </c>
      <c r="K1087" s="159">
        <v>-1.65574483614183E-3</v>
      </c>
      <c r="L1087" s="148">
        <v>3592.8440000000001</v>
      </c>
      <c r="M1087" s="148">
        <v>0.91321099999999999</v>
      </c>
      <c r="N1087" s="145"/>
      <c r="O1087" s="145"/>
      <c r="P1087" s="145"/>
      <c r="Q1087" s="145"/>
      <c r="R1087" s="145"/>
      <c r="S1087" s="145"/>
      <c r="T1087" s="145"/>
      <c r="U1087" s="145"/>
      <c r="V1087" s="145"/>
      <c r="W1087" s="158"/>
      <c r="X1087" s="158"/>
      <c r="Y1087" s="145" t="s">
        <v>1682</v>
      </c>
    </row>
    <row r="1088" spans="2:25" ht="14.25" customHeight="1" x14ac:dyDescent="0.25">
      <c r="B1088" s="150">
        <v>42076</v>
      </c>
      <c r="C1088" s="147">
        <v>6.1960584323747576E-2</v>
      </c>
      <c r="D1088" s="149">
        <v>6.2260477362972126E-2</v>
      </c>
      <c r="E1088" s="147">
        <v>5.8199482686050553E-2</v>
      </c>
      <c r="F1088" s="147">
        <v>6.0590807195599984E-2</v>
      </c>
      <c r="G1088" s="148">
        <v>495.63445300000001</v>
      </c>
      <c r="H1088" s="148">
        <v>8.6296490200000004</v>
      </c>
      <c r="I1088" s="148">
        <v>49.894882900000006</v>
      </c>
      <c r="J1088" s="147">
        <v>-2.15726199514894E-3</v>
      </c>
      <c r="K1088" s="159">
        <v>-1.669670167372142E-3</v>
      </c>
      <c r="L1088" s="148">
        <v>3617.6570000000002</v>
      </c>
      <c r="M1088" s="148">
        <v>0.915107</v>
      </c>
      <c r="N1088" s="145"/>
      <c r="O1088" s="145"/>
      <c r="P1088" s="145"/>
      <c r="Q1088" s="145"/>
      <c r="R1088" s="145"/>
      <c r="S1088" s="145"/>
      <c r="T1088" s="145"/>
      <c r="U1088" s="145"/>
      <c r="V1088" s="145"/>
      <c r="W1088" s="158"/>
      <c r="X1088" s="158"/>
      <c r="Y1088" s="145" t="s">
        <v>1682</v>
      </c>
    </row>
    <row r="1089" spans="2:25" ht="14.25" customHeight="1" x14ac:dyDescent="0.25">
      <c r="B1089" s="150">
        <v>42079</v>
      </c>
      <c r="C1089" s="147">
        <v>6.1045014495032329E-2</v>
      </c>
      <c r="D1089" s="149">
        <v>6.1128982995157823E-2</v>
      </c>
      <c r="E1089" s="147">
        <v>5.7466089536492022E-2</v>
      </c>
      <c r="F1089" s="147">
        <v>6.0224189435172562E-2</v>
      </c>
      <c r="G1089" s="148">
        <v>492.26041991</v>
      </c>
      <c r="H1089" s="148">
        <v>11.8982641</v>
      </c>
      <c r="I1089" s="148">
        <v>67.968781449999994</v>
      </c>
      <c r="J1089" s="147">
        <v>5.0142520643227315E-3</v>
      </c>
      <c r="K1089" s="159">
        <v>-9.0479355998526051E-4</v>
      </c>
      <c r="L1089" s="148">
        <v>3705.6709999999998</v>
      </c>
      <c r="M1089" s="148">
        <v>0.92797099999999999</v>
      </c>
      <c r="N1089" s="145"/>
      <c r="O1089" s="145"/>
      <c r="P1089" s="145"/>
      <c r="Q1089" s="145"/>
      <c r="R1089" s="145"/>
      <c r="S1089" s="145"/>
      <c r="T1089" s="145"/>
      <c r="U1089" s="145"/>
      <c r="V1089" s="145"/>
      <c r="W1089" s="158"/>
      <c r="X1089" s="158"/>
      <c r="Y1089" s="145" t="s">
        <v>1682</v>
      </c>
    </row>
    <row r="1090" spans="2:25" ht="14.25" customHeight="1" x14ac:dyDescent="0.25">
      <c r="B1090" s="150">
        <v>42080</v>
      </c>
      <c r="C1090" s="147">
        <v>6.1269639045025248E-2</v>
      </c>
      <c r="D1090" s="149">
        <v>6.1481337451145222E-2</v>
      </c>
      <c r="E1090" s="147">
        <v>5.7450341828091112E-2</v>
      </c>
      <c r="F1090" s="147">
        <v>5.9967688786447253E-2</v>
      </c>
      <c r="G1090" s="148">
        <v>493.38844654999997</v>
      </c>
      <c r="H1090" s="148">
        <v>21.806910810000002</v>
      </c>
      <c r="I1090" s="148">
        <v>90.612729119999997</v>
      </c>
      <c r="J1090" s="147">
        <v>-3.0730913085239933E-3</v>
      </c>
      <c r="K1090" s="159">
        <v>-1.5136486646979697E-3</v>
      </c>
      <c r="L1090" s="148">
        <v>3757.1219999999998</v>
      </c>
      <c r="M1090" s="148">
        <v>0.92453099999999999</v>
      </c>
      <c r="N1090" s="145"/>
      <c r="O1090" s="145"/>
      <c r="P1090" s="145"/>
      <c r="Q1090" s="145"/>
      <c r="R1090" s="145"/>
      <c r="S1090" s="145"/>
      <c r="T1090" s="145"/>
      <c r="U1090" s="145"/>
      <c r="V1090" s="145"/>
      <c r="W1090" s="158"/>
      <c r="X1090" s="158"/>
      <c r="Y1090" s="145" t="s">
        <v>1682</v>
      </c>
    </row>
    <row r="1091" spans="2:25" ht="14.25" customHeight="1" x14ac:dyDescent="0.25">
      <c r="B1091" s="150">
        <v>42081</v>
      </c>
      <c r="C1091" s="147">
        <v>6.0732303481179056E-2</v>
      </c>
      <c r="D1091" s="149">
        <v>6.0939991068536967E-2</v>
      </c>
      <c r="E1091" s="147">
        <v>5.7302191469460771E-2</v>
      </c>
      <c r="F1091" s="147">
        <v>5.9069020966158493E-2</v>
      </c>
      <c r="G1091" s="148">
        <v>495.77095629000002</v>
      </c>
      <c r="H1091" s="148">
        <v>19.699715380000001</v>
      </c>
      <c r="I1091" s="148">
        <v>81.37401435999999</v>
      </c>
      <c r="J1091" s="147">
        <v>-4.9893671456776429E-4</v>
      </c>
      <c r="K1091" s="159">
        <v>-1.8709701023784733E-3</v>
      </c>
      <c r="L1091" s="148">
        <v>3846.0549999999998</v>
      </c>
      <c r="M1091" s="148">
        <v>0.93246499999999999</v>
      </c>
      <c r="N1091" s="145"/>
      <c r="O1091" s="145"/>
      <c r="P1091" s="145"/>
      <c r="Q1091" s="145"/>
      <c r="R1091" s="145"/>
      <c r="S1091" s="145"/>
      <c r="T1091" s="145"/>
      <c r="U1091" s="145"/>
      <c r="V1091" s="145"/>
      <c r="W1091" s="158"/>
      <c r="X1091" s="158"/>
      <c r="Y1091" s="145" t="s">
        <v>1682</v>
      </c>
    </row>
    <row r="1092" spans="2:25" ht="14.25" customHeight="1" x14ac:dyDescent="0.25">
      <c r="B1092" s="150">
        <v>42082</v>
      </c>
      <c r="C1092" s="147">
        <v>6.0890507548329947E-2</v>
      </c>
      <c r="D1092" s="149">
        <v>6.115747594410751E-2</v>
      </c>
      <c r="E1092" s="147">
        <v>5.7798051816615022E-2</v>
      </c>
      <c r="F1092" s="147">
        <v>5.88689603100961E-2</v>
      </c>
      <c r="G1092" s="148">
        <v>499.32752322000005</v>
      </c>
      <c r="H1092" s="148">
        <v>14.12496176</v>
      </c>
      <c r="I1092" s="148">
        <v>72.826039300000005</v>
      </c>
      <c r="J1092" s="147">
        <v>-1.6427583071115432E-3</v>
      </c>
      <c r="K1092" s="159">
        <v>-2.2885156340114107E-3</v>
      </c>
      <c r="L1092" s="148">
        <v>3839.739</v>
      </c>
      <c r="M1092" s="148">
        <v>0.92978899999999998</v>
      </c>
      <c r="N1092" s="145"/>
      <c r="O1092" s="145"/>
      <c r="P1092" s="145"/>
      <c r="Q1092" s="145"/>
      <c r="R1092" s="145"/>
      <c r="S1092" s="145"/>
      <c r="T1092" s="145"/>
      <c r="U1092" s="145"/>
      <c r="V1092" s="145"/>
      <c r="W1092" s="158"/>
      <c r="X1092" s="158"/>
      <c r="Y1092" s="145" t="s">
        <v>1682</v>
      </c>
    </row>
    <row r="1093" spans="2:25" ht="14.25" customHeight="1" x14ac:dyDescent="0.25">
      <c r="B1093" s="150">
        <v>42083</v>
      </c>
      <c r="C1093" s="147">
        <v>6.1053636903179526E-2</v>
      </c>
      <c r="D1093" s="149">
        <v>6.1272291744810616E-2</v>
      </c>
      <c r="E1093" s="147">
        <v>5.8133451669226462E-2</v>
      </c>
      <c r="F1093" s="147">
        <v>5.9182763596161612E-2</v>
      </c>
      <c r="G1093" s="148">
        <v>502.39389625000001</v>
      </c>
      <c r="H1093" s="148">
        <v>17.739177309999999</v>
      </c>
      <c r="I1093" s="148">
        <v>101.71964135</v>
      </c>
      <c r="J1093" s="147">
        <v>-3.8624793036334949E-3</v>
      </c>
      <c r="K1093" s="159">
        <v>-2.089528148649003E-3</v>
      </c>
      <c r="L1093" s="148">
        <v>3892.5740000000001</v>
      </c>
      <c r="M1093" s="148">
        <v>0.92701900000000004</v>
      </c>
      <c r="N1093" s="145"/>
      <c r="O1093" s="145"/>
      <c r="P1093" s="145"/>
      <c r="Q1093" s="145"/>
      <c r="R1093" s="145"/>
      <c r="S1093" s="145"/>
      <c r="T1093" s="145"/>
      <c r="U1093" s="145"/>
      <c r="V1093" s="145"/>
      <c r="W1093" s="158"/>
      <c r="X1093" s="158"/>
      <c r="Y1093" s="145" t="s">
        <v>1682</v>
      </c>
    </row>
    <row r="1094" spans="2:25" ht="14.25" customHeight="1" x14ac:dyDescent="0.25">
      <c r="B1094" s="150">
        <v>42086</v>
      </c>
      <c r="C1094" s="147">
        <v>6.169841953755708E-2</v>
      </c>
      <c r="D1094" s="149">
        <v>6.1897246004208123E-2</v>
      </c>
      <c r="E1094" s="147">
        <v>5.9310661670267391E-2</v>
      </c>
      <c r="F1094" s="147">
        <v>5.9891164260983933E-2</v>
      </c>
      <c r="G1094" s="148">
        <v>504.97491095000004</v>
      </c>
      <c r="H1094" s="148">
        <v>17.404510730000002</v>
      </c>
      <c r="I1094" s="148">
        <v>110.49021383</v>
      </c>
      <c r="J1094" s="147">
        <v>5.8050035436316228E-3</v>
      </c>
      <c r="K1094" s="159">
        <v>-2.0060817432241904E-3</v>
      </c>
      <c r="L1094" s="148">
        <v>3972.0610000000001</v>
      </c>
      <c r="M1094" s="148">
        <v>0.917188</v>
      </c>
      <c r="N1094" s="145"/>
      <c r="O1094" s="145"/>
      <c r="P1094" s="145"/>
      <c r="Q1094" s="145"/>
      <c r="R1094" s="145"/>
      <c r="S1094" s="145"/>
      <c r="T1094" s="145"/>
      <c r="U1094" s="145"/>
      <c r="V1094" s="145"/>
      <c r="W1094" s="158"/>
      <c r="X1094" s="158"/>
      <c r="Y1094" s="145" t="s">
        <v>1682</v>
      </c>
    </row>
    <row r="1095" spans="2:25" ht="14.25" customHeight="1" x14ac:dyDescent="0.25">
      <c r="B1095" s="150">
        <v>42087</v>
      </c>
      <c r="C1095" s="147">
        <v>6.2413726353332012E-2</v>
      </c>
      <c r="D1095" s="149">
        <v>6.2614817779303125E-2</v>
      </c>
      <c r="E1095" s="147">
        <v>6.0874189584511608E-2</v>
      </c>
      <c r="F1095" s="147">
        <v>6.0454927412286467E-2</v>
      </c>
      <c r="G1095" s="148">
        <v>512.50527030000001</v>
      </c>
      <c r="H1095" s="148">
        <v>21.28819695</v>
      </c>
      <c r="I1095" s="148">
        <v>125.540791</v>
      </c>
      <c r="J1095" s="147">
        <v>8.1240285955721091E-3</v>
      </c>
      <c r="K1095" s="159">
        <v>-2.1598903670166578E-3</v>
      </c>
      <c r="L1095" s="148">
        <v>3973.0459999999998</v>
      </c>
      <c r="M1095" s="148">
        <v>0.90674100000000002</v>
      </c>
      <c r="N1095" s="145"/>
      <c r="O1095" s="145"/>
      <c r="P1095" s="145"/>
      <c r="Q1095" s="145"/>
      <c r="R1095" s="145"/>
      <c r="S1095" s="145"/>
      <c r="T1095" s="145"/>
      <c r="U1095" s="145"/>
      <c r="V1095" s="145"/>
      <c r="W1095" s="158"/>
      <c r="X1095" s="158"/>
      <c r="Y1095" s="145" t="s">
        <v>1682</v>
      </c>
    </row>
    <row r="1096" spans="2:25" ht="14.25" customHeight="1" x14ac:dyDescent="0.25">
      <c r="B1096" s="150">
        <v>42088</v>
      </c>
      <c r="C1096" s="147">
        <v>6.2370907287303469E-2</v>
      </c>
      <c r="D1096" s="149">
        <v>6.2604391852306485E-2</v>
      </c>
      <c r="E1096" s="147">
        <v>6.0514891484833286E-2</v>
      </c>
      <c r="F1096" s="147">
        <v>6.0422753939072343E-2</v>
      </c>
      <c r="G1096" s="148">
        <v>518.64429359999997</v>
      </c>
      <c r="H1096" s="148">
        <v>22.690391349999999</v>
      </c>
      <c r="I1096" s="148">
        <v>96.907844240000003</v>
      </c>
      <c r="J1096" s="147">
        <v>6.1553407111375764E-3</v>
      </c>
      <c r="K1096" s="159">
        <v>-2.1816379132341412E-3</v>
      </c>
      <c r="L1096" s="148">
        <v>3940.4119999999998</v>
      </c>
      <c r="M1096" s="148">
        <v>0.90678300000000001</v>
      </c>
      <c r="N1096" s="145"/>
      <c r="O1096" s="145"/>
      <c r="P1096" s="145"/>
      <c r="Q1096" s="145"/>
      <c r="R1096" s="145"/>
      <c r="S1096" s="145"/>
      <c r="T1096" s="145"/>
      <c r="U1096" s="145"/>
      <c r="V1096" s="145"/>
      <c r="W1096" s="158"/>
      <c r="X1096" s="158"/>
      <c r="Y1096" s="145" t="s">
        <v>1682</v>
      </c>
    </row>
    <row r="1097" spans="2:25" ht="14.25" customHeight="1" x14ac:dyDescent="0.25">
      <c r="B1097" s="150">
        <v>42089</v>
      </c>
      <c r="C1097" s="147">
        <v>6.2476284758736532E-2</v>
      </c>
      <c r="D1097" s="149">
        <v>6.2649946108683616E-2</v>
      </c>
      <c r="E1097" s="147">
        <v>6.0138010377980194E-2</v>
      </c>
      <c r="F1097" s="147">
        <v>6.1071650719785993E-2</v>
      </c>
      <c r="G1097" s="148">
        <v>526.17316403999996</v>
      </c>
      <c r="H1097" s="148">
        <v>20.61573272</v>
      </c>
      <c r="I1097" s="148">
        <v>97.60082826</v>
      </c>
      <c r="J1097" s="147">
        <v>8.7915617164513772E-3</v>
      </c>
      <c r="K1097" s="159">
        <v>-1.5782953888976228E-3</v>
      </c>
      <c r="L1097" s="148">
        <v>3949.9989999999998</v>
      </c>
      <c r="M1097" s="148">
        <v>0.90380300000000002</v>
      </c>
      <c r="N1097" s="145"/>
      <c r="O1097" s="145"/>
      <c r="P1097" s="145"/>
      <c r="Q1097" s="145"/>
      <c r="R1097" s="145"/>
      <c r="S1097" s="145"/>
      <c r="T1097" s="145"/>
      <c r="U1097" s="145"/>
      <c r="V1097" s="145"/>
      <c r="W1097" s="158"/>
      <c r="X1097" s="158"/>
      <c r="Y1097" s="145" t="s">
        <v>1682</v>
      </c>
    </row>
    <row r="1098" spans="2:25" ht="14.25" customHeight="1" x14ac:dyDescent="0.25">
      <c r="B1098" s="150">
        <v>42090</v>
      </c>
      <c r="C1098" s="147">
        <v>6.2909019749557094E-2</v>
      </c>
      <c r="D1098" s="149">
        <v>6.3116292004388189E-2</v>
      </c>
      <c r="E1098" s="147">
        <v>6.1453494873081937E-2</v>
      </c>
      <c r="F1098" s="147">
        <v>6.1274841755663154E-2</v>
      </c>
      <c r="G1098" s="148">
        <v>551.47087098999998</v>
      </c>
      <c r="H1098" s="148">
        <v>24.189915280000001</v>
      </c>
      <c r="I1098" s="148">
        <v>88.26232358</v>
      </c>
      <c r="J1098" s="147">
        <v>2.3851989240936955E-3</v>
      </c>
      <c r="K1098" s="159">
        <v>-1.841450248725035E-3</v>
      </c>
      <c r="L1098" s="148">
        <v>3971.6970000000001</v>
      </c>
      <c r="M1098" s="148">
        <v>0.89700400000000002</v>
      </c>
      <c r="N1098" s="145"/>
      <c r="O1098" s="145"/>
      <c r="P1098" s="145"/>
      <c r="Q1098" s="145"/>
      <c r="R1098" s="145"/>
      <c r="S1098" s="145"/>
      <c r="T1098" s="145"/>
      <c r="U1098" s="145"/>
      <c r="V1098" s="145"/>
      <c r="W1098" s="158"/>
      <c r="X1098" s="158"/>
      <c r="Y1098" s="145" t="s">
        <v>1682</v>
      </c>
    </row>
    <row r="1099" spans="2:25" ht="14.25" customHeight="1" x14ac:dyDescent="0.25">
      <c r="B1099" s="150">
        <v>42093</v>
      </c>
      <c r="C1099" s="147">
        <v>6.3340130773413425E-2</v>
      </c>
      <c r="D1099" s="149">
        <v>6.3541596058099406E-2</v>
      </c>
      <c r="E1099" s="147">
        <v>6.2409710436130791E-2</v>
      </c>
      <c r="F1099" s="147">
        <v>6.1473507706492916E-2</v>
      </c>
      <c r="G1099" s="148">
        <v>570.40258921999998</v>
      </c>
      <c r="H1099" s="148">
        <v>23.292392240000002</v>
      </c>
      <c r="I1099" s="148">
        <v>116.42904566999999</v>
      </c>
      <c r="J1099" s="147">
        <v>3.1411477468203429E-3</v>
      </c>
      <c r="K1099" s="159">
        <v>-2.0680883516064896E-3</v>
      </c>
      <c r="L1099" s="148">
        <v>4088.1779999999999</v>
      </c>
      <c r="M1099" s="148">
        <v>0.890648</v>
      </c>
      <c r="N1099" s="145"/>
      <c r="O1099" s="145"/>
      <c r="P1099" s="145"/>
      <c r="Q1099" s="145"/>
      <c r="R1099" s="145"/>
      <c r="S1099" s="145"/>
      <c r="T1099" s="145"/>
      <c r="U1099" s="145"/>
      <c r="V1099" s="145"/>
      <c r="W1099" s="158"/>
      <c r="X1099" s="158"/>
      <c r="Y1099" s="145" t="s">
        <v>1682</v>
      </c>
    </row>
    <row r="1100" spans="2:25" ht="14.25" customHeight="1" x14ac:dyDescent="0.25">
      <c r="B1100" s="150">
        <v>42094</v>
      </c>
      <c r="C1100" s="147">
        <v>6.3695499165621339E-2</v>
      </c>
      <c r="D1100" s="149">
        <v>6.3864128714603327E-2</v>
      </c>
      <c r="E1100" s="147">
        <v>6.2954678195025301E-2</v>
      </c>
      <c r="F1100" s="147">
        <v>6.1825510768112844E-2</v>
      </c>
      <c r="G1100" s="148">
        <v>584.13190906</v>
      </c>
      <c r="H1100" s="148">
        <v>23.94295825</v>
      </c>
      <c r="I1100" s="148">
        <v>149.03343866999998</v>
      </c>
      <c r="J1100" s="147">
        <v>1.9574979707032928E-3</v>
      </c>
      <c r="K1100" s="159">
        <v>-2.0386179464904827E-3</v>
      </c>
      <c r="L1100" s="148">
        <v>4051.2040000000002</v>
      </c>
      <c r="M1100" s="148">
        <v>0.88509700000000002</v>
      </c>
      <c r="N1100" s="145"/>
      <c r="O1100" s="145"/>
      <c r="P1100" s="145"/>
      <c r="Q1100" s="145"/>
      <c r="R1100" s="145"/>
      <c r="S1100" s="145"/>
      <c r="T1100" s="145"/>
      <c r="U1100" s="145"/>
      <c r="V1100" s="145"/>
      <c r="W1100" s="158"/>
      <c r="X1100" s="158"/>
      <c r="Y1100" s="145" t="s">
        <v>1682</v>
      </c>
    </row>
    <row r="1101" spans="2:25" ht="14.25" customHeight="1" x14ac:dyDescent="0.25">
      <c r="B1101" s="150">
        <v>42095</v>
      </c>
      <c r="C1101" s="147">
        <v>6.3335874736090231E-2</v>
      </c>
      <c r="D1101" s="149">
        <v>6.3497013350184539E-2</v>
      </c>
      <c r="E1101" s="147">
        <v>6.2370513469877535E-2</v>
      </c>
      <c r="F1101" s="147">
        <v>6.1742207209343383E-2</v>
      </c>
      <c r="G1101" s="148">
        <v>594.45822226999996</v>
      </c>
      <c r="H1101" s="148">
        <v>22.942957249999999</v>
      </c>
      <c r="I1101" s="148">
        <v>108.1491814</v>
      </c>
      <c r="J1101" s="147">
        <v>-2.2215749422429599E-3</v>
      </c>
      <c r="K1101" s="159">
        <v>-1.7548061408411558E-3</v>
      </c>
      <c r="L1101" s="148">
        <v>4123.8950000000004</v>
      </c>
      <c r="M1101" s="148">
        <v>0.88983100000000004</v>
      </c>
      <c r="N1101" s="145"/>
      <c r="O1101" s="145"/>
      <c r="P1101" s="145"/>
      <c r="Q1101" s="145"/>
      <c r="R1101" s="145"/>
      <c r="S1101" s="145"/>
      <c r="T1101" s="145"/>
      <c r="U1101" s="145"/>
      <c r="V1101" s="145"/>
      <c r="W1101" s="158"/>
      <c r="X1101" s="158"/>
      <c r="Y1101" s="145" t="s">
        <v>1682</v>
      </c>
    </row>
    <row r="1102" spans="2:25" ht="14.25" customHeight="1" x14ac:dyDescent="0.25">
      <c r="B1102" s="150">
        <v>42096</v>
      </c>
      <c r="C1102" s="147">
        <v>6.3119013725495776E-2</v>
      </c>
      <c r="D1102" s="149">
        <v>6.3268437424425228E-2</v>
      </c>
      <c r="E1102" s="147">
        <v>6.1438796705578051E-2</v>
      </c>
      <c r="F1102" s="147">
        <v>6.1575614465171208E-2</v>
      </c>
      <c r="G1102" s="148">
        <v>596.89575123999998</v>
      </c>
      <c r="H1102" s="148">
        <v>21.729072070000001</v>
      </c>
      <c r="I1102" s="148">
        <v>108.98075666</v>
      </c>
      <c r="J1102" s="147">
        <v>-3.2296669557125277E-4</v>
      </c>
      <c r="K1102" s="159">
        <v>-1.69282295925402E-3</v>
      </c>
      <c r="L1102" s="148">
        <v>4124.7759999999998</v>
      </c>
      <c r="M1102" s="148">
        <v>0.89274500000000001</v>
      </c>
      <c r="N1102" s="145"/>
      <c r="O1102" s="145"/>
      <c r="P1102" s="145"/>
      <c r="Q1102" s="145"/>
      <c r="R1102" s="145"/>
      <c r="S1102" s="145"/>
      <c r="T1102" s="145"/>
      <c r="U1102" s="145"/>
      <c r="V1102" s="145"/>
      <c r="W1102" s="158"/>
      <c r="X1102" s="158"/>
      <c r="Y1102" s="145" t="s">
        <v>1682</v>
      </c>
    </row>
    <row r="1103" spans="2:25" ht="14.25" customHeight="1" x14ac:dyDescent="0.25">
      <c r="B1103" s="150">
        <v>42097</v>
      </c>
      <c r="C1103" s="147">
        <v>6.2800754948769688E-2</v>
      </c>
      <c r="D1103" s="149">
        <v>6.3006418601700157E-2</v>
      </c>
      <c r="E1103" s="147">
        <v>6.0727366339659722E-2</v>
      </c>
      <c r="F1103" s="147">
        <v>6.1070973637683379E-2</v>
      </c>
      <c r="G1103" s="148">
        <v>601.99880499000005</v>
      </c>
      <c r="H1103" s="148">
        <v>18.417321990000001</v>
      </c>
      <c r="I1103" s="148">
        <v>118.35508478999999</v>
      </c>
      <c r="J1103" s="147">
        <v>-4.0342159307924308E-3</v>
      </c>
      <c r="K1103" s="159">
        <v>-1.9354449640167776E-3</v>
      </c>
      <c r="L1103" s="148">
        <v>4170.5379999999996</v>
      </c>
      <c r="M1103" s="148">
        <v>0.89704099999999998</v>
      </c>
      <c r="N1103" s="145"/>
      <c r="O1103" s="145"/>
      <c r="P1103" s="145"/>
      <c r="Q1103" s="145"/>
      <c r="R1103" s="145"/>
      <c r="S1103" s="145"/>
      <c r="T1103" s="145"/>
      <c r="U1103" s="145"/>
      <c r="V1103" s="145"/>
      <c r="W1103" s="158"/>
      <c r="X1103" s="158"/>
      <c r="Y1103" s="145" t="s">
        <v>1682</v>
      </c>
    </row>
    <row r="1104" spans="2:25" ht="14.25" customHeight="1" x14ac:dyDescent="0.25">
      <c r="B1104" s="150">
        <v>42101</v>
      </c>
      <c r="C1104" s="147">
        <v>6.3203716406669747E-2</v>
      </c>
      <c r="D1104" s="149">
        <v>6.338662331151261E-2</v>
      </c>
      <c r="E1104" s="147">
        <v>6.0164978206624399E-2</v>
      </c>
      <c r="F1104" s="147">
        <v>6.1994492145346039E-2</v>
      </c>
      <c r="G1104" s="148">
        <v>605.41705661000003</v>
      </c>
      <c r="H1104" s="148">
        <v>20.080623749999997</v>
      </c>
      <c r="I1104" s="148">
        <v>140.69271454</v>
      </c>
      <c r="J1104" s="147">
        <v>6.9585753823372129E-4</v>
      </c>
      <c r="K1104" s="159">
        <v>-1.3921311661665714E-3</v>
      </c>
      <c r="L1104" s="148">
        <v>4260.0439999999999</v>
      </c>
      <c r="M1104" s="148">
        <v>0.89123399999999997</v>
      </c>
      <c r="N1104" s="145"/>
      <c r="O1104" s="145"/>
      <c r="P1104" s="145"/>
      <c r="Q1104" s="145"/>
      <c r="R1104" s="145"/>
      <c r="S1104" s="145"/>
      <c r="T1104" s="145"/>
      <c r="U1104" s="145"/>
      <c r="V1104" s="145"/>
      <c r="W1104" s="158"/>
      <c r="X1104" s="158"/>
      <c r="Y1104" s="145" t="s">
        <v>1682</v>
      </c>
    </row>
    <row r="1105" spans="2:25" ht="14.25" customHeight="1" x14ac:dyDescent="0.25">
      <c r="B1105" s="150">
        <v>42102</v>
      </c>
      <c r="C1105" s="147">
        <v>6.3942025465642774E-2</v>
      </c>
      <c r="D1105" s="149">
        <v>6.3994910907307911E-2</v>
      </c>
      <c r="E1105" s="147">
        <v>6.1278415632187319E-2</v>
      </c>
      <c r="F1105" s="147">
        <v>6.3546764531848654E-2</v>
      </c>
      <c r="G1105" s="148">
        <v>610.69883011999991</v>
      </c>
      <c r="H1105" s="148">
        <v>24.37032164</v>
      </c>
      <c r="I1105" s="148">
        <v>174.14627175000001</v>
      </c>
      <c r="J1105" s="147">
        <v>4.787789652378101E-3</v>
      </c>
      <c r="K1105" s="159">
        <v>-4.481463754592574E-4</v>
      </c>
      <c r="L1105" s="148">
        <v>4295.8029999999999</v>
      </c>
      <c r="M1105" s="148">
        <v>0.88059200000000004</v>
      </c>
      <c r="N1105" s="145"/>
      <c r="O1105" s="145"/>
      <c r="P1105" s="145"/>
      <c r="Q1105" s="145"/>
      <c r="R1105" s="145"/>
      <c r="S1105" s="145"/>
      <c r="T1105" s="145"/>
      <c r="U1105" s="145"/>
      <c r="V1105" s="145"/>
      <c r="W1105" s="158"/>
      <c r="X1105" s="158"/>
      <c r="Y1105" s="145" t="s">
        <v>1682</v>
      </c>
    </row>
    <row r="1106" spans="2:25" ht="14.25" customHeight="1" x14ac:dyDescent="0.25">
      <c r="B1106" s="150">
        <v>42103</v>
      </c>
      <c r="C1106" s="147">
        <v>6.3773598762342093E-2</v>
      </c>
      <c r="D1106" s="149">
        <v>6.3853279714950945E-2</v>
      </c>
      <c r="E1106" s="147">
        <v>6.2020668632129725E-2</v>
      </c>
      <c r="F1106" s="147">
        <v>6.2785132293672982E-2</v>
      </c>
      <c r="G1106" s="148">
        <v>617.48239551999995</v>
      </c>
      <c r="H1106" s="148">
        <v>24.48904288</v>
      </c>
      <c r="I1106" s="148">
        <v>201.49717652000001</v>
      </c>
      <c r="J1106" s="147">
        <v>7.9805881832241844E-3</v>
      </c>
      <c r="K1106" s="159">
        <v>-1.0681474212779624E-3</v>
      </c>
      <c r="L1106" s="148">
        <v>4262.1379999999999</v>
      </c>
      <c r="M1106" s="148">
        <v>0.88294600000000001</v>
      </c>
      <c r="N1106" s="145"/>
      <c r="O1106" s="145"/>
      <c r="P1106" s="145"/>
      <c r="Q1106" s="145"/>
      <c r="R1106" s="145"/>
      <c r="S1106" s="145"/>
      <c r="T1106" s="145"/>
      <c r="U1106" s="145"/>
      <c r="V1106" s="145"/>
      <c r="W1106" s="158"/>
      <c r="X1106" s="158"/>
      <c r="Y1106" s="145" t="s">
        <v>1682</v>
      </c>
    </row>
    <row r="1107" spans="2:25" ht="14.25" customHeight="1" x14ac:dyDescent="0.25">
      <c r="B1107" s="150">
        <v>42104</v>
      </c>
      <c r="C1107" s="147">
        <v>6.4145751208669902E-2</v>
      </c>
      <c r="D1107" s="149">
        <v>6.4152374452216568E-2</v>
      </c>
      <c r="E1107" s="147">
        <v>6.1615823085371141E-2</v>
      </c>
      <c r="F1107" s="147">
        <v>6.4015733859799334E-2</v>
      </c>
      <c r="G1107" s="148">
        <v>643.85203037999997</v>
      </c>
      <c r="H1107" s="148">
        <v>28.574514880000002</v>
      </c>
      <c r="I1107" s="148">
        <v>157.49907578</v>
      </c>
      <c r="J1107" s="147">
        <v>5.5765743919268919E-3</v>
      </c>
      <c r="K1107" s="159">
        <v>-1.366405924172337E-4</v>
      </c>
      <c r="L1107" s="148">
        <v>4344.4160000000002</v>
      </c>
      <c r="M1107" s="148">
        <v>0.87775800000000004</v>
      </c>
      <c r="N1107" s="145"/>
      <c r="O1107" s="145"/>
      <c r="P1107" s="145"/>
      <c r="Q1107" s="145"/>
      <c r="R1107" s="145"/>
      <c r="S1107" s="145"/>
      <c r="T1107" s="145"/>
      <c r="U1107" s="145"/>
      <c r="V1107" s="145"/>
      <c r="W1107" s="158"/>
      <c r="X1107" s="158"/>
      <c r="Y1107" s="145" t="s">
        <v>1682</v>
      </c>
    </row>
    <row r="1108" spans="2:25" ht="14.25" customHeight="1" x14ac:dyDescent="0.25">
      <c r="B1108" s="150">
        <v>42107</v>
      </c>
      <c r="C1108" s="147">
        <v>6.464442340288501E-2</v>
      </c>
      <c r="D1108" s="149">
        <v>6.4516522460636633E-2</v>
      </c>
      <c r="E1108" s="147">
        <v>6.1252703308930873E-2</v>
      </c>
      <c r="F1108" s="147">
        <v>6.5884819628530669E-2</v>
      </c>
      <c r="G1108" s="148">
        <v>659.08919700000001</v>
      </c>
      <c r="H1108" s="148">
        <v>27.114964870000001</v>
      </c>
      <c r="I1108" s="148">
        <v>155.01579278</v>
      </c>
      <c r="J1108" s="147">
        <v>1.5976476765738824E-3</v>
      </c>
      <c r="K1108" s="159">
        <v>1.3682971678940364E-3</v>
      </c>
      <c r="L1108" s="148">
        <v>4421.0730000000003</v>
      </c>
      <c r="M1108" s="148">
        <v>0.87142699999999995</v>
      </c>
      <c r="N1108" s="145"/>
      <c r="O1108" s="145"/>
      <c r="P1108" s="145"/>
      <c r="Q1108" s="145"/>
      <c r="R1108" s="145"/>
      <c r="S1108" s="145"/>
      <c r="T1108" s="145"/>
      <c r="U1108" s="145"/>
      <c r="V1108" s="145"/>
      <c r="W1108" s="158"/>
      <c r="X1108" s="158"/>
      <c r="Y1108" s="145" t="s">
        <v>1682</v>
      </c>
    </row>
    <row r="1109" spans="2:25" ht="14.25" customHeight="1" x14ac:dyDescent="0.25">
      <c r="B1109" s="150">
        <v>42108</v>
      </c>
      <c r="C1109" s="147">
        <v>6.4264211161431037E-2</v>
      </c>
      <c r="D1109" s="149">
        <v>6.4131695756840523E-2</v>
      </c>
      <c r="E1109" s="147">
        <v>6.1207549169061549E-2</v>
      </c>
      <c r="F1109" s="147">
        <v>6.4964920308679105E-2</v>
      </c>
      <c r="G1109" s="148">
        <v>672.31104006999999</v>
      </c>
      <c r="H1109" s="148">
        <v>29.327323279999998</v>
      </c>
      <c r="I1109" s="148">
        <v>140.92534542000001</v>
      </c>
      <c r="J1109" s="147">
        <v>-4.5462479586938142E-3</v>
      </c>
      <c r="K1109" s="159">
        <v>8.3322455183858224E-4</v>
      </c>
      <c r="L1109" s="148">
        <v>4438.1840000000002</v>
      </c>
      <c r="M1109" s="148">
        <v>0.87709300000000001</v>
      </c>
      <c r="N1109" s="145"/>
      <c r="O1109" s="145"/>
      <c r="P1109" s="145"/>
      <c r="Q1109" s="145"/>
      <c r="R1109" s="145"/>
      <c r="S1109" s="145"/>
      <c r="T1109" s="145"/>
      <c r="U1109" s="145"/>
      <c r="V1109" s="145"/>
      <c r="W1109" s="158"/>
      <c r="X1109" s="158"/>
      <c r="Y1109" s="145" t="s">
        <v>1682</v>
      </c>
    </row>
    <row r="1110" spans="2:25" ht="14.25" customHeight="1" x14ac:dyDescent="0.25">
      <c r="B1110" s="150">
        <v>42109</v>
      </c>
      <c r="C1110" s="147">
        <v>6.372720682825786E-2</v>
      </c>
      <c r="D1110" s="149">
        <v>6.3549834137589023E-2</v>
      </c>
      <c r="E1110" s="147">
        <v>6.1919311533974411E-2</v>
      </c>
      <c r="F1110" s="147">
        <v>6.4521599291535087E-2</v>
      </c>
      <c r="G1110" s="148">
        <v>677.89044562999993</v>
      </c>
      <c r="H1110" s="148">
        <v>25.202660980000001</v>
      </c>
      <c r="I1110" s="148">
        <v>103.63533214</v>
      </c>
      <c r="J1110" s="147">
        <v>-8.2174851655377205E-4</v>
      </c>
      <c r="K1110" s="159">
        <v>9.7176515394606366E-4</v>
      </c>
      <c r="L1110" s="148">
        <v>4380.5129999999999</v>
      </c>
      <c r="M1110" s="148">
        <v>0.88473000000000002</v>
      </c>
      <c r="N1110" s="145"/>
      <c r="O1110" s="145"/>
      <c r="P1110" s="145"/>
      <c r="Q1110" s="145"/>
      <c r="R1110" s="145"/>
      <c r="S1110" s="145"/>
      <c r="T1110" s="145"/>
      <c r="U1110" s="145"/>
      <c r="V1110" s="145"/>
      <c r="W1110" s="158"/>
      <c r="X1110" s="158"/>
      <c r="Y1110" s="145" t="s">
        <v>1682</v>
      </c>
    </row>
    <row r="1111" spans="2:25" ht="14.25" customHeight="1" x14ac:dyDescent="0.25">
      <c r="B1111" s="150">
        <v>42110</v>
      </c>
      <c r="C1111" s="147">
        <v>6.3723209066883446E-2</v>
      </c>
      <c r="D1111" s="149">
        <v>6.3518472835580042E-2</v>
      </c>
      <c r="E1111" s="147">
        <v>6.2150797278326439E-2</v>
      </c>
      <c r="F1111" s="147">
        <v>6.5051530955738845E-2</v>
      </c>
      <c r="G1111" s="148">
        <v>683.39439485000003</v>
      </c>
      <c r="H1111" s="148">
        <v>22.12495273</v>
      </c>
      <c r="I1111" s="148">
        <v>106.92500874999999</v>
      </c>
      <c r="J1111" s="147">
        <v>-1.9584176520986165E-3</v>
      </c>
      <c r="K1111" s="159">
        <v>1.5330581201588034E-3</v>
      </c>
      <c r="L1111" s="148">
        <v>4513.5460000000003</v>
      </c>
      <c r="M1111" s="148">
        <v>0.88564600000000004</v>
      </c>
      <c r="N1111" s="145"/>
      <c r="O1111" s="145"/>
      <c r="P1111" s="145"/>
      <c r="Q1111" s="145"/>
      <c r="R1111" s="145"/>
      <c r="S1111" s="145"/>
      <c r="T1111" s="145"/>
      <c r="U1111" s="145"/>
      <c r="V1111" s="145"/>
      <c r="W1111" s="158"/>
      <c r="X1111" s="158"/>
      <c r="Y1111" s="145" t="s">
        <v>1682</v>
      </c>
    </row>
    <row r="1112" spans="2:25" ht="14.25" customHeight="1" x14ac:dyDescent="0.25">
      <c r="B1112" s="150">
        <v>42111</v>
      </c>
      <c r="C1112" s="147">
        <v>6.3716075316174223E-2</v>
      </c>
      <c r="D1112" s="149">
        <v>6.3469550262481161E-2</v>
      </c>
      <c r="E1112" s="147">
        <v>6.212464843279638E-2</v>
      </c>
      <c r="F1112" s="147">
        <v>6.5291779977507597E-2</v>
      </c>
      <c r="G1112" s="148">
        <v>693.09071237000001</v>
      </c>
      <c r="H1112" s="148">
        <v>30.773832209999998</v>
      </c>
      <c r="I1112" s="148">
        <v>140.50652945000002</v>
      </c>
      <c r="J1112" s="147">
        <v>-9.2701633618915455E-4</v>
      </c>
      <c r="K1112" s="159">
        <v>1.8222297150264355E-3</v>
      </c>
      <c r="L1112" s="148">
        <v>4596.1360000000004</v>
      </c>
      <c r="M1112" s="148">
        <v>0.88776100000000002</v>
      </c>
      <c r="N1112" s="145"/>
      <c r="O1112" s="145"/>
      <c r="P1112" s="145"/>
      <c r="Q1112" s="145"/>
      <c r="R1112" s="145"/>
      <c r="S1112" s="145"/>
      <c r="T1112" s="145"/>
      <c r="U1112" s="145"/>
      <c r="V1112" s="145"/>
      <c r="W1112" s="158"/>
      <c r="X1112" s="158"/>
      <c r="Y1112" s="145" t="s">
        <v>1682</v>
      </c>
    </row>
    <row r="1113" spans="2:25" ht="14.25" customHeight="1" x14ac:dyDescent="0.25">
      <c r="B1113" s="150">
        <v>42114</v>
      </c>
      <c r="C1113" s="147">
        <v>6.3705080436066888E-2</v>
      </c>
      <c r="D1113" s="149">
        <v>6.3443897710505071E-2</v>
      </c>
      <c r="E1113" s="147">
        <v>6.2592429174890746E-2</v>
      </c>
      <c r="F1113" s="147">
        <v>6.4899061255605794E-2</v>
      </c>
      <c r="G1113" s="148">
        <v>697.28730400999996</v>
      </c>
      <c r="H1113" s="148">
        <v>28.703459299999999</v>
      </c>
      <c r="I1113" s="148">
        <v>148.83001984000001</v>
      </c>
      <c r="J1113" s="147">
        <v>2.7807364073407195E-3</v>
      </c>
      <c r="K1113" s="159">
        <v>1.4551635451007239E-3</v>
      </c>
      <c r="L1113" s="148">
        <v>4521.9189999999999</v>
      </c>
      <c r="M1113" s="148">
        <v>0.88930900000000002</v>
      </c>
      <c r="N1113" s="145"/>
      <c r="O1113" s="145"/>
      <c r="P1113" s="145"/>
      <c r="Q1113" s="145"/>
      <c r="R1113" s="145"/>
      <c r="S1113" s="145"/>
      <c r="T1113" s="145"/>
      <c r="U1113" s="145"/>
      <c r="V1113" s="145"/>
      <c r="W1113" s="158"/>
      <c r="X1113" s="158"/>
      <c r="Y1113" s="145" t="s">
        <v>1682</v>
      </c>
    </row>
    <row r="1114" spans="2:25" ht="14.25" customHeight="1" x14ac:dyDescent="0.25">
      <c r="B1114" s="150">
        <v>42115</v>
      </c>
      <c r="C1114" s="147">
        <v>6.3671033652120498E-2</v>
      </c>
      <c r="D1114" s="149">
        <v>6.3382537120521484E-2</v>
      </c>
      <c r="E1114" s="147">
        <v>6.2817577696021504E-2</v>
      </c>
      <c r="F1114" s="147">
        <v>6.4990155963227436E-2</v>
      </c>
      <c r="G1114" s="148">
        <v>709.29665253999997</v>
      </c>
      <c r="H1114" s="148">
        <v>31.859160690000003</v>
      </c>
      <c r="I1114" s="148">
        <v>130.22346557</v>
      </c>
      <c r="J1114" s="147">
        <v>-2.8228670111434353E-3</v>
      </c>
      <c r="K1114" s="159">
        <v>1.6076188427059518E-3</v>
      </c>
      <c r="L1114" s="148">
        <v>4619.1639999999998</v>
      </c>
      <c r="M1114" s="148">
        <v>0.89220900000000003</v>
      </c>
      <c r="N1114" s="145"/>
      <c r="O1114" s="145"/>
      <c r="P1114" s="145"/>
      <c r="Q1114" s="145"/>
      <c r="R1114" s="145"/>
      <c r="S1114" s="145"/>
      <c r="T1114" s="145"/>
      <c r="U1114" s="145"/>
      <c r="V1114" s="145"/>
      <c r="W1114" s="158"/>
      <c r="X1114" s="158"/>
      <c r="Y1114" s="145" t="s">
        <v>1682</v>
      </c>
    </row>
    <row r="1115" spans="2:25" ht="14.25" customHeight="1" x14ac:dyDescent="0.25">
      <c r="B1115" s="150">
        <v>42116</v>
      </c>
      <c r="C1115" s="147">
        <v>6.367777615596458E-2</v>
      </c>
      <c r="D1115" s="149">
        <v>6.3240968375044199E-2</v>
      </c>
      <c r="E1115" s="147">
        <v>6.2850719384244524E-2</v>
      </c>
      <c r="F1115" s="147">
        <v>6.5118678689047901E-2</v>
      </c>
      <c r="G1115" s="148">
        <v>731.34757554999999</v>
      </c>
      <c r="H1115" s="148">
        <v>45.728478249999995</v>
      </c>
      <c r="I1115" s="148">
        <v>173.30506663</v>
      </c>
      <c r="J1115" s="147">
        <v>-2.1222957655131747E-3</v>
      </c>
      <c r="K1115" s="159">
        <v>1.8777103140037027E-3</v>
      </c>
      <c r="L1115" s="148">
        <v>4739.8140000000003</v>
      </c>
      <c r="M1115" s="148">
        <v>0.89930500000000002</v>
      </c>
      <c r="N1115" s="145"/>
      <c r="O1115" s="145"/>
      <c r="P1115" s="145"/>
      <c r="Q1115" s="145"/>
      <c r="R1115" s="145"/>
      <c r="S1115" s="145"/>
      <c r="T1115" s="145"/>
      <c r="U1115" s="145"/>
      <c r="V1115" s="145"/>
      <c r="W1115" s="158"/>
      <c r="X1115" s="158"/>
      <c r="Y1115" s="145" t="s">
        <v>1682</v>
      </c>
    </row>
    <row r="1116" spans="2:25" ht="14.25" customHeight="1" x14ac:dyDescent="0.25">
      <c r="B1116" s="150">
        <v>42117</v>
      </c>
      <c r="C1116" s="147">
        <v>6.3893604393724684E-2</v>
      </c>
      <c r="D1116" s="149">
        <v>6.3329872686293059E-2</v>
      </c>
      <c r="E1116" s="147">
        <v>6.3214853590513501E-2</v>
      </c>
      <c r="F1116" s="147">
        <v>6.5307281907968973E-2</v>
      </c>
      <c r="G1116" s="148">
        <v>743.47766595999997</v>
      </c>
      <c r="H1116" s="148">
        <v>40.618490510000001</v>
      </c>
      <c r="I1116" s="148">
        <v>185.85478777999998</v>
      </c>
      <c r="J1116" s="147">
        <v>-4.835994537013364E-4</v>
      </c>
      <c r="K1116" s="159">
        <v>1.9774092216759132E-3</v>
      </c>
      <c r="L1116" s="148">
        <v>4740.8919999999998</v>
      </c>
      <c r="M1116" s="148">
        <v>0.90232400000000001</v>
      </c>
      <c r="N1116" s="145"/>
      <c r="O1116" s="145"/>
      <c r="P1116" s="145"/>
      <c r="Q1116" s="145"/>
      <c r="R1116" s="145"/>
      <c r="S1116" s="145"/>
      <c r="T1116" s="145"/>
      <c r="U1116" s="145"/>
      <c r="V1116" s="145"/>
      <c r="W1116" s="158"/>
      <c r="X1116" s="158"/>
      <c r="Y1116" s="145" t="s">
        <v>1682</v>
      </c>
    </row>
    <row r="1117" spans="2:25" ht="14.25" customHeight="1" x14ac:dyDescent="0.25">
      <c r="B1117" s="150">
        <v>42118</v>
      </c>
      <c r="C1117" s="147">
        <v>6.3977138324139246E-2</v>
      </c>
      <c r="D1117" s="149">
        <v>6.3364440851639517E-2</v>
      </c>
      <c r="E1117" s="147">
        <v>6.3411355340726311E-2</v>
      </c>
      <c r="F1117" s="147">
        <v>6.5350656338846971E-2</v>
      </c>
      <c r="G1117" s="148">
        <v>750.4781448</v>
      </c>
      <c r="H1117" s="148">
        <v>35.068876330000002</v>
      </c>
      <c r="I1117" s="148">
        <v>164.10284154000001</v>
      </c>
      <c r="J1117" s="147">
        <v>-9.8865597185359517E-4</v>
      </c>
      <c r="K1117" s="159">
        <v>1.9862154872074544E-3</v>
      </c>
      <c r="L1117" s="148">
        <v>4702.6409999999996</v>
      </c>
      <c r="M1117" s="148">
        <v>0.90294799999999997</v>
      </c>
      <c r="N1117" s="145"/>
      <c r="O1117" s="145"/>
      <c r="P1117" s="145"/>
      <c r="Q1117" s="145"/>
      <c r="R1117" s="145"/>
      <c r="S1117" s="145"/>
      <c r="T1117" s="145"/>
      <c r="U1117" s="145"/>
      <c r="V1117" s="145"/>
      <c r="W1117" s="158"/>
      <c r="X1117" s="158"/>
      <c r="Y1117" s="145" t="s">
        <v>1682</v>
      </c>
    </row>
    <row r="1118" spans="2:25" ht="14.25" customHeight="1" x14ac:dyDescent="0.25">
      <c r="B1118" s="150">
        <v>42121</v>
      </c>
      <c r="C1118" s="147">
        <v>6.438621220305947E-2</v>
      </c>
      <c r="D1118" s="149">
        <v>6.3661579782094635E-2</v>
      </c>
      <c r="E1118" s="147">
        <v>6.383452089835516E-2</v>
      </c>
      <c r="F1118" s="147">
        <v>6.616239568447875E-2</v>
      </c>
      <c r="G1118" s="148">
        <v>763.69048332</v>
      </c>
      <c r="H1118" s="148">
        <v>36.530644719999998</v>
      </c>
      <c r="I1118" s="148">
        <v>151.99657387000002</v>
      </c>
      <c r="J1118" s="147">
        <v>-2.3726270020940367E-3</v>
      </c>
      <c r="K1118" s="159">
        <v>2.5008159023841153E-3</v>
      </c>
      <c r="L1118" s="148">
        <v>4807.5919999999996</v>
      </c>
      <c r="M1118" s="148">
        <v>0.89911799999999997</v>
      </c>
      <c r="N1118" s="145"/>
      <c r="O1118" s="145"/>
      <c r="P1118" s="145"/>
      <c r="Q1118" s="145"/>
      <c r="R1118" s="145"/>
      <c r="S1118" s="145"/>
      <c r="T1118" s="145"/>
      <c r="U1118" s="145"/>
      <c r="V1118" s="145"/>
      <c r="W1118" s="158"/>
      <c r="X1118" s="158"/>
      <c r="Y1118" s="145" t="s">
        <v>1682</v>
      </c>
    </row>
    <row r="1119" spans="2:25" ht="14.25" customHeight="1" x14ac:dyDescent="0.25">
      <c r="B1119" s="150">
        <v>42122</v>
      </c>
      <c r="C1119" s="147">
        <v>6.4650801614108841E-2</v>
      </c>
      <c r="D1119" s="149">
        <v>6.3717965672210705E-2</v>
      </c>
      <c r="E1119" s="147">
        <v>6.4573416872315992E-2</v>
      </c>
      <c r="F1119" s="147">
        <v>6.6333160219206197E-2</v>
      </c>
      <c r="G1119" s="148">
        <v>782.85842207000007</v>
      </c>
      <c r="H1119" s="148">
        <v>35.009241729999999</v>
      </c>
      <c r="I1119" s="148">
        <v>151.69698015999998</v>
      </c>
      <c r="J1119" s="147">
        <v>-1.204494135240506E-3</v>
      </c>
      <c r="K1119" s="159">
        <v>2.6151945469954918E-3</v>
      </c>
      <c r="L1119" s="148">
        <v>4741.8609999999999</v>
      </c>
      <c r="M1119" s="148">
        <v>0.89891500000000002</v>
      </c>
      <c r="N1119" s="145"/>
      <c r="O1119" s="145"/>
      <c r="P1119" s="145"/>
      <c r="Q1119" s="145"/>
      <c r="R1119" s="145"/>
      <c r="S1119" s="145"/>
      <c r="T1119" s="145"/>
      <c r="U1119" s="145"/>
      <c r="V1119" s="145"/>
      <c r="W1119" s="158"/>
      <c r="X1119" s="158"/>
      <c r="Y1119" s="145" t="s">
        <v>1682</v>
      </c>
    </row>
    <row r="1120" spans="2:25" ht="14.25" customHeight="1" x14ac:dyDescent="0.25">
      <c r="B1120" s="150">
        <v>42123</v>
      </c>
      <c r="C1120" s="147">
        <v>6.4647510426646723E-2</v>
      </c>
      <c r="D1120" s="149">
        <v>6.3817896500980728E-2</v>
      </c>
      <c r="E1120" s="147">
        <v>6.438829220267793E-2</v>
      </c>
      <c r="F1120" s="147">
        <v>6.5965043463533046E-2</v>
      </c>
      <c r="G1120" s="148">
        <v>804.39387608000004</v>
      </c>
      <c r="H1120" s="148">
        <v>31.929502120000002</v>
      </c>
      <c r="I1120" s="148">
        <v>114.79382908000001</v>
      </c>
      <c r="J1120" s="147">
        <v>-4.7090673099461173E-3</v>
      </c>
      <c r="K1120" s="159">
        <v>2.1471469625523182E-3</v>
      </c>
      <c r="L1120" s="148">
        <v>4774.326</v>
      </c>
      <c r="M1120" s="148">
        <v>0.90031300000000003</v>
      </c>
      <c r="N1120" s="145"/>
      <c r="O1120" s="145"/>
      <c r="P1120" s="145"/>
      <c r="Q1120" s="145"/>
      <c r="R1120" s="145"/>
      <c r="S1120" s="145"/>
      <c r="T1120" s="145"/>
      <c r="U1120" s="145"/>
      <c r="V1120" s="145"/>
      <c r="W1120" s="158"/>
      <c r="X1120" s="158"/>
      <c r="Y1120" s="145" t="s">
        <v>1682</v>
      </c>
    </row>
    <row r="1121" spans="2:25" ht="14.25" customHeight="1" x14ac:dyDescent="0.25">
      <c r="B1121" s="150">
        <v>42124</v>
      </c>
      <c r="C1121" s="147">
        <v>6.4881090468292046E-2</v>
      </c>
      <c r="D1121" s="149">
        <v>6.4137646202233473E-2</v>
      </c>
      <c r="E1121" s="147">
        <v>6.4370697799133708E-2</v>
      </c>
      <c r="F1121" s="147">
        <v>6.6062072150904122E-2</v>
      </c>
      <c r="G1121" s="148">
        <v>818.73859989000005</v>
      </c>
      <c r="H1121" s="148">
        <v>30.52408982</v>
      </c>
      <c r="I1121" s="148">
        <v>122.68464357000001</v>
      </c>
      <c r="J1121" s="147">
        <v>-1.4817318880186181E-3</v>
      </c>
      <c r="K1121" s="159">
        <v>1.9244259486706494E-3</v>
      </c>
      <c r="L1121" s="148">
        <v>4749.8860000000004</v>
      </c>
      <c r="M1121" s="148">
        <v>0.89801600000000004</v>
      </c>
      <c r="N1121" s="145"/>
      <c r="O1121" s="145"/>
      <c r="P1121" s="145"/>
      <c r="Q1121" s="145"/>
      <c r="R1121" s="145"/>
      <c r="S1121" s="145"/>
      <c r="T1121" s="145"/>
      <c r="U1121" s="145"/>
      <c r="V1121" s="145"/>
      <c r="W1121" s="158"/>
      <c r="X1121" s="158"/>
      <c r="Y1121" s="145" t="s">
        <v>1682</v>
      </c>
    </row>
    <row r="1122" spans="2:25" ht="14.25" customHeight="1" x14ac:dyDescent="0.25">
      <c r="B1122" s="150">
        <v>42128</v>
      </c>
      <c r="C1122" s="147">
        <v>6.5156207552613254E-2</v>
      </c>
      <c r="D1122" s="149">
        <v>6.4465310009597085E-2</v>
      </c>
      <c r="E1122" s="147">
        <v>6.446464073143196E-2</v>
      </c>
      <c r="F1122" s="147">
        <v>6.6294029330673132E-2</v>
      </c>
      <c r="G1122" s="148">
        <v>829.37520997000001</v>
      </c>
      <c r="H1122" s="148">
        <v>27.327195570000001</v>
      </c>
      <c r="I1122" s="148">
        <v>109.67106034</v>
      </c>
      <c r="J1122" s="147">
        <v>-5.1455552753320892E-3</v>
      </c>
      <c r="K1122" s="159">
        <v>1.8287193210760472E-3</v>
      </c>
      <c r="L1122" s="148">
        <v>4787.741</v>
      </c>
      <c r="M1122" s="148">
        <v>0.895482</v>
      </c>
      <c r="N1122" s="145"/>
      <c r="O1122" s="145"/>
      <c r="P1122" s="145"/>
      <c r="Q1122" s="145"/>
      <c r="R1122" s="145"/>
      <c r="S1122" s="145"/>
      <c r="T1122" s="145"/>
      <c r="U1122" s="145"/>
      <c r="V1122" s="145"/>
      <c r="W1122" s="158"/>
      <c r="X1122" s="158"/>
      <c r="Y1122" s="145" t="s">
        <v>1682</v>
      </c>
    </row>
    <row r="1123" spans="2:25" ht="14.25" customHeight="1" x14ac:dyDescent="0.25">
      <c r="B1123" s="150">
        <v>42129</v>
      </c>
      <c r="C1123" s="147">
        <v>6.541559329700386E-2</v>
      </c>
      <c r="D1123" s="149">
        <v>6.4695341030494596E-2</v>
      </c>
      <c r="E1123" s="147">
        <v>6.4862424608774463E-2</v>
      </c>
      <c r="F1123" s="147">
        <v>6.6578316759405232E-2</v>
      </c>
      <c r="G1123" s="148">
        <v>835.36939523000001</v>
      </c>
      <c r="H1123" s="148">
        <v>30.940617</v>
      </c>
      <c r="I1123" s="148">
        <v>134.64154687000001</v>
      </c>
      <c r="J1123" s="147">
        <v>4.0239718608565218E-3</v>
      </c>
      <c r="K1123" s="159">
        <v>1.8829757289106352E-3</v>
      </c>
      <c r="L1123" s="148">
        <v>4596.8370000000004</v>
      </c>
      <c r="M1123" s="148">
        <v>0.89289399999999997</v>
      </c>
      <c r="N1123" s="145"/>
      <c r="O1123" s="145"/>
      <c r="P1123" s="145"/>
      <c r="Q1123" s="145"/>
      <c r="R1123" s="145"/>
      <c r="S1123" s="145"/>
      <c r="T1123" s="145"/>
      <c r="U1123" s="145"/>
      <c r="V1123" s="145"/>
      <c r="W1123" s="158"/>
      <c r="X1123" s="158"/>
      <c r="Y1123" s="145" t="s">
        <v>1682</v>
      </c>
    </row>
    <row r="1124" spans="2:25" ht="14.25" customHeight="1" x14ac:dyDescent="0.25">
      <c r="B1124" s="150">
        <v>42130</v>
      </c>
      <c r="C1124" s="147">
        <v>6.5677702225519191E-2</v>
      </c>
      <c r="D1124" s="149">
        <v>6.5019972790659561E-2</v>
      </c>
      <c r="E1124" s="147">
        <v>6.5286971162183738E-2</v>
      </c>
      <c r="F1124" s="147">
        <v>6.6817067023326834E-2</v>
      </c>
      <c r="G1124" s="148">
        <v>839.58560380000006</v>
      </c>
      <c r="H1124" s="148">
        <v>21.584265169999998</v>
      </c>
      <c r="I1124" s="148">
        <v>117.38854248</v>
      </c>
      <c r="J1124" s="147">
        <v>4.4575138457502458E-4</v>
      </c>
      <c r="K1124" s="159">
        <v>1.7970942326672734E-3</v>
      </c>
      <c r="L1124" s="148">
        <v>4553.3270000000002</v>
      </c>
      <c r="M1124" s="148">
        <v>0.89043600000000001</v>
      </c>
      <c r="N1124" s="145"/>
      <c r="O1124" s="145"/>
      <c r="P1124" s="145"/>
      <c r="Q1124" s="145"/>
      <c r="R1124" s="145"/>
      <c r="S1124" s="145"/>
      <c r="T1124" s="145"/>
      <c r="U1124" s="145"/>
      <c r="V1124" s="145"/>
      <c r="W1124" s="158"/>
      <c r="X1124" s="158"/>
      <c r="Y1124" s="145" t="s">
        <v>1682</v>
      </c>
    </row>
    <row r="1125" spans="2:25" ht="14.25" customHeight="1" x14ac:dyDescent="0.25">
      <c r="B1125" s="150">
        <v>42131</v>
      </c>
      <c r="C1125" s="147">
        <v>6.5738233886532979E-2</v>
      </c>
      <c r="D1125" s="149">
        <v>6.5016278907560884E-2</v>
      </c>
      <c r="E1125" s="147">
        <v>6.5583817401663191E-2</v>
      </c>
      <c r="F1125" s="147">
        <v>6.7014308046703705E-2</v>
      </c>
      <c r="G1125" s="148">
        <v>848.09081140000001</v>
      </c>
      <c r="H1125" s="148">
        <v>23.572735470000001</v>
      </c>
      <c r="I1125" s="148">
        <v>94.578898549999991</v>
      </c>
      <c r="J1125" s="147">
        <v>-2.1394074752544535E-4</v>
      </c>
      <c r="K1125" s="159">
        <v>1.9980291391428207E-3</v>
      </c>
      <c r="L1125" s="148">
        <v>4470.0889999999999</v>
      </c>
      <c r="M1125" s="148">
        <v>0.88961400000000002</v>
      </c>
      <c r="N1125" s="145"/>
      <c r="O1125" s="145"/>
      <c r="P1125" s="145"/>
      <c r="Q1125" s="145"/>
      <c r="R1125" s="145"/>
      <c r="S1125" s="145"/>
      <c r="T1125" s="145"/>
      <c r="U1125" s="145"/>
      <c r="V1125" s="145"/>
      <c r="W1125" s="158"/>
      <c r="X1125" s="158"/>
      <c r="Y1125" s="145" t="s">
        <v>1682</v>
      </c>
    </row>
    <row r="1126" spans="2:25" ht="14.25" customHeight="1" x14ac:dyDescent="0.25">
      <c r="B1126" s="150">
        <v>42132</v>
      </c>
      <c r="C1126" s="147">
        <v>6.5457956338480561E-2</v>
      </c>
      <c r="D1126" s="149">
        <v>6.4799893731057226E-2</v>
      </c>
      <c r="E1126" s="147">
        <v>6.5163219398757452E-2</v>
      </c>
      <c r="F1126" s="147">
        <v>6.6616452088461869E-2</v>
      </c>
      <c r="G1126" s="148">
        <v>857.52535363999993</v>
      </c>
      <c r="H1126" s="148">
        <v>27.4094555</v>
      </c>
      <c r="I1126" s="148">
        <v>108.53809606999999</v>
      </c>
      <c r="J1126" s="147">
        <v>1.5985939866304602E-3</v>
      </c>
      <c r="K1126" s="159">
        <v>1.8165583574046434E-3</v>
      </c>
      <c r="L1126" s="148">
        <v>4558.4040000000005</v>
      </c>
      <c r="M1126" s="148">
        <v>0.89353000000000005</v>
      </c>
      <c r="N1126" s="145"/>
      <c r="O1126" s="145"/>
      <c r="P1126" s="145"/>
      <c r="Q1126" s="145"/>
      <c r="R1126" s="145"/>
      <c r="S1126" s="145"/>
      <c r="T1126" s="145"/>
      <c r="U1126" s="145"/>
      <c r="V1126" s="145"/>
      <c r="W1126" s="158"/>
      <c r="X1126" s="158"/>
      <c r="Y1126" s="145" t="s">
        <v>1682</v>
      </c>
    </row>
    <row r="1127" spans="2:25" ht="14.25" customHeight="1" x14ac:dyDescent="0.25">
      <c r="B1127" s="150">
        <v>42135</v>
      </c>
      <c r="C1127" s="147">
        <v>6.2932023216597591E-2</v>
      </c>
      <c r="D1127" s="149">
        <v>6.2267389535805198E-2</v>
      </c>
      <c r="E1127" s="147">
        <v>6.2606505948343827E-2</v>
      </c>
      <c r="F1127" s="147">
        <v>6.3838225507240734E-2</v>
      </c>
      <c r="G1127" s="148">
        <v>870.71675423000011</v>
      </c>
      <c r="H1127" s="148">
        <v>29.464415210000002</v>
      </c>
      <c r="I1127" s="148">
        <v>150.01792254999998</v>
      </c>
      <c r="J1127" s="147">
        <v>-2.3379069300291993E-3</v>
      </c>
      <c r="K1127" s="159">
        <v>1.5708359714355358E-3</v>
      </c>
      <c r="L1127" s="148">
        <v>4690.5320000000002</v>
      </c>
      <c r="M1127" s="148">
        <v>0.89078900000000005</v>
      </c>
      <c r="N1127" s="145"/>
      <c r="O1127" s="145"/>
      <c r="P1127" s="145"/>
      <c r="Q1127" s="145"/>
      <c r="R1127" s="145"/>
      <c r="S1127" s="145"/>
      <c r="T1127" s="145"/>
      <c r="U1127" s="145"/>
      <c r="V1127" s="145"/>
      <c r="W1127" s="158"/>
      <c r="X1127" s="158"/>
      <c r="Y1127" s="145" t="s">
        <v>1682</v>
      </c>
    </row>
    <row r="1128" spans="2:25" ht="14.25" customHeight="1" x14ac:dyDescent="0.25">
      <c r="B1128" s="150">
        <v>42136</v>
      </c>
      <c r="C1128" s="147">
        <v>6.3086611016001784E-2</v>
      </c>
      <c r="D1128" s="149">
        <v>6.2320454015404814E-2</v>
      </c>
      <c r="E1128" s="147">
        <v>6.2727177728446271E-2</v>
      </c>
      <c r="F1128" s="147">
        <v>6.3883727307717422E-2</v>
      </c>
      <c r="G1128" s="148">
        <v>889.53408860000002</v>
      </c>
      <c r="H1128" s="148">
        <v>35.254259580000003</v>
      </c>
      <c r="I1128" s="148">
        <v>182.55290294000002</v>
      </c>
      <c r="J1128" s="147">
        <v>-6.2923148261936543E-4</v>
      </c>
      <c r="K1128" s="159">
        <v>1.5632732923126086E-3</v>
      </c>
      <c r="L1128" s="148">
        <v>4747.4210000000003</v>
      </c>
      <c r="M1128" s="148">
        <v>0.89088999999999996</v>
      </c>
      <c r="N1128" s="145"/>
      <c r="O1128" s="145"/>
      <c r="P1128" s="145"/>
      <c r="Q1128" s="145"/>
      <c r="R1128" s="145"/>
      <c r="S1128" s="145"/>
      <c r="T1128" s="145"/>
      <c r="U1128" s="145"/>
      <c r="V1128" s="145"/>
      <c r="W1128" s="158"/>
      <c r="X1128" s="158"/>
      <c r="Y1128" s="145" t="s">
        <v>1682</v>
      </c>
    </row>
    <row r="1129" spans="2:25" ht="14.25" customHeight="1" x14ac:dyDescent="0.25">
      <c r="B1129" s="150">
        <v>42137</v>
      </c>
      <c r="C1129" s="147">
        <v>6.2940189818243369E-2</v>
      </c>
      <c r="D1129" s="149">
        <v>6.206038742758932E-2</v>
      </c>
      <c r="E1129" s="147">
        <v>6.2666668373878409E-2</v>
      </c>
      <c r="F1129" s="147">
        <v>6.3876142144881923E-2</v>
      </c>
      <c r="G1129" s="148">
        <v>890.9503688100001</v>
      </c>
      <c r="H1129" s="148">
        <v>33.878811409999997</v>
      </c>
      <c r="I1129" s="148">
        <v>167.95272005000001</v>
      </c>
      <c r="J1129" s="147">
        <v>2.2723865740487078E-3</v>
      </c>
      <c r="K1129" s="159">
        <v>1.8157547172926031E-3</v>
      </c>
      <c r="L1129" s="148">
        <v>4718.4359999999997</v>
      </c>
      <c r="M1129" s="148">
        <v>0.89308600000000005</v>
      </c>
      <c r="N1129" s="145"/>
      <c r="O1129" s="145"/>
      <c r="P1129" s="145"/>
      <c r="Q1129" s="145"/>
      <c r="R1129" s="145"/>
      <c r="S1129" s="145"/>
      <c r="T1129" s="145"/>
      <c r="U1129" s="145"/>
      <c r="V1129" s="145"/>
      <c r="W1129" s="158"/>
      <c r="X1129" s="158"/>
      <c r="Y1129" s="145" t="s">
        <v>1682</v>
      </c>
    </row>
    <row r="1130" spans="2:25" ht="14.25" customHeight="1" x14ac:dyDescent="0.25">
      <c r="B1130" s="150">
        <v>42138</v>
      </c>
      <c r="C1130" s="147">
        <v>6.2260911776986616E-2</v>
      </c>
      <c r="D1130" s="149">
        <v>6.1335425298079088E-2</v>
      </c>
      <c r="E1130" s="147">
        <v>6.1590551744778371E-2</v>
      </c>
      <c r="F1130" s="147">
        <v>6.3228376221727722E-2</v>
      </c>
      <c r="G1130" s="148">
        <v>905.37082228999998</v>
      </c>
      <c r="H1130" s="148">
        <v>39.685950699999999</v>
      </c>
      <c r="I1130" s="148">
        <v>137.46254795999999</v>
      </c>
      <c r="J1130" s="147">
        <v>3.2717526067057119E-3</v>
      </c>
      <c r="K1130" s="159">
        <v>1.8929509236486342E-3</v>
      </c>
      <c r="L1130" s="148">
        <v>4700.7780000000002</v>
      </c>
      <c r="M1130" s="148">
        <v>0.90373899999999996</v>
      </c>
      <c r="N1130" s="145"/>
      <c r="O1130" s="145"/>
      <c r="P1130" s="145"/>
      <c r="Q1130" s="145"/>
      <c r="R1130" s="145"/>
      <c r="S1130" s="145"/>
      <c r="T1130" s="145"/>
      <c r="U1130" s="145"/>
      <c r="V1130" s="145"/>
      <c r="W1130" s="158"/>
      <c r="X1130" s="158"/>
      <c r="Y1130" s="145" t="s">
        <v>1682</v>
      </c>
    </row>
    <row r="1131" spans="2:25" ht="14.25" customHeight="1" x14ac:dyDescent="0.25">
      <c r="B1131" s="150">
        <v>42139</v>
      </c>
      <c r="C1131" s="147">
        <v>6.1934685675098029E-2</v>
      </c>
      <c r="D1131" s="149">
        <v>6.1096983401965205E-2</v>
      </c>
      <c r="E1131" s="147">
        <v>6.1402293380565839E-2</v>
      </c>
      <c r="F1131" s="147">
        <v>6.2620267177197458E-2</v>
      </c>
      <c r="G1131" s="148">
        <v>918.56956730000002</v>
      </c>
      <c r="H1131" s="148">
        <v>45.821536629999997</v>
      </c>
      <c r="I1131" s="148">
        <v>136.73188603999998</v>
      </c>
      <c r="J1131" s="147">
        <v>5.6398837868727866E-3</v>
      </c>
      <c r="K1131" s="159">
        <v>1.5232837752322537E-3</v>
      </c>
      <c r="L1131" s="148">
        <v>4617.47</v>
      </c>
      <c r="M1131" s="148">
        <v>0.90835500000000002</v>
      </c>
      <c r="N1131" s="145"/>
      <c r="O1131" s="145"/>
      <c r="P1131" s="145"/>
      <c r="Q1131" s="145"/>
      <c r="R1131" s="145"/>
      <c r="S1131" s="145"/>
      <c r="T1131" s="145"/>
      <c r="U1131" s="145"/>
      <c r="V1131" s="145"/>
      <c r="W1131" s="158"/>
      <c r="X1131" s="158"/>
      <c r="Y1131" s="145">
        <v>110</v>
      </c>
    </row>
    <row r="1132" spans="2:25" ht="14.25" customHeight="1" x14ac:dyDescent="0.25">
      <c r="B1132" s="150">
        <v>42142</v>
      </c>
      <c r="C1132" s="147">
        <v>6.2272330036347912E-2</v>
      </c>
      <c r="D1132" s="149">
        <v>6.1543161982425779E-2</v>
      </c>
      <c r="E1132" s="147">
        <v>6.1860677172743718E-2</v>
      </c>
      <c r="F1132" s="147">
        <v>6.2601253368535337E-2</v>
      </c>
      <c r="G1132" s="148">
        <v>943.57366745000002</v>
      </c>
      <c r="H1132" s="148">
        <v>31.75816828</v>
      </c>
      <c r="I1132" s="148">
        <v>122.77873791</v>
      </c>
      <c r="J1132" s="147">
        <v>1.2469015327977056E-3</v>
      </c>
      <c r="K1132" s="159">
        <v>1.0580913861095581E-3</v>
      </c>
      <c r="L1132" s="148">
        <v>4575.1400000000003</v>
      </c>
      <c r="M1132" s="148">
        <v>0.90243600000000002</v>
      </c>
      <c r="N1132" s="145"/>
      <c r="O1132" s="145"/>
      <c r="P1132" s="145"/>
      <c r="Q1132" s="145"/>
      <c r="R1132" s="145"/>
      <c r="S1132" s="145"/>
      <c r="T1132" s="145"/>
      <c r="U1132" s="145"/>
      <c r="V1132" s="145"/>
      <c r="W1132" s="158"/>
      <c r="X1132" s="158"/>
      <c r="Y1132" s="145" t="s">
        <v>1682</v>
      </c>
    </row>
    <row r="1133" spans="2:25" ht="14.25" customHeight="1" x14ac:dyDescent="0.25">
      <c r="B1133" s="150">
        <v>42143</v>
      </c>
      <c r="C1133" s="147">
        <v>6.2382205037289189E-2</v>
      </c>
      <c r="D1133" s="149">
        <v>6.1689232274923136E-2</v>
      </c>
      <c r="E1133" s="147">
        <v>6.2219432677721308E-2</v>
      </c>
      <c r="F1133" s="147">
        <v>6.2496021840543654E-2</v>
      </c>
      <c r="G1133" s="148">
        <v>959.31995502000007</v>
      </c>
      <c r="H1133" s="148">
        <v>32.114269589999999</v>
      </c>
      <c r="I1133" s="148">
        <v>172.30325160000001</v>
      </c>
      <c r="J1133" s="147">
        <v>-2.938732991438008E-3</v>
      </c>
      <c r="K1133" s="159">
        <v>8.067895656205179E-4</v>
      </c>
      <c r="L1133" s="148">
        <v>4731.2219999999998</v>
      </c>
      <c r="M1133" s="148">
        <v>0.90039999999999998</v>
      </c>
      <c r="N1133" s="145"/>
      <c r="O1133" s="145"/>
      <c r="P1133" s="145"/>
      <c r="Q1133" s="145"/>
      <c r="R1133" s="145"/>
      <c r="S1133" s="145"/>
      <c r="T1133" s="145"/>
      <c r="U1133" s="145"/>
      <c r="V1133" s="145"/>
      <c r="W1133" s="158"/>
      <c r="X1133" s="158"/>
      <c r="Y1133" s="145" t="s">
        <v>1682</v>
      </c>
    </row>
    <row r="1134" spans="2:25" ht="14.25" customHeight="1" x14ac:dyDescent="0.25">
      <c r="B1134" s="150">
        <v>42144</v>
      </c>
      <c r="C1134" s="147">
        <v>6.2512004255384793E-2</v>
      </c>
      <c r="D1134" s="149">
        <v>6.1849472825766728E-2</v>
      </c>
      <c r="E1134" s="147">
        <v>6.2242258150284786E-2</v>
      </c>
      <c r="F1134" s="147">
        <v>6.2493140089516626E-2</v>
      </c>
      <c r="G1134" s="148">
        <v>964.08954101999996</v>
      </c>
      <c r="H1134" s="148">
        <v>28.798336339999999</v>
      </c>
      <c r="I1134" s="148">
        <v>173.93715344</v>
      </c>
      <c r="J1134" s="147">
        <v>-4.7867867984795155E-3</v>
      </c>
      <c r="K1134" s="159">
        <v>6.4366726374989747E-4</v>
      </c>
      <c r="L1134" s="148">
        <v>4754.9189999999999</v>
      </c>
      <c r="M1134" s="148">
        <v>0.897787</v>
      </c>
      <c r="N1134" s="145"/>
      <c r="O1134" s="145"/>
      <c r="P1134" s="145"/>
      <c r="Q1134" s="145"/>
      <c r="R1134" s="145"/>
      <c r="S1134" s="145"/>
      <c r="T1134" s="145"/>
      <c r="U1134" s="145"/>
      <c r="V1134" s="145"/>
      <c r="W1134" s="158"/>
      <c r="X1134" s="158"/>
      <c r="Y1134" s="145" t="s">
        <v>1682</v>
      </c>
    </row>
    <row r="1135" spans="2:25" ht="14.25" customHeight="1" x14ac:dyDescent="0.25">
      <c r="B1135" s="150">
        <v>42145</v>
      </c>
      <c r="C1135" s="147">
        <v>6.2546033112256691E-2</v>
      </c>
      <c r="D1135" s="149">
        <v>6.1883960103441014E-2</v>
      </c>
      <c r="E1135" s="147">
        <v>6.2453976405218624E-2</v>
      </c>
      <c r="F1135" s="147">
        <v>6.2485605200355378E-2</v>
      </c>
      <c r="G1135" s="148">
        <v>962.53242042999989</v>
      </c>
      <c r="H1135" s="148">
        <v>20.668877129999998</v>
      </c>
      <c r="I1135" s="148">
        <v>130.60460932000001</v>
      </c>
      <c r="J1135" s="147">
        <v>-8.0600940425748415E-3</v>
      </c>
      <c r="K1135" s="159">
        <v>6.016450969143633E-4</v>
      </c>
      <c r="L1135" s="148">
        <v>4840.9759999999997</v>
      </c>
      <c r="M1135" s="148">
        <v>0.89705100000000004</v>
      </c>
      <c r="N1135" s="145"/>
      <c r="O1135" s="145"/>
      <c r="P1135" s="145"/>
      <c r="Q1135" s="145"/>
      <c r="R1135" s="145"/>
      <c r="S1135" s="145"/>
      <c r="T1135" s="145"/>
      <c r="U1135" s="145"/>
      <c r="V1135" s="145"/>
      <c r="W1135" s="158"/>
      <c r="X1135" s="158"/>
      <c r="Y1135" s="145" t="s">
        <v>1682</v>
      </c>
    </row>
    <row r="1136" spans="2:25" ht="14.25" customHeight="1" x14ac:dyDescent="0.25">
      <c r="B1136" s="150">
        <v>42146</v>
      </c>
      <c r="C1136" s="147">
        <v>6.2282840450822767E-2</v>
      </c>
      <c r="D1136" s="149">
        <v>6.1564081013145804E-2</v>
      </c>
      <c r="E1136" s="147">
        <v>6.22781143093874E-2</v>
      </c>
      <c r="F1136" s="147">
        <v>6.2311716241356459E-2</v>
      </c>
      <c r="G1136" s="148">
        <v>965.38539387999992</v>
      </c>
      <c r="H1136" s="148">
        <v>26.340339419999999</v>
      </c>
      <c r="I1136" s="148">
        <v>179.97506923</v>
      </c>
      <c r="J1136" s="147">
        <v>-6.0098538833198044E-3</v>
      </c>
      <c r="K1136" s="159">
        <v>7.476352282106552E-4</v>
      </c>
      <c r="L1136" s="148">
        <v>4951.335</v>
      </c>
      <c r="M1136" s="148">
        <v>0.89958700000000003</v>
      </c>
      <c r="N1136" s="145"/>
      <c r="O1136" s="145"/>
      <c r="P1136" s="145"/>
      <c r="Q1136" s="145"/>
      <c r="R1136" s="145"/>
      <c r="S1136" s="145"/>
      <c r="T1136" s="145"/>
      <c r="U1136" s="145"/>
      <c r="V1136" s="145"/>
      <c r="W1136" s="158"/>
      <c r="X1136" s="158"/>
      <c r="Y1136" s="145" t="s">
        <v>1682</v>
      </c>
    </row>
    <row r="1137" spans="2:25" ht="14.25" customHeight="1" x14ac:dyDescent="0.25">
      <c r="B1137" s="150">
        <v>42149</v>
      </c>
      <c r="C1137" s="147">
        <v>6.2614413623550885E-2</v>
      </c>
      <c r="D1137" s="149">
        <v>6.1663024386920819E-2</v>
      </c>
      <c r="E1137" s="147">
        <v>6.2392354373107327E-2</v>
      </c>
      <c r="F1137" s="147">
        <v>6.348644699691168E-2</v>
      </c>
      <c r="G1137" s="148">
        <v>972.70552285999986</v>
      </c>
      <c r="H1137" s="148">
        <v>36.211275900000004</v>
      </c>
      <c r="I1137" s="148">
        <v>218.59669860999998</v>
      </c>
      <c r="J1137" s="147">
        <v>1.8124868406893763E-3</v>
      </c>
      <c r="K1137" s="159">
        <v>1.8234226099908615E-3</v>
      </c>
      <c r="L1137" s="148">
        <v>5099.4949999999999</v>
      </c>
      <c r="M1137" s="148">
        <v>0.89567600000000003</v>
      </c>
      <c r="N1137" s="145"/>
      <c r="O1137" s="145"/>
      <c r="P1137" s="145"/>
      <c r="Q1137" s="145"/>
      <c r="R1137" s="145"/>
      <c r="S1137" s="145"/>
      <c r="T1137" s="145"/>
      <c r="U1137" s="145"/>
      <c r="V1137" s="145"/>
      <c r="W1137" s="158"/>
      <c r="X1137" s="158"/>
      <c r="Y1137" s="145" t="s">
        <v>1682</v>
      </c>
    </row>
    <row r="1138" spans="2:25" ht="14.25" customHeight="1" x14ac:dyDescent="0.25">
      <c r="B1138" s="150">
        <v>42150</v>
      </c>
      <c r="C1138" s="147">
        <v>6.3399941295228412E-2</v>
      </c>
      <c r="D1138" s="149">
        <v>6.2411836148272552E-2</v>
      </c>
      <c r="E1138" s="147">
        <v>6.3668959665600502E-2</v>
      </c>
      <c r="F1138" s="147">
        <v>6.462742412645868E-2</v>
      </c>
      <c r="G1138" s="148">
        <v>986.47239573000002</v>
      </c>
      <c r="H1138" s="148">
        <v>41.932185660000002</v>
      </c>
      <c r="I1138" s="148">
        <v>233.07094016999997</v>
      </c>
      <c r="J1138" s="147">
        <v>8.3351233310469883E-3</v>
      </c>
      <c r="K1138" s="159">
        <v>2.2155879781861273E-3</v>
      </c>
      <c r="L1138" s="148">
        <v>5198.9179999999997</v>
      </c>
      <c r="M1138" s="148">
        <v>0.88462799999999997</v>
      </c>
      <c r="N1138" s="145"/>
      <c r="O1138" s="145"/>
      <c r="P1138" s="145"/>
      <c r="Q1138" s="145"/>
      <c r="R1138" s="145"/>
      <c r="S1138" s="145"/>
      <c r="T1138" s="145"/>
      <c r="U1138" s="145"/>
      <c r="V1138" s="145"/>
      <c r="W1138" s="158"/>
      <c r="X1138" s="158"/>
      <c r="Y1138" s="145" t="s">
        <v>1682</v>
      </c>
    </row>
    <row r="1139" spans="2:25" ht="14.25" customHeight="1" x14ac:dyDescent="0.25">
      <c r="B1139" s="150">
        <v>42151</v>
      </c>
      <c r="C1139" s="147">
        <v>6.5021038131668499E-2</v>
      </c>
      <c r="D1139" s="149">
        <v>6.3824398483383477E-2</v>
      </c>
      <c r="E1139" s="147">
        <v>6.5175460504174901E-2</v>
      </c>
      <c r="F1139" s="147">
        <v>6.6994373291088274E-2</v>
      </c>
      <c r="G1139" s="148">
        <v>1018.18462626</v>
      </c>
      <c r="H1139" s="148">
        <v>44.760046179999996</v>
      </c>
      <c r="I1139" s="148">
        <v>279.12516782999995</v>
      </c>
      <c r="J1139" s="147">
        <v>1.9151411817294923E-2</v>
      </c>
      <c r="K1139" s="159">
        <v>3.1699748077047979E-3</v>
      </c>
      <c r="L1139" s="148">
        <v>5181.4340000000002</v>
      </c>
      <c r="M1139" s="148">
        <v>0.86272400000000005</v>
      </c>
      <c r="N1139" s="145"/>
      <c r="O1139" s="145"/>
      <c r="P1139" s="145"/>
      <c r="Q1139" s="145"/>
      <c r="R1139" s="145"/>
      <c r="S1139" s="145"/>
      <c r="T1139" s="145"/>
      <c r="U1139" s="145"/>
      <c r="V1139" s="145"/>
      <c r="W1139" s="158"/>
      <c r="X1139" s="158"/>
      <c r="Y1139" s="145" t="s">
        <v>1682</v>
      </c>
    </row>
    <row r="1140" spans="2:25" ht="14.25" customHeight="1" x14ac:dyDescent="0.25">
      <c r="B1140" s="150">
        <v>42152</v>
      </c>
      <c r="C1140" s="147">
        <v>6.512724172803519E-2</v>
      </c>
      <c r="D1140" s="149">
        <v>6.4085272727656781E-2</v>
      </c>
      <c r="E1140" s="147">
        <v>6.4770570847621264E-2</v>
      </c>
      <c r="F1140" s="147">
        <v>6.6380324978816338E-2</v>
      </c>
      <c r="G1140" s="148">
        <v>1067.47817906</v>
      </c>
      <c r="H1140" s="148">
        <v>72.117680100000001</v>
      </c>
      <c r="I1140" s="148">
        <v>342.25288977000002</v>
      </c>
      <c r="J1140" s="147">
        <v>3.5823875224591413E-2</v>
      </c>
      <c r="K1140" s="159">
        <v>2.2950522511595572E-3</v>
      </c>
      <c r="L1140" s="148">
        <v>4834.0069999999996</v>
      </c>
      <c r="M1140" s="148">
        <v>0.86228000000000005</v>
      </c>
      <c r="N1140" s="145"/>
      <c r="O1140" s="145"/>
      <c r="P1140" s="145"/>
      <c r="Q1140" s="145"/>
      <c r="R1140" s="145"/>
      <c r="S1140" s="145"/>
      <c r="T1140" s="145"/>
      <c r="U1140" s="145"/>
      <c r="V1140" s="145"/>
      <c r="W1140" s="158"/>
      <c r="X1140" s="158"/>
      <c r="Y1140" s="145" t="s">
        <v>1682</v>
      </c>
    </row>
    <row r="1141" spans="2:25" ht="14.25" customHeight="1" x14ac:dyDescent="0.25">
      <c r="B1141" s="150">
        <v>42153</v>
      </c>
      <c r="C1141" s="147">
        <v>6.6378912278860752E-2</v>
      </c>
      <c r="D1141" s="149">
        <v>6.524809542810199E-2</v>
      </c>
      <c r="E1141" s="147">
        <v>6.6305785331296149E-2</v>
      </c>
      <c r="F1141" s="147">
        <v>6.7980786181741359E-2</v>
      </c>
      <c r="G1141" s="148">
        <v>1126.5072434199999</v>
      </c>
      <c r="H1141" s="148">
        <v>66.311060269999999</v>
      </c>
      <c r="I1141" s="148">
        <v>277.58493026000002</v>
      </c>
      <c r="J1141" s="147">
        <v>2.7333488319253106E-2</v>
      </c>
      <c r="K1141" s="159">
        <v>2.7326907536393691E-3</v>
      </c>
      <c r="L1141" s="148">
        <v>4840.8289999999997</v>
      </c>
      <c r="M1141" s="148">
        <v>0.84840899999999997</v>
      </c>
      <c r="N1141" s="145"/>
      <c r="O1141" s="145"/>
      <c r="P1141" s="145"/>
      <c r="Q1141" s="145"/>
      <c r="R1141" s="145"/>
      <c r="S1141" s="145"/>
      <c r="T1141" s="145"/>
      <c r="U1141" s="145"/>
      <c r="V1141" s="145"/>
      <c r="W1141" s="158"/>
      <c r="X1141" s="158"/>
      <c r="Y1141" s="145" t="s">
        <v>1682</v>
      </c>
    </row>
    <row r="1142" spans="2:25" ht="14.25" customHeight="1" x14ac:dyDescent="0.25">
      <c r="B1142" s="150">
        <v>42156</v>
      </c>
      <c r="C1142" s="147">
        <v>6.6864951620914478E-2</v>
      </c>
      <c r="D1142" s="149">
        <v>6.5777174431281366E-2</v>
      </c>
      <c r="E1142" s="147">
        <v>6.7835954041986238E-2</v>
      </c>
      <c r="F1142" s="147">
        <v>6.8083130320254925E-2</v>
      </c>
      <c r="G1142" s="148">
        <v>1182.1522980900002</v>
      </c>
      <c r="H1142" s="148">
        <v>61.368010600000005</v>
      </c>
      <c r="I1142" s="148">
        <v>273.42800359</v>
      </c>
      <c r="J1142" s="147">
        <v>1.3483208968526693E-2</v>
      </c>
      <c r="K1142" s="159">
        <v>2.3059558889735599E-3</v>
      </c>
      <c r="L1142" s="148">
        <v>5076.1790000000001</v>
      </c>
      <c r="M1142" s="148">
        <v>0.84200399999999997</v>
      </c>
      <c r="N1142" s="145"/>
      <c r="O1142" s="145"/>
      <c r="P1142" s="145"/>
      <c r="Q1142" s="145"/>
      <c r="R1142" s="145"/>
      <c r="S1142" s="145"/>
      <c r="T1142" s="145"/>
      <c r="U1142" s="145"/>
      <c r="V1142" s="145"/>
      <c r="W1142" s="158"/>
      <c r="X1142" s="158"/>
      <c r="Y1142" s="145" t="s">
        <v>1682</v>
      </c>
    </row>
    <row r="1143" spans="2:25" ht="14.25" customHeight="1" x14ac:dyDescent="0.25">
      <c r="B1143" s="150">
        <v>42157</v>
      </c>
      <c r="C1143" s="147">
        <v>6.6639170637947068E-2</v>
      </c>
      <c r="D1143" s="149">
        <v>6.5659713345270043E-2</v>
      </c>
      <c r="E1143" s="147">
        <v>6.7961656353341462E-2</v>
      </c>
      <c r="F1143" s="147">
        <v>6.773373978949157E-2</v>
      </c>
      <c r="G1143" s="148">
        <v>1242.41733963</v>
      </c>
      <c r="H1143" s="148">
        <v>61.989259739999994</v>
      </c>
      <c r="I1143" s="148">
        <v>255.53580159000001</v>
      </c>
      <c r="J1143" s="147">
        <v>-2.3197436710891326E-3</v>
      </c>
      <c r="K1143" s="159">
        <v>2.0740264442215273E-3</v>
      </c>
      <c r="L1143" s="148">
        <v>5161.87</v>
      </c>
      <c r="M1143" s="148">
        <v>0.84367199999999998</v>
      </c>
      <c r="N1143" s="145"/>
      <c r="O1143" s="145"/>
      <c r="P1143" s="145"/>
      <c r="Q1143" s="145"/>
      <c r="R1143" s="145"/>
      <c r="S1143" s="145"/>
      <c r="T1143" s="145"/>
      <c r="U1143" s="145"/>
      <c r="V1143" s="145"/>
      <c r="W1143" s="158"/>
      <c r="X1143" s="158"/>
      <c r="Y1143" s="145" t="s">
        <v>1682</v>
      </c>
    </row>
    <row r="1144" spans="2:25" ht="14.25" customHeight="1" x14ac:dyDescent="0.25">
      <c r="B1144" s="150">
        <v>42158</v>
      </c>
      <c r="C1144" s="147">
        <v>6.550620959298703E-2</v>
      </c>
      <c r="D1144" s="149">
        <v>6.4727746535550426E-2</v>
      </c>
      <c r="E1144" s="147">
        <v>6.5894222442119663E-2</v>
      </c>
      <c r="F1144" s="147">
        <v>6.5855687119524747E-2</v>
      </c>
      <c r="G1144" s="148">
        <v>1278.2927827799999</v>
      </c>
      <c r="H1144" s="148">
        <v>52.236958529999995</v>
      </c>
      <c r="I1144" s="148">
        <v>238.21902554000002</v>
      </c>
      <c r="J1144" s="147">
        <v>-2.5467861010564988E-3</v>
      </c>
      <c r="K1144" s="159">
        <v>1.1279405839743212E-3</v>
      </c>
      <c r="L1144" s="148">
        <v>5143.59</v>
      </c>
      <c r="M1144" s="148">
        <v>0.85736199999999996</v>
      </c>
      <c r="N1144" s="145"/>
      <c r="O1144" s="145"/>
      <c r="P1144" s="145"/>
      <c r="Q1144" s="145"/>
      <c r="R1144" s="145"/>
      <c r="S1144" s="145"/>
      <c r="T1144" s="145"/>
      <c r="U1144" s="145"/>
      <c r="V1144" s="145"/>
      <c r="W1144" s="158"/>
      <c r="X1144" s="158"/>
      <c r="Y1144" s="145" t="s">
        <v>1682</v>
      </c>
    </row>
    <row r="1145" spans="2:25" ht="14.25" customHeight="1" x14ac:dyDescent="0.25">
      <c r="B1145" s="150">
        <v>42159</v>
      </c>
      <c r="C1145" s="147">
        <v>6.5522902272067432E-2</v>
      </c>
      <c r="D1145" s="149">
        <v>6.4861451734265496E-2</v>
      </c>
      <c r="E1145" s="147">
        <v>6.5387389280784608E-2</v>
      </c>
      <c r="F1145" s="147">
        <v>6.5210552544085421E-2</v>
      </c>
      <c r="G1145" s="148">
        <v>1283.35880406</v>
      </c>
      <c r="H1145" s="148">
        <v>56.107646420000002</v>
      </c>
      <c r="I1145" s="148">
        <v>257.71715643000005</v>
      </c>
      <c r="J1145" s="147">
        <v>1.9030611596589038E-4</v>
      </c>
      <c r="K1145" s="159">
        <v>3.4910080981992442E-4</v>
      </c>
      <c r="L1145" s="148">
        <v>5181.4160000000002</v>
      </c>
      <c r="M1145" s="148">
        <v>0.85704599999999997</v>
      </c>
      <c r="N1145" s="145"/>
      <c r="O1145" s="145"/>
      <c r="P1145" s="145"/>
      <c r="Q1145" s="145"/>
      <c r="R1145" s="145"/>
      <c r="S1145" s="145"/>
      <c r="T1145" s="145"/>
      <c r="U1145" s="145"/>
      <c r="V1145" s="145"/>
      <c r="W1145" s="158"/>
      <c r="X1145" s="158"/>
      <c r="Y1145" s="145" t="s">
        <v>1682</v>
      </c>
    </row>
    <row r="1146" spans="2:25" ht="14.25" customHeight="1" x14ac:dyDescent="0.25">
      <c r="B1146" s="150">
        <v>42160</v>
      </c>
      <c r="C1146" s="147">
        <v>6.5536960407999098E-2</v>
      </c>
      <c r="D1146" s="149">
        <v>6.4804782488837462E-2</v>
      </c>
      <c r="E1146" s="147">
        <v>6.5130130132454056E-2</v>
      </c>
      <c r="F1146" s="147">
        <v>6.5522266786817038E-2</v>
      </c>
      <c r="G1146" s="148">
        <v>1290.0339239499999</v>
      </c>
      <c r="H1146" s="148">
        <v>45.618992249999998</v>
      </c>
      <c r="I1146" s="148">
        <v>294.67326099999997</v>
      </c>
      <c r="J1146" s="147">
        <v>1.0861609266285018E-2</v>
      </c>
      <c r="K1146" s="159">
        <v>7.1748429797957591E-4</v>
      </c>
      <c r="L1146" s="148">
        <v>5230.5519999999997</v>
      </c>
      <c r="M1146" s="148">
        <v>0.85691300000000004</v>
      </c>
      <c r="N1146" s="145"/>
      <c r="O1146" s="145"/>
      <c r="P1146" s="145"/>
      <c r="Q1146" s="145"/>
      <c r="R1146" s="145"/>
      <c r="S1146" s="145"/>
      <c r="T1146" s="145"/>
      <c r="U1146" s="145"/>
      <c r="V1146" s="145"/>
      <c r="W1146" s="158"/>
      <c r="X1146" s="158"/>
      <c r="Y1146" s="145" t="s">
        <v>1682</v>
      </c>
    </row>
    <row r="1147" spans="2:25" ht="14.25" customHeight="1" x14ac:dyDescent="0.25">
      <c r="B1147" s="150">
        <v>42163</v>
      </c>
      <c r="C1147" s="147">
        <v>6.6616384143037582E-2</v>
      </c>
      <c r="D1147" s="149">
        <v>6.5833749021457555E-2</v>
      </c>
      <c r="E1147" s="147">
        <v>6.6143119772371514E-2</v>
      </c>
      <c r="F1147" s="147">
        <v>6.6626903701126353E-2</v>
      </c>
      <c r="G1147" s="148">
        <v>1317.91439203</v>
      </c>
      <c r="H1147" s="148">
        <v>47.333278069999999</v>
      </c>
      <c r="I1147" s="148">
        <v>372.04906251</v>
      </c>
      <c r="J1147" s="147">
        <v>1.990996095841914E-2</v>
      </c>
      <c r="K1147" s="159">
        <v>7.9315467966879771E-4</v>
      </c>
      <c r="L1147" s="148">
        <v>5353.7510000000002</v>
      </c>
      <c r="M1147" s="148">
        <v>0.84224600000000005</v>
      </c>
      <c r="N1147" s="145"/>
      <c r="O1147" s="145"/>
      <c r="P1147" s="145"/>
      <c r="Q1147" s="145"/>
      <c r="R1147" s="145"/>
      <c r="S1147" s="145"/>
      <c r="T1147" s="145"/>
      <c r="U1147" s="145"/>
      <c r="V1147" s="145"/>
      <c r="W1147" s="158"/>
      <c r="X1147" s="158"/>
      <c r="Y1147" s="145" t="s">
        <v>1682</v>
      </c>
    </row>
    <row r="1148" spans="2:25" ht="14.25" customHeight="1" x14ac:dyDescent="0.25">
      <c r="B1148" s="150">
        <v>42164</v>
      </c>
      <c r="C1148" s="147">
        <v>6.727080927544575E-2</v>
      </c>
      <c r="D1148" s="149">
        <v>6.6597290866985695E-2</v>
      </c>
      <c r="E1148" s="147">
        <v>6.7080109392506415E-2</v>
      </c>
      <c r="F1148" s="147">
        <v>6.6914755605308268E-2</v>
      </c>
      <c r="G1148" s="148">
        <v>1363.8344694499999</v>
      </c>
      <c r="H1148" s="148">
        <v>54.980543680000004</v>
      </c>
      <c r="I1148" s="148">
        <v>333.29964004000004</v>
      </c>
      <c r="J1148" s="147">
        <v>1.0600676736875316E-2</v>
      </c>
      <c r="K1148" s="159">
        <v>3.1746473832257316E-4</v>
      </c>
      <c r="L1148" s="148">
        <v>5317.4610000000002</v>
      </c>
      <c r="M1148" s="148">
        <v>0.83416900000000005</v>
      </c>
      <c r="N1148" s="145"/>
      <c r="O1148" s="145"/>
      <c r="P1148" s="145"/>
      <c r="Q1148" s="145"/>
      <c r="R1148" s="145"/>
      <c r="S1148" s="145"/>
      <c r="T1148" s="145"/>
      <c r="U1148" s="145"/>
      <c r="V1148" s="145"/>
      <c r="W1148" s="158"/>
      <c r="X1148" s="158"/>
      <c r="Y1148" s="145" t="s">
        <v>1682</v>
      </c>
    </row>
    <row r="1149" spans="2:25" ht="14.25" customHeight="1" x14ac:dyDescent="0.25">
      <c r="B1149" s="150">
        <v>42165</v>
      </c>
      <c r="C1149" s="147">
        <v>6.7394454700390086E-2</v>
      </c>
      <c r="D1149" s="149">
        <v>6.6837129231116413E-2</v>
      </c>
      <c r="E1149" s="147">
        <v>6.7102972665634295E-2</v>
      </c>
      <c r="F1149" s="147">
        <v>6.7044273988240574E-2</v>
      </c>
      <c r="G1149" s="148">
        <v>1433.67510707</v>
      </c>
      <c r="H1149" s="148">
        <v>58.836164300000007</v>
      </c>
      <c r="I1149" s="148">
        <v>261.63306872999999</v>
      </c>
      <c r="J1149" s="147">
        <v>-3.4777275446837947E-4</v>
      </c>
      <c r="K1149" s="159">
        <v>2.0714475712416136E-4</v>
      </c>
      <c r="L1149" s="148">
        <v>5309.1120000000001</v>
      </c>
      <c r="M1149" s="148">
        <v>0.83092900000000003</v>
      </c>
      <c r="N1149" s="145"/>
      <c r="O1149" s="145"/>
      <c r="P1149" s="145"/>
      <c r="Q1149" s="145"/>
      <c r="R1149" s="145"/>
      <c r="S1149" s="145"/>
      <c r="T1149" s="145"/>
      <c r="U1149" s="145"/>
      <c r="V1149" s="145"/>
      <c r="W1149" s="158"/>
      <c r="X1149" s="158"/>
      <c r="Y1149" s="145" t="s">
        <v>1682</v>
      </c>
    </row>
    <row r="1150" spans="2:25" ht="14.25" customHeight="1" x14ac:dyDescent="0.25">
      <c r="B1150" s="150">
        <v>42166</v>
      </c>
      <c r="C1150" s="147">
        <v>6.707022407182929E-2</v>
      </c>
      <c r="D1150" s="149">
        <v>6.653589146932061E-2</v>
      </c>
      <c r="E1150" s="147">
        <v>6.6743882045063874E-2</v>
      </c>
      <c r="F1150" s="147">
        <v>6.6904005139684697E-2</v>
      </c>
      <c r="G1150" s="148">
        <v>1472.2203891300001</v>
      </c>
      <c r="H1150" s="148">
        <v>49.06942652</v>
      </c>
      <c r="I1150" s="148">
        <v>206.81175534000002</v>
      </c>
      <c r="J1150" s="147">
        <v>-4.3341084379597506E-3</v>
      </c>
      <c r="K1150" s="159">
        <v>3.6811367036408693E-4</v>
      </c>
      <c r="L1150" s="148">
        <v>5306.59</v>
      </c>
      <c r="M1150" s="148">
        <v>0.83385799999999999</v>
      </c>
      <c r="N1150" s="145"/>
      <c r="O1150" s="145"/>
      <c r="P1150" s="145"/>
      <c r="Q1150" s="145"/>
      <c r="R1150" s="145"/>
      <c r="S1150" s="145"/>
      <c r="T1150" s="145"/>
      <c r="U1150" s="145"/>
      <c r="V1150" s="145"/>
      <c r="W1150" s="158"/>
      <c r="X1150" s="158"/>
      <c r="Y1150" s="145" t="s">
        <v>1682</v>
      </c>
    </row>
    <row r="1151" spans="2:25" ht="14.25" customHeight="1" x14ac:dyDescent="0.25">
      <c r="B1151" s="150">
        <v>42167</v>
      </c>
      <c r="C1151" s="147">
        <v>6.7184021577785455E-2</v>
      </c>
      <c r="D1151" s="149">
        <v>6.6823058616383907E-2</v>
      </c>
      <c r="E1151" s="147">
        <v>6.5952218202143989E-2</v>
      </c>
      <c r="F1151" s="147">
        <v>6.6663030914459701E-2</v>
      </c>
      <c r="G1151" s="148">
        <v>1500.04490618</v>
      </c>
      <c r="H1151" s="148">
        <v>45.226161619999999</v>
      </c>
      <c r="I1151" s="148">
        <v>245.45186082999999</v>
      </c>
      <c r="J1151" s="147">
        <v>-2.7075264996564278E-3</v>
      </c>
      <c r="K1151" s="159">
        <v>-1.6002770192420634E-4</v>
      </c>
      <c r="L1151" s="148">
        <v>5335.1151</v>
      </c>
      <c r="M1151" s="148">
        <v>0.83166499999999999</v>
      </c>
      <c r="N1151" s="145"/>
      <c r="O1151" s="145"/>
      <c r="P1151" s="145"/>
      <c r="Q1151" s="145"/>
      <c r="R1151" s="145"/>
      <c r="S1151" s="145"/>
      <c r="T1151" s="145"/>
      <c r="U1151" s="145"/>
      <c r="V1151" s="145"/>
      <c r="W1151" s="158"/>
      <c r="X1151" s="158"/>
      <c r="Y1151" s="145" t="s">
        <v>1682</v>
      </c>
    </row>
    <row r="1152" spans="2:25" ht="14.25" customHeight="1" x14ac:dyDescent="0.25">
      <c r="B1152" s="150">
        <v>42170</v>
      </c>
      <c r="C1152" s="147">
        <v>6.7627675747601521E-2</v>
      </c>
      <c r="D1152" s="149">
        <v>6.7531309577803053E-2</v>
      </c>
      <c r="E1152" s="147">
        <v>6.6300830861801135E-2</v>
      </c>
      <c r="F1152" s="147">
        <v>6.6488550762524995E-2</v>
      </c>
      <c r="G1152" s="148">
        <v>1506.3249026200001</v>
      </c>
      <c r="H1152" s="148">
        <v>43.406007620000004</v>
      </c>
      <c r="I1152" s="148">
        <v>229.16763832000001</v>
      </c>
      <c r="J1152" s="147">
        <v>-1.5794645727522361E-3</v>
      </c>
      <c r="K1152" s="159">
        <v>-1.0427588152780581E-3</v>
      </c>
      <c r="L1152" s="148">
        <v>5221.1665000000003</v>
      </c>
      <c r="M1152" s="148">
        <v>0.82605099999999998</v>
      </c>
      <c r="N1152" s="145"/>
      <c r="O1152" s="145"/>
      <c r="P1152" s="145"/>
      <c r="Q1152" s="145"/>
      <c r="R1152" s="145"/>
      <c r="S1152" s="145"/>
      <c r="T1152" s="145"/>
      <c r="U1152" s="145"/>
      <c r="V1152" s="145"/>
      <c r="W1152" s="158"/>
      <c r="X1152" s="158"/>
      <c r="Y1152" s="145" t="s">
        <v>1682</v>
      </c>
    </row>
    <row r="1153" spans="2:25" ht="14.25" customHeight="1" x14ac:dyDescent="0.25">
      <c r="B1153" s="150">
        <v>42171</v>
      </c>
      <c r="C1153" s="147">
        <v>6.7340871692644952E-2</v>
      </c>
      <c r="D1153" s="149">
        <v>6.721705248155177E-2</v>
      </c>
      <c r="E1153" s="147">
        <v>6.6703897870023607E-2</v>
      </c>
      <c r="F1153" s="147">
        <v>6.6407367544006571E-2</v>
      </c>
      <c r="G1153" s="148">
        <v>1513.6812578900001</v>
      </c>
      <c r="H1153" s="148">
        <v>49.67220039</v>
      </c>
      <c r="I1153" s="148">
        <v>199.96859956</v>
      </c>
      <c r="J1153" s="147">
        <v>1.3489514617753141E-3</v>
      </c>
      <c r="K1153" s="159">
        <v>-8.0968493754519921E-4</v>
      </c>
      <c r="L1153" s="148">
        <v>5064.8212000000003</v>
      </c>
      <c r="M1153" s="148">
        <v>0.82916000000000001</v>
      </c>
      <c r="N1153" s="145"/>
      <c r="O1153" s="145"/>
      <c r="P1153" s="145"/>
      <c r="Q1153" s="145"/>
      <c r="R1153" s="145"/>
      <c r="S1153" s="145"/>
      <c r="T1153" s="145"/>
      <c r="U1153" s="145"/>
      <c r="V1153" s="145"/>
      <c r="W1153" s="158"/>
      <c r="X1153" s="158"/>
      <c r="Y1153" s="145" t="s">
        <v>1682</v>
      </c>
    </row>
    <row r="1154" spans="2:25" ht="14.25" customHeight="1" x14ac:dyDescent="0.25">
      <c r="B1154" s="150">
        <v>42172</v>
      </c>
      <c r="C1154" s="147">
        <v>6.7523707537672728E-2</v>
      </c>
      <c r="D1154" s="149">
        <v>6.7350145013902241E-2</v>
      </c>
      <c r="E1154" s="147">
        <v>6.7586050049100455E-2</v>
      </c>
      <c r="F1154" s="147">
        <v>6.6561279238658899E-2</v>
      </c>
      <c r="G1154" s="148">
        <v>1517.07174844</v>
      </c>
      <c r="H1154" s="148">
        <v>49.031494049999999</v>
      </c>
      <c r="I1154" s="148">
        <v>193.52614111</v>
      </c>
      <c r="J1154" s="147">
        <v>1.823441552343832E-3</v>
      </c>
      <c r="K1154" s="159">
        <v>-7.8886577524334145E-4</v>
      </c>
      <c r="L1154" s="148">
        <v>5138.8307000000004</v>
      </c>
      <c r="M1154" s="148">
        <v>0.82559199999999999</v>
      </c>
      <c r="N1154" s="145"/>
      <c r="O1154" s="145"/>
      <c r="P1154" s="145"/>
      <c r="Q1154" s="145"/>
      <c r="R1154" s="145"/>
      <c r="S1154" s="145"/>
      <c r="T1154" s="145"/>
      <c r="U1154" s="145"/>
      <c r="V1154" s="145"/>
      <c r="W1154" s="158"/>
      <c r="X1154" s="158"/>
      <c r="Y1154" s="145" t="s">
        <v>1682</v>
      </c>
    </row>
    <row r="1155" spans="2:25" ht="14.25" customHeight="1" x14ac:dyDescent="0.25">
      <c r="B1155" s="150">
        <v>42173</v>
      </c>
      <c r="C1155" s="147">
        <v>6.7485494047735767E-2</v>
      </c>
      <c r="D1155" s="149">
        <v>6.7410627073003257E-2</v>
      </c>
      <c r="E1155" s="147">
        <v>6.8100432341472936E-2</v>
      </c>
      <c r="F1155" s="147">
        <v>6.6400190116277208E-2</v>
      </c>
      <c r="G1155" s="148">
        <v>1529.38181235</v>
      </c>
      <c r="H1155" s="148">
        <v>42.74828385</v>
      </c>
      <c r="I1155" s="148">
        <v>167.91002405</v>
      </c>
      <c r="J1155" s="147">
        <v>7.0460281929605982E-3</v>
      </c>
      <c r="K1155" s="159">
        <v>-1.0104369567260491E-3</v>
      </c>
      <c r="L1155" s="148">
        <v>4930.5491000000002</v>
      </c>
      <c r="M1155" s="148">
        <v>0.82585699999999995</v>
      </c>
      <c r="N1155" s="145"/>
      <c r="O1155" s="145"/>
      <c r="P1155" s="145"/>
      <c r="Q1155" s="145"/>
      <c r="R1155" s="145"/>
      <c r="S1155" s="145"/>
      <c r="T1155" s="145"/>
      <c r="U1155" s="145"/>
      <c r="V1155" s="145"/>
      <c r="W1155" s="158"/>
      <c r="X1155" s="158"/>
      <c r="Y1155" s="145" t="s">
        <v>1682</v>
      </c>
    </row>
    <row r="1156" spans="2:25" ht="14.25" customHeight="1" x14ac:dyDescent="0.25">
      <c r="B1156" s="150">
        <v>42174</v>
      </c>
      <c r="C1156" s="147">
        <v>6.7667082194677208E-2</v>
      </c>
      <c r="D1156" s="149">
        <v>6.7642792308248947E-2</v>
      </c>
      <c r="E1156" s="147">
        <v>6.7952970140091065E-2</v>
      </c>
      <c r="F1156" s="147">
        <v>6.7118189450812146E-2</v>
      </c>
      <c r="G1156" s="148">
        <v>1544.1453921</v>
      </c>
      <c r="H1156" s="148">
        <v>46.527567469999994</v>
      </c>
      <c r="I1156" s="148">
        <v>164.51912002999998</v>
      </c>
      <c r="J1156" s="147">
        <v>1.2967395485825733E-2</v>
      </c>
      <c r="K1156" s="159">
        <v>-5.2460285743680113E-4</v>
      </c>
      <c r="L1156" s="148">
        <v>4637.0517</v>
      </c>
      <c r="M1156" s="148">
        <v>0.82279800000000003</v>
      </c>
      <c r="N1156" s="145"/>
      <c r="O1156" s="145"/>
      <c r="P1156" s="145"/>
      <c r="Q1156" s="145"/>
      <c r="R1156" s="145"/>
      <c r="S1156" s="145"/>
      <c r="T1156" s="145"/>
      <c r="U1156" s="145"/>
      <c r="V1156" s="145"/>
      <c r="W1156" s="158"/>
      <c r="X1156" s="158"/>
      <c r="Y1156" s="145" t="s">
        <v>1682</v>
      </c>
    </row>
    <row r="1157" spans="2:25" ht="14.25" customHeight="1" x14ac:dyDescent="0.25">
      <c r="B1157" s="150">
        <v>42178</v>
      </c>
      <c r="C1157" s="147">
        <v>6.8345032004767811E-2</v>
      </c>
      <c r="D1157" s="149">
        <v>6.8246666388975447E-2</v>
      </c>
      <c r="E1157" s="147">
        <v>6.900942585334921E-2</v>
      </c>
      <c r="F1157" s="147">
        <v>6.7962050186549341E-2</v>
      </c>
      <c r="G1157" s="148">
        <v>1556.8532717099999</v>
      </c>
      <c r="H1157" s="148">
        <v>40.120889429999998</v>
      </c>
      <c r="I1157" s="148">
        <v>177.93794484</v>
      </c>
      <c r="J1157" s="147">
        <v>9.1612391200452357E-3</v>
      </c>
      <c r="K1157" s="159">
        <v>-2.8461620242610508E-4</v>
      </c>
      <c r="L1157" s="148">
        <v>4786.0906000000004</v>
      </c>
      <c r="M1157" s="148">
        <v>0.81377500000000003</v>
      </c>
      <c r="N1157" s="145"/>
      <c r="O1157" s="145"/>
      <c r="P1157" s="145"/>
      <c r="Q1157" s="145"/>
      <c r="R1157" s="145"/>
      <c r="S1157" s="145"/>
      <c r="T1157" s="145"/>
      <c r="U1157" s="145"/>
      <c r="V1157" s="145"/>
      <c r="W1157" s="158"/>
      <c r="X1157" s="158"/>
      <c r="Y1157" s="145" t="s">
        <v>1682</v>
      </c>
    </row>
    <row r="1158" spans="2:25" ht="14.25" customHeight="1" x14ac:dyDescent="0.25">
      <c r="B1158" s="150">
        <v>42179</v>
      </c>
      <c r="C1158" s="147">
        <v>6.7907653827205941E-2</v>
      </c>
      <c r="D1158" s="149">
        <v>6.7670241648786517E-2</v>
      </c>
      <c r="E1158" s="147">
        <v>6.8331322287589744E-2</v>
      </c>
      <c r="F1158" s="147">
        <v>6.7308222900184775E-2</v>
      </c>
      <c r="G1158" s="148">
        <v>1587.05775292</v>
      </c>
      <c r="H1158" s="148">
        <v>38.522850009999999</v>
      </c>
      <c r="I1158" s="148">
        <v>200.99776122</v>
      </c>
      <c r="J1158" s="147">
        <v>4.819348541415967E-3</v>
      </c>
      <c r="K1158" s="159">
        <v>-3.6201874860174177E-4</v>
      </c>
      <c r="L1158" s="148">
        <v>4880.1261000000004</v>
      </c>
      <c r="M1158" s="148">
        <v>0.81908499999999995</v>
      </c>
      <c r="N1158" s="145"/>
      <c r="O1158" s="145"/>
      <c r="P1158" s="145"/>
      <c r="Q1158" s="145"/>
      <c r="R1158" s="145"/>
      <c r="S1158" s="145"/>
      <c r="T1158" s="145"/>
      <c r="U1158" s="145"/>
      <c r="V1158" s="145"/>
      <c r="W1158" s="158"/>
      <c r="X1158" s="158"/>
      <c r="Y1158" s="145" t="s">
        <v>1682</v>
      </c>
    </row>
    <row r="1159" spans="2:25" ht="14.25" customHeight="1" x14ac:dyDescent="0.25">
      <c r="B1159" s="150">
        <v>42180</v>
      </c>
      <c r="C1159" s="147">
        <v>6.6884508951094782E-2</v>
      </c>
      <c r="D1159" s="149">
        <v>6.6568451185732E-2</v>
      </c>
      <c r="E1159" s="147">
        <v>6.687564094886779E-2</v>
      </c>
      <c r="F1159" s="147">
        <v>6.7007200029552211E-2</v>
      </c>
      <c r="G1159" s="148">
        <v>1609.59388287</v>
      </c>
      <c r="H1159" s="148">
        <v>47.46526729</v>
      </c>
      <c r="I1159" s="148">
        <v>197.84824694</v>
      </c>
      <c r="J1159" s="147">
        <v>9.6624642982805035E-3</v>
      </c>
      <c r="K1159" s="159">
        <v>4.3874884382021084E-4</v>
      </c>
      <c r="L1159" s="148">
        <v>4706.5159000000003</v>
      </c>
      <c r="M1159" s="148">
        <v>0.83102399999999998</v>
      </c>
      <c r="N1159" s="145"/>
      <c r="O1159" s="145"/>
      <c r="P1159" s="145"/>
      <c r="Q1159" s="145"/>
      <c r="R1159" s="145"/>
      <c r="S1159" s="145"/>
      <c r="T1159" s="145"/>
      <c r="U1159" s="145"/>
      <c r="V1159" s="145"/>
      <c r="W1159" s="158"/>
      <c r="X1159" s="158"/>
      <c r="Y1159" s="145" t="s">
        <v>1682</v>
      </c>
    </row>
    <row r="1160" spans="2:25" ht="14.25" customHeight="1" x14ac:dyDescent="0.25">
      <c r="B1160" s="150">
        <v>42181</v>
      </c>
      <c r="C1160" s="147">
        <v>6.5757155275509058E-2</v>
      </c>
      <c r="D1160" s="149">
        <v>6.5288222871670479E-2</v>
      </c>
      <c r="E1160" s="147">
        <v>6.5401948876698091E-2</v>
      </c>
      <c r="F1160" s="147">
        <v>6.6858370084595373E-2</v>
      </c>
      <c r="G1160" s="148">
        <v>1632.2381837600001</v>
      </c>
      <c r="H1160" s="148">
        <v>86.729086320000008</v>
      </c>
      <c r="I1160" s="148">
        <v>190.53354411999999</v>
      </c>
      <c r="J1160" s="147">
        <v>4.0372997019761901E-2</v>
      </c>
      <c r="K1160" s="159">
        <v>1.5701472129248939E-3</v>
      </c>
      <c r="L1160" s="148">
        <v>4336.1947</v>
      </c>
      <c r="M1160" s="148">
        <v>0.84428499999999995</v>
      </c>
      <c r="N1160" s="145"/>
      <c r="O1160" s="145"/>
      <c r="P1160" s="145"/>
      <c r="Q1160" s="145"/>
      <c r="R1160" s="145"/>
      <c r="S1160" s="145"/>
      <c r="T1160" s="145"/>
      <c r="U1160" s="145"/>
      <c r="V1160" s="145"/>
      <c r="W1160" s="158"/>
      <c r="X1160" s="158"/>
      <c r="Y1160" s="145" t="s">
        <v>1682</v>
      </c>
    </row>
    <row r="1161" spans="2:25" ht="14.25" customHeight="1" x14ac:dyDescent="0.25">
      <c r="B1161" s="150">
        <v>42184</v>
      </c>
      <c r="C1161" s="147">
        <v>6.4028469047967079E-2</v>
      </c>
      <c r="D1161" s="149">
        <v>6.327534061311807E-2</v>
      </c>
      <c r="E1161" s="147">
        <v>6.3418397449192226E-2</v>
      </c>
      <c r="F1161" s="147">
        <v>6.5843786372262084E-2</v>
      </c>
      <c r="G1161" s="148">
        <v>1653.39831841</v>
      </c>
      <c r="H1161" s="148">
        <v>82.007715869999998</v>
      </c>
      <c r="I1161" s="148">
        <v>217.88945935000001</v>
      </c>
      <c r="J1161" s="147">
        <v>4.3177868251503493E-2</v>
      </c>
      <c r="K1161" s="159">
        <v>2.5684457591440141E-3</v>
      </c>
      <c r="L1161" s="148">
        <v>4191.5486000000001</v>
      </c>
      <c r="M1161" s="148">
        <v>0.82833599999999996</v>
      </c>
      <c r="N1161" s="145"/>
      <c r="O1161" s="145"/>
      <c r="P1161" s="145"/>
      <c r="Q1161" s="145"/>
      <c r="R1161" s="145"/>
      <c r="S1161" s="145"/>
      <c r="T1161" s="145"/>
      <c r="U1161" s="145"/>
      <c r="V1161" s="145"/>
      <c r="W1161" s="158"/>
      <c r="X1161" s="158"/>
      <c r="Y1161" s="145" t="s">
        <v>1682</v>
      </c>
    </row>
    <row r="1162" spans="2:25" ht="14.25" customHeight="1" x14ac:dyDescent="0.25">
      <c r="B1162" s="150">
        <v>42185</v>
      </c>
      <c r="C1162" s="147">
        <v>6.5683685562559879E-2</v>
      </c>
      <c r="D1162" s="149">
        <v>6.5071758689233983E-2</v>
      </c>
      <c r="E1162" s="147">
        <v>6.5844614816197355E-2</v>
      </c>
      <c r="F1162" s="147">
        <v>6.6821603758131051E-2</v>
      </c>
      <c r="G1162" s="148">
        <v>1666.9349526599999</v>
      </c>
      <c r="H1162" s="148">
        <v>65.62375333</v>
      </c>
      <c r="I1162" s="148">
        <v>238.79820570999999</v>
      </c>
      <c r="J1162" s="147">
        <v>2.0203239076059219E-2</v>
      </c>
      <c r="K1162" s="159">
        <v>1.7498450688970685E-3</v>
      </c>
      <c r="L1162" s="148">
        <v>4472.9975999999997</v>
      </c>
      <c r="M1162" s="148">
        <v>0.80699600000000005</v>
      </c>
      <c r="N1162" s="145"/>
      <c r="O1162" s="145"/>
      <c r="P1162" s="145"/>
      <c r="Q1162" s="145"/>
      <c r="R1162" s="145"/>
      <c r="S1162" s="145"/>
      <c r="T1162" s="145"/>
      <c r="U1162" s="145"/>
      <c r="V1162" s="145"/>
      <c r="W1162" s="158"/>
      <c r="X1162" s="158"/>
      <c r="Y1162" s="145" t="s">
        <v>1682</v>
      </c>
    </row>
    <row r="1163" spans="2:25" ht="14.25" customHeight="1" x14ac:dyDescent="0.25">
      <c r="B1163" s="150">
        <v>42186</v>
      </c>
      <c r="C1163" s="147">
        <v>6.5628205291022992E-2</v>
      </c>
      <c r="D1163" s="149">
        <v>6.5065257064386026E-2</v>
      </c>
      <c r="E1163" s="147">
        <v>6.5369188473469467E-2</v>
      </c>
      <c r="F1163" s="147">
        <v>6.7113029517626668E-2</v>
      </c>
      <c r="G1163" s="148">
        <v>1685.5752806200001</v>
      </c>
      <c r="H1163" s="148">
        <v>61.235722080000002</v>
      </c>
      <c r="I1163" s="148">
        <v>231.97525917000002</v>
      </c>
      <c r="J1163" s="147">
        <v>2.7272040789553503E-2</v>
      </c>
      <c r="K1163" s="159">
        <v>2.0477724532406427E-3</v>
      </c>
      <c r="L1163" s="148">
        <v>4253.0209999999997</v>
      </c>
      <c r="M1163" s="148">
        <v>0.80934200000000001</v>
      </c>
      <c r="N1163" s="145"/>
      <c r="O1163" s="145"/>
      <c r="P1163" s="145"/>
      <c r="Q1163" s="145"/>
      <c r="R1163" s="145"/>
      <c r="S1163" s="145"/>
      <c r="T1163" s="145"/>
      <c r="U1163" s="145"/>
      <c r="V1163" s="145"/>
      <c r="W1163" s="158"/>
      <c r="X1163" s="158"/>
      <c r="Y1163" s="145" t="s">
        <v>1682</v>
      </c>
    </row>
    <row r="1164" spans="2:25" ht="14.25" customHeight="1" x14ac:dyDescent="0.25">
      <c r="B1164" s="150">
        <v>42187</v>
      </c>
      <c r="C1164" s="147">
        <v>6.6410487264879803E-2</v>
      </c>
      <c r="D1164" s="149">
        <v>6.5788432527014523E-2</v>
      </c>
      <c r="E1164" s="147">
        <v>6.7406481224429174E-2</v>
      </c>
      <c r="F1164" s="147">
        <v>6.7999839581070823E-2</v>
      </c>
      <c r="G1164" s="148">
        <v>1731.3338554699999</v>
      </c>
      <c r="H1164" s="148">
        <v>82.62217425</v>
      </c>
      <c r="I1164" s="148">
        <v>218.85923941000001</v>
      </c>
      <c r="J1164" s="147">
        <v>2.4522576232156656E-2</v>
      </c>
      <c r="K1164" s="159">
        <v>2.2114070540562997E-3</v>
      </c>
      <c r="L1164" s="148">
        <v>4107.9961000000003</v>
      </c>
      <c r="M1164" s="148">
        <v>0.79971000000000003</v>
      </c>
      <c r="N1164" s="145"/>
      <c r="O1164" s="145"/>
      <c r="P1164" s="145"/>
      <c r="Q1164" s="145"/>
      <c r="R1164" s="145"/>
      <c r="S1164" s="145"/>
      <c r="T1164" s="145"/>
      <c r="U1164" s="145"/>
      <c r="V1164" s="145"/>
      <c r="W1164" s="158"/>
      <c r="X1164" s="158"/>
      <c r="Y1164" s="145" t="s">
        <v>1682</v>
      </c>
    </row>
    <row r="1165" spans="2:25" ht="14.25" customHeight="1" x14ac:dyDescent="0.25">
      <c r="B1165" s="150">
        <v>42188</v>
      </c>
      <c r="C1165" s="147">
        <v>6.5680304064107006E-2</v>
      </c>
      <c r="D1165" s="149">
        <v>6.4835038554648977E-2</v>
      </c>
      <c r="E1165" s="147">
        <v>6.7062622565955882E-2</v>
      </c>
      <c r="F1165" s="147">
        <v>6.7773998356652168E-2</v>
      </c>
      <c r="G1165" s="148">
        <v>1749.0932446600002</v>
      </c>
      <c r="H1165" s="148">
        <v>100.92571494000001</v>
      </c>
      <c r="I1165" s="148">
        <v>187.01335243</v>
      </c>
      <c r="J1165" s="147">
        <v>3.514189692774914E-2</v>
      </c>
      <c r="K1165" s="159">
        <v>2.938959802003191E-3</v>
      </c>
      <c r="L1165" s="148">
        <v>3885.9169000000002</v>
      </c>
      <c r="M1165" s="148">
        <v>0.80806</v>
      </c>
      <c r="N1165" s="145"/>
      <c r="O1165" s="145"/>
      <c r="P1165" s="145"/>
      <c r="Q1165" s="145"/>
      <c r="R1165" s="145"/>
      <c r="S1165" s="145"/>
      <c r="T1165" s="145"/>
      <c r="U1165" s="145"/>
      <c r="V1165" s="145"/>
      <c r="W1165" s="158"/>
      <c r="X1165" s="158"/>
      <c r="Y1165" s="145" t="s">
        <v>1682</v>
      </c>
    </row>
    <row r="1166" spans="2:25" ht="14.25" customHeight="1" x14ac:dyDescent="0.25">
      <c r="B1166" s="150">
        <v>42191</v>
      </c>
      <c r="C1166" s="147">
        <v>6.3625815995054597E-2</v>
      </c>
      <c r="D1166" s="149">
        <v>6.2444912499698781E-2</v>
      </c>
      <c r="E1166" s="147">
        <v>6.6086565569096936E-2</v>
      </c>
      <c r="F1166" s="147">
        <v>6.6423794614892076E-2</v>
      </c>
      <c r="G1166" s="148">
        <v>1759.9033224699999</v>
      </c>
      <c r="H1166" s="148">
        <v>119.16402805000001</v>
      </c>
      <c r="I1166" s="148">
        <v>246.05157276</v>
      </c>
      <c r="J1166" s="147">
        <v>2.3375755024231729E-2</v>
      </c>
      <c r="K1166" s="159">
        <v>3.9788821151932954E-3</v>
      </c>
      <c r="L1166" s="148">
        <v>3998.5369999999998</v>
      </c>
      <c r="M1166" s="148">
        <v>0.83332099999999998</v>
      </c>
      <c r="N1166" s="145"/>
      <c r="O1166" s="145"/>
      <c r="P1166" s="145"/>
      <c r="Q1166" s="145"/>
      <c r="R1166" s="145"/>
      <c r="S1166" s="145"/>
      <c r="T1166" s="145"/>
      <c r="U1166" s="145"/>
      <c r="V1166" s="145"/>
      <c r="W1166" s="158"/>
      <c r="X1166" s="158"/>
      <c r="Y1166" s="145" t="s">
        <v>1682</v>
      </c>
    </row>
    <row r="1167" spans="2:25" ht="14.25" customHeight="1" x14ac:dyDescent="0.25">
      <c r="B1167" s="150">
        <v>42192</v>
      </c>
      <c r="C1167" s="147">
        <v>6.1711728059234909E-2</v>
      </c>
      <c r="D1167" s="149">
        <v>6.0500608222614487E-2</v>
      </c>
      <c r="E1167" s="147">
        <v>6.4846194907053428E-2</v>
      </c>
      <c r="F1167" s="147">
        <v>6.4907016738059181E-2</v>
      </c>
      <c r="G1167" s="148">
        <v>1756.5195953000002</v>
      </c>
      <c r="H1167" s="148">
        <v>148.98088440000001</v>
      </c>
      <c r="I1167" s="148">
        <v>139.22184282000001</v>
      </c>
      <c r="J1167" s="147">
        <v>3.3618606413145243E-2</v>
      </c>
      <c r="K1167" s="159">
        <v>4.4064085154446944E-3</v>
      </c>
      <c r="L1167" s="148">
        <v>3928.0025000000001</v>
      </c>
      <c r="M1167" s="148">
        <v>0.858653</v>
      </c>
      <c r="N1167" s="145"/>
      <c r="O1167" s="145"/>
      <c r="P1167" s="145"/>
      <c r="Q1167" s="145"/>
      <c r="R1167" s="145"/>
      <c r="S1167" s="145"/>
      <c r="T1167" s="145"/>
      <c r="U1167" s="145"/>
      <c r="V1167" s="145"/>
      <c r="W1167" s="158"/>
      <c r="X1167" s="158"/>
      <c r="Y1167" s="145" t="s">
        <v>1682</v>
      </c>
    </row>
    <row r="1168" spans="2:25" ht="14.25" customHeight="1" x14ac:dyDescent="0.25">
      <c r="B1168" s="150">
        <v>42193</v>
      </c>
      <c r="C1168" s="147">
        <v>6.6282026583240825E-2</v>
      </c>
      <c r="D1168" s="149">
        <v>6.5216344913767307E-2</v>
      </c>
      <c r="E1168" s="147">
        <v>7.1043107427396265E-2</v>
      </c>
      <c r="F1168" s="147">
        <v>7.0153542626660084E-2</v>
      </c>
      <c r="G1168" s="148">
        <v>1725.2171312100002</v>
      </c>
      <c r="H1168" s="148">
        <v>147.32443341000001</v>
      </c>
      <c r="I1168" s="148">
        <v>47.846137030000001</v>
      </c>
      <c r="J1168" s="147">
        <v>1.5435597862887265E-3</v>
      </c>
      <c r="K1168" s="159">
        <v>4.9371977128927769E-3</v>
      </c>
      <c r="L1168" s="148">
        <v>3663.0374999999999</v>
      </c>
      <c r="M1168" s="148">
        <v>0.80055500000000002</v>
      </c>
      <c r="N1168" s="145"/>
      <c r="O1168" s="145"/>
      <c r="P1168" s="145"/>
      <c r="Q1168" s="145"/>
      <c r="R1168" s="145"/>
      <c r="S1168" s="145"/>
      <c r="T1168" s="145"/>
      <c r="U1168" s="145"/>
      <c r="V1168" s="145"/>
      <c r="W1168" s="158"/>
      <c r="X1168" s="158"/>
      <c r="Y1168" s="145" t="s">
        <v>1682</v>
      </c>
    </row>
    <row r="1169" spans="2:25" ht="14.25" customHeight="1" x14ac:dyDescent="0.25">
      <c r="B1169" s="150">
        <v>42194</v>
      </c>
      <c r="C1169" s="147">
        <v>6.3802015219794894E-2</v>
      </c>
      <c r="D1169" s="149">
        <v>6.263370818157879E-2</v>
      </c>
      <c r="E1169" s="147">
        <v>6.7393309515650923E-2</v>
      </c>
      <c r="F1169" s="147">
        <v>6.7482459461292041E-2</v>
      </c>
      <c r="G1169" s="148">
        <v>1603.22353716</v>
      </c>
      <c r="H1169" s="148">
        <v>160.02222565</v>
      </c>
      <c r="I1169" s="148">
        <v>337.00861259999999</v>
      </c>
      <c r="J1169" s="147">
        <v>4.8117705054625381E-3</v>
      </c>
      <c r="K1169" s="159">
        <v>4.8487512797132509E-3</v>
      </c>
      <c r="L1169" s="148">
        <v>3897.6262999999999</v>
      </c>
      <c r="M1169" s="148">
        <v>0.82985399999999998</v>
      </c>
      <c r="N1169" s="145"/>
      <c r="O1169" s="145"/>
      <c r="P1169" s="145"/>
      <c r="Q1169" s="145"/>
      <c r="R1169" s="145"/>
      <c r="S1169" s="145"/>
      <c r="T1169" s="145"/>
      <c r="U1169" s="145"/>
      <c r="V1169" s="145"/>
      <c r="W1169" s="158"/>
      <c r="X1169" s="158"/>
      <c r="Y1169" s="145" t="s">
        <v>1682</v>
      </c>
    </row>
    <row r="1170" spans="2:25" ht="14.25" customHeight="1" x14ac:dyDescent="0.25">
      <c r="B1170" s="150">
        <v>42195</v>
      </c>
      <c r="C1170" s="147">
        <v>6.2721312177637351E-2</v>
      </c>
      <c r="D1170" s="149">
        <v>6.1427412653326297E-2</v>
      </c>
      <c r="E1170" s="147">
        <v>6.6934807352990275E-2</v>
      </c>
      <c r="F1170" s="147">
        <v>6.565056603479652E-2</v>
      </c>
      <c r="G1170" s="148">
        <v>1523.1936282299998</v>
      </c>
      <c r="H1170" s="148">
        <v>110.76441473000001</v>
      </c>
      <c r="I1170" s="148">
        <v>342.23623380999999</v>
      </c>
      <c r="J1170" s="147">
        <v>-8.7925532732833038E-3</v>
      </c>
      <c r="K1170" s="159">
        <v>4.2231533814702238E-3</v>
      </c>
      <c r="L1170" s="148">
        <v>4106.5560999999998</v>
      </c>
      <c r="M1170" s="148">
        <v>0.84326900000000005</v>
      </c>
      <c r="N1170" s="145"/>
      <c r="O1170" s="145"/>
      <c r="P1170" s="145"/>
      <c r="Q1170" s="145"/>
      <c r="R1170" s="145"/>
      <c r="S1170" s="145"/>
      <c r="T1170" s="145"/>
      <c r="U1170" s="145"/>
      <c r="V1170" s="145"/>
      <c r="W1170" s="158"/>
      <c r="X1170" s="158"/>
      <c r="Y1170" s="145" t="s">
        <v>1682</v>
      </c>
    </row>
    <row r="1171" spans="2:25" ht="14.25" customHeight="1" x14ac:dyDescent="0.25">
      <c r="B1171" s="150">
        <v>42198</v>
      </c>
      <c r="C1171" s="147">
        <v>6.2068362598007021E-2</v>
      </c>
      <c r="D1171" s="149">
        <v>6.063115630003902E-2</v>
      </c>
      <c r="E1171" s="147">
        <v>6.5837080442794904E-2</v>
      </c>
      <c r="F1171" s="147">
        <v>6.5552953076789211E-2</v>
      </c>
      <c r="G1171" s="148">
        <v>1380.0988471599999</v>
      </c>
      <c r="H1171" s="148">
        <v>107.29847844</v>
      </c>
      <c r="I1171" s="148">
        <v>276.50868528999996</v>
      </c>
      <c r="J1171" s="147">
        <v>-1.7220456056138242E-2</v>
      </c>
      <c r="K1171" s="159">
        <v>4.9217967767501911E-3</v>
      </c>
      <c r="L1171" s="148">
        <v>4211.8116</v>
      </c>
      <c r="M1171" s="148">
        <v>0.85387500000000005</v>
      </c>
      <c r="N1171" s="145"/>
      <c r="O1171" s="145"/>
      <c r="P1171" s="145"/>
      <c r="Q1171" s="145"/>
      <c r="R1171" s="145"/>
      <c r="S1171" s="145"/>
      <c r="T1171" s="145"/>
      <c r="U1171" s="145"/>
      <c r="V1171" s="145"/>
      <c r="W1171" s="158"/>
      <c r="X1171" s="158"/>
      <c r="Y1171" s="145" t="s">
        <v>1682</v>
      </c>
    </row>
    <row r="1172" spans="2:25" ht="14.25" customHeight="1" x14ac:dyDescent="0.25">
      <c r="B1172" s="150">
        <v>42199</v>
      </c>
      <c r="C1172" s="147">
        <v>6.1391560450349353E-2</v>
      </c>
      <c r="D1172" s="149">
        <v>6.0059022015570424E-2</v>
      </c>
      <c r="E1172" s="147">
        <v>6.4129892350304155E-2</v>
      </c>
      <c r="F1172" s="147">
        <v>6.4543857930572976E-2</v>
      </c>
      <c r="G1172" s="148">
        <v>1351.2586938699999</v>
      </c>
      <c r="H1172" s="148">
        <v>99.549384250000003</v>
      </c>
      <c r="I1172" s="148">
        <v>225.50998005</v>
      </c>
      <c r="J1172" s="147">
        <v>-2.2874167157735981E-2</v>
      </c>
      <c r="K1172" s="159">
        <v>4.4848359150025524E-3</v>
      </c>
      <c r="L1172" s="148">
        <v>4112.1487999999999</v>
      </c>
      <c r="M1172" s="148">
        <v>0.86419599999999996</v>
      </c>
      <c r="N1172" s="145"/>
      <c r="O1172" s="145"/>
      <c r="P1172" s="145"/>
      <c r="Q1172" s="145"/>
      <c r="R1172" s="145"/>
      <c r="S1172" s="145"/>
      <c r="T1172" s="145"/>
      <c r="U1172" s="145"/>
      <c r="V1172" s="145"/>
      <c r="W1172" s="158"/>
      <c r="X1172" s="158"/>
      <c r="Y1172" s="145" t="s">
        <v>1682</v>
      </c>
    </row>
    <row r="1173" spans="2:25" ht="14.25" customHeight="1" x14ac:dyDescent="0.25">
      <c r="B1173" s="150">
        <v>42200</v>
      </c>
      <c r="C1173" s="147">
        <v>6.0332976713110012E-2</v>
      </c>
      <c r="D1173" s="149">
        <v>5.8938229971161077E-2</v>
      </c>
      <c r="E1173" s="147">
        <v>6.2829327141969066E-2</v>
      </c>
      <c r="F1173" s="147">
        <v>6.3351779746076267E-2</v>
      </c>
      <c r="G1173" s="148">
        <v>1305.05512563</v>
      </c>
      <c r="H1173" s="148">
        <v>97.988783429999998</v>
      </c>
      <c r="I1173" s="148">
        <v>119.43343288</v>
      </c>
      <c r="J1173" s="147">
        <v>-9.8831618601825863E-3</v>
      </c>
      <c r="K1173" s="159">
        <v>4.4135497749151903E-3</v>
      </c>
      <c r="L1173" s="148">
        <v>3966.7584999999999</v>
      </c>
      <c r="M1173" s="148">
        <v>0.880768</v>
      </c>
      <c r="N1173" s="145"/>
      <c r="O1173" s="145"/>
      <c r="P1173" s="145"/>
      <c r="Q1173" s="145"/>
      <c r="R1173" s="145"/>
      <c r="S1173" s="145"/>
      <c r="T1173" s="145"/>
      <c r="U1173" s="145"/>
      <c r="V1173" s="145"/>
      <c r="W1173" s="158"/>
      <c r="X1173" s="158"/>
      <c r="Y1173" s="145" t="s">
        <v>1682</v>
      </c>
    </row>
    <row r="1174" spans="2:25" ht="14.25" customHeight="1" x14ac:dyDescent="0.25">
      <c r="B1174" s="150">
        <v>42201</v>
      </c>
      <c r="C1174" s="147">
        <v>5.9517211817357425E-2</v>
      </c>
      <c r="D1174" s="149">
        <v>5.8050219573432711E-2</v>
      </c>
      <c r="E1174" s="147">
        <v>6.1893806324814442E-2</v>
      </c>
      <c r="F1174" s="147">
        <v>6.2355380747441055E-2</v>
      </c>
      <c r="G1174" s="148">
        <v>1260.0071788499999</v>
      </c>
      <c r="H1174" s="148">
        <v>103.71521973</v>
      </c>
      <c r="I1174" s="148">
        <v>156.99733509000001</v>
      </c>
      <c r="J1174" s="147">
        <v>-3.0066598134255308E-2</v>
      </c>
      <c r="K1174" s="159">
        <v>4.3051611740083442E-3</v>
      </c>
      <c r="L1174" s="148">
        <v>3997.3555000000001</v>
      </c>
      <c r="M1174" s="148">
        <v>0.89314800000000005</v>
      </c>
      <c r="N1174" s="145"/>
      <c r="O1174" s="145"/>
      <c r="P1174" s="145"/>
      <c r="Q1174" s="145"/>
      <c r="R1174" s="145"/>
      <c r="S1174" s="145"/>
      <c r="T1174" s="145"/>
      <c r="U1174" s="145"/>
      <c r="V1174" s="145"/>
      <c r="W1174" s="158"/>
      <c r="X1174" s="158"/>
      <c r="Y1174" s="145" t="s">
        <v>1682</v>
      </c>
    </row>
    <row r="1175" spans="2:25" ht="14.25" customHeight="1" x14ac:dyDescent="0.25">
      <c r="B1175" s="150">
        <v>42202</v>
      </c>
      <c r="C1175" s="147">
        <v>5.9580824956571084E-2</v>
      </c>
      <c r="D1175" s="149">
        <v>5.805346803288345E-2</v>
      </c>
      <c r="E1175" s="147">
        <v>6.1910630549190881E-2</v>
      </c>
      <c r="F1175" s="147">
        <v>6.2192130973497538E-2</v>
      </c>
      <c r="G1175" s="148">
        <v>1185.8545619000001</v>
      </c>
      <c r="H1175" s="148">
        <v>104.23585342</v>
      </c>
      <c r="I1175" s="148">
        <v>138.69683467999999</v>
      </c>
      <c r="J1175" s="147">
        <v>-3.6735755901112076E-2</v>
      </c>
      <c r="K1175" s="159">
        <v>4.1386629406140879E-3</v>
      </c>
      <c r="L1175" s="148">
        <v>4151.4956000000002</v>
      </c>
      <c r="M1175" s="148">
        <v>0.89347799999999999</v>
      </c>
      <c r="N1175" s="145"/>
      <c r="O1175" s="145"/>
      <c r="P1175" s="145"/>
      <c r="Q1175" s="145"/>
      <c r="R1175" s="145"/>
      <c r="S1175" s="145"/>
      <c r="T1175" s="145"/>
      <c r="U1175" s="145"/>
      <c r="V1175" s="145"/>
      <c r="W1175" s="158"/>
      <c r="X1175" s="158"/>
      <c r="Y1175" s="145" t="s">
        <v>1682</v>
      </c>
    </row>
    <row r="1176" spans="2:25" ht="14.25" customHeight="1" x14ac:dyDescent="0.25">
      <c r="B1176" s="150">
        <v>42205</v>
      </c>
      <c r="C1176" s="147">
        <v>5.990189219823059E-2</v>
      </c>
      <c r="D1176" s="149">
        <v>5.8460622778287459E-2</v>
      </c>
      <c r="E1176" s="147">
        <v>6.157755941619799E-2</v>
      </c>
      <c r="F1176" s="147">
        <v>6.2516431448302642E-2</v>
      </c>
      <c r="G1176" s="148">
        <v>1109.86538316</v>
      </c>
      <c r="H1176" s="148">
        <v>84.688927050000004</v>
      </c>
      <c r="I1176" s="148">
        <v>150.04974957000002</v>
      </c>
      <c r="J1176" s="147">
        <v>-2.3516692827721244E-2</v>
      </c>
      <c r="K1176" s="159">
        <v>4.0558086700151832E-3</v>
      </c>
      <c r="L1176" s="148">
        <v>4160.6120000000001</v>
      </c>
      <c r="M1176" s="148">
        <v>0.89049999999999996</v>
      </c>
      <c r="N1176" s="145"/>
      <c r="O1176" s="145"/>
      <c r="P1176" s="145"/>
      <c r="Q1176" s="145"/>
      <c r="R1176" s="145"/>
      <c r="S1176" s="145"/>
      <c r="T1176" s="145"/>
      <c r="U1176" s="145"/>
      <c r="V1176" s="145"/>
      <c r="W1176" s="158"/>
      <c r="X1176" s="158"/>
      <c r="Y1176" s="145" t="s">
        <v>1682</v>
      </c>
    </row>
    <row r="1177" spans="2:25" ht="14.25" customHeight="1" x14ac:dyDescent="0.25">
      <c r="B1177" s="150">
        <v>42206</v>
      </c>
      <c r="C1177" s="147">
        <v>6.0604365791064235E-2</v>
      </c>
      <c r="D1177" s="149">
        <v>5.9495262005071457E-2</v>
      </c>
      <c r="E1177" s="147">
        <v>6.1906901946843527E-2</v>
      </c>
      <c r="F1177" s="147">
        <v>6.267263744748354E-2</v>
      </c>
      <c r="G1177" s="148">
        <v>1051.01298589</v>
      </c>
      <c r="H1177" s="148">
        <v>51.839913189999997</v>
      </c>
      <c r="I1177" s="148">
        <v>128.82331794000001</v>
      </c>
      <c r="J1177" s="147">
        <v>-1.1122704681682815E-2</v>
      </c>
      <c r="K1177" s="159">
        <v>3.1773754424120823E-3</v>
      </c>
      <c r="L1177" s="148">
        <v>4166.0056999999997</v>
      </c>
      <c r="M1177" s="148">
        <v>0.88167399999999996</v>
      </c>
      <c r="N1177" s="145"/>
      <c r="O1177" s="145"/>
      <c r="P1177" s="145"/>
      <c r="Q1177" s="145"/>
      <c r="R1177" s="145"/>
      <c r="S1177" s="145"/>
      <c r="T1177" s="145"/>
      <c r="U1177" s="145"/>
      <c r="V1177" s="145"/>
      <c r="W1177" s="158"/>
      <c r="X1177" s="158"/>
      <c r="Y1177" s="145" t="s">
        <v>1682</v>
      </c>
    </row>
    <row r="1178" spans="2:25" ht="14.25" customHeight="1" x14ac:dyDescent="0.25">
      <c r="B1178" s="150">
        <v>42207</v>
      </c>
      <c r="C1178" s="147">
        <v>6.1861047826588959E-2</v>
      </c>
      <c r="D1178" s="149">
        <v>6.0951705464113985E-2</v>
      </c>
      <c r="E1178" s="147">
        <v>6.3770007555408792E-2</v>
      </c>
      <c r="F1178" s="147">
        <v>6.3169844931287314E-2</v>
      </c>
      <c r="G1178" s="148">
        <v>1023.9589340199999</v>
      </c>
      <c r="H1178" s="148">
        <v>50.636307030000005</v>
      </c>
      <c r="I1178" s="148">
        <v>128.45503977000001</v>
      </c>
      <c r="J1178" s="147">
        <v>-7.0854464158080967E-3</v>
      </c>
      <c r="K1178" s="159">
        <v>2.2181394671733287E-3</v>
      </c>
      <c r="L1178" s="148">
        <v>4157.1603999999998</v>
      </c>
      <c r="M1178" s="148">
        <v>0.86456599999999995</v>
      </c>
      <c r="N1178" s="145"/>
      <c r="O1178" s="145"/>
      <c r="P1178" s="145"/>
      <c r="Q1178" s="145"/>
      <c r="R1178" s="145"/>
      <c r="S1178" s="145"/>
      <c r="T1178" s="145"/>
      <c r="U1178" s="145"/>
      <c r="V1178" s="145"/>
      <c r="W1178" s="158"/>
      <c r="X1178" s="158"/>
      <c r="Y1178" s="145" t="s">
        <v>1682</v>
      </c>
    </row>
    <row r="1179" spans="2:25" ht="14.25" customHeight="1" x14ac:dyDescent="0.25">
      <c r="B1179" s="150">
        <v>42208</v>
      </c>
      <c r="C1179" s="147">
        <v>6.253531539269154E-2</v>
      </c>
      <c r="D1179" s="149">
        <v>6.1461875042954653E-2</v>
      </c>
      <c r="E1179" s="147">
        <v>6.4653731651968624E-2</v>
      </c>
      <c r="F1179" s="147">
        <v>6.4545477664794362E-2</v>
      </c>
      <c r="G1179" s="148">
        <v>1018.2128301999999</v>
      </c>
      <c r="H1179" s="148">
        <v>44.595202860000001</v>
      </c>
      <c r="I1179" s="148">
        <v>156.40570869000001</v>
      </c>
      <c r="J1179" s="147">
        <v>-1.2688772518200532E-3</v>
      </c>
      <c r="K1179" s="159">
        <v>3.0836026218397095E-3</v>
      </c>
      <c r="L1179" s="148">
        <v>4250.8050000000003</v>
      </c>
      <c r="M1179" s="148">
        <v>0.85470400000000002</v>
      </c>
      <c r="N1179" s="145"/>
      <c r="O1179" s="145"/>
      <c r="P1179" s="145"/>
      <c r="Q1179" s="145"/>
      <c r="R1179" s="145"/>
      <c r="S1179" s="145"/>
      <c r="T1179" s="145"/>
      <c r="U1179" s="145"/>
      <c r="V1179" s="145"/>
      <c r="W1179" s="158"/>
      <c r="X1179" s="158"/>
      <c r="Y1179" s="145" t="s">
        <v>1682</v>
      </c>
    </row>
    <row r="1180" spans="2:25" ht="14.25" customHeight="1" x14ac:dyDescent="0.25">
      <c r="B1180" s="150">
        <v>42209</v>
      </c>
      <c r="C1180" s="147">
        <v>6.1925811379112371E-2</v>
      </c>
      <c r="D1180" s="149">
        <v>6.0802470466489816E-2</v>
      </c>
      <c r="E1180" s="147">
        <v>6.3891483049678538E-2</v>
      </c>
      <c r="F1180" s="147">
        <v>6.4099309174868599E-2</v>
      </c>
      <c r="G1180" s="148">
        <v>1022.55185121</v>
      </c>
      <c r="H1180" s="148">
        <v>49.907858519999998</v>
      </c>
      <c r="I1180" s="148">
        <v>188.83107254000001</v>
      </c>
      <c r="J1180" s="147">
        <v>1.8659084081340562E-2</v>
      </c>
      <c r="K1180" s="159">
        <v>3.2968387083787826E-3</v>
      </c>
      <c r="L1180" s="148">
        <v>4176.2786999999998</v>
      </c>
      <c r="M1180" s="148">
        <v>0.86215299999999995</v>
      </c>
      <c r="N1180" s="145"/>
      <c r="O1180" s="145"/>
      <c r="P1180" s="145"/>
      <c r="Q1180" s="145"/>
      <c r="R1180" s="145"/>
      <c r="S1180" s="145"/>
      <c r="T1180" s="145"/>
      <c r="U1180" s="145"/>
      <c r="V1180" s="145"/>
      <c r="W1180" s="158"/>
      <c r="X1180" s="158"/>
      <c r="Y1180" s="145" t="s">
        <v>1682</v>
      </c>
    </row>
    <row r="1181" spans="2:25" ht="14.25" customHeight="1" x14ac:dyDescent="0.25">
      <c r="B1181" s="150">
        <v>42212</v>
      </c>
      <c r="C1181" s="147">
        <v>6.0553274713970762E-2</v>
      </c>
      <c r="D1181" s="149">
        <v>5.9375667824191534E-2</v>
      </c>
      <c r="E1181" s="147">
        <v>6.1865677669974473E-2</v>
      </c>
      <c r="F1181" s="147">
        <v>6.3383516727007275E-2</v>
      </c>
      <c r="G1181" s="148">
        <v>1052.06614786</v>
      </c>
      <c r="H1181" s="148">
        <v>66.167756539999999</v>
      </c>
      <c r="I1181" s="148">
        <v>154.45640003</v>
      </c>
      <c r="J1181" s="147">
        <v>5.8236252401321284E-2</v>
      </c>
      <c r="K1181" s="159">
        <v>4.0078489028157402E-3</v>
      </c>
      <c r="L1181" s="148">
        <v>3818.7314000000001</v>
      </c>
      <c r="M1181" s="148">
        <v>0.879664</v>
      </c>
      <c r="N1181" s="145"/>
      <c r="O1181" s="145"/>
      <c r="P1181" s="145"/>
      <c r="Q1181" s="145"/>
      <c r="R1181" s="145"/>
      <c r="S1181" s="145"/>
      <c r="T1181" s="145"/>
      <c r="U1181" s="145"/>
      <c r="V1181" s="145"/>
      <c r="W1181" s="158"/>
      <c r="X1181" s="158"/>
      <c r="Y1181" s="145" t="s">
        <v>1682</v>
      </c>
    </row>
    <row r="1182" spans="2:25" ht="14.25" customHeight="1" x14ac:dyDescent="0.25">
      <c r="B1182" s="150">
        <v>42213</v>
      </c>
      <c r="C1182" s="147">
        <v>6.0922243070058058E-2</v>
      </c>
      <c r="D1182" s="149">
        <v>5.9888304818191088E-2</v>
      </c>
      <c r="E1182" s="147">
        <v>6.2395898760755172E-2</v>
      </c>
      <c r="F1182" s="147">
        <v>6.3445476867906789E-2</v>
      </c>
      <c r="G1182" s="148">
        <v>1096.6543727199999</v>
      </c>
      <c r="H1182" s="148">
        <v>86.012091150000003</v>
      </c>
      <c r="I1182" s="148">
        <v>149.20498387000001</v>
      </c>
      <c r="J1182" s="147">
        <v>1.7518697498026984E-2</v>
      </c>
      <c r="K1182" s="159">
        <v>3.5571720497157011E-3</v>
      </c>
      <c r="L1182" s="148">
        <v>3811.0925999999999</v>
      </c>
      <c r="M1182" s="148">
        <v>0.87336400000000003</v>
      </c>
      <c r="N1182" s="145"/>
      <c r="O1182" s="145"/>
      <c r="P1182" s="145"/>
      <c r="Q1182" s="145"/>
      <c r="R1182" s="145"/>
      <c r="S1182" s="145"/>
      <c r="T1182" s="145"/>
      <c r="U1182" s="145"/>
      <c r="V1182" s="145"/>
      <c r="W1182" s="158"/>
      <c r="X1182" s="158"/>
      <c r="Y1182" s="145" t="s">
        <v>1682</v>
      </c>
    </row>
    <row r="1183" spans="2:25" ht="14.25" customHeight="1" x14ac:dyDescent="0.25">
      <c r="B1183" s="150">
        <v>42214</v>
      </c>
      <c r="C1183" s="147">
        <v>6.0754598468382895E-2</v>
      </c>
      <c r="D1183" s="149">
        <v>5.9785576473107359E-2</v>
      </c>
      <c r="E1183" s="147">
        <v>6.2247956267814306E-2</v>
      </c>
      <c r="F1183" s="147">
        <v>6.2903600950030739E-2</v>
      </c>
      <c r="G1183" s="148">
        <v>1094.7673643200001</v>
      </c>
      <c r="H1183" s="148">
        <v>90.502696900000004</v>
      </c>
      <c r="I1183" s="148">
        <v>150.71265443999999</v>
      </c>
      <c r="J1183" s="147">
        <v>3.8559968514985986E-3</v>
      </c>
      <c r="K1183" s="159">
        <v>3.1180244769233798E-3</v>
      </c>
      <c r="L1183" s="148">
        <v>3930.3791000000001</v>
      </c>
      <c r="M1183" s="148">
        <v>0.874857</v>
      </c>
      <c r="N1183" s="145"/>
      <c r="O1183" s="145"/>
      <c r="P1183" s="145"/>
      <c r="Q1183" s="145"/>
      <c r="R1183" s="145"/>
      <c r="S1183" s="145"/>
      <c r="T1183" s="145"/>
      <c r="U1183" s="145"/>
      <c r="V1183" s="145"/>
      <c r="W1183" s="158"/>
      <c r="X1183" s="158"/>
      <c r="Y1183" s="145" t="s">
        <v>1682</v>
      </c>
    </row>
    <row r="1184" spans="2:25" ht="14.25" customHeight="1" x14ac:dyDescent="0.25">
      <c r="B1184" s="150">
        <v>42215</v>
      </c>
      <c r="C1184" s="147">
        <v>6.0088432659308542E-2</v>
      </c>
      <c r="D1184" s="149">
        <v>5.9054678811414033E-2</v>
      </c>
      <c r="E1184" s="147">
        <v>6.0760794144300079E-2</v>
      </c>
      <c r="F1184" s="147">
        <v>6.2740374850940167E-2</v>
      </c>
      <c r="G1184" s="148">
        <v>1096.61576545</v>
      </c>
      <c r="H1184" s="148">
        <v>61.381847909999998</v>
      </c>
      <c r="I1184" s="148">
        <v>146.27841510000002</v>
      </c>
      <c r="J1184" s="147">
        <v>-1.2538512566594493E-4</v>
      </c>
      <c r="K1184" s="159">
        <v>3.6856960395261346E-3</v>
      </c>
      <c r="L1184" s="148">
        <v>3815.4117999999999</v>
      </c>
      <c r="M1184" s="148">
        <v>0.88366</v>
      </c>
      <c r="N1184" s="145"/>
      <c r="O1184" s="145"/>
      <c r="P1184" s="145"/>
      <c r="Q1184" s="145"/>
      <c r="R1184" s="145"/>
      <c r="S1184" s="145"/>
      <c r="T1184" s="145"/>
      <c r="U1184" s="145"/>
      <c r="V1184" s="145"/>
      <c r="W1184" s="158"/>
      <c r="X1184" s="158"/>
      <c r="Y1184" s="145" t="s">
        <v>1682</v>
      </c>
    </row>
    <row r="1185" spans="2:25" ht="14.25" customHeight="1" x14ac:dyDescent="0.25">
      <c r="B1185" s="150">
        <v>42216</v>
      </c>
      <c r="C1185" s="147">
        <v>5.927693328146913E-2</v>
      </c>
      <c r="D1185" s="149">
        <v>5.8185732483803855E-2</v>
      </c>
      <c r="E1185" s="147">
        <v>6.0312402142294545E-2</v>
      </c>
      <c r="F1185" s="147">
        <v>6.2008610774983937E-2</v>
      </c>
      <c r="G1185" s="148">
        <v>1059.5318849300002</v>
      </c>
      <c r="H1185" s="148">
        <v>76.86356816</v>
      </c>
      <c r="I1185" s="148">
        <v>109.70154669999999</v>
      </c>
      <c r="J1185" s="147">
        <v>-9.7720136744905706E-3</v>
      </c>
      <c r="K1185" s="159">
        <v>3.8228782911800818E-3</v>
      </c>
      <c r="L1185" s="148">
        <v>3816.6993000000002</v>
      </c>
      <c r="M1185" s="148">
        <v>0.89211099999999999</v>
      </c>
      <c r="N1185" s="145"/>
      <c r="O1185" s="145"/>
      <c r="P1185" s="145"/>
      <c r="Q1185" s="145"/>
      <c r="R1185" s="145"/>
      <c r="S1185" s="145"/>
      <c r="T1185" s="145"/>
      <c r="U1185" s="145"/>
      <c r="V1185" s="145"/>
      <c r="W1185" s="158"/>
      <c r="X1185" s="158"/>
      <c r="Y1185" s="145" t="s">
        <v>1682</v>
      </c>
    </row>
    <row r="1186" spans="2:25" ht="14.25" customHeight="1" x14ac:dyDescent="0.25">
      <c r="B1186" s="150">
        <v>42219</v>
      </c>
      <c r="C1186" s="147">
        <v>5.8266103908066996E-2</v>
      </c>
      <c r="D1186" s="149">
        <v>5.7058739107441213E-2</v>
      </c>
      <c r="E1186" s="147">
        <v>5.9009430439956774E-2</v>
      </c>
      <c r="F1186" s="147">
        <v>6.1206510310665208E-2</v>
      </c>
      <c r="G1186" s="148">
        <v>1038.53132807</v>
      </c>
      <c r="H1186" s="148">
        <v>83.502341049999998</v>
      </c>
      <c r="I1186" s="148">
        <v>70.400143220000004</v>
      </c>
      <c r="J1186" s="147">
        <v>-6.1873885397397254E-3</v>
      </c>
      <c r="K1186" s="159">
        <v>4.1477712032239947E-3</v>
      </c>
      <c r="L1186" s="148">
        <v>3829.2354</v>
      </c>
      <c r="M1186" s="148">
        <v>0.90886999999999996</v>
      </c>
      <c r="N1186" s="145"/>
      <c r="O1186" s="145"/>
      <c r="P1186" s="145"/>
      <c r="Q1186" s="145"/>
      <c r="R1186" s="145"/>
      <c r="S1186" s="145"/>
      <c r="T1186" s="145"/>
      <c r="U1186" s="145"/>
      <c r="V1186" s="145"/>
      <c r="W1186" s="158"/>
      <c r="X1186" s="158"/>
      <c r="Y1186" s="145" t="s">
        <v>1682</v>
      </c>
    </row>
    <row r="1187" spans="2:25" ht="14.25" customHeight="1" x14ac:dyDescent="0.25">
      <c r="B1187" s="150">
        <v>42220</v>
      </c>
      <c r="C1187" s="147">
        <v>5.9085078902196962E-2</v>
      </c>
      <c r="D1187" s="149">
        <v>5.8009173305128475E-2</v>
      </c>
      <c r="E1187" s="147">
        <v>6.0216545220789022E-2</v>
      </c>
      <c r="F1187" s="147">
        <v>6.1696720607748737E-2</v>
      </c>
      <c r="G1187" s="148">
        <v>1000.3926979800001</v>
      </c>
      <c r="H1187" s="148">
        <v>62.409683149999999</v>
      </c>
      <c r="I1187" s="148">
        <v>105.43073156999999</v>
      </c>
      <c r="J1187" s="147">
        <v>-1.6330543072991539E-2</v>
      </c>
      <c r="K1187" s="159">
        <v>3.6875473026202615E-3</v>
      </c>
      <c r="L1187" s="148">
        <v>3948.1554000000001</v>
      </c>
      <c r="M1187" s="148">
        <v>0.89579399999999998</v>
      </c>
      <c r="N1187" s="145"/>
      <c r="O1187" s="145"/>
      <c r="P1187" s="145"/>
      <c r="Q1187" s="145"/>
      <c r="R1187" s="145"/>
      <c r="S1187" s="145"/>
      <c r="T1187" s="145"/>
      <c r="U1187" s="145"/>
      <c r="V1187" s="145"/>
      <c r="W1187" s="158"/>
      <c r="X1187" s="158"/>
      <c r="Y1187" s="145" t="s">
        <v>1682</v>
      </c>
    </row>
    <row r="1188" spans="2:25" ht="14.25" customHeight="1" x14ac:dyDescent="0.25">
      <c r="B1188" s="150">
        <v>42221</v>
      </c>
      <c r="C1188" s="147">
        <v>5.8834032843709388E-2</v>
      </c>
      <c r="D1188" s="149">
        <v>5.7723490445167398E-2</v>
      </c>
      <c r="E1188" s="147">
        <v>5.9839071812766653E-2</v>
      </c>
      <c r="F1188" s="147">
        <v>6.1420481919022114E-2</v>
      </c>
      <c r="G1188" s="148">
        <v>983.7749220899999</v>
      </c>
      <c r="H1188" s="148">
        <v>49.745569059999994</v>
      </c>
      <c r="I1188" s="148">
        <v>120.28619485</v>
      </c>
      <c r="J1188" s="147">
        <v>-8.5700794758361315E-4</v>
      </c>
      <c r="K1188" s="159">
        <v>3.696991473854716E-3</v>
      </c>
      <c r="L1188" s="148">
        <v>3866.8998000000001</v>
      </c>
      <c r="M1188" s="148">
        <v>0.89943499999999998</v>
      </c>
      <c r="N1188" s="145"/>
      <c r="O1188" s="145"/>
      <c r="P1188" s="145"/>
      <c r="Q1188" s="145"/>
      <c r="R1188" s="145"/>
      <c r="S1188" s="145"/>
      <c r="T1188" s="145"/>
      <c r="U1188" s="145"/>
      <c r="V1188" s="145"/>
      <c r="W1188" s="158"/>
      <c r="X1188" s="158"/>
      <c r="Y1188" s="145" t="s">
        <v>1682</v>
      </c>
    </row>
    <row r="1189" spans="2:25" ht="14.25" customHeight="1" x14ac:dyDescent="0.25">
      <c r="B1189" s="150">
        <v>42222</v>
      </c>
      <c r="C1189" s="147">
        <v>5.8791894096308119E-2</v>
      </c>
      <c r="D1189" s="149">
        <v>5.7784316867391113E-2</v>
      </c>
      <c r="E1189" s="147">
        <v>5.9165625836166691E-2</v>
      </c>
      <c r="F1189" s="147">
        <v>6.1389261459204078E-2</v>
      </c>
      <c r="G1189" s="148">
        <v>987.37385548999998</v>
      </c>
      <c r="H1189" s="148">
        <v>44.117945510000006</v>
      </c>
      <c r="I1189" s="148">
        <v>75.039099109999995</v>
      </c>
      <c r="J1189" s="147">
        <v>-6.949597859313753E-3</v>
      </c>
      <c r="K1189" s="159">
        <v>3.6049445918129655E-3</v>
      </c>
      <c r="L1189" s="148">
        <v>3831.8516</v>
      </c>
      <c r="M1189" s="148">
        <v>0.89941099999999996</v>
      </c>
      <c r="N1189" s="145"/>
      <c r="O1189" s="145"/>
      <c r="P1189" s="145"/>
      <c r="Q1189" s="145"/>
      <c r="R1189" s="145"/>
      <c r="S1189" s="145"/>
      <c r="T1189" s="145"/>
      <c r="U1189" s="145"/>
      <c r="V1189" s="145"/>
      <c r="W1189" s="158"/>
      <c r="X1189" s="158"/>
      <c r="Y1189" s="145" t="s">
        <v>1682</v>
      </c>
    </row>
    <row r="1190" spans="2:25" ht="14.25" customHeight="1" x14ac:dyDescent="0.25">
      <c r="B1190" s="150">
        <v>42223</v>
      </c>
      <c r="C1190" s="147">
        <v>5.8983727991384897E-2</v>
      </c>
      <c r="D1190" s="149">
        <v>5.7981238509031495E-2</v>
      </c>
      <c r="E1190" s="147">
        <v>5.9638638471287024E-2</v>
      </c>
      <c r="F1190" s="147">
        <v>6.1530575004822806E-2</v>
      </c>
      <c r="G1190" s="148">
        <v>968.65801898999996</v>
      </c>
      <c r="H1190" s="148">
        <v>37.875997699999999</v>
      </c>
      <c r="I1190" s="148">
        <v>87.673399199999992</v>
      </c>
      <c r="J1190" s="147">
        <v>-5.3156448346121706E-3</v>
      </c>
      <c r="K1190" s="159">
        <v>3.5493364957913109E-3</v>
      </c>
      <c r="L1190" s="148">
        <v>3906.9448000000002</v>
      </c>
      <c r="M1190" s="148">
        <v>0.89646800000000004</v>
      </c>
      <c r="N1190" s="145"/>
      <c r="O1190" s="145"/>
      <c r="P1190" s="145"/>
      <c r="Q1190" s="145"/>
      <c r="R1190" s="145"/>
      <c r="S1190" s="145"/>
      <c r="T1190" s="145"/>
      <c r="U1190" s="145"/>
      <c r="V1190" s="145"/>
      <c r="W1190" s="158"/>
      <c r="X1190" s="158"/>
      <c r="Y1190" s="145" t="s">
        <v>1682</v>
      </c>
    </row>
    <row r="1191" spans="2:25" ht="14.25" customHeight="1" x14ac:dyDescent="0.25">
      <c r="B1191" s="150">
        <v>42226</v>
      </c>
      <c r="C1191" s="147">
        <v>5.9893600409382478E-2</v>
      </c>
      <c r="D1191" s="149">
        <v>5.8913969295507608E-2</v>
      </c>
      <c r="E1191" s="147">
        <v>6.0983636610878564E-2</v>
      </c>
      <c r="F1191" s="147">
        <v>6.2243663069656938E-2</v>
      </c>
      <c r="G1191" s="148">
        <v>960.18463658000007</v>
      </c>
      <c r="H1191" s="148">
        <v>40.347979760000001</v>
      </c>
      <c r="I1191" s="148">
        <v>102.23772554999999</v>
      </c>
      <c r="J1191" s="147">
        <v>-1.9505776207469998E-2</v>
      </c>
      <c r="K1191" s="159">
        <v>3.3296937741493296E-3</v>
      </c>
      <c r="L1191" s="148">
        <v>4084.3645999999999</v>
      </c>
      <c r="M1191" s="148">
        <v>0.88292800000000005</v>
      </c>
      <c r="N1191" s="145"/>
      <c r="O1191" s="145"/>
      <c r="P1191" s="145"/>
      <c r="Q1191" s="145"/>
      <c r="R1191" s="145"/>
      <c r="S1191" s="145"/>
      <c r="T1191" s="145"/>
      <c r="U1191" s="145"/>
      <c r="V1191" s="145"/>
      <c r="W1191" s="158"/>
      <c r="X1191" s="158"/>
      <c r="Y1191" s="145" t="s">
        <v>1682</v>
      </c>
    </row>
    <row r="1192" spans="2:25" ht="14.25" customHeight="1" x14ac:dyDescent="0.25">
      <c r="B1192" s="150">
        <v>42227</v>
      </c>
      <c r="C1192" s="147">
        <v>5.9638270245355285E-2</v>
      </c>
      <c r="D1192" s="149">
        <v>5.8642036077988124E-2</v>
      </c>
      <c r="E1192" s="147">
        <v>6.0522235521603747E-2</v>
      </c>
      <c r="F1192" s="147">
        <v>6.2304402689908833E-2</v>
      </c>
      <c r="G1192" s="148">
        <v>963.07829112000002</v>
      </c>
      <c r="H1192" s="148">
        <v>41.734896370000001</v>
      </c>
      <c r="I1192" s="148">
        <v>156.7869207</v>
      </c>
      <c r="J1192" s="147">
        <v>-1.7310784812776606E-3</v>
      </c>
      <c r="K1192" s="159">
        <v>3.6623666119207088E-3</v>
      </c>
      <c r="L1192" s="148">
        <v>4066.6691999999998</v>
      </c>
      <c r="M1192" s="148">
        <v>0.88714999999999999</v>
      </c>
      <c r="N1192" s="145"/>
      <c r="O1192" s="145"/>
      <c r="P1192" s="145"/>
      <c r="Q1192" s="145"/>
      <c r="R1192" s="145"/>
      <c r="S1192" s="145"/>
      <c r="T1192" s="145"/>
      <c r="U1192" s="145"/>
      <c r="V1192" s="145"/>
      <c r="W1192" s="158"/>
      <c r="X1192" s="158"/>
      <c r="Y1192" s="145" t="s">
        <v>1682</v>
      </c>
    </row>
    <row r="1193" spans="2:25" ht="14.25" customHeight="1" x14ac:dyDescent="0.25">
      <c r="B1193" s="150">
        <v>42228</v>
      </c>
      <c r="C1193" s="147">
        <v>5.9219181877604533E-2</v>
      </c>
      <c r="D1193" s="149">
        <v>5.8168025480361679E-2</v>
      </c>
      <c r="E1193" s="147">
        <v>6.0093074587154766E-2</v>
      </c>
      <c r="F1193" s="147">
        <v>6.1716195507649001E-2</v>
      </c>
      <c r="G1193" s="148">
        <v>980.68494313999997</v>
      </c>
      <c r="H1193" s="148">
        <v>41.981479530000001</v>
      </c>
      <c r="I1193" s="148">
        <v>134.61651542000001</v>
      </c>
      <c r="J1193" s="147">
        <v>-6.4074156978316914E-3</v>
      </c>
      <c r="K1193" s="159">
        <v>3.5481700272873215E-3</v>
      </c>
      <c r="L1193" s="148">
        <v>4016.1262000000002</v>
      </c>
      <c r="M1193" s="148">
        <v>0.89232299999999998</v>
      </c>
      <c r="N1193" s="145"/>
      <c r="O1193" s="145"/>
      <c r="P1193" s="145"/>
      <c r="Q1193" s="145"/>
      <c r="R1193" s="145"/>
      <c r="S1193" s="145"/>
      <c r="T1193" s="145"/>
      <c r="U1193" s="145"/>
      <c r="V1193" s="145"/>
      <c r="W1193" s="158"/>
      <c r="X1193" s="158"/>
      <c r="Y1193" s="145" t="s">
        <v>1682</v>
      </c>
    </row>
    <row r="1194" spans="2:25" ht="14.25" customHeight="1" x14ac:dyDescent="0.25">
      <c r="B1194" s="150">
        <v>42229</v>
      </c>
      <c r="C1194" s="147">
        <v>5.93849899701058E-2</v>
      </c>
      <c r="D1194" s="149">
        <v>5.8320204729594184E-2</v>
      </c>
      <c r="E1194" s="147">
        <v>6.0420730688287697E-2</v>
      </c>
      <c r="F1194" s="147">
        <v>6.1936378391078406E-2</v>
      </c>
      <c r="G1194" s="148">
        <v>979.26199915999996</v>
      </c>
      <c r="H1194" s="148">
        <v>39.152893720000002</v>
      </c>
      <c r="I1194" s="148">
        <v>122.75799687999999</v>
      </c>
      <c r="J1194" s="147">
        <v>-4.0263921514489614E-4</v>
      </c>
      <c r="K1194" s="159">
        <v>3.6161736614842219E-3</v>
      </c>
      <c r="L1194" s="148">
        <v>4075.4630000000002</v>
      </c>
      <c r="M1194" s="148">
        <v>0.88993800000000001</v>
      </c>
      <c r="N1194" s="145"/>
      <c r="O1194" s="145"/>
      <c r="P1194" s="145"/>
      <c r="Q1194" s="145"/>
      <c r="R1194" s="145"/>
      <c r="S1194" s="145"/>
      <c r="T1194" s="145"/>
      <c r="U1194" s="145"/>
      <c r="V1194" s="145"/>
      <c r="W1194" s="158"/>
      <c r="X1194" s="158"/>
      <c r="Y1194" s="145" t="s">
        <v>1682</v>
      </c>
    </row>
    <row r="1195" spans="2:25" ht="14.25" customHeight="1" x14ac:dyDescent="0.25">
      <c r="B1195" s="150">
        <v>42230</v>
      </c>
      <c r="C1195" s="147">
        <v>5.9220056999248712E-2</v>
      </c>
      <c r="D1195" s="149">
        <v>5.8164820738832404E-2</v>
      </c>
      <c r="E1195" s="147">
        <v>6.0351589416037535E-2</v>
      </c>
      <c r="F1195" s="147">
        <v>6.1645449320366613E-2</v>
      </c>
      <c r="G1195" s="148">
        <v>985.15457584000001</v>
      </c>
      <c r="H1195" s="148">
        <v>36.719479079999999</v>
      </c>
      <c r="I1195" s="148">
        <v>126.12787019</v>
      </c>
      <c r="J1195" s="147">
        <v>-3.4376493188169096E-3</v>
      </c>
      <c r="K1195" s="159">
        <v>3.4806285815342092E-3</v>
      </c>
      <c r="L1195" s="148">
        <v>4073.54</v>
      </c>
      <c r="M1195" s="148">
        <v>0.89210800000000001</v>
      </c>
      <c r="N1195" s="145"/>
      <c r="O1195" s="145"/>
      <c r="P1195" s="145"/>
      <c r="Q1195" s="145"/>
      <c r="R1195" s="145"/>
      <c r="S1195" s="145"/>
      <c r="T1195" s="145"/>
      <c r="U1195" s="145"/>
      <c r="V1195" s="145"/>
      <c r="W1195" s="158"/>
      <c r="X1195" s="158"/>
      <c r="Y1195" s="145" t="s">
        <v>1682</v>
      </c>
    </row>
    <row r="1196" spans="2:25" ht="14.25" customHeight="1" x14ac:dyDescent="0.25">
      <c r="B1196" s="150">
        <v>42233</v>
      </c>
      <c r="C1196" s="147">
        <v>5.8803430129816835E-2</v>
      </c>
      <c r="D1196" s="149">
        <v>5.7694190990760931E-2</v>
      </c>
      <c r="E1196" s="147">
        <v>6.0155087778439267E-2</v>
      </c>
      <c r="F1196" s="147">
        <v>6.1043387688576985E-2</v>
      </c>
      <c r="G1196" s="148">
        <v>990.23774800000001</v>
      </c>
      <c r="H1196" s="148">
        <v>48.245241450000002</v>
      </c>
      <c r="I1196" s="148">
        <v>103.81906112</v>
      </c>
      <c r="J1196" s="147">
        <v>-7.0821033355509587E-3</v>
      </c>
      <c r="K1196" s="159">
        <v>3.3491966978160537E-3</v>
      </c>
      <c r="L1196" s="148">
        <v>4077.8721</v>
      </c>
      <c r="M1196" s="148">
        <v>0.89832699999999999</v>
      </c>
      <c r="N1196" s="145"/>
      <c r="O1196" s="145"/>
      <c r="P1196" s="145"/>
      <c r="Q1196" s="145"/>
      <c r="R1196" s="145"/>
      <c r="S1196" s="145"/>
      <c r="T1196" s="145"/>
      <c r="U1196" s="145"/>
      <c r="V1196" s="145"/>
      <c r="W1196" s="158"/>
      <c r="X1196" s="158"/>
      <c r="Y1196" s="145" t="s">
        <v>1682</v>
      </c>
    </row>
    <row r="1197" spans="2:25" ht="14.25" customHeight="1" x14ac:dyDescent="0.25">
      <c r="B1197" s="150">
        <v>42234</v>
      </c>
      <c r="C1197" s="147">
        <v>5.8367660935538142E-2</v>
      </c>
      <c r="D1197" s="149">
        <v>5.7213096634565773E-2</v>
      </c>
      <c r="E1197" s="147">
        <v>5.9221764872744269E-2</v>
      </c>
      <c r="F1197" s="147">
        <v>6.1116033319500267E-2</v>
      </c>
      <c r="G1197" s="148">
        <v>972.93869623000012</v>
      </c>
      <c r="H1197" s="148">
        <v>47.64457376</v>
      </c>
      <c r="I1197" s="148">
        <v>112.02881751999999</v>
      </c>
      <c r="J1197" s="147">
        <v>1.343505061692769E-2</v>
      </c>
      <c r="K1197" s="159">
        <v>3.9029366849344937E-3</v>
      </c>
      <c r="L1197" s="148">
        <v>3825.4122000000002</v>
      </c>
      <c r="M1197" s="148">
        <v>0.90586999999999995</v>
      </c>
      <c r="N1197" s="145"/>
      <c r="O1197" s="145"/>
      <c r="P1197" s="145"/>
      <c r="Q1197" s="145"/>
      <c r="R1197" s="145"/>
      <c r="S1197" s="145"/>
      <c r="T1197" s="145"/>
      <c r="U1197" s="145"/>
      <c r="V1197" s="145"/>
      <c r="W1197" s="158"/>
      <c r="X1197" s="158"/>
      <c r="Y1197" s="145">
        <v>110</v>
      </c>
    </row>
    <row r="1198" spans="2:25" ht="14.25" customHeight="1" x14ac:dyDescent="0.25">
      <c r="B1198" s="150">
        <v>42235</v>
      </c>
      <c r="C1198" s="147">
        <v>5.8600786070923908E-2</v>
      </c>
      <c r="D1198" s="149">
        <v>5.7466399321201379E-2</v>
      </c>
      <c r="E1198" s="147">
        <v>5.9438942982071342E-2</v>
      </c>
      <c r="F1198" s="147">
        <v>6.1514023785173351E-2</v>
      </c>
      <c r="G1198" s="148">
        <v>965.48702474000004</v>
      </c>
      <c r="H1198" s="148">
        <v>49.112334390000001</v>
      </c>
      <c r="I1198" s="148">
        <v>98.442518969999995</v>
      </c>
      <c r="J1198" s="147">
        <v>3.2496931099630796E-3</v>
      </c>
      <c r="K1198" s="159">
        <v>4.0476244639719716E-3</v>
      </c>
      <c r="L1198" s="148">
        <v>3886.1356999999998</v>
      </c>
      <c r="M1198" s="148">
        <v>0.90202199999999999</v>
      </c>
      <c r="N1198" s="145"/>
      <c r="O1198" s="145"/>
      <c r="P1198" s="145"/>
      <c r="Q1198" s="145"/>
      <c r="R1198" s="145"/>
      <c r="S1198" s="145"/>
      <c r="T1198" s="145"/>
      <c r="U1198" s="145"/>
      <c r="V1198" s="145"/>
      <c r="W1198" s="158"/>
      <c r="X1198" s="158"/>
      <c r="Y1198" s="145" t="s">
        <v>1682</v>
      </c>
    </row>
    <row r="1199" spans="2:25" ht="14.25" customHeight="1" x14ac:dyDescent="0.25">
      <c r="B1199" s="150">
        <v>42236</v>
      </c>
      <c r="C1199" s="147">
        <v>5.8009385981543253E-2</v>
      </c>
      <c r="D1199" s="149">
        <v>5.6835772819996577E-2</v>
      </c>
      <c r="E1199" s="147">
        <v>5.8793594321665914E-2</v>
      </c>
      <c r="F1199" s="147">
        <v>6.1094334538020982E-2</v>
      </c>
      <c r="G1199" s="148">
        <v>968.54339430999994</v>
      </c>
      <c r="H1199" s="148">
        <v>39.935932690000001</v>
      </c>
      <c r="I1199" s="148">
        <v>69.22475326</v>
      </c>
      <c r="J1199" s="147">
        <v>6.3159970728480716E-3</v>
      </c>
      <c r="K1199" s="159">
        <v>4.2585617180244048E-3</v>
      </c>
      <c r="L1199" s="148">
        <v>3761.4540999999999</v>
      </c>
      <c r="M1199" s="148">
        <v>0.91091</v>
      </c>
      <c r="N1199" s="145"/>
      <c r="O1199" s="145"/>
      <c r="P1199" s="145"/>
      <c r="Q1199" s="145"/>
      <c r="R1199" s="145"/>
      <c r="S1199" s="145"/>
      <c r="T1199" s="145"/>
      <c r="U1199" s="145"/>
      <c r="V1199" s="145"/>
      <c r="W1199" s="158"/>
      <c r="X1199" s="158"/>
      <c r="Y1199" s="145" t="s">
        <v>1682</v>
      </c>
    </row>
    <row r="1200" spans="2:25" ht="14.25" customHeight="1" x14ac:dyDescent="0.25">
      <c r="B1200" s="150">
        <v>42237</v>
      </c>
      <c r="C1200" s="147">
        <v>5.8020200433046322E-2</v>
      </c>
      <c r="D1200" s="149">
        <v>5.6821400501529659E-2</v>
      </c>
      <c r="E1200" s="147">
        <v>5.8599240423873357E-2</v>
      </c>
      <c r="F1200" s="147">
        <v>6.1407030323450462E-2</v>
      </c>
      <c r="G1200" s="148">
        <v>979.16691403999994</v>
      </c>
      <c r="H1200" s="148">
        <v>61.960945900000006</v>
      </c>
      <c r="I1200" s="148">
        <v>78.07950206000001</v>
      </c>
      <c r="J1200" s="147">
        <v>2.2977110813370425E-2</v>
      </c>
      <c r="K1200" s="159">
        <v>4.585629821920803E-3</v>
      </c>
      <c r="L1200" s="148">
        <v>3589.5358000000001</v>
      </c>
      <c r="M1200" s="148">
        <v>0.91061400000000003</v>
      </c>
      <c r="N1200" s="145"/>
      <c r="O1200" s="145"/>
      <c r="P1200" s="145"/>
      <c r="Q1200" s="145"/>
      <c r="R1200" s="145"/>
      <c r="S1200" s="145"/>
      <c r="T1200" s="145"/>
      <c r="U1200" s="145"/>
      <c r="V1200" s="145"/>
      <c r="W1200" s="158"/>
      <c r="X1200" s="158"/>
      <c r="Y1200" s="145" t="s">
        <v>1682</v>
      </c>
    </row>
    <row r="1201" spans="2:25" ht="14.25" customHeight="1" x14ac:dyDescent="0.25">
      <c r="B1201" s="150">
        <v>42240</v>
      </c>
      <c r="C1201" s="147">
        <v>5.7027310684492287E-2</v>
      </c>
      <c r="D1201" s="149">
        <v>5.5405675636113649E-2</v>
      </c>
      <c r="E1201" s="147">
        <v>5.8409811268541029E-2</v>
      </c>
      <c r="F1201" s="147">
        <v>6.1484561581386446E-2</v>
      </c>
      <c r="G1201" s="148">
        <v>985.69311466000011</v>
      </c>
      <c r="H1201" s="148">
        <v>132.07132005</v>
      </c>
      <c r="I1201" s="148">
        <v>31.75728518</v>
      </c>
      <c r="J1201" s="147">
        <v>7.4850207536576174E-2</v>
      </c>
      <c r="K1201" s="159">
        <v>6.0788859452727967E-3</v>
      </c>
      <c r="L1201" s="148">
        <v>3275.5342000000001</v>
      </c>
      <c r="M1201" s="148">
        <v>0.92628900000000003</v>
      </c>
      <c r="N1201" s="145"/>
      <c r="O1201" s="145"/>
      <c r="P1201" s="145"/>
      <c r="Q1201" s="145"/>
      <c r="R1201" s="145"/>
      <c r="S1201" s="145"/>
      <c r="T1201" s="145"/>
      <c r="U1201" s="145"/>
      <c r="V1201" s="145"/>
      <c r="W1201" s="158"/>
      <c r="X1201" s="158"/>
      <c r="Y1201" s="145" t="s">
        <v>1682</v>
      </c>
    </row>
    <row r="1202" spans="2:25" ht="14.25" customHeight="1" x14ac:dyDescent="0.25">
      <c r="B1202" s="150">
        <v>42241</v>
      </c>
      <c r="C1202" s="147">
        <v>5.6848233726074462E-2</v>
      </c>
      <c r="D1202" s="149">
        <v>5.4945275085405858E-2</v>
      </c>
      <c r="E1202" s="147">
        <v>5.9783184406395413E-2</v>
      </c>
      <c r="F1202" s="147">
        <v>6.1558229178785027E-2</v>
      </c>
      <c r="G1202" s="148">
        <v>980.55098856000006</v>
      </c>
      <c r="H1202" s="148">
        <v>133.05559007000002</v>
      </c>
      <c r="I1202" s="148">
        <v>11.950453999999999</v>
      </c>
      <c r="J1202" s="147">
        <v>0.10856433141729446</v>
      </c>
      <c r="K1202" s="159">
        <v>6.6129540933791697E-3</v>
      </c>
      <c r="L1202" s="148">
        <v>3042.9265999999998</v>
      </c>
      <c r="M1202" s="148">
        <v>0.92862</v>
      </c>
      <c r="N1202" s="145"/>
      <c r="O1202" s="145"/>
      <c r="P1202" s="145"/>
      <c r="Q1202" s="145"/>
      <c r="R1202" s="145"/>
      <c r="S1202" s="145"/>
      <c r="T1202" s="145"/>
      <c r="U1202" s="145"/>
      <c r="V1202" s="145"/>
      <c r="W1202" s="158"/>
      <c r="X1202" s="158"/>
      <c r="Y1202" s="145" t="s">
        <v>1682</v>
      </c>
    </row>
    <row r="1203" spans="2:25" ht="14.25" customHeight="1" x14ac:dyDescent="0.25">
      <c r="B1203" s="150">
        <v>42242</v>
      </c>
      <c r="C1203" s="147">
        <v>5.3657111982076303E-2</v>
      </c>
      <c r="D1203" s="149">
        <v>5.1726946961278754E-2</v>
      </c>
      <c r="E1203" s="147">
        <v>5.70510069397374E-2</v>
      </c>
      <c r="F1203" s="147">
        <v>5.9466272539246391E-2</v>
      </c>
      <c r="G1203" s="148">
        <v>931.13051588999997</v>
      </c>
      <c r="H1203" s="148">
        <v>111.15817167</v>
      </c>
      <c r="I1203" s="148">
        <v>47.989696729999999</v>
      </c>
      <c r="J1203" s="147">
        <v>9.6568875459349099E-2</v>
      </c>
      <c r="K1203" s="159">
        <v>7.7393255779676373E-3</v>
      </c>
      <c r="L1203" s="148">
        <v>3025.692</v>
      </c>
      <c r="M1203" s="148">
        <v>0.93314200000000003</v>
      </c>
      <c r="N1203" s="145"/>
      <c r="O1203" s="145"/>
      <c r="P1203" s="145"/>
      <c r="Q1203" s="145"/>
      <c r="R1203" s="145"/>
      <c r="S1203" s="145"/>
      <c r="T1203" s="145"/>
      <c r="U1203" s="145"/>
      <c r="V1203" s="145"/>
      <c r="W1203" s="158"/>
      <c r="X1203" s="158"/>
      <c r="Y1203" s="145" t="s">
        <v>1682</v>
      </c>
    </row>
    <row r="1204" spans="2:25" ht="14.25" customHeight="1" x14ac:dyDescent="0.25">
      <c r="B1204" s="150">
        <v>42243</v>
      </c>
      <c r="C1204" s="147">
        <v>5.3652762376902169E-2</v>
      </c>
      <c r="D1204" s="149">
        <v>5.1950349168372073E-2</v>
      </c>
      <c r="E1204" s="147">
        <v>5.6557187161091142E-2</v>
      </c>
      <c r="F1204" s="147">
        <v>5.9367448946113316E-2</v>
      </c>
      <c r="G1204" s="148">
        <v>801.9416880199999</v>
      </c>
      <c r="H1204" s="148">
        <v>113.44439842000001</v>
      </c>
      <c r="I1204" s="148">
        <v>46.951858569999999</v>
      </c>
      <c r="J1204" s="147">
        <v>1.1102668133828399E-2</v>
      </c>
      <c r="K1204" s="159">
        <v>7.4170997777412428E-3</v>
      </c>
      <c r="L1204" s="148">
        <v>3205.6374999999998</v>
      </c>
      <c r="M1204" s="148">
        <v>0.93369800000000003</v>
      </c>
      <c r="N1204" s="145"/>
      <c r="O1204" s="145"/>
      <c r="P1204" s="145"/>
      <c r="Q1204" s="145"/>
      <c r="R1204" s="145"/>
      <c r="S1204" s="145"/>
      <c r="T1204" s="145"/>
      <c r="U1204" s="145"/>
      <c r="V1204" s="145"/>
      <c r="W1204" s="158"/>
      <c r="X1204" s="158"/>
      <c r="Y1204" s="145" t="s">
        <v>1682</v>
      </c>
    </row>
    <row r="1205" spans="2:25" ht="14.25" customHeight="1" x14ac:dyDescent="0.25">
      <c r="B1205" s="150">
        <v>42244</v>
      </c>
      <c r="C1205" s="147">
        <v>5.4021296778900926E-2</v>
      </c>
      <c r="D1205" s="149">
        <v>5.2195181390253191E-2</v>
      </c>
      <c r="E1205" s="147">
        <v>5.6567218044246324E-2</v>
      </c>
      <c r="F1205" s="147">
        <v>5.8745783398058971E-2</v>
      </c>
      <c r="G1205" s="148">
        <v>671.24752285</v>
      </c>
      <c r="H1205" s="148">
        <v>29.821351010000001</v>
      </c>
      <c r="I1205" s="148">
        <v>64.902466939999996</v>
      </c>
      <c r="J1205" s="147">
        <v>-2.6565404923467794E-3</v>
      </c>
      <c r="K1205" s="159">
        <v>6.5506020078057794E-3</v>
      </c>
      <c r="L1205" s="148">
        <v>3342.2863000000002</v>
      </c>
      <c r="M1205" s="148">
        <v>0.936307</v>
      </c>
      <c r="N1205" s="145"/>
      <c r="O1205" s="145"/>
      <c r="P1205" s="145"/>
      <c r="Q1205" s="145"/>
      <c r="R1205" s="145"/>
      <c r="S1205" s="145"/>
      <c r="T1205" s="145"/>
      <c r="U1205" s="145"/>
      <c r="V1205" s="145"/>
      <c r="W1205" s="158"/>
      <c r="X1205" s="158"/>
      <c r="Y1205" s="145" t="s">
        <v>1682</v>
      </c>
    </row>
    <row r="1206" spans="2:25" ht="14.25" customHeight="1" x14ac:dyDescent="0.25">
      <c r="B1206" s="150">
        <v>42247</v>
      </c>
      <c r="C1206" s="147">
        <v>5.3732576126413883E-2</v>
      </c>
      <c r="D1206" s="149">
        <v>5.1772016958176292E-2</v>
      </c>
      <c r="E1206" s="147">
        <v>5.5331280111392621E-2</v>
      </c>
      <c r="F1206" s="147">
        <v>5.7562123413096057E-2</v>
      </c>
      <c r="G1206" s="148">
        <v>556.89968923000004</v>
      </c>
      <c r="H1206" s="148">
        <v>56.554058359999999</v>
      </c>
      <c r="I1206" s="148">
        <v>63.703443039999996</v>
      </c>
      <c r="J1206" s="147">
        <v>-1.5050036529565939E-2</v>
      </c>
      <c r="K1206" s="159">
        <v>5.7901064549197648E-3</v>
      </c>
      <c r="L1206" s="148">
        <v>3366.5358999999999</v>
      </c>
      <c r="M1206" s="148">
        <v>0.95307200000000003</v>
      </c>
      <c r="N1206" s="145"/>
      <c r="O1206" s="145"/>
      <c r="P1206" s="145"/>
      <c r="Q1206" s="145"/>
      <c r="R1206" s="145"/>
      <c r="S1206" s="145"/>
      <c r="T1206" s="145"/>
      <c r="U1206" s="145"/>
      <c r="V1206" s="145"/>
      <c r="W1206" s="158"/>
      <c r="X1206" s="158"/>
      <c r="Y1206" s="145" t="s">
        <v>1682</v>
      </c>
    </row>
    <row r="1207" spans="2:25" ht="14.25" customHeight="1" x14ac:dyDescent="0.25">
      <c r="B1207" s="150">
        <v>42248</v>
      </c>
      <c r="C1207" s="147">
        <v>5.2499803508927113E-2</v>
      </c>
      <c r="D1207" s="149">
        <v>5.0453211795585116E-2</v>
      </c>
      <c r="E1207" s="147">
        <v>5.4082198359993915E-2</v>
      </c>
      <c r="F1207" s="147">
        <v>5.6813303769932634E-2</v>
      </c>
      <c r="G1207" s="148">
        <v>572.17281142999991</v>
      </c>
      <c r="H1207" s="148">
        <v>52.53045024</v>
      </c>
      <c r="I1207" s="148">
        <v>44.538798159999999</v>
      </c>
      <c r="J1207" s="147">
        <v>-4.2524494982325509E-3</v>
      </c>
      <c r="K1207" s="159">
        <v>6.3600919743475176E-3</v>
      </c>
      <c r="L1207" s="148">
        <v>3362.0826999999999</v>
      </c>
      <c r="M1207" s="148">
        <v>0.97282800000000003</v>
      </c>
      <c r="N1207" s="145"/>
      <c r="O1207" s="145"/>
      <c r="P1207" s="145"/>
      <c r="Q1207" s="145"/>
      <c r="R1207" s="145"/>
      <c r="S1207" s="145"/>
      <c r="T1207" s="145"/>
      <c r="U1207" s="145"/>
      <c r="V1207" s="145"/>
      <c r="W1207" s="158"/>
      <c r="X1207" s="158"/>
      <c r="Y1207" s="145" t="s">
        <v>1682</v>
      </c>
    </row>
    <row r="1208" spans="2:25" ht="14.25" customHeight="1" x14ac:dyDescent="0.25">
      <c r="B1208" s="150">
        <v>42249</v>
      </c>
      <c r="C1208" s="147">
        <v>5.2069576212037692E-2</v>
      </c>
      <c r="D1208" s="149">
        <v>4.9892215255300423E-2</v>
      </c>
      <c r="E1208" s="147">
        <v>5.4120239276014621E-2</v>
      </c>
      <c r="F1208" s="147">
        <v>5.6614520113720139E-2</v>
      </c>
      <c r="G1208" s="148">
        <v>551.04554044000008</v>
      </c>
      <c r="H1208" s="148">
        <v>58.147575120000006</v>
      </c>
      <c r="I1208" s="148">
        <v>53.316097759999998</v>
      </c>
      <c r="J1208" s="147">
        <v>-9.8577683707572663E-3</v>
      </c>
      <c r="K1208" s="159">
        <v>6.7223048584197156E-3</v>
      </c>
      <c r="L1208" s="148">
        <v>3365.8317999999999</v>
      </c>
      <c r="M1208" s="148">
        <v>0.98179400000000006</v>
      </c>
      <c r="N1208" s="145"/>
      <c r="O1208" s="145"/>
      <c r="P1208" s="145"/>
      <c r="Q1208" s="145"/>
      <c r="R1208" s="145"/>
      <c r="S1208" s="145"/>
      <c r="T1208" s="145"/>
      <c r="U1208" s="145"/>
      <c r="V1208" s="145"/>
      <c r="W1208" s="158"/>
      <c r="X1208" s="158"/>
      <c r="Y1208" s="145" t="s">
        <v>1682</v>
      </c>
    </row>
    <row r="1209" spans="2:25" ht="14.25" customHeight="1" x14ac:dyDescent="0.25">
      <c r="B1209" s="150">
        <v>42254</v>
      </c>
      <c r="C1209" s="147">
        <v>5.2255326533827161E-2</v>
      </c>
      <c r="D1209" s="149">
        <v>5.0089445212347782E-2</v>
      </c>
      <c r="E1209" s="147">
        <v>5.425914309609732E-2</v>
      </c>
      <c r="F1209" s="147">
        <v>5.6700255815209835E-2</v>
      </c>
      <c r="G1209" s="148">
        <v>522.02537932000007</v>
      </c>
      <c r="H1209" s="148">
        <v>39.545754029999998</v>
      </c>
      <c r="I1209" s="148">
        <v>45.653018540000005</v>
      </c>
      <c r="J1209" s="147">
        <v>1.5901618666179077E-3</v>
      </c>
      <c r="K1209" s="159">
        <v>6.6108106028620536E-3</v>
      </c>
      <c r="L1209" s="148">
        <v>3250.4850000000001</v>
      </c>
      <c r="M1209" s="148">
        <v>0.97869899999999999</v>
      </c>
      <c r="N1209" s="145"/>
      <c r="O1209" s="145"/>
      <c r="P1209" s="145"/>
      <c r="Q1209" s="145"/>
      <c r="R1209" s="145"/>
      <c r="S1209" s="145"/>
      <c r="T1209" s="145"/>
      <c r="U1209" s="145"/>
      <c r="V1209" s="145"/>
      <c r="W1209" s="158"/>
      <c r="X1209" s="158"/>
      <c r="Y1209" s="145" t="s">
        <v>1682</v>
      </c>
    </row>
    <row r="1210" spans="2:25" ht="14.25" customHeight="1" x14ac:dyDescent="0.25">
      <c r="B1210" s="150">
        <v>42255</v>
      </c>
      <c r="C1210" s="147">
        <v>5.2821580499293024E-2</v>
      </c>
      <c r="D1210" s="149">
        <v>5.0798585572120677E-2</v>
      </c>
      <c r="E1210" s="147">
        <v>5.4912671375043222E-2</v>
      </c>
      <c r="F1210" s="147">
        <v>5.6889433766525652E-2</v>
      </c>
      <c r="G1210" s="148">
        <v>508.14094960000006</v>
      </c>
      <c r="H1210" s="148">
        <v>49.370054770000003</v>
      </c>
      <c r="I1210" s="148">
        <v>40.27897325</v>
      </c>
      <c r="J1210" s="147">
        <v>-8.2326652888068085E-3</v>
      </c>
      <c r="K1210" s="159">
        <v>6.0908481944049742E-3</v>
      </c>
      <c r="L1210" s="148">
        <v>3334.0232999999998</v>
      </c>
      <c r="M1210" s="148">
        <v>0.96866200000000002</v>
      </c>
      <c r="N1210" s="145"/>
      <c r="O1210" s="145"/>
      <c r="P1210" s="145"/>
      <c r="Q1210" s="145"/>
      <c r="R1210" s="145"/>
      <c r="S1210" s="145"/>
      <c r="T1210" s="145"/>
      <c r="U1210" s="145"/>
      <c r="V1210" s="145"/>
      <c r="W1210" s="158"/>
      <c r="X1210" s="158"/>
      <c r="Y1210" s="145" t="s">
        <v>1682</v>
      </c>
    </row>
    <row r="1211" spans="2:25" ht="14.25" customHeight="1" x14ac:dyDescent="0.25">
      <c r="B1211" s="150">
        <v>42256</v>
      </c>
      <c r="C1211" s="147">
        <v>5.3097307466058237E-2</v>
      </c>
      <c r="D1211" s="149">
        <v>5.1101729619152755E-2</v>
      </c>
      <c r="E1211" s="147">
        <v>5.4833395651574204E-2</v>
      </c>
      <c r="F1211" s="147">
        <v>5.7046258647889099E-2</v>
      </c>
      <c r="G1211" s="148">
        <v>492.89458789999998</v>
      </c>
      <c r="H1211" s="148">
        <v>36.557602580000001</v>
      </c>
      <c r="I1211" s="148">
        <v>60.860529650000004</v>
      </c>
      <c r="J1211" s="147">
        <v>-8.5840609949765466E-3</v>
      </c>
      <c r="K1211" s="159">
        <v>5.9445290287363436E-3</v>
      </c>
      <c r="L1211" s="148">
        <v>3399.3054000000002</v>
      </c>
      <c r="M1211" s="148">
        <v>0.96465199999999995</v>
      </c>
      <c r="N1211" s="145"/>
      <c r="O1211" s="145"/>
      <c r="P1211" s="145"/>
      <c r="Q1211" s="145"/>
      <c r="R1211" s="145"/>
      <c r="S1211" s="145"/>
      <c r="T1211" s="145"/>
      <c r="U1211" s="145"/>
      <c r="V1211" s="145"/>
      <c r="W1211" s="158"/>
      <c r="X1211" s="158"/>
      <c r="Y1211" s="145" t="s">
        <v>1682</v>
      </c>
    </row>
    <row r="1212" spans="2:25" ht="14.25" customHeight="1" x14ac:dyDescent="0.25">
      <c r="B1212" s="150">
        <v>42257</v>
      </c>
      <c r="C1212" s="147">
        <v>5.3142008151860112E-2</v>
      </c>
      <c r="D1212" s="149">
        <v>5.1086274551455924E-2</v>
      </c>
      <c r="E1212" s="147">
        <v>5.5158652443631162E-2</v>
      </c>
      <c r="F1212" s="147">
        <v>5.7065710313313242E-2</v>
      </c>
      <c r="G1212" s="148">
        <v>482.53951841000003</v>
      </c>
      <c r="H1212" s="148">
        <v>25.56424518</v>
      </c>
      <c r="I1212" s="148">
        <v>43.376964770000001</v>
      </c>
      <c r="J1212" s="147">
        <v>-3.3386206932624267E-3</v>
      </c>
      <c r="K1212" s="159">
        <v>5.9794357618573185E-3</v>
      </c>
      <c r="L1212" s="148">
        <v>3357.5610000000001</v>
      </c>
      <c r="M1212" s="148">
        <v>0.96445800000000004</v>
      </c>
      <c r="N1212" s="145"/>
      <c r="O1212" s="145"/>
      <c r="P1212" s="145"/>
      <c r="Q1212" s="145"/>
      <c r="R1212" s="145"/>
      <c r="S1212" s="145"/>
      <c r="T1212" s="145"/>
      <c r="U1212" s="145"/>
      <c r="V1212" s="145"/>
      <c r="W1212" s="158"/>
      <c r="X1212" s="158"/>
      <c r="Y1212" s="145" t="s">
        <v>1682</v>
      </c>
    </row>
    <row r="1213" spans="2:25" ht="14.25" customHeight="1" x14ac:dyDescent="0.25">
      <c r="B1213" s="150">
        <v>42258</v>
      </c>
      <c r="C1213" s="147">
        <v>5.336355105366327E-2</v>
      </c>
      <c r="D1213" s="149">
        <v>5.123149763514151E-2</v>
      </c>
      <c r="E1213" s="147">
        <v>5.5265217418708365E-2</v>
      </c>
      <c r="F1213" s="147">
        <v>5.7509110813741132E-2</v>
      </c>
      <c r="G1213" s="148">
        <v>477.93750697999997</v>
      </c>
      <c r="H1213" s="148">
        <v>21.477847130000001</v>
      </c>
      <c r="I1213" s="148">
        <v>33.600353339999998</v>
      </c>
      <c r="J1213" s="147">
        <v>-5.8715095791133992E-3</v>
      </c>
      <c r="K1213" s="159">
        <v>6.2776131785996225E-3</v>
      </c>
      <c r="L1213" s="148">
        <v>3347.1878000000002</v>
      </c>
      <c r="M1213" s="148">
        <v>0.96154799999999996</v>
      </c>
      <c r="N1213" s="145"/>
      <c r="O1213" s="145"/>
      <c r="P1213" s="145"/>
      <c r="Q1213" s="145"/>
      <c r="R1213" s="145"/>
      <c r="S1213" s="145"/>
      <c r="T1213" s="145"/>
      <c r="U1213" s="145"/>
      <c r="V1213" s="145"/>
      <c r="W1213" s="158"/>
      <c r="X1213" s="158"/>
      <c r="Y1213" s="145" t="s">
        <v>1682</v>
      </c>
    </row>
    <row r="1214" spans="2:25" ht="14.25" customHeight="1" x14ac:dyDescent="0.25">
      <c r="B1214" s="150">
        <v>42261</v>
      </c>
      <c r="C1214" s="147">
        <v>5.3094593503316266E-2</v>
      </c>
      <c r="D1214" s="149">
        <v>5.0828306484341751E-2</v>
      </c>
      <c r="E1214" s="147">
        <v>5.4875890127511866E-2</v>
      </c>
      <c r="F1214" s="147">
        <v>5.7336410377190013E-2</v>
      </c>
      <c r="G1214" s="148">
        <v>473.17310459999999</v>
      </c>
      <c r="H1214" s="148">
        <v>27.721860039999999</v>
      </c>
      <c r="I1214" s="148">
        <v>34.921105450000006</v>
      </c>
      <c r="J1214" s="147">
        <v>6.5072071209027844E-3</v>
      </c>
      <c r="K1214" s="159">
        <v>6.5081038928482618E-3</v>
      </c>
      <c r="L1214" s="148">
        <v>3281.1316999999999</v>
      </c>
      <c r="M1214" s="148">
        <v>0.96726800000000002</v>
      </c>
      <c r="N1214" s="145"/>
      <c r="O1214" s="145"/>
      <c r="P1214" s="145"/>
      <c r="Q1214" s="145"/>
      <c r="R1214" s="145"/>
      <c r="S1214" s="145"/>
      <c r="T1214" s="145"/>
      <c r="U1214" s="145"/>
      <c r="V1214" s="145"/>
      <c r="W1214" s="158"/>
      <c r="X1214" s="158"/>
      <c r="Y1214" s="145" t="s">
        <v>1682</v>
      </c>
    </row>
    <row r="1215" spans="2:25" ht="14.25" customHeight="1" x14ac:dyDescent="0.25">
      <c r="B1215" s="150">
        <v>42262</v>
      </c>
      <c r="C1215" s="147">
        <v>5.2915182637023037E-2</v>
      </c>
      <c r="D1215" s="149">
        <v>5.0580738773202093E-2</v>
      </c>
      <c r="E1215" s="147">
        <v>5.4949274073605184E-2</v>
      </c>
      <c r="F1215" s="147">
        <v>5.7388397658079605E-2</v>
      </c>
      <c r="G1215" s="148">
        <v>469.14186708000005</v>
      </c>
      <c r="H1215" s="148">
        <v>32.149461599999995</v>
      </c>
      <c r="I1215" s="148">
        <v>23.679759730000001</v>
      </c>
      <c r="J1215" s="147">
        <v>2.5980872671523641E-2</v>
      </c>
      <c r="K1215" s="159">
        <v>6.8076588848775127E-3</v>
      </c>
      <c r="L1215" s="148">
        <v>3152.2319000000002</v>
      </c>
      <c r="M1215" s="148">
        <v>0.97077400000000003</v>
      </c>
      <c r="N1215" s="145"/>
      <c r="O1215" s="145"/>
      <c r="P1215" s="145"/>
      <c r="Q1215" s="145"/>
      <c r="R1215" s="145"/>
      <c r="S1215" s="145"/>
      <c r="T1215" s="145"/>
      <c r="U1215" s="145"/>
      <c r="V1215" s="145"/>
      <c r="W1215" s="158"/>
      <c r="X1215" s="158"/>
      <c r="Y1215" s="145" t="s">
        <v>1682</v>
      </c>
    </row>
    <row r="1216" spans="2:25" ht="14.25" customHeight="1" x14ac:dyDescent="0.25">
      <c r="B1216" s="150">
        <v>42263</v>
      </c>
      <c r="C1216" s="147">
        <v>5.338250240208138E-2</v>
      </c>
      <c r="D1216" s="149">
        <v>5.108866303639626E-2</v>
      </c>
      <c r="E1216" s="147">
        <v>5.542845967542076E-2</v>
      </c>
      <c r="F1216" s="147">
        <v>5.7756835769790349E-2</v>
      </c>
      <c r="G1216" s="148">
        <v>466.26601178999999</v>
      </c>
      <c r="H1216" s="148">
        <v>24.54371566</v>
      </c>
      <c r="I1216" s="148">
        <v>37.272712519999999</v>
      </c>
      <c r="J1216" s="147">
        <v>-1.0135711339581302E-3</v>
      </c>
      <c r="K1216" s="159">
        <v>6.6681727333940885E-3</v>
      </c>
      <c r="L1216" s="148">
        <v>3309.2483999999999</v>
      </c>
      <c r="M1216" s="148">
        <v>0.96223199999999998</v>
      </c>
      <c r="N1216" s="145"/>
      <c r="O1216" s="145"/>
      <c r="P1216" s="145"/>
      <c r="Q1216" s="145"/>
      <c r="R1216" s="145"/>
      <c r="S1216" s="145"/>
      <c r="T1216" s="145"/>
      <c r="U1216" s="145"/>
      <c r="V1216" s="145"/>
      <c r="W1216" s="158"/>
      <c r="X1216" s="158"/>
      <c r="Y1216" s="145" t="s">
        <v>1682</v>
      </c>
    </row>
    <row r="1217" spans="2:25" ht="14.25" customHeight="1" x14ac:dyDescent="0.25">
      <c r="B1217" s="150">
        <v>42264</v>
      </c>
      <c r="C1217" s="147">
        <v>5.3201083074998511E-2</v>
      </c>
      <c r="D1217" s="149">
        <v>5.0895115478470455E-2</v>
      </c>
      <c r="E1217" s="147">
        <v>5.5166762513089121E-2</v>
      </c>
      <c r="F1217" s="147">
        <v>5.7181421840190809E-2</v>
      </c>
      <c r="G1217" s="148">
        <v>442.58103254000002</v>
      </c>
      <c r="H1217" s="148">
        <v>22.089525889999997</v>
      </c>
      <c r="I1217" s="148">
        <v>42.028555690000005</v>
      </c>
      <c r="J1217" s="147">
        <v>3.6370021263499243E-3</v>
      </c>
      <c r="K1217" s="159">
        <v>6.2863063617203535E-3</v>
      </c>
      <c r="L1217" s="148">
        <v>3236.9985999999999</v>
      </c>
      <c r="M1217" s="148">
        <v>0.96868299999999996</v>
      </c>
      <c r="N1217" s="145"/>
      <c r="O1217" s="145"/>
      <c r="P1217" s="145"/>
      <c r="Q1217" s="145"/>
      <c r="R1217" s="145"/>
      <c r="S1217" s="145"/>
      <c r="T1217" s="145"/>
      <c r="U1217" s="145"/>
      <c r="V1217" s="145"/>
      <c r="W1217" s="158"/>
      <c r="X1217" s="158"/>
      <c r="Y1217" s="145" t="s">
        <v>1682</v>
      </c>
    </row>
    <row r="1218" spans="2:25" ht="14.25" customHeight="1" x14ac:dyDescent="0.25">
      <c r="B1218" s="150">
        <v>42265</v>
      </c>
      <c r="C1218" s="147">
        <v>5.3206859808838297E-2</v>
      </c>
      <c r="D1218" s="149">
        <v>5.0904428378678236E-2</v>
      </c>
      <c r="E1218" s="147">
        <v>5.5183343563222326E-2</v>
      </c>
      <c r="F1218" s="147">
        <v>5.7206106144698073E-2</v>
      </c>
      <c r="G1218" s="148">
        <v>444.40128371999998</v>
      </c>
      <c r="H1218" s="148">
        <v>17.610050140000002</v>
      </c>
      <c r="I1218" s="148">
        <v>28.831986690000001</v>
      </c>
      <c r="J1218" s="147">
        <v>-6.5810013786435154E-3</v>
      </c>
      <c r="K1218" s="159">
        <v>6.3016777660198364E-3</v>
      </c>
      <c r="L1218" s="148">
        <v>3251.2732000000001</v>
      </c>
      <c r="M1218" s="148">
        <v>0.96698300000000004</v>
      </c>
      <c r="N1218" s="145"/>
      <c r="O1218" s="145"/>
      <c r="P1218" s="145"/>
      <c r="Q1218" s="145"/>
      <c r="R1218" s="145"/>
      <c r="S1218" s="145"/>
      <c r="T1218" s="145"/>
      <c r="U1218" s="145"/>
      <c r="V1218" s="145"/>
      <c r="W1218" s="158"/>
      <c r="X1218" s="158"/>
      <c r="Y1218" s="145" t="s">
        <v>1682</v>
      </c>
    </row>
    <row r="1219" spans="2:25" ht="14.25" customHeight="1" x14ac:dyDescent="0.25">
      <c r="B1219" s="150">
        <v>42268</v>
      </c>
      <c r="C1219" s="147">
        <v>5.3283028414447813E-2</v>
      </c>
      <c r="D1219" s="149">
        <v>5.1015741693859265E-2</v>
      </c>
      <c r="E1219" s="147">
        <v>5.510562601104671E-2</v>
      </c>
      <c r="F1219" s="147">
        <v>5.7204526854413851E-2</v>
      </c>
      <c r="G1219" s="148">
        <v>437.56247867000002</v>
      </c>
      <c r="H1219" s="148">
        <v>19.940731299999999</v>
      </c>
      <c r="I1219" s="148">
        <v>39.338482880000001</v>
      </c>
      <c r="J1219" s="147">
        <v>-1.0817843127903081E-2</v>
      </c>
      <c r="K1219" s="159">
        <v>6.1887851605545857E-3</v>
      </c>
      <c r="L1219" s="148">
        <v>3308.2467000000001</v>
      </c>
      <c r="M1219" s="148">
        <v>0.96621999999999997</v>
      </c>
      <c r="N1219" s="145"/>
      <c r="O1219" s="145"/>
      <c r="P1219" s="145"/>
      <c r="Q1219" s="145"/>
      <c r="R1219" s="145"/>
      <c r="S1219" s="145"/>
      <c r="T1219" s="145"/>
      <c r="U1219" s="145"/>
      <c r="V1219" s="145"/>
      <c r="W1219" s="158"/>
      <c r="X1219" s="158"/>
      <c r="Y1219" s="145" t="s">
        <v>1682</v>
      </c>
    </row>
    <row r="1220" spans="2:25" ht="14.25" customHeight="1" x14ac:dyDescent="0.25">
      <c r="B1220" s="150">
        <v>42269</v>
      </c>
      <c r="C1220" s="147">
        <v>5.331410090464931E-2</v>
      </c>
      <c r="D1220" s="149">
        <v>5.1001655562023657E-2</v>
      </c>
      <c r="E1220" s="147">
        <v>5.5268713392131602E-2</v>
      </c>
      <c r="F1220" s="147">
        <v>5.7236551557509098E-2</v>
      </c>
      <c r="G1220" s="148">
        <v>433.90136544000006</v>
      </c>
      <c r="H1220" s="148">
        <v>20.071909380000001</v>
      </c>
      <c r="I1220" s="148">
        <v>45.419315340000004</v>
      </c>
      <c r="J1220" s="147">
        <v>-3.0831996718213238E-3</v>
      </c>
      <c r="K1220" s="159">
        <v>6.2348959954854413E-3</v>
      </c>
      <c r="L1220" s="148">
        <v>3339.03</v>
      </c>
      <c r="M1220" s="148">
        <v>0.96653500000000003</v>
      </c>
      <c r="N1220" s="145"/>
      <c r="O1220" s="145"/>
      <c r="P1220" s="145"/>
      <c r="Q1220" s="145"/>
      <c r="R1220" s="145"/>
      <c r="S1220" s="145"/>
      <c r="T1220" s="145"/>
      <c r="U1220" s="145"/>
      <c r="V1220" s="145"/>
      <c r="W1220" s="158"/>
      <c r="X1220" s="158"/>
      <c r="Y1220" s="145" t="s">
        <v>1682</v>
      </c>
    </row>
    <row r="1221" spans="2:25" ht="14.25" customHeight="1" x14ac:dyDescent="0.25">
      <c r="B1221" s="150">
        <v>42270</v>
      </c>
      <c r="C1221" s="147">
        <v>5.336265730805588E-2</v>
      </c>
      <c r="D1221" s="149">
        <v>5.1025330505304597E-2</v>
      </c>
      <c r="E1221" s="147">
        <v>5.5306869196662681E-2</v>
      </c>
      <c r="F1221" s="147">
        <v>5.72488387774156E-2</v>
      </c>
      <c r="G1221" s="148">
        <v>430.67375582</v>
      </c>
      <c r="H1221" s="148">
        <v>13.821714790000001</v>
      </c>
      <c r="I1221" s="148">
        <v>34.880905910000003</v>
      </c>
      <c r="J1221" s="147">
        <v>-1.3014660756811311E-3</v>
      </c>
      <c r="K1221" s="159">
        <v>6.223508272111003E-3</v>
      </c>
      <c r="L1221" s="148">
        <v>3263.0275000000001</v>
      </c>
      <c r="M1221" s="148">
        <v>0.96629399999999999</v>
      </c>
      <c r="N1221" s="145"/>
      <c r="O1221" s="145"/>
      <c r="P1221" s="145"/>
      <c r="Q1221" s="145"/>
      <c r="R1221" s="145"/>
      <c r="S1221" s="145"/>
      <c r="T1221" s="145"/>
      <c r="U1221" s="145"/>
      <c r="V1221" s="145"/>
      <c r="W1221" s="158"/>
      <c r="X1221" s="158"/>
      <c r="Y1221" s="145" t="s">
        <v>1682</v>
      </c>
    </row>
    <row r="1222" spans="2:25" ht="14.25" customHeight="1" x14ac:dyDescent="0.25">
      <c r="B1222" s="150">
        <v>42271</v>
      </c>
      <c r="C1222" s="147">
        <v>5.3405853541967779E-2</v>
      </c>
      <c r="D1222" s="149">
        <v>5.109412669140026E-2</v>
      </c>
      <c r="E1222" s="147">
        <v>5.5452899596186517E-2</v>
      </c>
      <c r="F1222" s="147">
        <v>5.7143019688402179E-2</v>
      </c>
      <c r="G1222" s="148">
        <v>433.85426259000002</v>
      </c>
      <c r="H1222" s="148">
        <v>15.48804159</v>
      </c>
      <c r="I1222" s="148">
        <v>33.911765150000001</v>
      </c>
      <c r="J1222" s="147">
        <v>-1.4502539629955072E-3</v>
      </c>
      <c r="K1222" s="159">
        <v>6.0488929970019187E-3</v>
      </c>
      <c r="L1222" s="148">
        <v>3284.9991</v>
      </c>
      <c r="M1222" s="148">
        <v>0.96558900000000003</v>
      </c>
      <c r="N1222" s="145"/>
      <c r="O1222" s="145"/>
      <c r="P1222" s="145"/>
      <c r="Q1222" s="145"/>
      <c r="R1222" s="145"/>
      <c r="S1222" s="145"/>
      <c r="T1222" s="145"/>
      <c r="U1222" s="145"/>
      <c r="V1222" s="145"/>
      <c r="W1222" s="158"/>
      <c r="X1222" s="158"/>
      <c r="Y1222" s="145" t="s">
        <v>1682</v>
      </c>
    </row>
    <row r="1223" spans="2:25" ht="14.25" customHeight="1" x14ac:dyDescent="0.25">
      <c r="B1223" s="150">
        <v>42272</v>
      </c>
      <c r="C1223" s="147">
        <v>5.3322744084655274E-2</v>
      </c>
      <c r="D1223" s="149">
        <v>5.0974001592286704E-2</v>
      </c>
      <c r="E1223" s="147">
        <v>5.5170679510388287E-2</v>
      </c>
      <c r="F1223" s="147">
        <v>5.7154271156247591E-2</v>
      </c>
      <c r="G1223" s="148">
        <v>436.01682604000001</v>
      </c>
      <c r="H1223" s="148">
        <v>14.49075667</v>
      </c>
      <c r="I1223" s="148">
        <v>33.267075849999998</v>
      </c>
      <c r="J1223" s="147">
        <v>6.2299710514689974E-3</v>
      </c>
      <c r="K1223" s="159">
        <v>6.1802695639608871E-3</v>
      </c>
      <c r="L1223" s="148">
        <v>3231.9513999999999</v>
      </c>
      <c r="M1223" s="148">
        <v>0.96713099999999996</v>
      </c>
      <c r="N1223" s="145"/>
      <c r="O1223" s="145"/>
      <c r="P1223" s="145"/>
      <c r="Q1223" s="145"/>
      <c r="R1223" s="145"/>
      <c r="S1223" s="145"/>
      <c r="T1223" s="145"/>
      <c r="U1223" s="145"/>
      <c r="V1223" s="145"/>
      <c r="W1223" s="158"/>
      <c r="X1223" s="158"/>
      <c r="Y1223" s="145" t="s">
        <v>1682</v>
      </c>
    </row>
    <row r="1224" spans="2:25" ht="14.25" customHeight="1" x14ac:dyDescent="0.25">
      <c r="B1224" s="150">
        <v>42275</v>
      </c>
      <c r="C1224" s="147">
        <v>5.3329992440425369E-2</v>
      </c>
      <c r="D1224" s="149">
        <v>5.1045077955466513E-2</v>
      </c>
      <c r="E1224" s="147">
        <v>5.5187074779495908E-2</v>
      </c>
      <c r="F1224" s="147">
        <v>5.7192303187159212E-2</v>
      </c>
      <c r="G1224" s="148">
        <v>440.40396847</v>
      </c>
      <c r="H1224" s="148">
        <v>14.532271119999999</v>
      </c>
      <c r="I1224" s="148">
        <v>29.266664939999998</v>
      </c>
      <c r="J1224" s="147">
        <v>-3.1486688500706257E-3</v>
      </c>
      <c r="K1224" s="159">
        <v>6.147225231692699E-3</v>
      </c>
      <c r="L1224" s="148">
        <v>3242.7523999999999</v>
      </c>
      <c r="M1224" s="148">
        <v>0.96608300000000003</v>
      </c>
      <c r="N1224" s="145"/>
      <c r="O1224" s="145"/>
      <c r="P1224" s="145"/>
      <c r="Q1224" s="145"/>
      <c r="R1224" s="145"/>
      <c r="S1224" s="145"/>
      <c r="T1224" s="145"/>
      <c r="U1224" s="145"/>
      <c r="V1224" s="145"/>
      <c r="W1224" s="158"/>
      <c r="X1224" s="158"/>
      <c r="Y1224" s="145" t="s">
        <v>1682</v>
      </c>
    </row>
    <row r="1225" spans="2:25" ht="14.25" customHeight="1" x14ac:dyDescent="0.25">
      <c r="B1225" s="150">
        <v>42276</v>
      </c>
      <c r="C1225" s="147">
        <v>5.309319439128897E-2</v>
      </c>
      <c r="D1225" s="149">
        <v>5.0746790380428647E-2</v>
      </c>
      <c r="E1225" s="147">
        <v>5.48389837053391E-2</v>
      </c>
      <c r="F1225" s="147">
        <v>5.7113855340025603E-2</v>
      </c>
      <c r="G1225" s="148">
        <v>442.1457944</v>
      </c>
      <c r="H1225" s="148">
        <v>14.002939009999999</v>
      </c>
      <c r="I1225" s="148">
        <v>24.497168760000001</v>
      </c>
      <c r="J1225" s="147">
        <v>-2.0139095006145055E-3</v>
      </c>
      <c r="K1225" s="159">
        <v>6.3670649595969561E-3</v>
      </c>
      <c r="L1225" s="148">
        <v>3178.8544000000002</v>
      </c>
      <c r="M1225" s="148">
        <v>0.97011700000000001</v>
      </c>
      <c r="N1225" s="145"/>
      <c r="O1225" s="145"/>
      <c r="P1225" s="145"/>
      <c r="Q1225" s="145"/>
      <c r="R1225" s="145"/>
      <c r="S1225" s="145"/>
      <c r="T1225" s="145"/>
      <c r="U1225" s="145"/>
      <c r="V1225" s="145"/>
      <c r="W1225" s="158"/>
      <c r="X1225" s="158"/>
      <c r="Y1225" s="145" t="s">
        <v>1682</v>
      </c>
    </row>
    <row r="1226" spans="2:25" ht="14.25" customHeight="1" x14ac:dyDescent="0.25">
      <c r="B1226" s="150">
        <v>42277</v>
      </c>
      <c r="C1226" s="147">
        <v>5.2802615562356194E-2</v>
      </c>
      <c r="D1226" s="149">
        <v>5.0518988353007839E-2</v>
      </c>
      <c r="E1226" s="147">
        <v>5.4198119925423206E-2</v>
      </c>
      <c r="F1226" s="147">
        <v>5.6794244864975189E-2</v>
      </c>
      <c r="G1226" s="148">
        <v>442.99624016000007</v>
      </c>
      <c r="H1226" s="148">
        <v>14.52238657</v>
      </c>
      <c r="I1226" s="148">
        <v>26.01329964</v>
      </c>
      <c r="J1226" s="147">
        <v>-7.7231219489901038E-4</v>
      </c>
      <c r="K1226" s="159">
        <v>6.2752565119673503E-3</v>
      </c>
      <c r="L1226" s="148">
        <v>3202.9475000000002</v>
      </c>
      <c r="M1226" s="148">
        <v>0.975078</v>
      </c>
      <c r="N1226" s="145"/>
      <c r="O1226" s="145"/>
      <c r="P1226" s="145"/>
      <c r="Q1226" s="145"/>
      <c r="R1226" s="145"/>
      <c r="S1226" s="145"/>
      <c r="T1226" s="145"/>
      <c r="U1226" s="145"/>
      <c r="V1226" s="145"/>
      <c r="W1226" s="158"/>
      <c r="X1226" s="158"/>
      <c r="Y1226" s="145" t="s">
        <v>1682</v>
      </c>
    </row>
    <row r="1227" spans="2:25" ht="14.25" customHeight="1" x14ac:dyDescent="0.25">
      <c r="B1227" s="150">
        <v>42285</v>
      </c>
      <c r="C1227" s="147">
        <v>5.2985994403623789E-2</v>
      </c>
      <c r="D1227" s="149">
        <v>5.0768836111232875E-2</v>
      </c>
      <c r="E1227" s="147">
        <v>5.4403305434834598E-2</v>
      </c>
      <c r="F1227" s="147">
        <v>5.7049855571417063E-2</v>
      </c>
      <c r="G1227" s="148">
        <v>441.65123145000001</v>
      </c>
      <c r="H1227" s="148">
        <v>12.949143660000001</v>
      </c>
      <c r="I1227" s="148">
        <v>40.072245289999998</v>
      </c>
      <c r="J1227" s="147">
        <v>-1.5038253913561969E-3</v>
      </c>
      <c r="K1227" s="159">
        <v>6.2810194601841882E-3</v>
      </c>
      <c r="L1227" s="148">
        <v>3296.482</v>
      </c>
      <c r="M1227" s="148">
        <v>0.97170900000000004</v>
      </c>
      <c r="N1227" s="145"/>
      <c r="O1227" s="145"/>
      <c r="P1227" s="145"/>
      <c r="Q1227" s="145"/>
      <c r="R1227" s="145"/>
      <c r="S1227" s="145"/>
      <c r="T1227" s="145"/>
      <c r="U1227" s="145"/>
      <c r="V1227" s="145"/>
      <c r="W1227" s="158"/>
      <c r="X1227" s="158"/>
      <c r="Y1227" s="145" t="s">
        <v>1682</v>
      </c>
    </row>
    <row r="1228" spans="2:25" ht="14.25" customHeight="1" x14ac:dyDescent="0.25">
      <c r="B1228" s="150">
        <v>42286</v>
      </c>
      <c r="C1228" s="147">
        <v>5.2982770842853036E-2</v>
      </c>
      <c r="D1228" s="149">
        <v>5.0741197480845698E-2</v>
      </c>
      <c r="E1228" s="147">
        <v>5.4394998537693529E-2</v>
      </c>
      <c r="F1228" s="147">
        <v>5.7104178469607289E-2</v>
      </c>
      <c r="G1228" s="148">
        <v>439.94056969999997</v>
      </c>
      <c r="H1228" s="148">
        <v>11.437573130000001</v>
      </c>
      <c r="I1228" s="148">
        <v>38.75459129</v>
      </c>
      <c r="J1228" s="147">
        <v>-4.3757950685738576E-3</v>
      </c>
      <c r="K1228" s="159">
        <v>6.3629809887615907E-3</v>
      </c>
      <c r="L1228" s="148">
        <v>3340.1158999999998</v>
      </c>
      <c r="M1228" s="148">
        <v>0.97245099999999995</v>
      </c>
      <c r="N1228" s="145"/>
      <c r="O1228" s="145"/>
      <c r="P1228" s="145"/>
      <c r="Q1228" s="145"/>
      <c r="R1228" s="145"/>
      <c r="S1228" s="145"/>
      <c r="T1228" s="145"/>
      <c r="U1228" s="145"/>
      <c r="V1228" s="145"/>
      <c r="W1228" s="158"/>
      <c r="X1228" s="158"/>
      <c r="Y1228" s="145" t="s">
        <v>1682</v>
      </c>
    </row>
    <row r="1229" spans="2:25" ht="14.25" customHeight="1" x14ac:dyDescent="0.25">
      <c r="B1229" s="150">
        <v>42289</v>
      </c>
      <c r="C1229" s="147">
        <v>5.3222532820319253E-2</v>
      </c>
      <c r="D1229" s="149">
        <v>5.1043473986732334E-2</v>
      </c>
      <c r="E1229" s="147">
        <v>5.4529496985936454E-2</v>
      </c>
      <c r="F1229" s="147">
        <v>5.7247303417549335E-2</v>
      </c>
      <c r="G1229" s="148">
        <v>439.47950056999997</v>
      </c>
      <c r="H1229" s="148">
        <v>18.15913402</v>
      </c>
      <c r="I1229" s="148">
        <v>50.831602119999999</v>
      </c>
      <c r="J1229" s="147">
        <v>-3.4532100820331073E-3</v>
      </c>
      <c r="K1229" s="159">
        <v>6.2038294308170011E-3</v>
      </c>
      <c r="L1229" s="148">
        <v>3447.6934000000001</v>
      </c>
      <c r="M1229" s="148">
        <v>0.96810700000000005</v>
      </c>
      <c r="N1229" s="145"/>
      <c r="O1229" s="145"/>
      <c r="P1229" s="145"/>
      <c r="Q1229" s="145"/>
      <c r="R1229" s="145"/>
      <c r="S1229" s="145"/>
      <c r="T1229" s="145"/>
      <c r="U1229" s="145"/>
      <c r="V1229" s="145"/>
      <c r="W1229" s="158"/>
      <c r="X1229" s="158"/>
      <c r="Y1229" s="145" t="s">
        <v>1682</v>
      </c>
    </row>
    <row r="1230" spans="2:25" ht="14.25" customHeight="1" x14ac:dyDescent="0.25">
      <c r="B1230" s="150">
        <v>42290</v>
      </c>
      <c r="C1230" s="147">
        <v>5.3407578994667193E-2</v>
      </c>
      <c r="D1230" s="149">
        <v>5.1332192294724806E-2</v>
      </c>
      <c r="E1230" s="147">
        <v>5.495739626834973E-2</v>
      </c>
      <c r="F1230" s="147">
        <v>5.7343519108608215E-2</v>
      </c>
      <c r="G1230" s="148">
        <v>441.73096237000004</v>
      </c>
      <c r="H1230" s="148">
        <v>15.240656520000002</v>
      </c>
      <c r="I1230" s="148">
        <v>46.01136099</v>
      </c>
      <c r="J1230" s="147">
        <v>-2.2864333557936025E-3</v>
      </c>
      <c r="K1230" s="159">
        <v>6.0113268138834094E-3</v>
      </c>
      <c r="L1230" s="148">
        <v>3445.0430999999999</v>
      </c>
      <c r="M1230" s="148">
        <v>0.96454300000000004</v>
      </c>
      <c r="N1230" s="145"/>
      <c r="O1230" s="145"/>
      <c r="P1230" s="145"/>
      <c r="Q1230" s="145"/>
      <c r="R1230" s="145"/>
      <c r="S1230" s="145"/>
      <c r="T1230" s="145"/>
      <c r="U1230" s="145"/>
      <c r="V1230" s="145"/>
      <c r="W1230" s="158"/>
      <c r="X1230" s="158"/>
      <c r="Y1230" s="145" t="s">
        <v>1682</v>
      </c>
    </row>
    <row r="1231" spans="2:25" ht="14.25" customHeight="1" x14ac:dyDescent="0.25">
      <c r="B1231" s="150">
        <v>42291</v>
      </c>
      <c r="C1231" s="147">
        <v>5.3250144458816519E-2</v>
      </c>
      <c r="D1231" s="149">
        <v>5.1208155838083587E-2</v>
      </c>
      <c r="E1231" s="147">
        <v>5.4485842411074792E-2</v>
      </c>
      <c r="F1231" s="147">
        <v>5.7323567798748455E-2</v>
      </c>
      <c r="G1231" s="148">
        <v>448.83492923</v>
      </c>
      <c r="H1231" s="148">
        <v>15.379451329999998</v>
      </c>
      <c r="I1231" s="148">
        <v>47.971843739999997</v>
      </c>
      <c r="J1231" s="147">
        <v>-2.3168779257498454E-3</v>
      </c>
      <c r="K1231" s="159">
        <v>6.1154119606648683E-3</v>
      </c>
      <c r="L1231" s="148">
        <v>3406.1116000000002</v>
      </c>
      <c r="M1231" s="148">
        <v>0.966391</v>
      </c>
      <c r="N1231" s="145"/>
      <c r="O1231" s="145"/>
      <c r="P1231" s="145"/>
      <c r="Q1231" s="145"/>
      <c r="R1231" s="145"/>
      <c r="S1231" s="145"/>
      <c r="T1231" s="145"/>
      <c r="U1231" s="145"/>
      <c r="V1231" s="145"/>
      <c r="W1231" s="158"/>
      <c r="X1231" s="158"/>
      <c r="Y1231" s="145" t="s">
        <v>1682</v>
      </c>
    </row>
    <row r="1232" spans="2:25" ht="14.25" customHeight="1" x14ac:dyDescent="0.25">
      <c r="B1232" s="150">
        <v>42292</v>
      </c>
      <c r="C1232" s="147">
        <v>5.3705632400663172E-2</v>
      </c>
      <c r="D1232" s="149">
        <v>5.1817168476462665E-2</v>
      </c>
      <c r="E1232" s="147">
        <v>5.502460908321731E-2</v>
      </c>
      <c r="F1232" s="147">
        <v>5.7616627751070022E-2</v>
      </c>
      <c r="G1232" s="148">
        <v>450.98579204000004</v>
      </c>
      <c r="H1232" s="148">
        <v>21.538335610000001</v>
      </c>
      <c r="I1232" s="148">
        <v>55.625529650000004</v>
      </c>
      <c r="J1232" s="147">
        <v>-1.1905694944752657E-3</v>
      </c>
      <c r="K1232" s="159">
        <v>5.7994592746073576E-3</v>
      </c>
      <c r="L1232" s="148">
        <v>3486.8150000000001</v>
      </c>
      <c r="M1232" s="148">
        <v>0.95789100000000005</v>
      </c>
      <c r="N1232" s="145"/>
      <c r="O1232" s="145"/>
      <c r="P1232" s="145"/>
      <c r="Q1232" s="145"/>
      <c r="R1232" s="145"/>
      <c r="S1232" s="145"/>
      <c r="T1232" s="145"/>
      <c r="U1232" s="145"/>
      <c r="V1232" s="145"/>
      <c r="W1232" s="158"/>
      <c r="X1232" s="158"/>
      <c r="Y1232" s="145" t="s">
        <v>1682</v>
      </c>
    </row>
    <row r="1233" spans="2:25" ht="14.25" customHeight="1" x14ac:dyDescent="0.25">
      <c r="B1233" s="150">
        <v>42293</v>
      </c>
      <c r="C1233" s="147">
        <v>5.3850812084641653E-2</v>
      </c>
      <c r="D1233" s="149">
        <v>5.2174350869335563E-2</v>
      </c>
      <c r="E1233" s="147">
        <v>5.5132853851368908E-2</v>
      </c>
      <c r="F1233" s="147">
        <v>5.7605906375603581E-2</v>
      </c>
      <c r="G1233" s="148">
        <v>455.59223515999997</v>
      </c>
      <c r="H1233" s="148">
        <v>23.704971960000002</v>
      </c>
      <c r="I1233" s="148">
        <v>72.520544340000001</v>
      </c>
      <c r="J1233" s="147">
        <v>-1.9761899083415202E-3</v>
      </c>
      <c r="K1233" s="159">
        <v>5.4315555062680182E-3</v>
      </c>
      <c r="L1233" s="148">
        <v>3534.0653000000002</v>
      </c>
      <c r="M1233" s="148">
        <v>0.95518400000000003</v>
      </c>
      <c r="N1233" s="145"/>
      <c r="O1233" s="145"/>
      <c r="P1233" s="145"/>
      <c r="Q1233" s="145"/>
      <c r="R1233" s="145"/>
      <c r="S1233" s="145"/>
      <c r="T1233" s="145"/>
      <c r="U1233" s="145"/>
      <c r="V1233" s="145"/>
      <c r="W1233" s="158"/>
      <c r="X1233" s="158"/>
      <c r="Y1233" s="145" t="s">
        <v>1682</v>
      </c>
    </row>
    <row r="1234" spans="2:25" ht="14.25" customHeight="1" x14ac:dyDescent="0.25">
      <c r="B1234" s="150">
        <v>42296</v>
      </c>
      <c r="C1234" s="147">
        <v>5.3790134828335182E-2</v>
      </c>
      <c r="D1234" s="149">
        <v>5.2097769033038539E-2</v>
      </c>
      <c r="E1234" s="147">
        <v>5.4921673152655157E-2</v>
      </c>
      <c r="F1234" s="147">
        <v>5.769755062113742E-2</v>
      </c>
      <c r="G1234" s="148">
        <v>460.84088198999996</v>
      </c>
      <c r="H1234" s="148">
        <v>20.481296830000002</v>
      </c>
      <c r="I1234" s="148">
        <v>65.999550159999998</v>
      </c>
      <c r="J1234" s="147">
        <v>-4.3221742019071358E-3</v>
      </c>
      <c r="K1234" s="159">
        <v>5.5997815880988802E-3</v>
      </c>
      <c r="L1234" s="148">
        <v>3534.1821</v>
      </c>
      <c r="M1234" s="148">
        <v>0.95605700000000005</v>
      </c>
      <c r="N1234" s="145"/>
      <c r="O1234" s="145"/>
      <c r="P1234" s="145"/>
      <c r="Q1234" s="145"/>
      <c r="R1234" s="145"/>
      <c r="S1234" s="145"/>
      <c r="T1234" s="145"/>
      <c r="U1234" s="145"/>
      <c r="V1234" s="145"/>
      <c r="W1234" s="158"/>
      <c r="X1234" s="158"/>
      <c r="Y1234" s="145" t="s">
        <v>1682</v>
      </c>
    </row>
    <row r="1235" spans="2:25" ht="14.25" customHeight="1" x14ac:dyDescent="0.25">
      <c r="B1235" s="150">
        <v>42297</v>
      </c>
      <c r="C1235" s="147">
        <v>5.3456298892462381E-2</v>
      </c>
      <c r="D1235" s="149">
        <v>5.1722338503873748E-2</v>
      </c>
      <c r="E1235" s="147">
        <v>5.4808117831710475E-2</v>
      </c>
      <c r="F1235" s="147">
        <v>5.7644285523951254E-2</v>
      </c>
      <c r="G1235" s="148">
        <v>467.47361229999996</v>
      </c>
      <c r="H1235" s="148">
        <v>23.074532870000002</v>
      </c>
      <c r="I1235" s="148">
        <v>58.664053269999997</v>
      </c>
      <c r="J1235" s="147">
        <v>-3.4397594287901511E-3</v>
      </c>
      <c r="K1235" s="159">
        <v>5.921947020077506E-3</v>
      </c>
      <c r="L1235" s="148">
        <v>3577.7026999999998</v>
      </c>
      <c r="M1235" s="148">
        <v>0.96177500000000005</v>
      </c>
      <c r="N1235" s="145"/>
      <c r="O1235" s="145"/>
      <c r="P1235" s="145"/>
      <c r="Q1235" s="145"/>
      <c r="R1235" s="145"/>
      <c r="S1235" s="145"/>
      <c r="T1235" s="145"/>
      <c r="U1235" s="145"/>
      <c r="V1235" s="145"/>
      <c r="W1235" s="158"/>
      <c r="X1235" s="158"/>
      <c r="Y1235" s="145" t="s">
        <v>1682</v>
      </c>
    </row>
    <row r="1236" spans="2:25" ht="14.25" customHeight="1" x14ac:dyDescent="0.25">
      <c r="B1236" s="150">
        <v>42298</v>
      </c>
      <c r="C1236" s="147">
        <v>5.3155375862957571E-2</v>
      </c>
      <c r="D1236" s="149">
        <v>5.1220707956638217E-2</v>
      </c>
      <c r="E1236" s="147">
        <v>5.4349108715480605E-2</v>
      </c>
      <c r="F1236" s="147">
        <v>5.7548452790456887E-2</v>
      </c>
      <c r="G1236" s="148">
        <v>466.72615245000003</v>
      </c>
      <c r="H1236" s="148">
        <v>20.087803899999997</v>
      </c>
      <c r="I1236" s="148">
        <v>69.611728960000008</v>
      </c>
      <c r="J1236" s="147">
        <v>6.5278466327528314E-3</v>
      </c>
      <c r="K1236" s="159">
        <v>6.3277448338186701E-3</v>
      </c>
      <c r="L1236" s="148">
        <v>3473.2543999999998</v>
      </c>
      <c r="M1236" s="148">
        <v>0.96677400000000002</v>
      </c>
      <c r="N1236" s="145"/>
      <c r="O1236" s="145"/>
      <c r="P1236" s="145"/>
      <c r="Q1236" s="145"/>
      <c r="R1236" s="145"/>
      <c r="S1236" s="145"/>
      <c r="T1236" s="145"/>
      <c r="U1236" s="145"/>
      <c r="V1236" s="145"/>
      <c r="W1236" s="158"/>
      <c r="X1236" s="158"/>
      <c r="Y1236" s="145" t="s">
        <v>1682</v>
      </c>
    </row>
    <row r="1237" spans="2:25" ht="14.25" customHeight="1" x14ac:dyDescent="0.25">
      <c r="B1237" s="150">
        <v>42299</v>
      </c>
      <c r="C1237" s="147">
        <v>5.3262528168634381E-2</v>
      </c>
      <c r="D1237" s="149">
        <v>5.148618780829127E-2</v>
      </c>
      <c r="E1237" s="147">
        <v>5.4616001790103022E-2</v>
      </c>
      <c r="F1237" s="147">
        <v>5.7572054423686229E-2</v>
      </c>
      <c r="G1237" s="148">
        <v>469.73591531999995</v>
      </c>
      <c r="H1237" s="148">
        <v>17.57746388</v>
      </c>
      <c r="I1237" s="148">
        <v>63.343209170000002</v>
      </c>
      <c r="J1237" s="147">
        <v>-1.6522984297837973E-3</v>
      </c>
      <c r="K1237" s="159">
        <v>6.0858666153949595E-3</v>
      </c>
      <c r="L1237" s="148">
        <v>3524.5338999999999</v>
      </c>
      <c r="M1237" s="148">
        <v>0.96437899999999999</v>
      </c>
      <c r="N1237" s="145"/>
      <c r="O1237" s="145"/>
      <c r="P1237" s="145"/>
      <c r="Q1237" s="145"/>
      <c r="R1237" s="145"/>
      <c r="S1237" s="145"/>
      <c r="T1237" s="145"/>
      <c r="U1237" s="145"/>
      <c r="V1237" s="145"/>
      <c r="W1237" s="158"/>
      <c r="X1237" s="158"/>
      <c r="Y1237" s="145" t="s">
        <v>1682</v>
      </c>
    </row>
    <row r="1238" spans="2:25" ht="14.25" customHeight="1" x14ac:dyDescent="0.25">
      <c r="B1238" s="150">
        <v>42300</v>
      </c>
      <c r="C1238" s="147">
        <v>5.2993437067757526E-2</v>
      </c>
      <c r="D1238" s="149">
        <v>5.1169752065650942E-2</v>
      </c>
      <c r="E1238" s="147">
        <v>5.438170126600575E-2</v>
      </c>
      <c r="F1238" s="147">
        <v>5.7456149887733635E-2</v>
      </c>
      <c r="G1238" s="148">
        <v>472.51712379000003</v>
      </c>
      <c r="H1238" s="148">
        <v>23.54985271</v>
      </c>
      <c r="I1238" s="148">
        <v>70.176059640000005</v>
      </c>
      <c r="J1238" s="147">
        <v>-2.8863918695948049E-3</v>
      </c>
      <c r="K1238" s="159">
        <v>6.2863978220826927E-3</v>
      </c>
      <c r="L1238" s="148">
        <v>3571.2411000000002</v>
      </c>
      <c r="M1238" s="148">
        <v>0.96948500000000004</v>
      </c>
      <c r="N1238" s="145"/>
      <c r="O1238" s="145"/>
      <c r="P1238" s="145"/>
      <c r="Q1238" s="145"/>
      <c r="R1238" s="145"/>
      <c r="S1238" s="145"/>
      <c r="T1238" s="145"/>
      <c r="U1238" s="145"/>
      <c r="V1238" s="145"/>
      <c r="W1238" s="158"/>
      <c r="X1238" s="158"/>
      <c r="Y1238" s="145" t="s">
        <v>1682</v>
      </c>
    </row>
    <row r="1239" spans="2:25" ht="14.25" customHeight="1" x14ac:dyDescent="0.25">
      <c r="B1239" s="150">
        <v>42303</v>
      </c>
      <c r="C1239" s="147">
        <v>5.0414781301044195E-2</v>
      </c>
      <c r="D1239" s="149">
        <v>4.8439474158708376E-2</v>
      </c>
      <c r="E1239" s="147">
        <v>5.1664343115780054E-2</v>
      </c>
      <c r="F1239" s="147">
        <v>5.4943104560605437E-2</v>
      </c>
      <c r="G1239" s="148">
        <v>471.56516572999999</v>
      </c>
      <c r="H1239" s="148">
        <v>18.703433919999998</v>
      </c>
      <c r="I1239" s="148">
        <v>71.631613439999995</v>
      </c>
      <c r="J1239" s="147">
        <v>-2.6041577801568429E-3</v>
      </c>
      <c r="K1239" s="159">
        <v>6.5036304018970606E-3</v>
      </c>
      <c r="L1239" s="148">
        <v>3589.2611000000002</v>
      </c>
      <c r="M1239" s="148">
        <v>0.97233199999999997</v>
      </c>
      <c r="N1239" s="145"/>
      <c r="O1239" s="145"/>
      <c r="P1239" s="145"/>
      <c r="Q1239" s="145"/>
      <c r="R1239" s="145"/>
      <c r="S1239" s="145"/>
      <c r="T1239" s="145"/>
      <c r="U1239" s="145"/>
      <c r="V1239" s="145"/>
      <c r="W1239" s="158"/>
      <c r="X1239" s="158"/>
      <c r="Y1239" s="145" t="s">
        <v>1682</v>
      </c>
    </row>
    <row r="1240" spans="2:25" ht="14.25" customHeight="1" x14ac:dyDescent="0.25">
      <c r="B1240" s="150">
        <v>42304</v>
      </c>
      <c r="C1240" s="147">
        <v>5.0280417617658647E-2</v>
      </c>
      <c r="D1240" s="149">
        <v>4.8369978003237099E-2</v>
      </c>
      <c r="E1240" s="147">
        <v>5.1484111488376137E-2</v>
      </c>
      <c r="F1240" s="147">
        <v>5.4645228006747232E-2</v>
      </c>
      <c r="G1240" s="148">
        <v>479.29703364000005</v>
      </c>
      <c r="H1240" s="148">
        <v>25.185512969999998</v>
      </c>
      <c r="I1240" s="148">
        <v>70.723968749999997</v>
      </c>
      <c r="J1240" s="147">
        <v>-3.7594438577061413E-3</v>
      </c>
      <c r="K1240" s="159">
        <v>6.2752500035101327E-3</v>
      </c>
      <c r="L1240" s="148">
        <v>3592.8793999999998</v>
      </c>
      <c r="M1240" s="148">
        <v>0.97586099999999998</v>
      </c>
      <c r="N1240" s="145"/>
      <c r="O1240" s="145"/>
      <c r="P1240" s="145"/>
      <c r="Q1240" s="145"/>
      <c r="R1240" s="145"/>
      <c r="S1240" s="145"/>
      <c r="T1240" s="145"/>
      <c r="U1240" s="145"/>
      <c r="V1240" s="145"/>
      <c r="W1240" s="158"/>
      <c r="X1240" s="158"/>
      <c r="Y1240" s="145" t="s">
        <v>1682</v>
      </c>
    </row>
    <row r="1241" spans="2:25" ht="14.25" customHeight="1" x14ac:dyDescent="0.25">
      <c r="B1241" s="150">
        <v>42305</v>
      </c>
      <c r="C1241" s="147">
        <v>4.9994922488439619E-2</v>
      </c>
      <c r="D1241" s="149">
        <v>4.8112609000885952E-2</v>
      </c>
      <c r="E1241" s="147">
        <v>5.0852935669856686E-2</v>
      </c>
      <c r="F1241" s="147">
        <v>5.4444672747273631E-2</v>
      </c>
      <c r="G1241" s="148">
        <v>484.19660886000003</v>
      </c>
      <c r="H1241" s="148">
        <v>20.380065009999999</v>
      </c>
      <c r="I1241" s="148">
        <v>58.637858620000003</v>
      </c>
      <c r="J1241" s="147">
        <v>-2.1221949887584145E-3</v>
      </c>
      <c r="K1241" s="159">
        <v>6.3320637463876797E-3</v>
      </c>
      <c r="L1241" s="148">
        <v>3524.9198999999999</v>
      </c>
      <c r="M1241" s="148">
        <v>0.98104599999999997</v>
      </c>
      <c r="N1241" s="145"/>
      <c r="O1241" s="145"/>
      <c r="P1241" s="145"/>
      <c r="Q1241" s="145"/>
      <c r="R1241" s="145"/>
      <c r="S1241" s="145"/>
      <c r="T1241" s="145"/>
      <c r="U1241" s="145"/>
      <c r="V1241" s="145"/>
      <c r="W1241" s="158"/>
      <c r="X1241" s="158"/>
      <c r="Y1241" s="145" t="s">
        <v>1682</v>
      </c>
    </row>
    <row r="1242" spans="2:25" ht="14.25" customHeight="1" x14ac:dyDescent="0.25">
      <c r="B1242" s="150">
        <v>42306</v>
      </c>
      <c r="C1242" s="147">
        <v>5.0146967111374716E-2</v>
      </c>
      <c r="D1242" s="149">
        <v>4.8195314278905707E-2</v>
      </c>
      <c r="E1242" s="147">
        <v>5.0993933356196383E-2</v>
      </c>
      <c r="F1242" s="147">
        <v>5.4478506046508154E-2</v>
      </c>
      <c r="G1242" s="148">
        <v>482.58670267000002</v>
      </c>
      <c r="H1242" s="148">
        <v>20.105901079999999</v>
      </c>
      <c r="I1242" s="148">
        <v>48.817790700000003</v>
      </c>
      <c r="J1242" s="147">
        <v>-2.6418625340039483E-3</v>
      </c>
      <c r="K1242" s="159">
        <v>6.2831917676024474E-3</v>
      </c>
      <c r="L1242" s="148">
        <v>3533.3065000000001</v>
      </c>
      <c r="M1242" s="148">
        <v>0.97829100000000002</v>
      </c>
      <c r="N1242" s="145"/>
      <c r="O1242" s="145"/>
      <c r="P1242" s="145"/>
      <c r="Q1242" s="145"/>
      <c r="R1242" s="145"/>
      <c r="S1242" s="145"/>
      <c r="T1242" s="145"/>
      <c r="U1242" s="145"/>
      <c r="V1242" s="145"/>
      <c r="W1242" s="158"/>
      <c r="X1242" s="158"/>
      <c r="Y1242" s="145" t="s">
        <v>1682</v>
      </c>
    </row>
    <row r="1243" spans="2:25" ht="14.25" customHeight="1" x14ac:dyDescent="0.25">
      <c r="B1243" s="150">
        <v>42307</v>
      </c>
      <c r="C1243" s="147">
        <v>5.0030285165523394E-2</v>
      </c>
      <c r="D1243" s="149">
        <v>4.8137911074256183E-2</v>
      </c>
      <c r="E1243" s="147">
        <v>5.0666368015436322E-2</v>
      </c>
      <c r="F1243" s="147">
        <v>5.4287832306596694E-2</v>
      </c>
      <c r="G1243" s="148">
        <v>483.85632810000004</v>
      </c>
      <c r="H1243" s="148">
        <v>17.544555600000002</v>
      </c>
      <c r="I1243" s="148">
        <v>47.305347499999996</v>
      </c>
      <c r="J1243" s="147">
        <v>-3.7420351479052127E-3</v>
      </c>
      <c r="K1243" s="159">
        <v>6.1499212323405106E-3</v>
      </c>
      <c r="L1243" s="148">
        <v>3534.0787999999998</v>
      </c>
      <c r="M1243" s="148">
        <v>0.97988600000000003</v>
      </c>
      <c r="N1243" s="145"/>
      <c r="O1243" s="145"/>
      <c r="P1243" s="145"/>
      <c r="Q1243" s="145"/>
      <c r="R1243" s="145"/>
      <c r="S1243" s="145"/>
      <c r="T1243" s="145"/>
      <c r="U1243" s="145"/>
      <c r="V1243" s="145"/>
      <c r="W1243" s="158"/>
      <c r="X1243" s="158"/>
      <c r="Y1243" s="145" t="s">
        <v>1682</v>
      </c>
    </row>
    <row r="1244" spans="2:25" ht="14.25" customHeight="1" x14ac:dyDescent="0.25">
      <c r="B1244" s="150">
        <v>42310</v>
      </c>
      <c r="C1244" s="147">
        <v>4.9970640749759251E-2</v>
      </c>
      <c r="D1244" s="149">
        <v>4.8047659286385297E-2</v>
      </c>
      <c r="E1244" s="147">
        <v>5.0186011567360543E-2</v>
      </c>
      <c r="F1244" s="147">
        <v>5.4321161481035295E-2</v>
      </c>
      <c r="G1244" s="148">
        <v>483.0946194</v>
      </c>
      <c r="H1244" s="148">
        <v>13.45775673</v>
      </c>
      <c r="I1244" s="148">
        <v>42.00123439</v>
      </c>
      <c r="J1244" s="147">
        <v>-6.7650297936567791E-4</v>
      </c>
      <c r="K1244" s="159">
        <v>6.2735021946499978E-3</v>
      </c>
      <c r="L1244" s="148">
        <v>3475.9623000000001</v>
      </c>
      <c r="M1244" s="148">
        <v>0.98000100000000001</v>
      </c>
      <c r="N1244" s="145"/>
      <c r="O1244" s="145"/>
      <c r="P1244" s="145"/>
      <c r="Q1244" s="145"/>
      <c r="R1244" s="145"/>
      <c r="S1244" s="145"/>
      <c r="T1244" s="145"/>
      <c r="U1244" s="145"/>
      <c r="V1244" s="145"/>
      <c r="W1244" s="158"/>
      <c r="X1244" s="158"/>
      <c r="Y1244" s="145" t="s">
        <v>1682</v>
      </c>
    </row>
    <row r="1245" spans="2:25" ht="14.25" customHeight="1" x14ac:dyDescent="0.25">
      <c r="B1245" s="150">
        <v>42311</v>
      </c>
      <c r="C1245" s="147">
        <v>5.003629936112413E-2</v>
      </c>
      <c r="D1245" s="149">
        <v>4.8043218382998291E-2</v>
      </c>
      <c r="E1245" s="147">
        <v>5.0359434087114227E-2</v>
      </c>
      <c r="F1245" s="147">
        <v>5.4521067799695969E-2</v>
      </c>
      <c r="G1245" s="148">
        <v>480.77857337999995</v>
      </c>
      <c r="H1245" s="148">
        <v>13.464139400000001</v>
      </c>
      <c r="I1245" s="148">
        <v>33.436504620000001</v>
      </c>
      <c r="J1245" s="147">
        <v>-2.686933857812704E-3</v>
      </c>
      <c r="K1245" s="159">
        <v>6.4778494166976772E-3</v>
      </c>
      <c r="L1245" s="148">
        <v>3465.4926999999998</v>
      </c>
      <c r="M1245" s="148">
        <v>0.978904</v>
      </c>
      <c r="N1245" s="145"/>
      <c r="O1245" s="145"/>
      <c r="P1245" s="145"/>
      <c r="Q1245" s="145"/>
      <c r="R1245" s="145"/>
      <c r="S1245" s="145"/>
      <c r="T1245" s="145"/>
      <c r="U1245" s="145"/>
      <c r="V1245" s="145"/>
      <c r="W1245" s="158"/>
      <c r="X1245" s="158"/>
      <c r="Y1245" s="145" t="s">
        <v>1682</v>
      </c>
    </row>
    <row r="1246" spans="2:25" ht="14.25" customHeight="1" x14ac:dyDescent="0.25">
      <c r="B1246" s="150">
        <v>42312</v>
      </c>
      <c r="C1246" s="147">
        <v>5.0190896029794568E-2</v>
      </c>
      <c r="D1246" s="149">
        <v>4.8307766341741283E-2</v>
      </c>
      <c r="E1246" s="147">
        <v>5.0709403324259161E-2</v>
      </c>
      <c r="F1246" s="147">
        <v>5.4539470514529793E-2</v>
      </c>
      <c r="G1246" s="148">
        <v>479.81055069000001</v>
      </c>
      <c r="H1246" s="148">
        <v>19.97787799</v>
      </c>
      <c r="I1246" s="148">
        <v>63.214700549999996</v>
      </c>
      <c r="J1246" s="147">
        <v>-1.1118438328407277E-2</v>
      </c>
      <c r="K1246" s="159">
        <v>6.2317041727885103E-3</v>
      </c>
      <c r="L1246" s="148">
        <v>3628.5376999999999</v>
      </c>
      <c r="M1246" s="148">
        <v>0.97626100000000005</v>
      </c>
      <c r="N1246" s="145"/>
      <c r="O1246" s="145"/>
      <c r="P1246" s="145"/>
      <c r="Q1246" s="145"/>
      <c r="R1246" s="145"/>
      <c r="S1246" s="145"/>
      <c r="T1246" s="145"/>
      <c r="U1246" s="145"/>
      <c r="V1246" s="145"/>
      <c r="W1246" s="158"/>
      <c r="X1246" s="158"/>
      <c r="Y1246" s="145" t="s">
        <v>1682</v>
      </c>
    </row>
    <row r="1247" spans="2:25" ht="14.25" customHeight="1" x14ac:dyDescent="0.25">
      <c r="B1247" s="150">
        <v>42313</v>
      </c>
      <c r="C1247" s="147">
        <v>5.0619213495363372E-2</v>
      </c>
      <c r="D1247" s="149">
        <v>4.8699190945816602E-2</v>
      </c>
      <c r="E1247" s="147">
        <v>5.1143417915429375E-2</v>
      </c>
      <c r="F1247" s="147">
        <v>5.495362685564581E-2</v>
      </c>
      <c r="G1247" s="148">
        <v>481.01312426000004</v>
      </c>
      <c r="H1247" s="148">
        <v>26.480468760000001</v>
      </c>
      <c r="I1247" s="148">
        <v>89.380928530000006</v>
      </c>
      <c r="J1247" s="147">
        <v>-3.7436317592894337E-3</v>
      </c>
      <c r="K1247" s="159">
        <v>6.2544359098292077E-3</v>
      </c>
      <c r="L1247" s="148">
        <v>3705.9697000000001</v>
      </c>
      <c r="M1247" s="148">
        <v>0.96784199999999998</v>
      </c>
      <c r="N1247" s="145"/>
      <c r="O1247" s="145"/>
      <c r="P1247" s="145"/>
      <c r="Q1247" s="145"/>
      <c r="R1247" s="145"/>
      <c r="S1247" s="145"/>
      <c r="T1247" s="145"/>
      <c r="U1247" s="145"/>
      <c r="V1247" s="145"/>
      <c r="W1247" s="158"/>
      <c r="X1247" s="158"/>
      <c r="Y1247" s="145" t="s">
        <v>1682</v>
      </c>
    </row>
    <row r="1248" spans="2:25" ht="14.25" customHeight="1" x14ac:dyDescent="0.25">
      <c r="B1248" s="150">
        <v>42314</v>
      </c>
      <c r="C1248" s="147">
        <v>5.0902629864143532E-2</v>
      </c>
      <c r="D1248" s="149">
        <v>4.8994093385010616E-2</v>
      </c>
      <c r="E1248" s="147">
        <v>5.1773703491106833E-2</v>
      </c>
      <c r="F1248" s="147">
        <v>5.5186055478613438E-2</v>
      </c>
      <c r="G1248" s="148">
        <v>487.21595742</v>
      </c>
      <c r="H1248" s="148">
        <v>25.81869837</v>
      </c>
      <c r="I1248" s="148">
        <v>96.728289540000006</v>
      </c>
      <c r="J1248" s="147">
        <v>-2.531427158208541E-3</v>
      </c>
      <c r="K1248" s="159">
        <v>6.1919620936028222E-3</v>
      </c>
      <c r="L1248" s="148">
        <v>3793.3739</v>
      </c>
      <c r="M1248" s="148">
        <v>0.96131599999999995</v>
      </c>
      <c r="N1248" s="145"/>
      <c r="O1248" s="145"/>
      <c r="P1248" s="145"/>
      <c r="Q1248" s="145"/>
      <c r="R1248" s="145"/>
      <c r="S1248" s="145"/>
      <c r="T1248" s="145"/>
      <c r="U1248" s="145"/>
      <c r="V1248" s="145"/>
      <c r="W1248" s="158"/>
      <c r="X1248" s="158"/>
      <c r="Y1248" s="145" t="s">
        <v>1682</v>
      </c>
    </row>
    <row r="1249" spans="2:25" ht="14.25" customHeight="1" x14ac:dyDescent="0.25">
      <c r="B1249" s="150">
        <v>42317</v>
      </c>
      <c r="C1249" s="147">
        <v>5.1683068570247216E-2</v>
      </c>
      <c r="D1249" s="149">
        <v>4.9839505120397906E-2</v>
      </c>
      <c r="E1249" s="147">
        <v>5.2481681646911936E-2</v>
      </c>
      <c r="F1249" s="147">
        <v>5.5915584193718823E-2</v>
      </c>
      <c r="G1249" s="148">
        <v>494.12677463</v>
      </c>
      <c r="H1249" s="148">
        <v>33.000884110000001</v>
      </c>
      <c r="I1249" s="148">
        <v>111.86835556999999</v>
      </c>
      <c r="J1249" s="147">
        <v>6.0484229194511857E-3</v>
      </c>
      <c r="K1249" s="159">
        <v>6.0760790733209169E-3</v>
      </c>
      <c r="L1249" s="148">
        <v>3840.3546999999999</v>
      </c>
      <c r="M1249" s="148">
        <v>0.94642000000000004</v>
      </c>
      <c r="N1249" s="145"/>
      <c r="O1249" s="145"/>
      <c r="P1249" s="145"/>
      <c r="Q1249" s="145"/>
      <c r="R1249" s="145"/>
      <c r="S1249" s="145"/>
      <c r="T1249" s="145"/>
      <c r="U1249" s="145"/>
      <c r="V1249" s="145"/>
      <c r="W1249" s="158"/>
      <c r="X1249" s="158"/>
      <c r="Y1249" s="145" t="s">
        <v>1682</v>
      </c>
    </row>
    <row r="1250" spans="2:25" ht="14.25" customHeight="1" x14ac:dyDescent="0.25">
      <c r="B1250" s="150">
        <v>42318</v>
      </c>
      <c r="C1250" s="147">
        <v>5.1641823357850017E-2</v>
      </c>
      <c r="D1250" s="149">
        <v>4.977328945500533E-2</v>
      </c>
      <c r="E1250" s="147">
        <v>5.2729886598625847E-2</v>
      </c>
      <c r="F1250" s="147">
        <v>5.5925244903218103E-2</v>
      </c>
      <c r="G1250" s="148">
        <v>509.47134754000001</v>
      </c>
      <c r="H1250" s="148">
        <v>30.289551890000002</v>
      </c>
      <c r="I1250" s="148">
        <v>103.94635647</v>
      </c>
      <c r="J1250" s="147">
        <v>4.2719211317306148E-4</v>
      </c>
      <c r="K1250" s="159">
        <v>6.1519554482127731E-3</v>
      </c>
      <c r="L1250" s="148">
        <v>3833.2379000000001</v>
      </c>
      <c r="M1250" s="148">
        <v>0.94728500000000004</v>
      </c>
      <c r="N1250" s="145"/>
      <c r="O1250" s="145"/>
      <c r="P1250" s="145"/>
      <c r="Q1250" s="145"/>
      <c r="R1250" s="145"/>
      <c r="S1250" s="145"/>
      <c r="T1250" s="145"/>
      <c r="U1250" s="145"/>
      <c r="V1250" s="145"/>
      <c r="W1250" s="158"/>
      <c r="X1250" s="158"/>
      <c r="Y1250" s="145" t="s">
        <v>1682</v>
      </c>
    </row>
    <row r="1251" spans="2:25" ht="14.25" customHeight="1" x14ac:dyDescent="0.25">
      <c r="B1251" s="150">
        <v>42319</v>
      </c>
      <c r="C1251" s="147">
        <v>5.1276780495961308E-2</v>
      </c>
      <c r="D1251" s="149">
        <v>4.9379099199087277E-2</v>
      </c>
      <c r="E1251" s="147">
        <v>5.2221530780249964E-2</v>
      </c>
      <c r="F1251" s="147">
        <v>5.5675757760768115E-2</v>
      </c>
      <c r="G1251" s="148">
        <v>533.39421427999991</v>
      </c>
      <c r="H1251" s="148">
        <v>29.499908000000001</v>
      </c>
      <c r="I1251" s="148">
        <v>84.902222609999995</v>
      </c>
      <c r="J1251" s="147">
        <v>-5.9126265941314678E-3</v>
      </c>
      <c r="K1251" s="159">
        <v>6.2966585616808374E-3</v>
      </c>
      <c r="L1251" s="148">
        <v>3833.6457</v>
      </c>
      <c r="M1251" s="148">
        <v>0.95385699999999995</v>
      </c>
      <c r="N1251" s="145"/>
      <c r="O1251" s="145"/>
      <c r="P1251" s="145"/>
      <c r="Q1251" s="145"/>
      <c r="R1251" s="145"/>
      <c r="S1251" s="145"/>
      <c r="T1251" s="145"/>
      <c r="U1251" s="145"/>
      <c r="V1251" s="145"/>
      <c r="W1251" s="158"/>
      <c r="X1251" s="158"/>
      <c r="Y1251" s="145" t="s">
        <v>1682</v>
      </c>
    </row>
    <row r="1252" spans="2:25" ht="14.25" customHeight="1" x14ac:dyDescent="0.25">
      <c r="B1252" s="150">
        <v>42320</v>
      </c>
      <c r="C1252" s="147">
        <v>5.0964335216118942E-2</v>
      </c>
      <c r="D1252" s="149">
        <v>4.9111371096925753E-2</v>
      </c>
      <c r="E1252" s="147">
        <v>5.1654521223795255E-2</v>
      </c>
      <c r="F1252" s="147">
        <v>5.5366819390015191E-2</v>
      </c>
      <c r="G1252" s="148">
        <v>535.07233645999997</v>
      </c>
      <c r="H1252" s="148">
        <v>26.53249267</v>
      </c>
      <c r="I1252" s="148">
        <v>83.258276100000003</v>
      </c>
      <c r="J1252" s="147">
        <v>-5.3316037209919674E-3</v>
      </c>
      <c r="K1252" s="159">
        <v>6.2554482930894384E-3</v>
      </c>
      <c r="L1252" s="148">
        <v>3795.3240999999998</v>
      </c>
      <c r="M1252" s="148">
        <v>0.95966600000000002</v>
      </c>
      <c r="N1252" s="145"/>
      <c r="O1252" s="145"/>
      <c r="P1252" s="145"/>
      <c r="Q1252" s="145"/>
      <c r="R1252" s="145"/>
      <c r="S1252" s="145"/>
      <c r="T1252" s="145"/>
      <c r="U1252" s="145"/>
      <c r="V1252" s="145"/>
      <c r="W1252" s="158"/>
      <c r="X1252" s="158"/>
      <c r="Y1252" s="145" t="s">
        <v>1682</v>
      </c>
    </row>
    <row r="1253" spans="2:25" ht="14.25" customHeight="1" x14ac:dyDescent="0.25">
      <c r="B1253" s="150">
        <v>42321</v>
      </c>
      <c r="C1253" s="147">
        <v>5.0654705800454357E-2</v>
      </c>
      <c r="D1253" s="149">
        <v>4.8851584187897208E-2</v>
      </c>
      <c r="E1253" s="147">
        <v>5.1191721285614403E-2</v>
      </c>
      <c r="F1253" s="147">
        <v>5.501406696306594E-2</v>
      </c>
      <c r="G1253" s="148">
        <v>530.33603230999995</v>
      </c>
      <c r="H1253" s="148">
        <v>22.200051990000002</v>
      </c>
      <c r="I1253" s="148">
        <v>71.410187980000003</v>
      </c>
      <c r="J1253" s="147">
        <v>-2.3989189369655779E-3</v>
      </c>
      <c r="K1253" s="159">
        <v>6.1624827751687317E-3</v>
      </c>
      <c r="L1253" s="148">
        <v>3746.2422000000001</v>
      </c>
      <c r="M1253" s="148">
        <v>0.96497299999999997</v>
      </c>
      <c r="N1253" s="145"/>
      <c r="O1253" s="145"/>
      <c r="P1253" s="145"/>
      <c r="Q1253" s="145"/>
      <c r="R1253" s="145"/>
      <c r="S1253" s="145"/>
      <c r="T1253" s="145"/>
      <c r="U1253" s="145"/>
      <c r="V1253" s="145"/>
      <c r="W1253" s="158"/>
      <c r="X1253" s="158"/>
      <c r="Y1253" s="145" t="s">
        <v>1682</v>
      </c>
    </row>
    <row r="1254" spans="2:25" ht="14.25" customHeight="1" x14ac:dyDescent="0.25">
      <c r="B1254" s="150">
        <v>42324</v>
      </c>
      <c r="C1254" s="147">
        <v>5.0966846977705996E-2</v>
      </c>
      <c r="D1254" s="149">
        <v>4.9204009447560343E-2</v>
      </c>
      <c r="E1254" s="147">
        <v>5.1518755334472019E-2</v>
      </c>
      <c r="F1254" s="147">
        <v>5.5239829928241724E-2</v>
      </c>
      <c r="G1254" s="148">
        <v>526.42108632999998</v>
      </c>
      <c r="H1254" s="148">
        <v>18.0504769</v>
      </c>
      <c r="I1254" s="148">
        <v>60.738221019999997</v>
      </c>
      <c r="J1254" s="147">
        <v>-2.5304471417389807E-3</v>
      </c>
      <c r="K1254" s="159">
        <v>6.0358204806813809E-3</v>
      </c>
      <c r="L1254" s="148">
        <v>3764.1262000000002</v>
      </c>
      <c r="M1254" s="148">
        <v>0.95905300000000004</v>
      </c>
      <c r="N1254" s="145"/>
      <c r="O1254" s="145"/>
      <c r="P1254" s="145"/>
      <c r="Q1254" s="145"/>
      <c r="R1254" s="145"/>
      <c r="S1254" s="145"/>
      <c r="T1254" s="145"/>
      <c r="U1254" s="145"/>
      <c r="V1254" s="145"/>
      <c r="W1254" s="158"/>
      <c r="X1254" s="158"/>
      <c r="Y1254" s="145" t="s">
        <v>1682</v>
      </c>
    </row>
    <row r="1255" spans="2:25" ht="14.25" customHeight="1" x14ac:dyDescent="0.25">
      <c r="B1255" s="150">
        <v>42325</v>
      </c>
      <c r="C1255" s="147">
        <v>5.1232887928158742E-2</v>
      </c>
      <c r="D1255" s="149">
        <v>4.9510838259391836E-2</v>
      </c>
      <c r="E1255" s="147">
        <v>5.1841581484045392E-2</v>
      </c>
      <c r="F1255" s="147">
        <v>5.5451372938435883E-2</v>
      </c>
      <c r="G1255" s="148">
        <v>528.74197851999998</v>
      </c>
      <c r="H1255" s="148">
        <v>24.208261279999999</v>
      </c>
      <c r="I1255" s="148">
        <v>100.69882961</v>
      </c>
      <c r="J1255" s="147">
        <v>3.5178827414923647E-4</v>
      </c>
      <c r="K1255" s="159">
        <v>5.9405346790440475E-3</v>
      </c>
      <c r="L1255" s="148">
        <v>3758.3869</v>
      </c>
      <c r="M1255" s="148">
        <v>0.95381400000000005</v>
      </c>
      <c r="N1255" s="145"/>
      <c r="O1255" s="145"/>
      <c r="P1255" s="145"/>
      <c r="Q1255" s="145"/>
      <c r="R1255" s="145"/>
      <c r="S1255" s="145"/>
      <c r="T1255" s="145"/>
      <c r="U1255" s="145"/>
      <c r="V1255" s="145"/>
      <c r="W1255" s="158"/>
      <c r="X1255" s="158"/>
      <c r="Y1255" s="145" t="s">
        <v>1682</v>
      </c>
    </row>
    <row r="1256" spans="2:25" ht="14.25" customHeight="1" x14ac:dyDescent="0.25">
      <c r="B1256" s="150">
        <v>42326</v>
      </c>
      <c r="C1256" s="147">
        <v>5.128606536111005E-2</v>
      </c>
      <c r="D1256" s="149">
        <v>4.9481739209527385E-2</v>
      </c>
      <c r="E1256" s="147">
        <v>5.166949306949125E-2</v>
      </c>
      <c r="F1256" s="147">
        <v>5.5575596395224525E-2</v>
      </c>
      <c r="G1256" s="148">
        <v>534.80950800999994</v>
      </c>
      <c r="H1256" s="148">
        <v>16.153129660000001</v>
      </c>
      <c r="I1256" s="148">
        <v>69.02920014</v>
      </c>
      <c r="J1256" s="147">
        <v>1.2875926871485255E-3</v>
      </c>
      <c r="K1256" s="159">
        <v>6.0938571856971394E-3</v>
      </c>
      <c r="L1256" s="148">
        <v>3715.5796</v>
      </c>
      <c r="M1256" s="148">
        <v>0.95164099999999996</v>
      </c>
      <c r="N1256" s="145"/>
      <c r="O1256" s="145"/>
      <c r="P1256" s="145"/>
      <c r="Q1256" s="145"/>
      <c r="R1256" s="145"/>
      <c r="S1256" s="145"/>
      <c r="T1256" s="145"/>
      <c r="U1256" s="145"/>
      <c r="V1256" s="145"/>
      <c r="W1256" s="158"/>
      <c r="X1256" s="158"/>
      <c r="Y1256" s="145">
        <v>110</v>
      </c>
    </row>
    <row r="1257" spans="2:25" ht="14.25" customHeight="1" x14ac:dyDescent="0.25">
      <c r="B1257" s="150">
        <v>42327</v>
      </c>
      <c r="C1257" s="147">
        <v>5.1329425327930278E-2</v>
      </c>
      <c r="D1257" s="149">
        <v>4.9530618684138557E-2</v>
      </c>
      <c r="E1257" s="147">
        <v>5.1642737545105441E-2</v>
      </c>
      <c r="F1257" s="147">
        <v>5.562190802138408E-2</v>
      </c>
      <c r="G1257" s="148">
        <v>537.46989853000002</v>
      </c>
      <c r="H1257" s="148">
        <v>13.612826139999999</v>
      </c>
      <c r="I1257" s="148">
        <v>61.140024120000007</v>
      </c>
      <c r="J1257" s="147">
        <v>-3.331183184396158E-4</v>
      </c>
      <c r="K1257" s="159">
        <v>6.0912893372455229E-3</v>
      </c>
      <c r="L1257" s="148">
        <v>3774.9690000000001</v>
      </c>
      <c r="M1257" s="148">
        <v>0.95063200000000003</v>
      </c>
      <c r="N1257" s="145"/>
      <c r="O1257" s="145"/>
      <c r="P1257" s="145"/>
      <c r="Q1257" s="145"/>
      <c r="R1257" s="145"/>
      <c r="S1257" s="145"/>
      <c r="T1257" s="145"/>
      <c r="U1257" s="145"/>
      <c r="V1257" s="145"/>
      <c r="W1257" s="158"/>
      <c r="X1257" s="158"/>
      <c r="Y1257" s="145" t="s">
        <v>1682</v>
      </c>
    </row>
    <row r="1258" spans="2:25" ht="14.25" customHeight="1" x14ac:dyDescent="0.25">
      <c r="B1258" s="150">
        <v>42328</v>
      </c>
      <c r="C1258" s="147">
        <v>5.1288586933467252E-2</v>
      </c>
      <c r="D1258" s="149">
        <v>4.9517988599857746E-2</v>
      </c>
      <c r="E1258" s="147">
        <v>5.1345899939462772E-2</v>
      </c>
      <c r="F1258" s="147">
        <v>5.5542360089847552E-2</v>
      </c>
      <c r="G1258" s="148">
        <v>539.60463005999998</v>
      </c>
      <c r="H1258" s="148">
        <v>14.73520531</v>
      </c>
      <c r="I1258" s="148">
        <v>68.113556439999996</v>
      </c>
      <c r="J1258" s="147">
        <v>-1.9263053917535913E-3</v>
      </c>
      <c r="K1258" s="159">
        <v>6.0243714899898063E-3</v>
      </c>
      <c r="L1258" s="148">
        <v>3774.3833</v>
      </c>
      <c r="M1258" s="148">
        <v>0.95093000000000005</v>
      </c>
      <c r="N1258" s="145"/>
      <c r="O1258" s="145"/>
      <c r="P1258" s="145"/>
      <c r="Q1258" s="145"/>
      <c r="R1258" s="145"/>
      <c r="S1258" s="145"/>
      <c r="T1258" s="145"/>
      <c r="U1258" s="145"/>
      <c r="V1258" s="145"/>
      <c r="W1258" s="158"/>
      <c r="X1258" s="158"/>
      <c r="Y1258" s="145" t="s">
        <v>1682</v>
      </c>
    </row>
    <row r="1259" spans="2:25" ht="14.25" customHeight="1" x14ac:dyDescent="0.25">
      <c r="B1259" s="150">
        <v>42331</v>
      </c>
      <c r="C1259" s="147">
        <v>5.1208622690258471E-2</v>
      </c>
      <c r="D1259" s="149">
        <v>4.9420916066623126E-2</v>
      </c>
      <c r="E1259" s="147">
        <v>5.1151607107984894E-2</v>
      </c>
      <c r="F1259" s="147">
        <v>5.5433345337971625E-2</v>
      </c>
      <c r="G1259" s="148">
        <v>542.48032061000004</v>
      </c>
      <c r="H1259" s="148">
        <v>16.17036542</v>
      </c>
      <c r="I1259" s="148">
        <v>60.589493750000003</v>
      </c>
      <c r="J1259" s="147">
        <v>-3.0493575834309901E-3</v>
      </c>
      <c r="K1259" s="159">
        <v>6.0124292713484989E-3</v>
      </c>
      <c r="L1259" s="148">
        <v>3753.3350999999998</v>
      </c>
      <c r="M1259" s="148">
        <v>0.95175100000000001</v>
      </c>
      <c r="N1259" s="145"/>
      <c r="O1259" s="145"/>
      <c r="P1259" s="145"/>
      <c r="Q1259" s="145"/>
      <c r="R1259" s="145"/>
      <c r="S1259" s="145"/>
      <c r="T1259" s="145"/>
      <c r="U1259" s="145"/>
      <c r="V1259" s="145"/>
      <c r="W1259" s="158"/>
      <c r="X1259" s="158"/>
      <c r="Y1259" s="145" t="s">
        <v>1682</v>
      </c>
    </row>
    <row r="1260" spans="2:25" ht="14.25" customHeight="1" x14ac:dyDescent="0.25">
      <c r="B1260" s="150">
        <v>42332</v>
      </c>
      <c r="C1260" s="147">
        <v>5.1267307900466387E-2</v>
      </c>
      <c r="D1260" s="149">
        <v>4.9516536796004547E-2</v>
      </c>
      <c r="E1260" s="147">
        <v>5.1389328866694277E-2</v>
      </c>
      <c r="F1260" s="147">
        <v>5.5349925436422288E-2</v>
      </c>
      <c r="G1260" s="148">
        <v>541.31791383999996</v>
      </c>
      <c r="H1260" s="148">
        <v>16.432067719999999</v>
      </c>
      <c r="I1260" s="148">
        <v>50.70395869</v>
      </c>
      <c r="J1260" s="147">
        <v>-1.9547801783299222E-3</v>
      </c>
      <c r="K1260" s="159">
        <v>5.8333886404177415E-3</v>
      </c>
      <c r="L1260" s="148">
        <v>3753.8887</v>
      </c>
      <c r="M1260" s="148">
        <v>0.95040899999999995</v>
      </c>
      <c r="N1260" s="145"/>
      <c r="O1260" s="145"/>
      <c r="P1260" s="145"/>
      <c r="Q1260" s="145"/>
      <c r="R1260" s="145"/>
      <c r="S1260" s="145"/>
      <c r="T1260" s="145"/>
      <c r="U1260" s="145"/>
      <c r="V1260" s="145"/>
      <c r="W1260" s="158"/>
      <c r="X1260" s="158"/>
      <c r="Y1260" s="145" t="s">
        <v>1682</v>
      </c>
    </row>
    <row r="1261" spans="2:25" ht="14.25" customHeight="1" x14ac:dyDescent="0.25">
      <c r="B1261" s="150">
        <v>42333</v>
      </c>
      <c r="C1261" s="147">
        <v>5.1323448714947859E-2</v>
      </c>
      <c r="D1261" s="149">
        <v>4.9546748159391904E-2</v>
      </c>
      <c r="E1261" s="147">
        <v>5.1604381832167319E-2</v>
      </c>
      <c r="F1261" s="147">
        <v>5.5359277282869851E-2</v>
      </c>
      <c r="G1261" s="148">
        <v>542.12113909999994</v>
      </c>
      <c r="H1261" s="148">
        <v>14.315902579999999</v>
      </c>
      <c r="I1261" s="148">
        <v>67.547150180000003</v>
      </c>
      <c r="J1261" s="147">
        <v>-1.9391158816742314E-3</v>
      </c>
      <c r="K1261" s="159">
        <v>5.8125291234779469E-3</v>
      </c>
      <c r="L1261" s="148">
        <v>3781.6069000000002</v>
      </c>
      <c r="M1261" s="148">
        <v>0.94924600000000003</v>
      </c>
      <c r="N1261" s="145"/>
      <c r="O1261" s="145"/>
      <c r="P1261" s="145"/>
      <c r="Q1261" s="145"/>
      <c r="R1261" s="145"/>
      <c r="S1261" s="145"/>
      <c r="T1261" s="145"/>
      <c r="U1261" s="145"/>
      <c r="V1261" s="145"/>
      <c r="W1261" s="158"/>
      <c r="X1261" s="158"/>
      <c r="Y1261" s="145" t="s">
        <v>1682</v>
      </c>
    </row>
    <row r="1262" spans="2:25" ht="14.25" customHeight="1" x14ac:dyDescent="0.25">
      <c r="B1262" s="150">
        <v>42334</v>
      </c>
      <c r="C1262" s="147">
        <v>5.1372057674613891E-2</v>
      </c>
      <c r="D1262" s="149">
        <v>4.9623508363882428E-2</v>
      </c>
      <c r="E1262" s="147">
        <v>5.152175880780635E-2</v>
      </c>
      <c r="F1262" s="147">
        <v>5.5356788591811541E-2</v>
      </c>
      <c r="G1262" s="148">
        <v>545.09305325000003</v>
      </c>
      <c r="H1262" s="148">
        <v>16.326176070000002</v>
      </c>
      <c r="I1262" s="148">
        <v>72.157401769999993</v>
      </c>
      <c r="J1262" s="147">
        <v>5.3413271222568911E-4</v>
      </c>
      <c r="K1262" s="159">
        <v>5.7332802279291134E-3</v>
      </c>
      <c r="L1262" s="148">
        <v>3759.4286000000002</v>
      </c>
      <c r="M1262" s="148">
        <v>0.947631</v>
      </c>
      <c r="N1262" s="145"/>
      <c r="O1262" s="145"/>
      <c r="P1262" s="145"/>
      <c r="Q1262" s="145"/>
      <c r="R1262" s="145"/>
      <c r="S1262" s="145"/>
      <c r="T1262" s="145"/>
      <c r="U1262" s="145"/>
      <c r="V1262" s="145"/>
      <c r="W1262" s="158"/>
      <c r="X1262" s="158"/>
      <c r="Y1262" s="145" t="s">
        <v>1682</v>
      </c>
    </row>
    <row r="1263" spans="2:25" ht="14.25" customHeight="1" x14ac:dyDescent="0.25">
      <c r="B1263" s="150">
        <v>42335</v>
      </c>
      <c r="C1263" s="147">
        <v>5.1282503659879138E-2</v>
      </c>
      <c r="D1263" s="149">
        <v>4.9506886328543755E-2</v>
      </c>
      <c r="E1263" s="147">
        <v>5.153255090966511E-2</v>
      </c>
      <c r="F1263" s="147">
        <v>5.5365941603804376E-2</v>
      </c>
      <c r="G1263" s="148">
        <v>547.39881363000006</v>
      </c>
      <c r="H1263" s="148">
        <v>20.424638850000001</v>
      </c>
      <c r="I1263" s="148">
        <v>76.884030109999998</v>
      </c>
      <c r="J1263" s="147">
        <v>1.408513546354603E-2</v>
      </c>
      <c r="K1263" s="159">
        <v>5.8590552752606218E-3</v>
      </c>
      <c r="L1263" s="148">
        <v>3556.9924000000001</v>
      </c>
      <c r="M1263" s="148">
        <v>0.94910600000000001</v>
      </c>
      <c r="N1263" s="145"/>
      <c r="O1263" s="145"/>
      <c r="P1263" s="145"/>
      <c r="Q1263" s="145"/>
      <c r="R1263" s="145"/>
      <c r="S1263" s="145"/>
      <c r="T1263" s="145"/>
      <c r="U1263" s="145"/>
      <c r="V1263" s="145"/>
      <c r="W1263" s="158"/>
      <c r="X1263" s="158"/>
      <c r="Y1263" s="145" t="s">
        <v>1682</v>
      </c>
    </row>
    <row r="1264" spans="2:25" ht="14.25" customHeight="1" x14ac:dyDescent="0.25">
      <c r="B1264" s="150">
        <v>42338</v>
      </c>
      <c r="C1264" s="147">
        <v>5.1515608332852014E-2</v>
      </c>
      <c r="D1264" s="149">
        <v>4.9693112940930831E-2</v>
      </c>
      <c r="E1264" s="147">
        <v>5.1812557748509604E-2</v>
      </c>
      <c r="F1264" s="147">
        <v>5.562627791215724E-2</v>
      </c>
      <c r="G1264" s="148">
        <v>554.75943727000003</v>
      </c>
      <c r="H1264" s="148">
        <v>21.85304679</v>
      </c>
      <c r="I1264" s="148">
        <v>71.975937450000004</v>
      </c>
      <c r="J1264" s="147">
        <v>4.0648832408238418E-3</v>
      </c>
      <c r="K1264" s="159">
        <v>5.9331649712264095E-3</v>
      </c>
      <c r="L1264" s="148">
        <v>3566.4122000000002</v>
      </c>
      <c r="M1264" s="148">
        <v>0.94469599999999998</v>
      </c>
      <c r="N1264" s="145"/>
      <c r="O1264" s="145"/>
      <c r="P1264" s="145"/>
      <c r="Q1264" s="145"/>
      <c r="R1264" s="145"/>
      <c r="S1264" s="145"/>
      <c r="T1264" s="145"/>
      <c r="U1264" s="145"/>
      <c r="V1264" s="145"/>
      <c r="W1264" s="158"/>
      <c r="X1264" s="158"/>
      <c r="Y1264" s="145" t="s">
        <v>1682</v>
      </c>
    </row>
    <row r="1265" spans="2:25" ht="14.25" customHeight="1" x14ac:dyDescent="0.25">
      <c r="B1265" s="150">
        <v>42339</v>
      </c>
      <c r="C1265" s="147">
        <v>5.1423889408150715E-2</v>
      </c>
      <c r="D1265" s="149">
        <v>4.9644090171483204E-2</v>
      </c>
      <c r="E1265" s="147">
        <v>5.1734468501438126E-2</v>
      </c>
      <c r="F1265" s="147">
        <v>5.5515955304212584E-2</v>
      </c>
      <c r="G1265" s="148">
        <v>561.51193548000003</v>
      </c>
      <c r="H1265" s="148">
        <v>18.887461439999999</v>
      </c>
      <c r="I1265" s="148">
        <v>50.602062439999997</v>
      </c>
      <c r="J1265" s="147">
        <v>-2.0991556968525593E-3</v>
      </c>
      <c r="K1265" s="159">
        <v>5.87186513272938E-3</v>
      </c>
      <c r="L1265" s="148">
        <v>3591.6959999999999</v>
      </c>
      <c r="M1265" s="148">
        <v>0.94519600000000004</v>
      </c>
      <c r="N1265" s="145"/>
      <c r="O1265" s="145"/>
      <c r="P1265" s="145"/>
      <c r="Q1265" s="145"/>
      <c r="R1265" s="145"/>
      <c r="S1265" s="145"/>
      <c r="T1265" s="145"/>
      <c r="U1265" s="145"/>
      <c r="V1265" s="145"/>
      <c r="W1265" s="158"/>
      <c r="X1265" s="158"/>
      <c r="Y1265" s="145" t="s">
        <v>1682</v>
      </c>
    </row>
    <row r="1266" spans="2:25" ht="14.25" customHeight="1" x14ac:dyDescent="0.25">
      <c r="B1266" s="150">
        <v>42340</v>
      </c>
      <c r="C1266" s="147">
        <v>5.1406441042457007E-2</v>
      </c>
      <c r="D1266" s="149">
        <v>4.9689406675229836E-2</v>
      </c>
      <c r="E1266" s="147">
        <v>5.1662971984276801E-2</v>
      </c>
      <c r="F1266" s="147">
        <v>5.5494307428544942E-2</v>
      </c>
      <c r="G1266" s="148">
        <v>570.82291809000003</v>
      </c>
      <c r="H1266" s="148">
        <v>17.214474330000002</v>
      </c>
      <c r="I1266" s="148">
        <v>64.590325649999997</v>
      </c>
      <c r="J1266" s="147">
        <v>-8.9053767797968298E-4</v>
      </c>
      <c r="K1266" s="159">
        <v>5.8049007533151065E-3</v>
      </c>
      <c r="L1266" s="148">
        <v>3721.9544999999998</v>
      </c>
      <c r="M1266" s="148">
        <v>0.94452700000000001</v>
      </c>
      <c r="N1266" s="145"/>
      <c r="O1266" s="145"/>
      <c r="P1266" s="145"/>
      <c r="Q1266" s="145"/>
      <c r="R1266" s="145"/>
      <c r="S1266" s="145"/>
      <c r="T1266" s="145"/>
      <c r="U1266" s="145"/>
      <c r="V1266" s="145"/>
      <c r="W1266" s="158"/>
      <c r="X1266" s="158"/>
      <c r="Y1266" s="145" t="s">
        <v>1682</v>
      </c>
    </row>
    <row r="1267" spans="2:25" ht="14.25" customHeight="1" x14ac:dyDescent="0.25">
      <c r="B1267" s="150">
        <v>42341</v>
      </c>
      <c r="C1267" s="147">
        <v>5.1397874318120519E-2</v>
      </c>
      <c r="D1267" s="149">
        <v>4.9669223568792109E-2</v>
      </c>
      <c r="E1267" s="147">
        <v>5.1851616803492234E-2</v>
      </c>
      <c r="F1267" s="147">
        <v>5.5384148693537354E-2</v>
      </c>
      <c r="G1267" s="148">
        <v>571.44250185999999</v>
      </c>
      <c r="H1267" s="148">
        <v>14.294721410000001</v>
      </c>
      <c r="I1267" s="148">
        <v>64.327902399999999</v>
      </c>
      <c r="J1267" s="147">
        <v>-3.0567005159441826E-3</v>
      </c>
      <c r="K1267" s="159">
        <v>5.7149251247452446E-3</v>
      </c>
      <c r="L1267" s="148">
        <v>3749.2984999999999</v>
      </c>
      <c r="M1267" s="148">
        <v>0.94467299999999998</v>
      </c>
      <c r="N1267" s="145"/>
      <c r="O1267" s="145"/>
      <c r="P1267" s="145"/>
      <c r="Q1267" s="145"/>
      <c r="R1267" s="145"/>
      <c r="S1267" s="145"/>
      <c r="T1267" s="145"/>
      <c r="U1267" s="145"/>
      <c r="V1267" s="145"/>
      <c r="W1267" s="158"/>
      <c r="X1267" s="158"/>
      <c r="Y1267" s="145" t="s">
        <v>1682</v>
      </c>
    </row>
    <row r="1268" spans="2:25" ht="14.25" customHeight="1" x14ac:dyDescent="0.25">
      <c r="B1268" s="150">
        <v>42342</v>
      </c>
      <c r="C1268" s="147">
        <v>5.1102427417394423E-2</v>
      </c>
      <c r="D1268" s="149">
        <v>4.940850295172463E-2</v>
      </c>
      <c r="E1268" s="147">
        <v>5.1234154328991553E-2</v>
      </c>
      <c r="F1268" s="147">
        <v>5.5146721731738998E-2</v>
      </c>
      <c r="G1268" s="148">
        <v>570.48108898999999</v>
      </c>
      <c r="H1268" s="148">
        <v>17.091466759999999</v>
      </c>
      <c r="I1268" s="148">
        <v>49.932483679999997</v>
      </c>
      <c r="J1268" s="147">
        <v>-2.7980911896181401E-3</v>
      </c>
      <c r="K1268" s="159">
        <v>5.7382187800143689E-3</v>
      </c>
      <c r="L1268" s="148">
        <v>3677.5922</v>
      </c>
      <c r="M1268" s="148">
        <v>0.950098</v>
      </c>
      <c r="N1268" s="145"/>
      <c r="O1268" s="145"/>
      <c r="P1268" s="145"/>
      <c r="Q1268" s="145"/>
      <c r="R1268" s="145"/>
      <c r="S1268" s="145"/>
      <c r="T1268" s="145"/>
      <c r="U1268" s="145"/>
      <c r="V1268" s="145"/>
      <c r="W1268" s="158"/>
      <c r="X1268" s="158"/>
      <c r="Y1268" s="145" t="s">
        <v>1682</v>
      </c>
    </row>
    <row r="1269" spans="2:25" ht="14.25" customHeight="1" x14ac:dyDescent="0.25">
      <c r="B1269" s="150">
        <v>42345</v>
      </c>
      <c r="C1269" s="147">
        <v>5.0805859334204513E-2</v>
      </c>
      <c r="D1269" s="149">
        <v>4.9125868206259526E-2</v>
      </c>
      <c r="E1269" s="147">
        <v>5.0783694609945598E-2</v>
      </c>
      <c r="F1269" s="147">
        <v>5.4864347931429643E-2</v>
      </c>
      <c r="G1269" s="148">
        <v>568.48293938999996</v>
      </c>
      <c r="H1269" s="148">
        <v>21.092427960000002</v>
      </c>
      <c r="I1269" s="148">
        <v>41.245088709999997</v>
      </c>
      <c r="J1269" s="147">
        <v>-4.8824486374748101E-3</v>
      </c>
      <c r="K1269" s="159">
        <v>5.7384797251701161E-3</v>
      </c>
      <c r="L1269" s="148">
        <v>3687.6073000000001</v>
      </c>
      <c r="M1269" s="148">
        <v>0.95533999999999997</v>
      </c>
      <c r="N1269" s="145"/>
      <c r="O1269" s="145"/>
      <c r="P1269" s="145"/>
      <c r="Q1269" s="145"/>
      <c r="R1269" s="145"/>
      <c r="S1269" s="145"/>
      <c r="T1269" s="145"/>
      <c r="U1269" s="145"/>
      <c r="V1269" s="145"/>
      <c r="W1269" s="158"/>
      <c r="X1269" s="158"/>
      <c r="Y1269" s="145" t="s">
        <v>1682</v>
      </c>
    </row>
    <row r="1270" spans="2:25" ht="14.25" customHeight="1" x14ac:dyDescent="0.25">
      <c r="B1270" s="150">
        <v>42346</v>
      </c>
      <c r="C1270" s="147">
        <v>5.0562904382974103E-2</v>
      </c>
      <c r="D1270" s="149">
        <v>4.8896108655489073E-2</v>
      </c>
      <c r="E1270" s="147">
        <v>5.0363257904592833E-2</v>
      </c>
      <c r="F1270" s="147">
        <v>5.4745135879581623E-2</v>
      </c>
      <c r="G1270" s="148">
        <v>564.61559487</v>
      </c>
      <c r="H1270" s="148">
        <v>17.34695876</v>
      </c>
      <c r="I1270" s="148">
        <v>40.813878240000001</v>
      </c>
      <c r="J1270" s="147">
        <v>-2.0117268891775408E-3</v>
      </c>
      <c r="K1270" s="159">
        <v>5.8490272240925498E-3</v>
      </c>
      <c r="L1270" s="148">
        <v>3623.0201999999999</v>
      </c>
      <c r="M1270" s="148">
        <v>0.95987100000000003</v>
      </c>
      <c r="N1270" s="145"/>
      <c r="O1270" s="145"/>
      <c r="P1270" s="145"/>
      <c r="Q1270" s="145"/>
      <c r="R1270" s="145"/>
      <c r="S1270" s="145"/>
      <c r="T1270" s="145"/>
      <c r="U1270" s="145"/>
      <c r="V1270" s="145"/>
      <c r="W1270" s="158"/>
      <c r="X1270" s="158"/>
      <c r="Y1270" s="145" t="s">
        <v>1682</v>
      </c>
    </row>
    <row r="1271" spans="2:25" ht="14.25" customHeight="1" x14ac:dyDescent="0.25">
      <c r="B1271" s="150">
        <v>42347</v>
      </c>
      <c r="C1271" s="147">
        <v>5.0625915306468094E-2</v>
      </c>
      <c r="D1271" s="149">
        <v>4.899275435917351E-2</v>
      </c>
      <c r="E1271" s="147">
        <v>5.0298973256222575E-2</v>
      </c>
      <c r="F1271" s="147">
        <v>5.4738972845714245E-2</v>
      </c>
      <c r="G1271" s="148">
        <v>563.00134732000004</v>
      </c>
      <c r="H1271" s="148">
        <v>13.365306520000001</v>
      </c>
      <c r="I1271" s="148">
        <v>37.110491950000004</v>
      </c>
      <c r="J1271" s="147">
        <v>-1.2625863444208504E-3</v>
      </c>
      <c r="K1271" s="159">
        <v>5.7462184865407356E-3</v>
      </c>
      <c r="L1271" s="148">
        <v>3635.9382000000001</v>
      </c>
      <c r="M1271" s="148">
        <v>0.95828400000000002</v>
      </c>
      <c r="N1271" s="145"/>
      <c r="O1271" s="145"/>
      <c r="P1271" s="145"/>
      <c r="Q1271" s="145"/>
      <c r="R1271" s="145"/>
      <c r="S1271" s="145"/>
      <c r="T1271" s="145"/>
      <c r="U1271" s="145"/>
      <c r="V1271" s="145"/>
      <c r="W1271" s="158"/>
      <c r="X1271" s="158"/>
      <c r="Y1271" s="145" t="s">
        <v>1682</v>
      </c>
    </row>
    <row r="1272" spans="2:25" ht="14.25" customHeight="1" x14ac:dyDescent="0.25">
      <c r="B1272" s="150">
        <v>42348</v>
      </c>
      <c r="C1272" s="147">
        <v>5.0621245955501729E-2</v>
      </c>
      <c r="D1272" s="149">
        <v>4.8971689675509217E-2</v>
      </c>
      <c r="E1272" s="147">
        <v>5.0244023785013039E-2</v>
      </c>
      <c r="F1272" s="147">
        <v>5.4792347514880234E-2</v>
      </c>
      <c r="G1272" s="148">
        <v>564.52548076999994</v>
      </c>
      <c r="H1272" s="148">
        <v>13.082131589999999</v>
      </c>
      <c r="I1272" s="148">
        <v>43.920159820000002</v>
      </c>
      <c r="J1272" s="147">
        <v>-2.088743179096568E-3</v>
      </c>
      <c r="K1272" s="159">
        <v>5.8206578393710171E-3</v>
      </c>
      <c r="L1272" s="148">
        <v>3623.0841999999998</v>
      </c>
      <c r="M1272" s="148">
        <v>0.95819699999999997</v>
      </c>
      <c r="N1272" s="145"/>
      <c r="O1272" s="145"/>
      <c r="P1272" s="145"/>
      <c r="Q1272" s="145"/>
      <c r="R1272" s="145"/>
      <c r="S1272" s="145"/>
      <c r="T1272" s="145"/>
      <c r="U1272" s="145"/>
      <c r="V1272" s="145"/>
      <c r="W1272" s="158"/>
      <c r="X1272" s="158"/>
      <c r="Y1272" s="145" t="s">
        <v>1682</v>
      </c>
    </row>
    <row r="1273" spans="2:25" ht="14.25" customHeight="1" x14ac:dyDescent="0.25">
      <c r="B1273" s="150">
        <v>42349</v>
      </c>
      <c r="C1273" s="147">
        <v>5.0670205441465575E-2</v>
      </c>
      <c r="D1273" s="149">
        <v>4.9010776314018782E-2</v>
      </c>
      <c r="E1273" s="147">
        <v>5.0470479017604507E-2</v>
      </c>
      <c r="F1273" s="147">
        <v>5.4764329597239862E-2</v>
      </c>
      <c r="G1273" s="148">
        <v>562.69310542000005</v>
      </c>
      <c r="H1273" s="148">
        <v>13.08832844</v>
      </c>
      <c r="I1273" s="148">
        <v>35.86795008</v>
      </c>
      <c r="J1273" s="147">
        <v>-2.6034391663158026E-3</v>
      </c>
      <c r="K1273" s="159">
        <v>5.7535532832210801E-3</v>
      </c>
      <c r="L1273" s="148">
        <v>3608.0587</v>
      </c>
      <c r="M1273" s="148">
        <v>0.95718000000000003</v>
      </c>
      <c r="N1273" s="145"/>
      <c r="O1273" s="145"/>
      <c r="P1273" s="145"/>
      <c r="Q1273" s="145"/>
      <c r="R1273" s="145"/>
      <c r="S1273" s="145"/>
      <c r="T1273" s="145"/>
      <c r="U1273" s="145"/>
      <c r="V1273" s="145"/>
      <c r="W1273" s="158"/>
      <c r="X1273" s="158"/>
      <c r="Y1273" s="145" t="s">
        <v>1682</v>
      </c>
    </row>
    <row r="1274" spans="2:25" ht="14.25" customHeight="1" x14ac:dyDescent="0.25">
      <c r="B1274" s="150">
        <v>42352</v>
      </c>
      <c r="C1274" s="147">
        <v>5.0980029746329016E-2</v>
      </c>
      <c r="D1274" s="149">
        <v>4.9321333902776626E-2</v>
      </c>
      <c r="E1274" s="147">
        <v>5.1307633542375435E-2</v>
      </c>
      <c r="F1274" s="147">
        <v>5.5034535009931197E-2</v>
      </c>
      <c r="G1274" s="148">
        <v>561.14135319000002</v>
      </c>
      <c r="H1274" s="148">
        <v>15.30009635</v>
      </c>
      <c r="I1274" s="148">
        <v>51.0800628</v>
      </c>
      <c r="J1274" s="147">
        <v>-4.4180959421002081E-3</v>
      </c>
      <c r="K1274" s="159">
        <v>5.713201107154571E-3</v>
      </c>
      <c r="L1274" s="148">
        <v>3711.3220000000001</v>
      </c>
      <c r="M1274" s="148">
        <v>0.95142000000000004</v>
      </c>
      <c r="N1274" s="145"/>
      <c r="O1274" s="145"/>
      <c r="P1274" s="145"/>
      <c r="Q1274" s="145"/>
      <c r="R1274" s="145"/>
      <c r="S1274" s="145"/>
      <c r="T1274" s="145"/>
      <c r="U1274" s="145"/>
      <c r="V1274" s="145"/>
      <c r="W1274" s="158"/>
      <c r="X1274" s="158"/>
      <c r="Y1274" s="145" t="s">
        <v>1682</v>
      </c>
    </row>
    <row r="1275" spans="2:25" ht="14.25" customHeight="1" x14ac:dyDescent="0.25">
      <c r="B1275" s="150">
        <v>42353</v>
      </c>
      <c r="C1275" s="147">
        <v>5.0921562467773469E-2</v>
      </c>
      <c r="D1275" s="149">
        <v>4.9218615940276093E-2</v>
      </c>
      <c r="E1275" s="147">
        <v>5.1434447207309046E-2</v>
      </c>
      <c r="F1275" s="147">
        <v>5.4978816718842319E-2</v>
      </c>
      <c r="G1275" s="148">
        <v>548.78779976999999</v>
      </c>
      <c r="H1275" s="148">
        <v>16.371690210000001</v>
      </c>
      <c r="I1275" s="148">
        <v>53.034012300000001</v>
      </c>
      <c r="J1275" s="147">
        <v>-5.6886855544463393E-3</v>
      </c>
      <c r="K1275" s="159">
        <v>5.7602007785662254E-3</v>
      </c>
      <c r="L1275" s="148">
        <v>3694.3885</v>
      </c>
      <c r="M1275" s="148">
        <v>0.95277199999999995</v>
      </c>
      <c r="N1275" s="145"/>
      <c r="O1275" s="145"/>
      <c r="P1275" s="145"/>
      <c r="Q1275" s="145"/>
      <c r="R1275" s="145"/>
      <c r="S1275" s="145"/>
      <c r="T1275" s="145"/>
      <c r="U1275" s="145"/>
      <c r="V1275" s="145"/>
      <c r="W1275" s="158"/>
      <c r="X1275" s="158"/>
      <c r="Y1275" s="145" t="s">
        <v>1682</v>
      </c>
    </row>
    <row r="1276" spans="2:25" ht="14.25" customHeight="1" x14ac:dyDescent="0.25">
      <c r="B1276" s="150">
        <v>42354</v>
      </c>
      <c r="C1276" s="147">
        <v>5.0878415616078476E-2</v>
      </c>
      <c r="D1276" s="149">
        <v>4.9181347108056155E-2</v>
      </c>
      <c r="E1276" s="147">
        <v>5.1257550653440578E-2</v>
      </c>
      <c r="F1276" s="147">
        <v>5.4913281855948778E-2</v>
      </c>
      <c r="G1276" s="148">
        <v>546.47955000000002</v>
      </c>
      <c r="H1276" s="148">
        <v>8.1531805999999989</v>
      </c>
      <c r="I1276" s="148">
        <v>40.948809279999999</v>
      </c>
      <c r="J1276" s="147">
        <v>-5.8682026653685288E-3</v>
      </c>
      <c r="K1276" s="159">
        <v>5.7319347478926239E-3</v>
      </c>
      <c r="L1276" s="148">
        <v>3685.4398000000001</v>
      </c>
      <c r="M1276" s="148">
        <v>0.95401400000000003</v>
      </c>
      <c r="N1276" s="145"/>
      <c r="O1276" s="145"/>
      <c r="P1276" s="145"/>
      <c r="Q1276" s="145"/>
      <c r="R1276" s="145"/>
      <c r="S1276" s="145"/>
      <c r="T1276" s="145"/>
      <c r="U1276" s="145"/>
      <c r="V1276" s="145"/>
      <c r="W1276" s="158"/>
      <c r="X1276" s="158"/>
      <c r="Y1276" s="145" t="s">
        <v>1682</v>
      </c>
    </row>
    <row r="1277" spans="2:25" ht="14.25" customHeight="1" x14ac:dyDescent="0.25">
      <c r="B1277" s="150">
        <v>42355</v>
      </c>
      <c r="C1277" s="147">
        <v>5.0638991716988574E-2</v>
      </c>
      <c r="D1277" s="149">
        <v>4.8933613397343284E-2</v>
      </c>
      <c r="E1277" s="147">
        <v>5.1138278358469756E-2</v>
      </c>
      <c r="F1277" s="147">
        <v>5.4700620795288535E-2</v>
      </c>
      <c r="G1277" s="148">
        <v>543.97554328000001</v>
      </c>
      <c r="H1277" s="148">
        <v>19.01251456</v>
      </c>
      <c r="I1277" s="148">
        <v>57.780146100000003</v>
      </c>
      <c r="J1277" s="147">
        <v>-5.4751469897684653E-3</v>
      </c>
      <c r="K1277" s="159">
        <v>5.7670073979452507E-3</v>
      </c>
      <c r="L1277" s="148">
        <v>3755.8881000000001</v>
      </c>
      <c r="M1277" s="148">
        <v>0.95844499999999999</v>
      </c>
      <c r="N1277" s="145"/>
      <c r="O1277" s="145"/>
      <c r="P1277" s="145"/>
      <c r="Q1277" s="145"/>
      <c r="R1277" s="145"/>
      <c r="S1277" s="145"/>
      <c r="T1277" s="145"/>
      <c r="U1277" s="145"/>
      <c r="V1277" s="145"/>
      <c r="W1277" s="158"/>
      <c r="X1277" s="158"/>
      <c r="Y1277" s="145" t="s">
        <v>1682</v>
      </c>
    </row>
    <row r="1278" spans="2:25" ht="14.25" customHeight="1" x14ac:dyDescent="0.25">
      <c r="B1278" s="150">
        <v>42356</v>
      </c>
      <c r="C1278" s="147">
        <v>5.0482688321489673E-2</v>
      </c>
      <c r="D1278" s="149">
        <v>4.8852768534789349E-2</v>
      </c>
      <c r="E1278" s="147">
        <v>5.0904565089859785E-2</v>
      </c>
      <c r="F1278" s="147">
        <v>5.4319404421447129E-2</v>
      </c>
      <c r="G1278" s="148">
        <v>543.07467479000002</v>
      </c>
      <c r="H1278" s="148">
        <v>14.932202359999998</v>
      </c>
      <c r="I1278" s="148">
        <v>48.842205469999996</v>
      </c>
      <c r="J1278" s="147">
        <v>-3.3010003264860545E-3</v>
      </c>
      <c r="K1278" s="159">
        <v>5.4666358866577794E-3</v>
      </c>
      <c r="L1278" s="148">
        <v>3767.9128000000001</v>
      </c>
      <c r="M1278" s="148">
        <v>0.96150800000000003</v>
      </c>
      <c r="N1278" s="145"/>
      <c r="O1278" s="145"/>
      <c r="P1278" s="145"/>
      <c r="Q1278" s="145"/>
      <c r="R1278" s="145"/>
      <c r="S1278" s="145"/>
      <c r="T1278" s="145"/>
      <c r="U1278" s="145"/>
      <c r="V1278" s="145"/>
      <c r="W1278" s="158"/>
      <c r="X1278" s="158"/>
      <c r="Y1278" s="145" t="s">
        <v>1682</v>
      </c>
    </row>
    <row r="1279" spans="2:25" ht="14.25" customHeight="1" x14ac:dyDescent="0.25">
      <c r="B1279" s="150">
        <v>42359</v>
      </c>
      <c r="C1279" s="147">
        <v>5.0578169748547203E-2</v>
      </c>
      <c r="D1279" s="149">
        <v>4.8928355563499906E-2</v>
      </c>
      <c r="E1279" s="147">
        <v>5.1188500028729524E-2</v>
      </c>
      <c r="F1279" s="147">
        <v>5.4510251025067021E-2</v>
      </c>
      <c r="G1279" s="148">
        <v>539.65236004999997</v>
      </c>
      <c r="H1279" s="148">
        <v>15.691673099999999</v>
      </c>
      <c r="I1279" s="148">
        <v>56.248549300000001</v>
      </c>
      <c r="J1279" s="147">
        <v>-5.2145384974490241E-3</v>
      </c>
      <c r="K1279" s="159">
        <v>5.5818954615671143E-3</v>
      </c>
      <c r="L1279" s="148">
        <v>3865.9650000000001</v>
      </c>
      <c r="M1279" s="148">
        <v>0.95989199999999997</v>
      </c>
      <c r="N1279" s="145"/>
      <c r="O1279" s="145"/>
      <c r="P1279" s="145"/>
      <c r="Q1279" s="145"/>
      <c r="R1279" s="145"/>
      <c r="S1279" s="145"/>
      <c r="T1279" s="145"/>
      <c r="U1279" s="145"/>
      <c r="V1279" s="145"/>
      <c r="W1279" s="158"/>
      <c r="X1279" s="158"/>
      <c r="Y1279" s="145" t="s">
        <v>1682</v>
      </c>
    </row>
    <row r="1280" spans="2:25" ht="14.25" customHeight="1" x14ac:dyDescent="0.25">
      <c r="B1280" s="150">
        <v>42360</v>
      </c>
      <c r="C1280" s="147">
        <v>5.0528557644094654E-2</v>
      </c>
      <c r="D1280" s="149">
        <v>4.8928157883589486E-2</v>
      </c>
      <c r="E1280" s="147">
        <v>5.1106463266510013E-2</v>
      </c>
      <c r="F1280" s="147">
        <v>5.4460955586437043E-2</v>
      </c>
      <c r="G1280" s="148">
        <v>536.41284329000007</v>
      </c>
      <c r="H1280" s="148">
        <v>14.89709349</v>
      </c>
      <c r="I1280" s="148">
        <v>51.218905910000004</v>
      </c>
      <c r="J1280" s="147">
        <v>-4.8452832334308941E-3</v>
      </c>
      <c r="K1280" s="159">
        <v>5.532797702847557E-3</v>
      </c>
      <c r="L1280" s="148">
        <v>3876.7325000000001</v>
      </c>
      <c r="M1280" s="148">
        <v>0.96149700000000005</v>
      </c>
      <c r="N1280" s="145"/>
      <c r="O1280" s="145"/>
      <c r="P1280" s="145"/>
      <c r="Q1280" s="145"/>
      <c r="R1280" s="145"/>
      <c r="S1280" s="145"/>
      <c r="T1280" s="145"/>
      <c r="U1280" s="145"/>
      <c r="V1280" s="145"/>
      <c r="W1280" s="158"/>
      <c r="X1280" s="158"/>
      <c r="Y1280" s="145" t="s">
        <v>1682</v>
      </c>
    </row>
    <row r="1281" spans="2:25" ht="14.25" customHeight="1" x14ac:dyDescent="0.25">
      <c r="B1281" s="150">
        <v>42361</v>
      </c>
      <c r="C1281" s="147">
        <v>5.0429689412253849E-2</v>
      </c>
      <c r="D1281" s="149">
        <v>4.8893368279678315E-2</v>
      </c>
      <c r="E1281" s="147">
        <v>5.0824563095844807E-2</v>
      </c>
      <c r="F1281" s="147">
        <v>5.4193886416237083E-2</v>
      </c>
      <c r="G1281" s="148">
        <v>535.70345044999999</v>
      </c>
      <c r="H1281" s="148">
        <v>17.784567920000001</v>
      </c>
      <c r="I1281" s="148">
        <v>67.462751049999994</v>
      </c>
      <c r="J1281" s="147">
        <v>-9.7346368105504942E-4</v>
      </c>
      <c r="K1281" s="159">
        <v>5.3005181365587684E-3</v>
      </c>
      <c r="L1281" s="148">
        <v>3866.3814000000002</v>
      </c>
      <c r="M1281" s="148">
        <v>0.96331599999999995</v>
      </c>
      <c r="N1281" s="145"/>
      <c r="O1281" s="145"/>
      <c r="P1281" s="145"/>
      <c r="Q1281" s="145"/>
      <c r="R1281" s="145"/>
      <c r="S1281" s="145"/>
      <c r="T1281" s="145"/>
      <c r="U1281" s="145"/>
      <c r="V1281" s="145"/>
      <c r="W1281" s="158"/>
      <c r="X1281" s="158"/>
      <c r="Y1281" s="145" t="s">
        <v>1682</v>
      </c>
    </row>
    <row r="1282" spans="2:25" ht="14.25" customHeight="1" x14ac:dyDescent="0.25">
      <c r="B1282" s="150">
        <v>42362</v>
      </c>
      <c r="C1282" s="147">
        <v>5.0403542111559778E-2</v>
      </c>
      <c r="D1282" s="149">
        <v>4.8872667812176904E-2</v>
      </c>
      <c r="E1282" s="147">
        <v>5.0852377217249826E-2</v>
      </c>
      <c r="F1282" s="147">
        <v>5.4102919050379311E-2</v>
      </c>
      <c r="G1282" s="148">
        <v>536.77874462</v>
      </c>
      <c r="H1282" s="148">
        <v>12.16434595</v>
      </c>
      <c r="I1282" s="148">
        <v>49.49067737</v>
      </c>
      <c r="J1282" s="147">
        <v>-2.3741491562707471E-3</v>
      </c>
      <c r="K1282" s="159">
        <v>5.2302512382024074E-3</v>
      </c>
      <c r="L1282" s="148">
        <v>3829.4022</v>
      </c>
      <c r="M1282" s="148">
        <v>0.96351699999999996</v>
      </c>
      <c r="N1282" s="145"/>
      <c r="O1282" s="145"/>
      <c r="P1282" s="145"/>
      <c r="Q1282" s="145"/>
      <c r="R1282" s="145"/>
      <c r="S1282" s="145"/>
      <c r="T1282" s="145"/>
      <c r="U1282" s="145"/>
      <c r="V1282" s="145"/>
      <c r="W1282" s="158"/>
      <c r="X1282" s="158"/>
      <c r="Y1282" s="145" t="s">
        <v>1682</v>
      </c>
    </row>
    <row r="1283" spans="2:25" ht="14.25" customHeight="1" x14ac:dyDescent="0.25">
      <c r="B1283" s="150">
        <v>42363</v>
      </c>
      <c r="C1283" s="147">
        <v>5.0255908637083152E-2</v>
      </c>
      <c r="D1283" s="149">
        <v>4.8716175673330454E-2</v>
      </c>
      <c r="E1283" s="147">
        <v>5.0644496970324145E-2</v>
      </c>
      <c r="F1283" s="147">
        <v>5.4045007830556852E-2</v>
      </c>
      <c r="G1283" s="148">
        <v>540.26393113000006</v>
      </c>
      <c r="H1283" s="148">
        <v>12.992806759999999</v>
      </c>
      <c r="I1283" s="148">
        <v>33.07478948</v>
      </c>
      <c r="J1283" s="147">
        <v>-2.9201515234292979E-3</v>
      </c>
      <c r="K1283" s="159">
        <v>5.3288321572263972E-3</v>
      </c>
      <c r="L1283" s="148">
        <v>3838.201</v>
      </c>
      <c r="M1283" s="148">
        <v>0.96590399999999998</v>
      </c>
      <c r="N1283" s="145"/>
      <c r="O1283" s="145"/>
      <c r="P1283" s="145"/>
      <c r="Q1283" s="145"/>
      <c r="R1283" s="145"/>
      <c r="S1283" s="145"/>
      <c r="T1283" s="145"/>
      <c r="U1283" s="145"/>
      <c r="V1283" s="145"/>
      <c r="W1283" s="158"/>
      <c r="X1283" s="158"/>
      <c r="Y1283" s="145" t="s">
        <v>1682</v>
      </c>
    </row>
    <row r="1284" spans="2:25" ht="14.25" customHeight="1" x14ac:dyDescent="0.25">
      <c r="B1284" s="150">
        <v>42366</v>
      </c>
      <c r="C1284" s="147">
        <v>5.0087327320795245E-2</v>
      </c>
      <c r="D1284" s="149">
        <v>4.8512353476476082E-2</v>
      </c>
      <c r="E1284" s="147">
        <v>5.0321936123595798E-2</v>
      </c>
      <c r="F1284" s="147">
        <v>5.3883494096350536E-2</v>
      </c>
      <c r="G1284" s="148">
        <v>541.07509722999998</v>
      </c>
      <c r="H1284" s="148">
        <v>16.377162999999999</v>
      </c>
      <c r="I1284" s="148">
        <v>47.500772660000003</v>
      </c>
      <c r="J1284" s="147">
        <v>9.2595049097555897E-4</v>
      </c>
      <c r="K1284" s="159">
        <v>5.3711406198744538E-3</v>
      </c>
      <c r="L1284" s="148">
        <v>3727.6316000000002</v>
      </c>
      <c r="M1284" s="148">
        <v>0.96892299999999998</v>
      </c>
      <c r="N1284" s="145"/>
      <c r="O1284" s="145"/>
      <c r="P1284" s="145"/>
      <c r="Q1284" s="145"/>
      <c r="R1284" s="145"/>
      <c r="S1284" s="145"/>
      <c r="T1284" s="145"/>
      <c r="U1284" s="145"/>
      <c r="V1284" s="145"/>
      <c r="W1284" s="158"/>
      <c r="X1284" s="158"/>
      <c r="Y1284" s="145" t="s">
        <v>1682</v>
      </c>
    </row>
    <row r="1285" spans="2:25" ht="14.25" customHeight="1" x14ac:dyDescent="0.25">
      <c r="B1285" s="150">
        <v>42367</v>
      </c>
      <c r="C1285" s="147">
        <v>5.0074037577419191E-2</v>
      </c>
      <c r="D1285" s="149">
        <v>4.847260317137829E-2</v>
      </c>
      <c r="E1285" s="147">
        <v>5.0242279389359025E-2</v>
      </c>
      <c r="F1285" s="147">
        <v>5.3983380798446765E-2</v>
      </c>
      <c r="G1285" s="148">
        <v>543.42589324000005</v>
      </c>
      <c r="H1285" s="148">
        <v>15.5883465</v>
      </c>
      <c r="I1285" s="148">
        <v>32.72819612</v>
      </c>
      <c r="J1285" s="147">
        <v>-2.2943744257785913E-3</v>
      </c>
      <c r="K1285" s="159">
        <v>5.510777627068475E-3</v>
      </c>
      <c r="L1285" s="148">
        <v>3761.8744999999999</v>
      </c>
      <c r="M1285" s="148">
        <v>0.96865100000000004</v>
      </c>
      <c r="N1285" s="145"/>
      <c r="O1285" s="145"/>
      <c r="P1285" s="145"/>
      <c r="Q1285" s="145"/>
      <c r="R1285" s="145"/>
      <c r="S1285" s="145"/>
      <c r="T1285" s="145"/>
      <c r="U1285" s="145"/>
      <c r="V1285" s="145"/>
      <c r="W1285" s="158"/>
      <c r="X1285" s="158"/>
      <c r="Y1285" s="145" t="s">
        <v>1682</v>
      </c>
    </row>
    <row r="1286" spans="2:25" ht="14.25" customHeight="1" x14ac:dyDescent="0.25">
      <c r="B1286" s="150">
        <v>42368</v>
      </c>
      <c r="C1286" s="147">
        <v>4.9894544059477144E-2</v>
      </c>
      <c r="D1286" s="149">
        <v>4.8287652372258717E-2</v>
      </c>
      <c r="E1286" s="147">
        <v>5.0086149597840794E-2</v>
      </c>
      <c r="F1286" s="147">
        <v>5.3704669234113628E-2</v>
      </c>
      <c r="G1286" s="148">
        <v>548.07069508999996</v>
      </c>
      <c r="H1286" s="148">
        <v>16.629842550000003</v>
      </c>
      <c r="I1286" s="148">
        <v>32.668302679999996</v>
      </c>
      <c r="J1286" s="147">
        <v>-4.3110033848133235E-3</v>
      </c>
      <c r="K1286" s="159">
        <v>5.4170168618549105E-3</v>
      </c>
      <c r="L1286" s="148">
        <v>3765.1752000000001</v>
      </c>
      <c r="M1286" s="148">
        <v>0.97195100000000001</v>
      </c>
      <c r="N1286" s="145"/>
      <c r="O1286" s="145"/>
      <c r="P1286" s="145"/>
      <c r="Q1286" s="145"/>
      <c r="R1286" s="145"/>
      <c r="S1286" s="145"/>
      <c r="T1286" s="145"/>
      <c r="U1286" s="145"/>
      <c r="V1286" s="145"/>
      <c r="W1286" s="158"/>
      <c r="X1286" s="158"/>
      <c r="Y1286" s="145" t="s">
        <v>1682</v>
      </c>
    </row>
    <row r="1287" spans="2:25" ht="14.25" customHeight="1" x14ac:dyDescent="0.25">
      <c r="B1287" s="150">
        <v>42369</v>
      </c>
      <c r="C1287" s="147">
        <v>4.9788806233708648E-2</v>
      </c>
      <c r="D1287" s="149">
        <v>4.8104712474989555E-2</v>
      </c>
      <c r="E1287" s="147">
        <v>4.996735174944765E-2</v>
      </c>
      <c r="F1287" s="147">
        <v>5.3724458723501393E-2</v>
      </c>
      <c r="G1287" s="148">
        <v>548.16038320000007</v>
      </c>
      <c r="H1287" s="148">
        <v>14.90303975</v>
      </c>
      <c r="I1287" s="148">
        <v>29.609913949999999</v>
      </c>
      <c r="J1287" s="147">
        <v>-2.0987104567685984E-3</v>
      </c>
      <c r="K1287" s="159">
        <v>5.619746248511838E-3</v>
      </c>
      <c r="L1287" s="148">
        <v>3731.0047</v>
      </c>
      <c r="M1287" s="148">
        <v>0.97420399999999996</v>
      </c>
      <c r="N1287" s="145"/>
      <c r="O1287" s="145"/>
      <c r="P1287" s="145"/>
      <c r="Q1287" s="145"/>
      <c r="R1287" s="145"/>
      <c r="S1287" s="145"/>
      <c r="T1287" s="145"/>
      <c r="U1287" s="145"/>
      <c r="V1287" s="145"/>
      <c r="W1287" s="158"/>
      <c r="X1287" s="158"/>
      <c r="Y1287" s="145" t="s">
        <v>1682</v>
      </c>
    </row>
    <row r="1288" spans="2:25" ht="14.25" customHeight="1" x14ac:dyDescent="0.25">
      <c r="B1288" s="150">
        <v>42373</v>
      </c>
      <c r="C1288" s="147">
        <v>5.0083550518982979E-2</v>
      </c>
      <c r="D1288" s="149">
        <v>4.8272099589424612E-2</v>
      </c>
      <c r="E1288" s="147">
        <v>5.0625268361972321E-2</v>
      </c>
      <c r="F1288" s="147">
        <v>5.4501921887371886E-2</v>
      </c>
      <c r="G1288" s="148">
        <v>542.63817641000003</v>
      </c>
      <c r="H1288" s="148">
        <v>11.98748058</v>
      </c>
      <c r="I1288" s="148">
        <v>34.380093459999998</v>
      </c>
      <c r="J1288" s="147">
        <v>3.0175899316152967E-2</v>
      </c>
      <c r="K1288" s="159">
        <v>6.2298222979472739E-3</v>
      </c>
      <c r="L1288" s="148">
        <v>3469.0662000000002</v>
      </c>
      <c r="M1288" s="148">
        <v>0.96727600000000002</v>
      </c>
      <c r="N1288" s="145"/>
      <c r="O1288" s="145"/>
      <c r="P1288" s="145"/>
      <c r="Q1288" s="145"/>
      <c r="R1288" s="145"/>
      <c r="S1288" s="145"/>
      <c r="T1288" s="145"/>
      <c r="U1288" s="145"/>
      <c r="V1288" s="145"/>
      <c r="W1288" s="158"/>
      <c r="X1288" s="158"/>
      <c r="Y1288" s="145" t="s">
        <v>1682</v>
      </c>
    </row>
    <row r="1289" spans="2:25" ht="14.25" customHeight="1" x14ac:dyDescent="0.25">
      <c r="B1289" s="150">
        <v>42374</v>
      </c>
      <c r="C1289" s="147">
        <v>5.0073975649204357E-2</v>
      </c>
      <c r="D1289" s="149">
        <v>4.8188504438544215E-2</v>
      </c>
      <c r="E1289" s="147">
        <v>5.0764569818480043E-2</v>
      </c>
      <c r="F1289" s="147">
        <v>5.4678497630958618E-2</v>
      </c>
      <c r="G1289" s="148">
        <v>549.33265790999997</v>
      </c>
      <c r="H1289" s="148">
        <v>26.87803735</v>
      </c>
      <c r="I1289" s="148">
        <v>53.532485360000003</v>
      </c>
      <c r="J1289" s="147">
        <v>1.2110784403931624E-2</v>
      </c>
      <c r="K1289" s="159">
        <v>6.4899931924144033E-3</v>
      </c>
      <c r="L1289" s="148">
        <v>3478.7797</v>
      </c>
      <c r="M1289" s="148">
        <v>0.96738999999999997</v>
      </c>
      <c r="N1289" s="145"/>
      <c r="O1289" s="145"/>
      <c r="P1289" s="145"/>
      <c r="Q1289" s="145"/>
      <c r="R1289" s="145"/>
      <c r="S1289" s="145"/>
      <c r="T1289" s="145"/>
      <c r="U1289" s="145"/>
      <c r="V1289" s="145"/>
      <c r="W1289" s="158"/>
      <c r="X1289" s="158"/>
      <c r="Y1289" s="145" t="s">
        <v>1682</v>
      </c>
    </row>
    <row r="1290" spans="2:25" ht="14.25" customHeight="1" x14ac:dyDescent="0.25">
      <c r="B1290" s="150">
        <v>42375</v>
      </c>
      <c r="C1290" s="147">
        <v>4.9868811389123149E-2</v>
      </c>
      <c r="D1290" s="149">
        <v>4.7793840709185277E-2</v>
      </c>
      <c r="E1290" s="147">
        <v>5.0122127526716936E-2</v>
      </c>
      <c r="F1290" s="147">
        <v>5.4321657667466827E-2</v>
      </c>
      <c r="G1290" s="148">
        <v>551.35164209000004</v>
      </c>
      <c r="H1290" s="148">
        <v>23.183102679999998</v>
      </c>
      <c r="I1290" s="148">
        <v>46.386707000000001</v>
      </c>
      <c r="J1290" s="147">
        <v>-9.8565630238961629E-4</v>
      </c>
      <c r="K1290" s="159">
        <v>6.5278169582815501E-3</v>
      </c>
      <c r="L1290" s="148">
        <v>3539.8081999999999</v>
      </c>
      <c r="M1290" s="148">
        <v>0.97216800000000003</v>
      </c>
      <c r="N1290" s="145"/>
      <c r="O1290" s="145"/>
      <c r="P1290" s="145"/>
      <c r="Q1290" s="145"/>
      <c r="R1290" s="145"/>
      <c r="S1290" s="145"/>
      <c r="T1290" s="145"/>
      <c r="U1290" s="145"/>
      <c r="V1290" s="145"/>
      <c r="W1290" s="158"/>
      <c r="X1290" s="158"/>
      <c r="Y1290" s="145" t="s">
        <v>1682</v>
      </c>
    </row>
    <row r="1291" spans="2:25" ht="14.25" customHeight="1" x14ac:dyDescent="0.25">
      <c r="B1291" s="150">
        <v>42376</v>
      </c>
      <c r="C1291" s="147">
        <v>4.9474479752912533E-2</v>
      </c>
      <c r="D1291" s="149">
        <v>4.7616702036069762E-2</v>
      </c>
      <c r="E1291" s="147">
        <v>5.0048191390781975E-2</v>
      </c>
      <c r="F1291" s="147">
        <v>5.4189281655332072E-2</v>
      </c>
      <c r="G1291" s="148">
        <v>547.66941549000001</v>
      </c>
      <c r="H1291" s="148">
        <v>4.0543796799999994</v>
      </c>
      <c r="I1291" s="148">
        <v>10.876400029999999</v>
      </c>
      <c r="J1291" s="147">
        <v>3.9489627675511937E-2</v>
      </c>
      <c r="K1291" s="159">
        <v>6.5725796192623101E-3</v>
      </c>
      <c r="L1291" s="148">
        <v>3294.3838999999998</v>
      </c>
      <c r="M1291" s="148">
        <v>0.97728700000000002</v>
      </c>
      <c r="N1291" s="145"/>
      <c r="O1291" s="145"/>
      <c r="P1291" s="145"/>
      <c r="Q1291" s="145"/>
      <c r="R1291" s="145"/>
      <c r="S1291" s="145"/>
      <c r="T1291" s="145"/>
      <c r="U1291" s="145"/>
      <c r="V1291" s="145"/>
      <c r="W1291" s="158"/>
      <c r="X1291" s="158"/>
      <c r="Y1291" s="145" t="s">
        <v>1682</v>
      </c>
    </row>
    <row r="1292" spans="2:25" ht="14.25" customHeight="1" x14ac:dyDescent="0.25">
      <c r="B1292" s="150">
        <v>42377</v>
      </c>
      <c r="C1292" s="147">
        <v>4.9345027659984352E-2</v>
      </c>
      <c r="D1292" s="149">
        <v>4.7555245866532543E-2</v>
      </c>
      <c r="E1292" s="147">
        <v>4.9985734332074719E-2</v>
      </c>
      <c r="F1292" s="147">
        <v>5.391765673223662E-2</v>
      </c>
      <c r="G1292" s="148">
        <v>555.58811317999994</v>
      </c>
      <c r="H1292" s="148">
        <v>44.938780520000002</v>
      </c>
      <c r="I1292" s="148">
        <v>59.828976879999999</v>
      </c>
      <c r="J1292" s="147">
        <v>6.429350470289706E-3</v>
      </c>
      <c r="K1292" s="159">
        <v>6.3624108657040768E-3</v>
      </c>
      <c r="L1292" s="148">
        <v>3361.5632000000001</v>
      </c>
      <c r="M1292" s="148">
        <v>0.98008200000000001</v>
      </c>
      <c r="N1292" s="145"/>
      <c r="O1292" s="145"/>
      <c r="P1292" s="145"/>
      <c r="Q1292" s="145"/>
      <c r="R1292" s="145"/>
      <c r="S1292" s="145"/>
      <c r="T1292" s="145"/>
      <c r="U1292" s="145"/>
      <c r="V1292" s="145"/>
      <c r="W1292" s="158"/>
      <c r="X1292" s="158"/>
      <c r="Y1292" s="145" t="s">
        <v>1682</v>
      </c>
    </row>
    <row r="1293" spans="2:25" ht="14.25" customHeight="1" x14ac:dyDescent="0.25">
      <c r="B1293" s="150">
        <v>42380</v>
      </c>
      <c r="C1293" s="147">
        <v>4.8938420302534445E-2</v>
      </c>
      <c r="D1293" s="149">
        <v>4.7075591526611449E-2</v>
      </c>
      <c r="E1293" s="147">
        <v>4.9593627267060791E-2</v>
      </c>
      <c r="F1293" s="147">
        <v>5.360517224314184E-2</v>
      </c>
      <c r="G1293" s="148">
        <v>555.41203492</v>
      </c>
      <c r="H1293" s="148">
        <v>27.451208270000002</v>
      </c>
      <c r="I1293" s="148">
        <v>34.462326770000004</v>
      </c>
      <c r="J1293" s="147">
        <v>3.2460762802168898E-2</v>
      </c>
      <c r="K1293" s="159">
        <v>6.5295807165303907E-3</v>
      </c>
      <c r="L1293" s="148">
        <v>3192.4499000000001</v>
      </c>
      <c r="M1293" s="148">
        <v>0.98863599999999996</v>
      </c>
      <c r="N1293" s="145"/>
      <c r="O1293" s="145"/>
      <c r="P1293" s="145"/>
      <c r="Q1293" s="145"/>
      <c r="R1293" s="145"/>
      <c r="S1293" s="145"/>
      <c r="T1293" s="145"/>
      <c r="U1293" s="145"/>
      <c r="V1293" s="145"/>
      <c r="W1293" s="158"/>
      <c r="X1293" s="158"/>
      <c r="Y1293" s="145" t="s">
        <v>1682</v>
      </c>
    </row>
    <row r="1294" spans="2:25" ht="14.25" customHeight="1" x14ac:dyDescent="0.25">
      <c r="B1294" s="150">
        <v>42381</v>
      </c>
      <c r="C1294" s="147">
        <v>4.9016223251652571E-2</v>
      </c>
      <c r="D1294" s="149">
        <v>4.6951528260730777E-2</v>
      </c>
      <c r="E1294" s="147">
        <v>4.9752376293297582E-2</v>
      </c>
      <c r="F1294" s="147">
        <v>5.3687899714700588E-2</v>
      </c>
      <c r="G1294" s="148">
        <v>526.44673432000002</v>
      </c>
      <c r="H1294" s="148">
        <v>31.247317460000001</v>
      </c>
      <c r="I1294" s="148">
        <v>41.888828439999997</v>
      </c>
      <c r="J1294" s="147">
        <v>9.6918976368236699E-3</v>
      </c>
      <c r="K1294" s="159">
        <v>6.7363714539698111E-3</v>
      </c>
      <c r="L1294" s="148">
        <v>3215.7098999999998</v>
      </c>
      <c r="M1294" s="148">
        <v>0.99171600000000004</v>
      </c>
      <c r="N1294" s="145"/>
      <c r="O1294" s="145"/>
      <c r="P1294" s="145"/>
      <c r="Q1294" s="145"/>
      <c r="R1294" s="145"/>
      <c r="S1294" s="145"/>
      <c r="T1294" s="145"/>
      <c r="U1294" s="145"/>
      <c r="V1294" s="145"/>
      <c r="W1294" s="158"/>
      <c r="X1294" s="158"/>
      <c r="Y1294" s="145" t="s">
        <v>1682</v>
      </c>
    </row>
    <row r="1295" spans="2:25" ht="14.25" customHeight="1" x14ac:dyDescent="0.25">
      <c r="B1295" s="150">
        <v>42382</v>
      </c>
      <c r="C1295" s="147">
        <v>4.8684999705455013E-2</v>
      </c>
      <c r="D1295" s="149">
        <v>4.646537898618517E-2</v>
      </c>
      <c r="E1295" s="147">
        <v>4.9492389541927015E-2</v>
      </c>
      <c r="F1295" s="147">
        <v>5.369712540295158E-2</v>
      </c>
      <c r="G1295" s="148">
        <v>522.78857544000005</v>
      </c>
      <c r="H1295" s="148">
        <v>24.408939960000001</v>
      </c>
      <c r="I1295" s="148">
        <v>35.154492650000002</v>
      </c>
      <c r="J1295" s="147">
        <v>1.3235078324746526E-2</v>
      </c>
      <c r="K1295" s="159">
        <v>7.2317464167664103E-3</v>
      </c>
      <c r="L1295" s="148">
        <v>3155.8787000000002</v>
      </c>
      <c r="M1295" s="148">
        <v>0.99898399999999998</v>
      </c>
      <c r="N1295" s="145"/>
      <c r="O1295" s="145"/>
      <c r="P1295" s="145"/>
      <c r="Q1295" s="145"/>
      <c r="R1295" s="145"/>
      <c r="S1295" s="145"/>
      <c r="T1295" s="145"/>
      <c r="U1295" s="145"/>
      <c r="V1295" s="145"/>
      <c r="W1295" s="158"/>
      <c r="X1295" s="158"/>
      <c r="Y1295" s="145" t="s">
        <v>1682</v>
      </c>
    </row>
    <row r="1296" spans="2:25" ht="14.25" customHeight="1" x14ac:dyDescent="0.25">
      <c r="B1296" s="150">
        <v>42383</v>
      </c>
      <c r="C1296" s="147">
        <v>4.9015247057903895E-2</v>
      </c>
      <c r="D1296" s="149">
        <v>4.6912246996982432E-2</v>
      </c>
      <c r="E1296" s="147">
        <v>4.9547698075024807E-2</v>
      </c>
      <c r="F1296" s="147">
        <v>5.3694349016351235E-2</v>
      </c>
      <c r="G1296" s="148">
        <v>512.54293684000004</v>
      </c>
      <c r="H1296" s="148">
        <v>37.806647330000004</v>
      </c>
      <c r="I1296" s="148">
        <v>42.446675640000002</v>
      </c>
      <c r="J1296" s="147">
        <v>-1.8184612460769923E-3</v>
      </c>
      <c r="K1296" s="159">
        <v>6.7821020193688034E-3</v>
      </c>
      <c r="L1296" s="148">
        <v>3221.5713999999998</v>
      </c>
      <c r="M1296" s="148">
        <v>0.99397199999999997</v>
      </c>
      <c r="N1296" s="145"/>
      <c r="O1296" s="145"/>
      <c r="P1296" s="145"/>
      <c r="Q1296" s="145"/>
      <c r="R1296" s="145"/>
      <c r="S1296" s="145"/>
      <c r="T1296" s="145"/>
      <c r="U1296" s="145"/>
      <c r="V1296" s="145"/>
      <c r="W1296" s="158"/>
      <c r="X1296" s="158"/>
      <c r="Y1296" s="145" t="s">
        <v>1682</v>
      </c>
    </row>
    <row r="1297" spans="2:25" ht="14.25" customHeight="1" x14ac:dyDescent="0.25">
      <c r="B1297" s="150">
        <v>42384</v>
      </c>
      <c r="C1297" s="147">
        <v>4.8661858714487E-2</v>
      </c>
      <c r="D1297" s="149">
        <v>4.6444039944967437E-2</v>
      </c>
      <c r="E1297" s="147">
        <v>4.8842055315507803E-2</v>
      </c>
      <c r="F1297" s="147">
        <v>5.3506838780050546E-2</v>
      </c>
      <c r="G1297" s="148">
        <v>508.06201589</v>
      </c>
      <c r="H1297" s="148">
        <v>23.40352961</v>
      </c>
      <c r="I1297" s="148">
        <v>39.543877340000002</v>
      </c>
      <c r="J1297" s="147">
        <v>9.1882577658323745E-4</v>
      </c>
      <c r="K1297" s="159">
        <v>7.0627988350831089E-3</v>
      </c>
      <c r="L1297" s="148">
        <v>3118.7301000000002</v>
      </c>
      <c r="M1297" s="148">
        <v>1.001746</v>
      </c>
      <c r="N1297" s="145"/>
      <c r="O1297" s="145"/>
      <c r="P1297" s="145"/>
      <c r="Q1297" s="145"/>
      <c r="R1297" s="145"/>
      <c r="S1297" s="145"/>
      <c r="T1297" s="145"/>
      <c r="U1297" s="145"/>
      <c r="V1297" s="145"/>
      <c r="W1297" s="158"/>
      <c r="X1297" s="158"/>
      <c r="Y1297" s="145" t="s">
        <v>1682</v>
      </c>
    </row>
    <row r="1298" spans="2:25" ht="14.25" customHeight="1" x14ac:dyDescent="0.25">
      <c r="B1298" s="150">
        <v>42387</v>
      </c>
      <c r="C1298" s="147">
        <v>4.8775542633780963E-2</v>
      </c>
      <c r="D1298" s="149">
        <v>4.6562248290490521E-2</v>
      </c>
      <c r="E1298" s="147">
        <v>4.9238753669200046E-2</v>
      </c>
      <c r="F1298" s="147">
        <v>5.3585801688492959E-2</v>
      </c>
      <c r="G1298" s="148">
        <v>510.12150235000001</v>
      </c>
      <c r="H1298" s="148">
        <v>18.78106927</v>
      </c>
      <c r="I1298" s="148">
        <v>33.735105499999996</v>
      </c>
      <c r="J1298" s="147">
        <v>-2.9632346543565441E-3</v>
      </c>
      <c r="K1298" s="159">
        <v>7.0235533980024384E-3</v>
      </c>
      <c r="L1298" s="148">
        <v>3130.7289000000001</v>
      </c>
      <c r="M1298" s="148">
        <v>1.0004919999999999</v>
      </c>
      <c r="N1298" s="145"/>
      <c r="O1298" s="145"/>
      <c r="P1298" s="145"/>
      <c r="Q1298" s="145"/>
      <c r="R1298" s="145"/>
      <c r="S1298" s="145"/>
      <c r="T1298" s="145"/>
      <c r="U1298" s="145"/>
      <c r="V1298" s="145"/>
      <c r="W1298" s="158"/>
      <c r="X1298" s="158"/>
      <c r="Y1298" s="145" t="s">
        <v>1682</v>
      </c>
    </row>
    <row r="1299" spans="2:25" ht="14.25" customHeight="1" x14ac:dyDescent="0.25">
      <c r="B1299" s="150">
        <v>42388</v>
      </c>
      <c r="C1299" s="147">
        <v>4.8882977276499616E-2</v>
      </c>
      <c r="D1299" s="149">
        <v>4.6718478053776061E-2</v>
      </c>
      <c r="E1299" s="147">
        <v>4.9460225384725942E-2</v>
      </c>
      <c r="F1299" s="147">
        <v>5.3571854118930048E-2</v>
      </c>
      <c r="G1299" s="148">
        <v>507.38540519000003</v>
      </c>
      <c r="H1299" s="148">
        <v>17.922417589999998</v>
      </c>
      <c r="I1299" s="148">
        <v>41.87050868</v>
      </c>
      <c r="J1299" s="147">
        <v>-7.0249214723521382E-3</v>
      </c>
      <c r="K1299" s="159">
        <v>6.8533760651539877E-3</v>
      </c>
      <c r="L1299" s="148">
        <v>3223.1251000000002</v>
      </c>
      <c r="M1299" s="148">
        <v>0.99816700000000003</v>
      </c>
      <c r="N1299" s="145"/>
      <c r="O1299" s="145"/>
      <c r="P1299" s="145"/>
      <c r="Q1299" s="145"/>
      <c r="R1299" s="145"/>
      <c r="S1299" s="145"/>
      <c r="T1299" s="145"/>
      <c r="U1299" s="145"/>
      <c r="V1299" s="145"/>
      <c r="W1299" s="158"/>
      <c r="X1299" s="158"/>
      <c r="Y1299" s="145" t="s">
        <v>1682</v>
      </c>
    </row>
    <row r="1300" spans="2:25" ht="14.25" customHeight="1" x14ac:dyDescent="0.25">
      <c r="B1300" s="150">
        <v>42389</v>
      </c>
      <c r="C1300" s="147">
        <v>4.8863369708178596E-2</v>
      </c>
      <c r="D1300" s="149">
        <v>4.6691285068034293E-2</v>
      </c>
      <c r="E1300" s="147">
        <v>4.9540968467102396E-2</v>
      </c>
      <c r="F1300" s="147">
        <v>5.3504078650476704E-2</v>
      </c>
      <c r="G1300" s="148">
        <v>506.21202390999997</v>
      </c>
      <c r="H1300" s="148">
        <v>11.58313278</v>
      </c>
      <c r="I1300" s="148">
        <v>42.319109769999997</v>
      </c>
      <c r="J1300" s="147">
        <v>-8.6573961071654193E-4</v>
      </c>
      <c r="K1300" s="159">
        <v>6.8127935824424113E-3</v>
      </c>
      <c r="L1300" s="148">
        <v>3174.3780999999999</v>
      </c>
      <c r="M1300" s="148">
        <v>0.99835200000000002</v>
      </c>
      <c r="N1300" s="145"/>
      <c r="O1300" s="145"/>
      <c r="P1300" s="145"/>
      <c r="Q1300" s="145"/>
      <c r="R1300" s="145"/>
      <c r="S1300" s="145"/>
      <c r="T1300" s="145"/>
      <c r="U1300" s="145"/>
      <c r="V1300" s="145"/>
      <c r="W1300" s="158"/>
      <c r="X1300" s="158"/>
      <c r="Y1300" s="145" t="s">
        <v>1682</v>
      </c>
    </row>
    <row r="1301" spans="2:25" ht="14.25" customHeight="1" x14ac:dyDescent="0.25">
      <c r="B1301" s="150">
        <v>42390</v>
      </c>
      <c r="C1301" s="147">
        <v>4.8985495056686576E-2</v>
      </c>
      <c r="D1301" s="149">
        <v>4.6823089956227498E-2</v>
      </c>
      <c r="E1301" s="147">
        <v>4.9703476720905033E-2</v>
      </c>
      <c r="F1301" s="147">
        <v>5.3707535058581557E-2</v>
      </c>
      <c r="G1301" s="148">
        <v>506.17998470999999</v>
      </c>
      <c r="H1301" s="148">
        <v>11.13559594</v>
      </c>
      <c r="I1301" s="148">
        <v>36.380621429999998</v>
      </c>
      <c r="J1301" s="147">
        <v>6.4293883409617374E-3</v>
      </c>
      <c r="K1301" s="159">
        <v>6.8844451023540587E-3</v>
      </c>
      <c r="L1301" s="148">
        <v>3081.3454000000002</v>
      </c>
      <c r="M1301" s="148">
        <v>0.99443099999999995</v>
      </c>
      <c r="N1301" s="145"/>
      <c r="O1301" s="145"/>
      <c r="P1301" s="145"/>
      <c r="Q1301" s="145"/>
      <c r="R1301" s="145"/>
      <c r="S1301" s="145"/>
      <c r="T1301" s="145"/>
      <c r="U1301" s="145"/>
      <c r="V1301" s="145"/>
      <c r="W1301" s="158"/>
      <c r="X1301" s="158"/>
      <c r="Y1301" s="145" t="s">
        <v>1682</v>
      </c>
    </row>
    <row r="1302" spans="2:25" ht="14.25" customHeight="1" x14ac:dyDescent="0.25">
      <c r="B1302" s="150">
        <v>42391</v>
      </c>
      <c r="C1302" s="147">
        <v>4.919216089876622E-2</v>
      </c>
      <c r="D1302" s="149">
        <v>4.7065305466476498E-2</v>
      </c>
      <c r="E1302" s="147">
        <v>4.9867897885744319E-2</v>
      </c>
      <c r="F1302" s="147">
        <v>5.3958361949204961E-2</v>
      </c>
      <c r="G1302" s="148">
        <v>513.47627646000001</v>
      </c>
      <c r="H1302" s="148">
        <v>9.6473737899999996</v>
      </c>
      <c r="I1302" s="148">
        <v>30.139894459999997</v>
      </c>
      <c r="J1302" s="147">
        <v>1.7985026615307477E-3</v>
      </c>
      <c r="K1302" s="159">
        <v>6.8930564827284629E-3</v>
      </c>
      <c r="L1302" s="148">
        <v>3113.4625999999998</v>
      </c>
      <c r="M1302" s="148">
        <v>0.99003799999999997</v>
      </c>
      <c r="N1302" s="145"/>
      <c r="O1302" s="145"/>
      <c r="P1302" s="145"/>
      <c r="Q1302" s="145"/>
      <c r="R1302" s="145"/>
      <c r="S1302" s="145"/>
      <c r="T1302" s="145"/>
      <c r="U1302" s="145"/>
      <c r="V1302" s="145"/>
      <c r="W1302" s="158"/>
      <c r="X1302" s="158"/>
      <c r="Y1302" s="145" t="s">
        <v>1682</v>
      </c>
    </row>
    <row r="1303" spans="2:25" ht="14.25" customHeight="1" x14ac:dyDescent="0.25">
      <c r="B1303" s="150">
        <v>42394</v>
      </c>
      <c r="C1303" s="147">
        <v>4.9159296474989213E-2</v>
      </c>
      <c r="D1303" s="149">
        <v>4.6985055732536848E-2</v>
      </c>
      <c r="E1303" s="147">
        <v>4.9951199259478482E-2</v>
      </c>
      <c r="F1303" s="147">
        <v>5.4075735249256379E-2</v>
      </c>
      <c r="G1303" s="148">
        <v>516.00858844999993</v>
      </c>
      <c r="H1303" s="148">
        <v>8.6052251599999998</v>
      </c>
      <c r="I1303" s="148">
        <v>24.305248540000001</v>
      </c>
      <c r="J1303" s="147">
        <v>-1.23358492901231E-3</v>
      </c>
      <c r="K1303" s="159">
        <v>7.0906795167195308E-3</v>
      </c>
      <c r="L1303" s="148">
        <v>3128.886</v>
      </c>
      <c r="M1303" s="148">
        <v>0.99068299999999998</v>
      </c>
      <c r="N1303" s="145"/>
      <c r="O1303" s="145"/>
      <c r="P1303" s="145"/>
      <c r="Q1303" s="145"/>
      <c r="R1303" s="145"/>
      <c r="S1303" s="145"/>
      <c r="T1303" s="145"/>
      <c r="U1303" s="145"/>
      <c r="V1303" s="145"/>
      <c r="W1303" s="158"/>
      <c r="X1303" s="158"/>
      <c r="Y1303" s="145" t="s">
        <v>1682</v>
      </c>
    </row>
    <row r="1304" spans="2:25" ht="14.25" customHeight="1" x14ac:dyDescent="0.25">
      <c r="B1304" s="150">
        <v>42395</v>
      </c>
      <c r="C1304" s="147">
        <v>4.9248986209732948E-2</v>
      </c>
      <c r="D1304" s="149">
        <v>4.6871055012224647E-2</v>
      </c>
      <c r="E1304" s="147">
        <v>5.0132101003011569E-2</v>
      </c>
      <c r="F1304" s="147">
        <v>5.4613137008094413E-2</v>
      </c>
      <c r="G1304" s="148">
        <v>519.30276260000005</v>
      </c>
      <c r="H1304" s="148">
        <v>14.19719986</v>
      </c>
      <c r="I1304" s="148">
        <v>29.617532179999998</v>
      </c>
      <c r="J1304" s="147">
        <v>3.1567527278042025E-2</v>
      </c>
      <c r="K1304" s="159">
        <v>7.7420819958697665E-3</v>
      </c>
      <c r="L1304" s="148">
        <v>2940.5084999999999</v>
      </c>
      <c r="M1304" s="148">
        <v>0.989093</v>
      </c>
      <c r="N1304" s="145"/>
      <c r="O1304" s="145"/>
      <c r="P1304" s="145"/>
      <c r="Q1304" s="145"/>
      <c r="R1304" s="145"/>
      <c r="S1304" s="145"/>
      <c r="T1304" s="145"/>
      <c r="U1304" s="145"/>
      <c r="V1304" s="145"/>
      <c r="W1304" s="158"/>
      <c r="X1304" s="158"/>
      <c r="Y1304" s="145" t="s">
        <v>1682</v>
      </c>
    </row>
    <row r="1305" spans="2:25" ht="14.25" customHeight="1" x14ac:dyDescent="0.25">
      <c r="B1305" s="150">
        <v>42396</v>
      </c>
      <c r="C1305" s="147">
        <v>4.9581262178323315E-2</v>
      </c>
      <c r="D1305" s="149">
        <v>4.7085129324971844E-2</v>
      </c>
      <c r="E1305" s="147">
        <v>5.0583967909214204E-2</v>
      </c>
      <c r="F1305" s="147">
        <v>5.5116428912493416E-2</v>
      </c>
      <c r="G1305" s="148">
        <v>523.31272056</v>
      </c>
      <c r="H1305" s="148">
        <v>38.257942810000003</v>
      </c>
      <c r="I1305" s="148">
        <v>38.378583929999998</v>
      </c>
      <c r="J1305" s="147">
        <v>1.1964941763874023E-2</v>
      </c>
      <c r="K1305" s="159">
        <v>8.0312995875215717E-3</v>
      </c>
      <c r="L1305" s="148">
        <v>2930.3519000000001</v>
      </c>
      <c r="M1305" s="148">
        <v>0.98230799999999996</v>
      </c>
      <c r="N1305" s="145"/>
      <c r="O1305" s="145"/>
      <c r="P1305" s="145"/>
      <c r="Q1305" s="145"/>
      <c r="R1305" s="145"/>
      <c r="S1305" s="145"/>
      <c r="T1305" s="145"/>
      <c r="U1305" s="145"/>
      <c r="V1305" s="145"/>
      <c r="W1305" s="158"/>
      <c r="X1305" s="158"/>
      <c r="Y1305" s="145" t="s">
        <v>1682</v>
      </c>
    </row>
    <row r="1306" spans="2:25" ht="14.25" customHeight="1" x14ac:dyDescent="0.25">
      <c r="B1306" s="150">
        <v>42397</v>
      </c>
      <c r="C1306" s="147">
        <v>4.9360199657007935E-2</v>
      </c>
      <c r="D1306" s="149">
        <v>4.6818100325561718E-2</v>
      </c>
      <c r="E1306" s="147">
        <v>5.0489874657844748E-2</v>
      </c>
      <c r="F1306" s="147">
        <v>5.4895158854617404E-2</v>
      </c>
      <c r="G1306" s="148">
        <v>520.81183520000002</v>
      </c>
      <c r="H1306" s="148">
        <v>25.823160389999998</v>
      </c>
      <c r="I1306" s="148">
        <v>26.241257939999997</v>
      </c>
      <c r="J1306" s="147">
        <v>2.373154682664427E-2</v>
      </c>
      <c r="K1306" s="159">
        <v>8.0770585290556862E-3</v>
      </c>
      <c r="L1306" s="148">
        <v>2853.7561999999998</v>
      </c>
      <c r="M1306" s="148">
        <v>0.98763599999999996</v>
      </c>
      <c r="N1306" s="145"/>
      <c r="O1306" s="145"/>
      <c r="P1306" s="145"/>
      <c r="Q1306" s="145"/>
      <c r="R1306" s="145"/>
      <c r="S1306" s="145"/>
      <c r="T1306" s="145"/>
      <c r="U1306" s="145"/>
      <c r="V1306" s="145"/>
      <c r="W1306" s="158"/>
      <c r="X1306" s="158"/>
      <c r="Y1306" s="145" t="s">
        <v>1682</v>
      </c>
    </row>
    <row r="1307" spans="2:25" ht="14.25" customHeight="1" x14ac:dyDescent="0.25">
      <c r="B1307" s="150">
        <v>42398</v>
      </c>
      <c r="C1307" s="147">
        <v>4.9320948180342918E-2</v>
      </c>
      <c r="D1307" s="149">
        <v>4.6865863878701168E-2</v>
      </c>
      <c r="E1307" s="147">
        <v>5.0397275533609384E-2</v>
      </c>
      <c r="F1307" s="147">
        <v>5.4685466969509051E-2</v>
      </c>
      <c r="G1307" s="148">
        <v>519.34676163999995</v>
      </c>
      <c r="H1307" s="148">
        <v>41.962594939999995</v>
      </c>
      <c r="I1307" s="148">
        <v>33.988666649999999</v>
      </c>
      <c r="J1307" s="147">
        <v>-3.6561366224324267E-3</v>
      </c>
      <c r="K1307" s="159">
        <v>7.8196030908078834E-3</v>
      </c>
      <c r="L1307" s="148">
        <v>2946.0902000000001</v>
      </c>
      <c r="M1307" s="148">
        <v>0.98850700000000002</v>
      </c>
      <c r="N1307" s="145"/>
      <c r="O1307" s="145"/>
      <c r="P1307" s="145"/>
      <c r="Q1307" s="145"/>
      <c r="R1307" s="145"/>
      <c r="S1307" s="145"/>
      <c r="T1307" s="145"/>
      <c r="U1307" s="145"/>
      <c r="V1307" s="145"/>
      <c r="W1307" s="158"/>
      <c r="X1307" s="158"/>
      <c r="Y1307" s="145" t="s">
        <v>1682</v>
      </c>
    </row>
    <row r="1308" spans="2:25" ht="14.25" customHeight="1" x14ac:dyDescent="0.25">
      <c r="B1308" s="150">
        <v>42401</v>
      </c>
      <c r="C1308" s="147">
        <v>4.9194623442803516E-2</v>
      </c>
      <c r="D1308" s="149">
        <v>4.6787503538281032E-2</v>
      </c>
      <c r="E1308" s="147">
        <v>5.0085784856567429E-2</v>
      </c>
      <c r="F1308" s="147">
        <v>5.4429629506387411E-2</v>
      </c>
      <c r="G1308" s="148">
        <v>509.23179962</v>
      </c>
      <c r="H1308" s="148">
        <v>10.0852602</v>
      </c>
      <c r="I1308" s="148">
        <v>23.894559440000002</v>
      </c>
      <c r="J1308" s="147">
        <v>-4.851433181820403E-3</v>
      </c>
      <c r="K1308" s="159">
        <v>7.6421259681063794E-3</v>
      </c>
      <c r="L1308" s="148">
        <v>2901.0477000000001</v>
      </c>
      <c r="M1308" s="148">
        <v>0.99159200000000003</v>
      </c>
      <c r="N1308" s="145"/>
      <c r="O1308" s="145"/>
      <c r="P1308" s="145"/>
      <c r="Q1308" s="145"/>
      <c r="R1308" s="145"/>
      <c r="S1308" s="145"/>
      <c r="T1308" s="145"/>
      <c r="U1308" s="145"/>
      <c r="V1308" s="145"/>
      <c r="W1308" s="158"/>
      <c r="X1308" s="158"/>
      <c r="Y1308" s="145" t="s">
        <v>1682</v>
      </c>
    </row>
    <row r="1309" spans="2:25" ht="14.25" customHeight="1" x14ac:dyDescent="0.25">
      <c r="B1309" s="150">
        <v>42402</v>
      </c>
      <c r="C1309" s="147">
        <v>4.919780889916589E-2</v>
      </c>
      <c r="D1309" s="149">
        <v>4.6668745542211031E-2</v>
      </c>
      <c r="E1309" s="147">
        <v>4.9622721516930687E-2</v>
      </c>
      <c r="F1309" s="147">
        <v>5.3736592904176587E-2</v>
      </c>
      <c r="G1309" s="148">
        <v>430.75196891000002</v>
      </c>
      <c r="H1309" s="148">
        <v>21.761310890000001</v>
      </c>
      <c r="I1309" s="148">
        <v>29.013029599999996</v>
      </c>
      <c r="J1309" s="147">
        <v>-6.1985910461528635E-3</v>
      </c>
      <c r="K1309" s="159">
        <v>7.0678473619655569E-3</v>
      </c>
      <c r="L1309" s="148">
        <v>2961.3337000000001</v>
      </c>
      <c r="M1309" s="148">
        <v>1.0014050000000001</v>
      </c>
      <c r="N1309" s="145"/>
      <c r="O1309" s="145"/>
      <c r="P1309" s="145"/>
      <c r="Q1309" s="145"/>
      <c r="R1309" s="145"/>
      <c r="S1309" s="145"/>
      <c r="T1309" s="145"/>
      <c r="U1309" s="145"/>
      <c r="V1309" s="145"/>
      <c r="W1309" s="158"/>
      <c r="X1309" s="158"/>
      <c r="Y1309" s="145" t="s">
        <v>1682</v>
      </c>
    </row>
    <row r="1310" spans="2:25" ht="14.25" customHeight="1" x14ac:dyDescent="0.25">
      <c r="B1310" s="150">
        <v>42403</v>
      </c>
      <c r="C1310" s="147">
        <v>4.9238785359587457E-2</v>
      </c>
      <c r="D1310" s="149">
        <v>4.6644411983109237E-2</v>
      </c>
      <c r="E1310" s="147">
        <v>4.9629571578711257E-2</v>
      </c>
      <c r="F1310" s="147">
        <v>5.3818852091834776E-2</v>
      </c>
      <c r="G1310" s="148">
        <v>434.62279053999998</v>
      </c>
      <c r="H1310" s="148">
        <v>11.42204519</v>
      </c>
      <c r="I1310" s="148">
        <v>27.424645460000001</v>
      </c>
      <c r="J1310" s="147">
        <v>-4.4185009572344424E-3</v>
      </c>
      <c r="K1310" s="159">
        <v>7.1744401087255397E-3</v>
      </c>
      <c r="L1310" s="148">
        <v>2948.6386000000002</v>
      </c>
      <c r="M1310" s="148">
        <v>1.0007569999999999</v>
      </c>
      <c r="N1310" s="145"/>
      <c r="O1310" s="145"/>
      <c r="P1310" s="145"/>
      <c r="Q1310" s="145"/>
      <c r="R1310" s="145"/>
      <c r="S1310" s="145"/>
      <c r="T1310" s="145"/>
      <c r="U1310" s="145"/>
      <c r="V1310" s="145"/>
      <c r="W1310" s="158"/>
      <c r="X1310" s="158"/>
      <c r="Y1310" s="145" t="s">
        <v>1682</v>
      </c>
    </row>
    <row r="1311" spans="2:25" ht="14.25" customHeight="1" x14ac:dyDescent="0.25">
      <c r="B1311" s="150">
        <v>42404</v>
      </c>
      <c r="C1311" s="147">
        <v>4.9137140067153418E-2</v>
      </c>
      <c r="D1311" s="149">
        <v>4.6541817020808382E-2</v>
      </c>
      <c r="E1311" s="147">
        <v>4.9715906893403258E-2</v>
      </c>
      <c r="F1311" s="147">
        <v>5.3686166159170053E-2</v>
      </c>
      <c r="G1311" s="148">
        <v>433.57300201000004</v>
      </c>
      <c r="H1311" s="148">
        <v>11.497523059999999</v>
      </c>
      <c r="I1311" s="148">
        <v>32.383702879999994</v>
      </c>
      <c r="J1311" s="147">
        <v>-5.8480030682050467E-3</v>
      </c>
      <c r="K1311" s="159">
        <v>7.1443491383616706E-3</v>
      </c>
      <c r="L1311" s="148">
        <v>2984.7597999999998</v>
      </c>
      <c r="M1311" s="148">
        <v>1.00261</v>
      </c>
      <c r="N1311" s="145"/>
      <c r="O1311" s="145"/>
      <c r="P1311" s="145"/>
      <c r="Q1311" s="145"/>
      <c r="R1311" s="145"/>
      <c r="S1311" s="145"/>
      <c r="T1311" s="145"/>
      <c r="U1311" s="145"/>
      <c r="V1311" s="145"/>
      <c r="W1311" s="158"/>
      <c r="X1311" s="158"/>
      <c r="Y1311" s="145" t="s">
        <v>1682</v>
      </c>
    </row>
    <row r="1312" spans="2:25" ht="14.25" customHeight="1" x14ac:dyDescent="0.25">
      <c r="B1312" s="150">
        <v>42405</v>
      </c>
      <c r="C1312" s="147">
        <v>4.9123190062138979E-2</v>
      </c>
      <c r="D1312" s="149">
        <v>4.6517934549886376E-2</v>
      </c>
      <c r="E1312" s="147">
        <v>4.9752302744433409E-2</v>
      </c>
      <c r="F1312" s="147">
        <v>5.3583374899085288E-2</v>
      </c>
      <c r="G1312" s="148">
        <v>431.67605598</v>
      </c>
      <c r="H1312" s="148">
        <v>10.271921619999999</v>
      </c>
      <c r="I1312" s="148">
        <v>25.812521780000001</v>
      </c>
      <c r="J1312" s="147">
        <v>-1.0835281116411558E-3</v>
      </c>
      <c r="K1312" s="159">
        <v>7.0654403491989121E-3</v>
      </c>
      <c r="L1312" s="148">
        <v>2963.7894000000001</v>
      </c>
      <c r="M1312" s="148">
        <v>1.0030399999999999</v>
      </c>
      <c r="N1312" s="145"/>
      <c r="O1312" s="145"/>
      <c r="P1312" s="145"/>
      <c r="Q1312" s="145"/>
      <c r="R1312" s="145"/>
      <c r="S1312" s="145"/>
      <c r="T1312" s="145"/>
      <c r="U1312" s="145"/>
      <c r="V1312" s="145"/>
      <c r="W1312" s="158"/>
      <c r="X1312" s="158"/>
      <c r="Y1312" s="145">
        <v>110</v>
      </c>
    </row>
    <row r="1313" spans="2:25" ht="14.25" customHeight="1" x14ac:dyDescent="0.25">
      <c r="B1313" s="150">
        <v>42415</v>
      </c>
      <c r="C1313" s="147">
        <v>4.9178737381735095E-2</v>
      </c>
      <c r="D1313" s="149">
        <v>4.6538589646221512E-2</v>
      </c>
      <c r="E1313" s="147">
        <v>4.9860573856776468E-2</v>
      </c>
      <c r="F1313" s="147">
        <v>5.3775901054897927E-2</v>
      </c>
      <c r="G1313" s="148">
        <v>431.77773908</v>
      </c>
      <c r="H1313" s="148">
        <v>7.4490544400000003</v>
      </c>
      <c r="I1313" s="148">
        <v>23.283771250000001</v>
      </c>
      <c r="J1313" s="147">
        <v>-2.0303074179903254E-3</v>
      </c>
      <c r="K1313" s="159">
        <v>7.2373114086764154E-3</v>
      </c>
      <c r="L1313" s="148">
        <v>2946.7066</v>
      </c>
      <c r="M1313" s="148">
        <v>1.001959</v>
      </c>
      <c r="N1313" s="145"/>
      <c r="O1313" s="145"/>
      <c r="P1313" s="145"/>
      <c r="Q1313" s="145"/>
      <c r="R1313" s="145"/>
      <c r="S1313" s="145"/>
      <c r="T1313" s="145"/>
      <c r="U1313" s="145"/>
      <c r="V1313" s="145"/>
      <c r="W1313" s="158"/>
      <c r="X1313" s="158"/>
      <c r="Y1313" s="145" t="s">
        <v>1682</v>
      </c>
    </row>
    <row r="1314" spans="2:25" ht="14.25" customHeight="1" x14ac:dyDescent="0.25">
      <c r="B1314" s="150">
        <v>42416</v>
      </c>
      <c r="C1314" s="147">
        <v>4.9042124501014174E-2</v>
      </c>
      <c r="D1314" s="149">
        <v>4.6478987054704005E-2</v>
      </c>
      <c r="E1314" s="147">
        <v>4.9804834597220744E-2</v>
      </c>
      <c r="F1314" s="147">
        <v>5.3632482241590673E-2</v>
      </c>
      <c r="G1314" s="148">
        <v>430.74721320999998</v>
      </c>
      <c r="H1314" s="148">
        <v>13.609973480000001</v>
      </c>
      <c r="I1314" s="148">
        <v>33.399685849999997</v>
      </c>
      <c r="J1314" s="147">
        <v>-5.86356847565302E-3</v>
      </c>
      <c r="K1314" s="159">
        <v>7.1534951868866686E-3</v>
      </c>
      <c r="L1314" s="148">
        <v>3037.0353</v>
      </c>
      <c r="M1314" s="148">
        <v>1.0048239999999999</v>
      </c>
      <c r="N1314" s="145"/>
      <c r="O1314" s="145"/>
      <c r="P1314" s="145"/>
      <c r="Q1314" s="145"/>
      <c r="R1314" s="145"/>
      <c r="S1314" s="145"/>
      <c r="T1314" s="145"/>
      <c r="U1314" s="145"/>
      <c r="V1314" s="145"/>
      <c r="W1314" s="158"/>
      <c r="X1314" s="158"/>
      <c r="Y1314" s="145" t="s">
        <v>1682</v>
      </c>
    </row>
    <row r="1315" spans="2:25" ht="14.25" customHeight="1" x14ac:dyDescent="0.25">
      <c r="B1315" s="150">
        <v>42417</v>
      </c>
      <c r="C1315" s="147">
        <v>4.9034845628381021E-2</v>
      </c>
      <c r="D1315" s="149">
        <v>4.6444451301481032E-2</v>
      </c>
      <c r="E1315" s="147">
        <v>4.9885588885105171E-2</v>
      </c>
      <c r="F1315" s="147">
        <v>5.362050330886186E-2</v>
      </c>
      <c r="G1315" s="148">
        <v>433.89642624000004</v>
      </c>
      <c r="H1315" s="148">
        <v>12.007894890000001</v>
      </c>
      <c r="I1315" s="148">
        <v>38.22956782</v>
      </c>
      <c r="J1315" s="147">
        <v>-3.6259128393860674E-3</v>
      </c>
      <c r="K1315" s="159">
        <v>7.1760520073808273E-3</v>
      </c>
      <c r="L1315" s="148">
        <v>3063.3199</v>
      </c>
      <c r="M1315" s="148">
        <v>1.007592</v>
      </c>
      <c r="N1315" s="145"/>
      <c r="O1315" s="145"/>
      <c r="P1315" s="145"/>
      <c r="Q1315" s="145"/>
      <c r="R1315" s="145"/>
      <c r="S1315" s="145"/>
      <c r="T1315" s="145"/>
      <c r="U1315" s="145"/>
      <c r="V1315" s="145"/>
      <c r="W1315" s="158"/>
      <c r="X1315" s="158"/>
      <c r="Y1315" s="145" t="s">
        <v>1682</v>
      </c>
    </row>
    <row r="1316" spans="2:25" ht="14.25" customHeight="1" x14ac:dyDescent="0.25">
      <c r="B1316" s="150">
        <v>42418</v>
      </c>
      <c r="C1316" s="147">
        <v>4.8981099063974042E-2</v>
      </c>
      <c r="D1316" s="149">
        <v>4.639915179669795E-2</v>
      </c>
      <c r="E1316" s="147">
        <v>4.978187354993549E-2</v>
      </c>
      <c r="F1316" s="147">
        <v>5.3532648095626564E-2</v>
      </c>
      <c r="G1316" s="148">
        <v>434.34087825999995</v>
      </c>
      <c r="H1316" s="148">
        <v>11.19445565</v>
      </c>
      <c r="I1316" s="148">
        <v>35.682216439999998</v>
      </c>
      <c r="J1316" s="147">
        <v>-3.2582454316806863E-3</v>
      </c>
      <c r="K1316" s="159">
        <v>7.1334962989286141E-3</v>
      </c>
      <c r="L1316" s="148">
        <v>3053.6985</v>
      </c>
      <c r="M1316" s="148">
        <v>1.008972</v>
      </c>
      <c r="N1316" s="145"/>
      <c r="O1316" s="145"/>
      <c r="P1316" s="145"/>
      <c r="Q1316" s="145"/>
      <c r="R1316" s="145"/>
      <c r="S1316" s="145"/>
      <c r="T1316" s="145"/>
      <c r="U1316" s="145"/>
      <c r="V1316" s="145"/>
      <c r="W1316" s="158"/>
      <c r="X1316" s="158"/>
      <c r="Y1316" s="145" t="s">
        <v>1682</v>
      </c>
    </row>
    <row r="1317" spans="2:25" ht="14.25" customHeight="1" x14ac:dyDescent="0.25">
      <c r="B1317" s="150">
        <v>42419</v>
      </c>
      <c r="C1317" s="147">
        <v>4.8965047711073052E-2</v>
      </c>
      <c r="D1317" s="149">
        <v>4.6416309951634753E-2</v>
      </c>
      <c r="E1317" s="147">
        <v>4.9630347304114669E-2</v>
      </c>
      <c r="F1317" s="147">
        <v>5.3535456461391011E-2</v>
      </c>
      <c r="G1317" s="148">
        <v>434.73152329999999</v>
      </c>
      <c r="H1317" s="148">
        <v>8.9867027200000003</v>
      </c>
      <c r="I1317" s="148">
        <v>29.46681066</v>
      </c>
      <c r="J1317" s="147">
        <v>-2.2987880716149787E-3</v>
      </c>
      <c r="K1317" s="159">
        <v>7.1191465097562578E-3</v>
      </c>
      <c r="L1317" s="148">
        <v>3051.585</v>
      </c>
      <c r="M1317" s="148">
        <v>1.0092559999999999</v>
      </c>
      <c r="N1317" s="145"/>
      <c r="O1317" s="145"/>
      <c r="P1317" s="145"/>
      <c r="Q1317" s="145"/>
      <c r="R1317" s="145"/>
      <c r="S1317" s="145"/>
      <c r="T1317" s="145"/>
      <c r="U1317" s="145"/>
      <c r="V1317" s="145"/>
      <c r="W1317" s="158"/>
      <c r="X1317" s="158"/>
      <c r="Y1317" s="145" t="s">
        <v>1682</v>
      </c>
    </row>
    <row r="1318" spans="2:25" ht="14.25" customHeight="1" x14ac:dyDescent="0.25">
      <c r="B1318" s="150">
        <v>42422</v>
      </c>
      <c r="C1318" s="147">
        <v>4.8954440996577801E-2</v>
      </c>
      <c r="D1318" s="149">
        <v>4.6483784176000659E-2</v>
      </c>
      <c r="E1318" s="147">
        <v>4.959519098944401E-2</v>
      </c>
      <c r="F1318" s="147">
        <v>5.3433992930106096E-2</v>
      </c>
      <c r="G1318" s="148">
        <v>438.39190568000004</v>
      </c>
      <c r="H1318" s="148">
        <v>13.188399720000001</v>
      </c>
      <c r="I1318" s="148">
        <v>40.025404220000006</v>
      </c>
      <c r="J1318" s="147">
        <v>-3.5624157505649056E-3</v>
      </c>
      <c r="K1318" s="159">
        <v>6.9502087541054372E-3</v>
      </c>
      <c r="L1318" s="148">
        <v>3118.8674999999998</v>
      </c>
      <c r="M1318" s="148">
        <v>1.0100769999999999</v>
      </c>
      <c r="N1318" s="145"/>
      <c r="O1318" s="145"/>
      <c r="P1318" s="145"/>
      <c r="Q1318" s="145"/>
      <c r="R1318" s="145"/>
      <c r="S1318" s="145"/>
      <c r="T1318" s="145"/>
      <c r="U1318" s="145"/>
      <c r="V1318" s="145"/>
      <c r="W1318" s="158"/>
      <c r="X1318" s="158"/>
      <c r="Y1318" s="145" t="s">
        <v>1682</v>
      </c>
    </row>
    <row r="1319" spans="2:25" ht="14.25" customHeight="1" x14ac:dyDescent="0.25">
      <c r="B1319" s="150">
        <v>42423</v>
      </c>
      <c r="C1319" s="147">
        <v>4.9043408518648517E-2</v>
      </c>
      <c r="D1319" s="149">
        <v>4.6615580423675591E-2</v>
      </c>
      <c r="E1319" s="147">
        <v>4.9727001819631099E-2</v>
      </c>
      <c r="F1319" s="147">
        <v>5.3465314558955257E-2</v>
      </c>
      <c r="G1319" s="148">
        <v>441.22627276999998</v>
      </c>
      <c r="H1319" s="148">
        <v>14.052561879999999</v>
      </c>
      <c r="I1319" s="148">
        <v>35.13635463</v>
      </c>
      <c r="J1319" s="147">
        <v>-2.046719390594118E-3</v>
      </c>
      <c r="K1319" s="159">
        <v>6.8497341352796656E-3</v>
      </c>
      <c r="L1319" s="148">
        <v>3089.3631999999998</v>
      </c>
      <c r="M1319" s="148">
        <v>1.007803</v>
      </c>
      <c r="N1319" s="145"/>
      <c r="O1319" s="145"/>
      <c r="P1319" s="145"/>
      <c r="Q1319" s="145"/>
      <c r="R1319" s="145"/>
      <c r="S1319" s="145"/>
      <c r="T1319" s="145"/>
      <c r="U1319" s="145"/>
      <c r="V1319" s="145"/>
      <c r="W1319" s="158"/>
      <c r="X1319" s="158"/>
      <c r="Y1319" s="145" t="s">
        <v>1682</v>
      </c>
    </row>
    <row r="1320" spans="2:25" ht="14.25" customHeight="1" x14ac:dyDescent="0.25">
      <c r="B1320" s="150">
        <v>42424</v>
      </c>
      <c r="C1320" s="147">
        <v>4.9063162984103736E-2</v>
      </c>
      <c r="D1320" s="149">
        <v>4.6667758961578515E-2</v>
      </c>
      <c r="E1320" s="147">
        <v>4.9692317468099101E-2</v>
      </c>
      <c r="F1320" s="147">
        <v>5.3432755944815349E-2</v>
      </c>
      <c r="G1320" s="148">
        <v>444.85445998999995</v>
      </c>
      <c r="H1320" s="148">
        <v>10.929594139999999</v>
      </c>
      <c r="I1320" s="148">
        <v>37.281715490000003</v>
      </c>
      <c r="J1320" s="147">
        <v>-3.1166924421064538E-3</v>
      </c>
      <c r="K1320" s="159">
        <v>6.7649969832368345E-3</v>
      </c>
      <c r="L1320" s="148">
        <v>3109.5454</v>
      </c>
      <c r="M1320" s="148">
        <v>1.007301</v>
      </c>
      <c r="N1320" s="145"/>
      <c r="O1320" s="145"/>
      <c r="P1320" s="145"/>
      <c r="Q1320" s="145"/>
      <c r="R1320" s="145"/>
      <c r="S1320" s="145"/>
      <c r="T1320" s="145"/>
      <c r="U1320" s="145"/>
      <c r="V1320" s="145"/>
      <c r="W1320" s="158"/>
      <c r="X1320" s="158"/>
      <c r="Y1320" s="145" t="s">
        <v>1682</v>
      </c>
    </row>
    <row r="1321" spans="2:25" ht="14.25" customHeight="1" x14ac:dyDescent="0.25">
      <c r="B1321" s="150">
        <v>42425</v>
      </c>
      <c r="C1321" s="147">
        <v>4.9099842473196258E-2</v>
      </c>
      <c r="D1321" s="149">
        <v>4.6470713163163112E-2</v>
      </c>
      <c r="E1321" s="147">
        <v>4.9918405692759904E-2</v>
      </c>
      <c r="F1321" s="147">
        <v>5.379724757384962E-2</v>
      </c>
      <c r="G1321" s="148">
        <v>447.23654895999999</v>
      </c>
      <c r="H1321" s="148">
        <v>14.346212590000002</v>
      </c>
      <c r="I1321" s="148">
        <v>40.64598221</v>
      </c>
      <c r="J1321" s="147">
        <v>3.2660583332148073E-2</v>
      </c>
      <c r="K1321" s="159">
        <v>7.3265344106865082E-3</v>
      </c>
      <c r="L1321" s="148">
        <v>2918.7501000000002</v>
      </c>
      <c r="M1321" s="148">
        <v>1.0063059999999999</v>
      </c>
      <c r="N1321" s="145"/>
      <c r="O1321" s="145"/>
      <c r="P1321" s="145"/>
      <c r="Q1321" s="145"/>
      <c r="R1321" s="145"/>
      <c r="S1321" s="145"/>
      <c r="T1321" s="145"/>
      <c r="U1321" s="145"/>
      <c r="V1321" s="145"/>
      <c r="W1321" s="158"/>
      <c r="X1321" s="158"/>
      <c r="Y1321" s="145" t="s">
        <v>1682</v>
      </c>
    </row>
    <row r="1322" spans="2:25" ht="14.25" customHeight="1" x14ac:dyDescent="0.25">
      <c r="B1322" s="150">
        <v>42426</v>
      </c>
      <c r="C1322" s="147">
        <v>4.9279438540195439E-2</v>
      </c>
      <c r="D1322" s="149">
        <v>4.6605974213587233E-2</v>
      </c>
      <c r="E1322" s="147">
        <v>5.0107838843243241E-2</v>
      </c>
      <c r="F1322" s="147">
        <v>5.4153569864806565E-2</v>
      </c>
      <c r="G1322" s="148">
        <v>454.78734121000002</v>
      </c>
      <c r="H1322" s="148">
        <v>17.31717888</v>
      </c>
      <c r="I1322" s="148">
        <v>37.595683170000001</v>
      </c>
      <c r="J1322" s="147">
        <v>8.5208787313616734E-3</v>
      </c>
      <c r="K1322" s="159">
        <v>7.5475956512193326E-3</v>
      </c>
      <c r="L1322" s="148">
        <v>2948.0306</v>
      </c>
      <c r="M1322" s="148">
        <v>1.0021530000000001</v>
      </c>
      <c r="N1322" s="145"/>
      <c r="O1322" s="145"/>
      <c r="P1322" s="145"/>
      <c r="Q1322" s="145"/>
      <c r="R1322" s="145"/>
      <c r="S1322" s="145"/>
      <c r="T1322" s="145"/>
      <c r="U1322" s="145"/>
      <c r="V1322" s="145"/>
      <c r="W1322" s="158"/>
      <c r="X1322" s="158"/>
      <c r="Y1322" s="145" t="s">
        <v>1682</v>
      </c>
    </row>
    <row r="1323" spans="2:25" ht="14.25" customHeight="1" x14ac:dyDescent="0.25">
      <c r="B1323" s="150">
        <v>42429</v>
      </c>
      <c r="C1323" s="147">
        <v>4.930386166408051E-2</v>
      </c>
      <c r="D1323" s="149">
        <v>4.6605486139695257E-2</v>
      </c>
      <c r="E1323" s="147">
        <v>5.0024902188458648E-2</v>
      </c>
      <c r="F1323" s="147">
        <v>5.4488502809054255E-2</v>
      </c>
      <c r="G1323" s="148">
        <v>453.97057225000003</v>
      </c>
      <c r="H1323" s="148">
        <v>12.48235556</v>
      </c>
      <c r="I1323" s="148">
        <v>26.327804539999999</v>
      </c>
      <c r="J1323" s="147">
        <v>1.7941290125964886E-2</v>
      </c>
      <c r="K1323" s="159">
        <v>7.8830166693589984E-3</v>
      </c>
      <c r="L1323" s="148">
        <v>2877.4666000000002</v>
      </c>
      <c r="M1323" s="148">
        <v>0.99770300000000001</v>
      </c>
      <c r="N1323" s="145"/>
      <c r="O1323" s="145"/>
      <c r="P1323" s="145"/>
      <c r="Q1323" s="145"/>
      <c r="R1323" s="145"/>
      <c r="S1323" s="145"/>
      <c r="T1323" s="145"/>
      <c r="U1323" s="145"/>
      <c r="V1323" s="145"/>
      <c r="W1323" s="158"/>
      <c r="X1323" s="158"/>
      <c r="Y1323" s="145" t="s">
        <v>1682</v>
      </c>
    </row>
    <row r="1324" spans="2:25" ht="14.25" customHeight="1" x14ac:dyDescent="0.25">
      <c r="B1324" s="150">
        <v>42430</v>
      </c>
      <c r="C1324" s="147">
        <v>4.9320692272126737E-2</v>
      </c>
      <c r="D1324" s="149">
        <v>4.6619363079712144E-2</v>
      </c>
      <c r="E1324" s="147">
        <v>5.0219142694142703E-2</v>
      </c>
      <c r="F1324" s="147">
        <v>5.4333038685068911E-2</v>
      </c>
      <c r="G1324" s="148">
        <v>462.90036975999993</v>
      </c>
      <c r="H1324" s="148">
        <v>20.73907951</v>
      </c>
      <c r="I1324" s="148">
        <v>41.606500679999996</v>
      </c>
      <c r="J1324" s="147">
        <v>7.4119335529392464E-3</v>
      </c>
      <c r="K1324" s="159">
        <v>7.7136756053567679E-3</v>
      </c>
      <c r="L1324" s="148">
        <v>2930.6936999999998</v>
      </c>
      <c r="M1324" s="148">
        <v>0.99760300000000002</v>
      </c>
      <c r="N1324" s="145"/>
      <c r="O1324" s="145"/>
      <c r="P1324" s="145"/>
      <c r="Q1324" s="145"/>
      <c r="R1324" s="145"/>
      <c r="S1324" s="145"/>
      <c r="T1324" s="145"/>
      <c r="U1324" s="145"/>
      <c r="V1324" s="145"/>
      <c r="W1324" s="158"/>
      <c r="X1324" s="158"/>
      <c r="Y1324" s="145" t="s">
        <v>1682</v>
      </c>
    </row>
    <row r="1325" spans="2:25" ht="14.25" customHeight="1" x14ac:dyDescent="0.25">
      <c r="B1325" s="150">
        <v>42431</v>
      </c>
      <c r="C1325" s="147">
        <v>4.9305786906867703E-2</v>
      </c>
      <c r="D1325" s="149">
        <v>4.6636899928288414E-2</v>
      </c>
      <c r="E1325" s="147">
        <v>5.010800582550666E-2</v>
      </c>
      <c r="F1325" s="147">
        <v>5.4182916743247801E-2</v>
      </c>
      <c r="G1325" s="148">
        <v>465.84585133999997</v>
      </c>
      <c r="H1325" s="148">
        <v>17.131388479999998</v>
      </c>
      <c r="I1325" s="148">
        <v>50.000538980000002</v>
      </c>
      <c r="J1325" s="147">
        <v>-4.4322319551939751E-3</v>
      </c>
      <c r="K1325" s="159">
        <v>7.5460168149593873E-3</v>
      </c>
      <c r="L1325" s="148">
        <v>3051.3326999999999</v>
      </c>
      <c r="M1325" s="148">
        <v>0.99900900000000004</v>
      </c>
      <c r="N1325" s="145"/>
      <c r="O1325" s="145"/>
      <c r="P1325" s="145"/>
      <c r="Q1325" s="145"/>
      <c r="R1325" s="145"/>
      <c r="S1325" s="145"/>
      <c r="T1325" s="145"/>
      <c r="U1325" s="145"/>
      <c r="V1325" s="145"/>
      <c r="W1325" s="158"/>
      <c r="X1325" s="158"/>
      <c r="Y1325" s="145" t="s">
        <v>1682</v>
      </c>
    </row>
    <row r="1326" spans="2:25" ht="14.25" customHeight="1" x14ac:dyDescent="0.25">
      <c r="B1326" s="150">
        <v>42432</v>
      </c>
      <c r="C1326" s="147">
        <v>4.9272698029631384E-2</v>
      </c>
      <c r="D1326" s="149">
        <v>4.6675742925537327E-2</v>
      </c>
      <c r="E1326" s="147">
        <v>5.0133430752994895E-2</v>
      </c>
      <c r="F1326" s="147">
        <v>5.3995374440920285E-2</v>
      </c>
      <c r="G1326" s="148">
        <v>461.66378623999998</v>
      </c>
      <c r="H1326" s="148">
        <v>18.60365723</v>
      </c>
      <c r="I1326" s="148">
        <v>53.873469839999998</v>
      </c>
      <c r="J1326" s="147">
        <v>-2.480419167516588E-3</v>
      </c>
      <c r="K1326" s="159">
        <v>7.3196315153829586E-3</v>
      </c>
      <c r="L1326" s="148">
        <v>3058.4218999999998</v>
      </c>
      <c r="M1326" s="148">
        <v>1.000102</v>
      </c>
      <c r="N1326" s="145"/>
      <c r="O1326" s="145"/>
      <c r="P1326" s="145"/>
      <c r="Q1326" s="145"/>
      <c r="R1326" s="145"/>
      <c r="S1326" s="145"/>
      <c r="T1326" s="145"/>
      <c r="U1326" s="145"/>
      <c r="V1326" s="145"/>
      <c r="W1326" s="158"/>
      <c r="X1326" s="158"/>
      <c r="Y1326" s="145" t="s">
        <v>1682</v>
      </c>
    </row>
    <row r="1327" spans="2:25" ht="14.25" customHeight="1" x14ac:dyDescent="0.25">
      <c r="B1327" s="150">
        <v>42433</v>
      </c>
      <c r="C1327" s="147">
        <v>4.9141449179213384E-2</v>
      </c>
      <c r="D1327" s="149">
        <v>4.6527022027344954E-2</v>
      </c>
      <c r="E1327" s="147">
        <v>5.0131134484011186E-2</v>
      </c>
      <c r="F1327" s="147">
        <v>5.3891470380257066E-2</v>
      </c>
      <c r="G1327" s="148">
        <v>465.00487655999996</v>
      </c>
      <c r="H1327" s="148">
        <v>18.393939420000002</v>
      </c>
      <c r="I1327" s="148">
        <v>53.491883790000003</v>
      </c>
      <c r="J1327" s="147">
        <v>-3.2111060085677203E-3</v>
      </c>
      <c r="K1327" s="159">
        <v>7.3644483529121119E-3</v>
      </c>
      <c r="L1327" s="148">
        <v>3093.8895000000002</v>
      </c>
      <c r="M1327" s="148">
        <v>1.0033000000000001</v>
      </c>
      <c r="N1327" s="145"/>
      <c r="O1327" s="145"/>
      <c r="P1327" s="145"/>
      <c r="Q1327" s="145"/>
      <c r="R1327" s="145"/>
      <c r="S1327" s="145"/>
      <c r="T1327" s="145"/>
      <c r="U1327" s="145"/>
      <c r="V1327" s="145"/>
      <c r="W1327" s="158"/>
      <c r="X1327" s="158"/>
      <c r="Y1327" s="145" t="s">
        <v>1682</v>
      </c>
    </row>
    <row r="1328" spans="2:25" ht="14.25" customHeight="1" x14ac:dyDescent="0.25">
      <c r="B1328" s="150">
        <v>42436</v>
      </c>
      <c r="C1328" s="147">
        <v>4.9105133428008312E-2</v>
      </c>
      <c r="D1328" s="149">
        <v>4.6508213079363016E-2</v>
      </c>
      <c r="E1328" s="147">
        <v>5.0052772788593151E-2</v>
      </c>
      <c r="F1328" s="147">
        <v>5.3810359367241434E-2</v>
      </c>
      <c r="G1328" s="148">
        <v>461.32845895999998</v>
      </c>
      <c r="H1328" s="148">
        <v>10.154509750000001</v>
      </c>
      <c r="I1328" s="148">
        <v>40.241329450000002</v>
      </c>
      <c r="J1328" s="147">
        <v>-3.9028115338145468E-3</v>
      </c>
      <c r="K1328" s="159">
        <v>7.302146287878418E-3</v>
      </c>
      <c r="L1328" s="148">
        <v>3104.8397</v>
      </c>
      <c r="M1328" s="148">
        <v>1.0041310000000001</v>
      </c>
      <c r="N1328" s="145"/>
      <c r="O1328" s="145"/>
      <c r="P1328" s="145"/>
      <c r="Q1328" s="145"/>
      <c r="R1328" s="145"/>
      <c r="S1328" s="145"/>
      <c r="T1328" s="145"/>
      <c r="U1328" s="145"/>
      <c r="V1328" s="145"/>
      <c r="W1328" s="158"/>
      <c r="X1328" s="158"/>
      <c r="Y1328" s="145" t="s">
        <v>1682</v>
      </c>
    </row>
    <row r="1329" spans="2:25" ht="14.25" customHeight="1" x14ac:dyDescent="0.25">
      <c r="B1329" s="150">
        <v>42437</v>
      </c>
      <c r="C1329" s="147">
        <v>4.9079410409280197E-2</v>
      </c>
      <c r="D1329" s="149">
        <v>4.6466686075324545E-2</v>
      </c>
      <c r="E1329" s="147">
        <v>5.0020715539632644E-2</v>
      </c>
      <c r="F1329" s="147">
        <v>5.3772604080543809E-2</v>
      </c>
      <c r="G1329" s="148">
        <v>461.54645405999997</v>
      </c>
      <c r="H1329" s="148">
        <v>11.73035788</v>
      </c>
      <c r="I1329" s="148">
        <v>43.929296170000001</v>
      </c>
      <c r="J1329" s="147">
        <v>-5.0890563646369654E-3</v>
      </c>
      <c r="K1329" s="159">
        <v>7.305918005219264E-3</v>
      </c>
      <c r="L1329" s="148">
        <v>3107.6727000000001</v>
      </c>
      <c r="M1329" s="148">
        <v>1.0045139999999999</v>
      </c>
      <c r="N1329" s="145"/>
      <c r="O1329" s="145"/>
      <c r="P1329" s="145"/>
      <c r="Q1329" s="145"/>
      <c r="R1329" s="145"/>
      <c r="S1329" s="145"/>
      <c r="T1329" s="145"/>
      <c r="U1329" s="145"/>
      <c r="V1329" s="145"/>
      <c r="W1329" s="158"/>
      <c r="X1329" s="158"/>
      <c r="Y1329" s="145" t="s">
        <v>1682</v>
      </c>
    </row>
    <row r="1330" spans="2:25" ht="14.25" customHeight="1" x14ac:dyDescent="0.25">
      <c r="B1330" s="150">
        <v>42438</v>
      </c>
      <c r="C1330" s="147">
        <v>4.9017978986101406E-2</v>
      </c>
      <c r="D1330" s="149">
        <v>4.6376605699790623E-2</v>
      </c>
      <c r="E1330" s="147">
        <v>4.9959586365157065E-2</v>
      </c>
      <c r="F1330" s="147">
        <v>5.3718993686217298E-2</v>
      </c>
      <c r="G1330" s="148">
        <v>462.91080756000002</v>
      </c>
      <c r="H1330" s="148">
        <v>10.804870190000001</v>
      </c>
      <c r="I1330" s="148">
        <v>31.337827909999998</v>
      </c>
      <c r="J1330" s="147">
        <v>-5.2968549818249626E-3</v>
      </c>
      <c r="K1330" s="159">
        <v>7.3423879864266753E-3</v>
      </c>
      <c r="L1330" s="148">
        <v>3071.9070000000002</v>
      </c>
      <c r="M1330" s="148">
        <v>1.0061530000000001</v>
      </c>
      <c r="N1330" s="145"/>
      <c r="O1330" s="145"/>
      <c r="P1330" s="145"/>
      <c r="Q1330" s="145"/>
      <c r="R1330" s="145"/>
      <c r="S1330" s="145"/>
      <c r="T1330" s="145"/>
      <c r="U1330" s="145"/>
      <c r="V1330" s="145"/>
      <c r="W1330" s="158"/>
      <c r="X1330" s="158"/>
      <c r="Y1330" s="145" t="s">
        <v>1682</v>
      </c>
    </row>
    <row r="1331" spans="2:25" ht="14.25" customHeight="1" x14ac:dyDescent="0.25">
      <c r="B1331" s="150">
        <v>42439</v>
      </c>
      <c r="C1331" s="147">
        <v>4.9045174418450223E-2</v>
      </c>
      <c r="D1331" s="149">
        <v>4.6358663545941696E-2</v>
      </c>
      <c r="E1331" s="147">
        <v>5.0020714208076376E-2</v>
      </c>
      <c r="F1331" s="147">
        <v>5.3775163906191609E-2</v>
      </c>
      <c r="G1331" s="148">
        <v>461.68878501000006</v>
      </c>
      <c r="H1331" s="148">
        <v>9.5311401399999998</v>
      </c>
      <c r="I1331" s="148">
        <v>27.781122450000002</v>
      </c>
      <c r="J1331" s="147">
        <v>1.952558097885728E-3</v>
      </c>
      <c r="K1331" s="159">
        <v>7.4165003602499127E-3</v>
      </c>
      <c r="L1331" s="148">
        <v>3013.1457</v>
      </c>
      <c r="M1331" s="148">
        <v>1.0059359999999999</v>
      </c>
      <c r="N1331" s="145"/>
      <c r="O1331" s="145"/>
      <c r="P1331" s="145"/>
      <c r="Q1331" s="145"/>
      <c r="R1331" s="145"/>
      <c r="S1331" s="145"/>
      <c r="T1331" s="145"/>
      <c r="U1331" s="145"/>
      <c r="V1331" s="145"/>
      <c r="W1331" s="158"/>
      <c r="X1331" s="158"/>
      <c r="Y1331" s="145" t="s">
        <v>1682</v>
      </c>
    </row>
    <row r="1332" spans="2:25" ht="14.25" customHeight="1" x14ac:dyDescent="0.25">
      <c r="B1332" s="150">
        <v>42440</v>
      </c>
      <c r="C1332" s="147">
        <v>4.9092577776437926E-2</v>
      </c>
      <c r="D1332" s="149">
        <v>4.6392901828914514E-2</v>
      </c>
      <c r="E1332" s="147">
        <v>5.0170333651755245E-2</v>
      </c>
      <c r="F1332" s="147">
        <v>5.3876526747535021E-2</v>
      </c>
      <c r="G1332" s="148">
        <v>462.19687895999999</v>
      </c>
      <c r="H1332" s="148">
        <v>8.9986272800000009</v>
      </c>
      <c r="I1332" s="148">
        <v>24.752806500000002</v>
      </c>
      <c r="J1332" s="147">
        <v>9.6339974352653411E-5</v>
      </c>
      <c r="K1332" s="159">
        <v>7.4836249186205073E-3</v>
      </c>
      <c r="L1332" s="148">
        <v>3018.2844</v>
      </c>
      <c r="M1332" s="148">
        <v>1.005009</v>
      </c>
      <c r="N1332" s="145"/>
      <c r="O1332" s="145"/>
      <c r="P1332" s="145"/>
      <c r="Q1332" s="145"/>
      <c r="R1332" s="145"/>
      <c r="S1332" s="145"/>
      <c r="T1332" s="145"/>
      <c r="U1332" s="145"/>
      <c r="V1332" s="145"/>
      <c r="W1332" s="158"/>
      <c r="X1332" s="158"/>
      <c r="Y1332" s="145" t="s">
        <v>1682</v>
      </c>
    </row>
    <row r="1333" spans="2:25" ht="14.25" customHeight="1" x14ac:dyDescent="0.25">
      <c r="B1333" s="150">
        <v>42443</v>
      </c>
      <c r="C1333" s="147">
        <v>4.9119632022510615E-2</v>
      </c>
      <c r="D1333" s="149">
        <v>4.6434407864826867E-2</v>
      </c>
      <c r="E1333" s="147">
        <v>5.0091988220023885E-2</v>
      </c>
      <c r="F1333" s="147">
        <v>5.3776194043464356E-2</v>
      </c>
      <c r="G1333" s="148">
        <v>464.38538622000004</v>
      </c>
      <c r="H1333" s="148">
        <v>11.767074169999999</v>
      </c>
      <c r="I1333" s="148">
        <v>42.539656380000004</v>
      </c>
      <c r="J1333" s="147">
        <v>-1.5645961056714747E-3</v>
      </c>
      <c r="K1333" s="159">
        <v>7.3417861786374897E-3</v>
      </c>
      <c r="L1333" s="148">
        <v>3065.6904</v>
      </c>
      <c r="M1333" s="148">
        <v>1.004842</v>
      </c>
      <c r="N1333" s="145"/>
      <c r="O1333" s="145"/>
      <c r="P1333" s="145"/>
      <c r="Q1333" s="145"/>
      <c r="R1333" s="145"/>
      <c r="S1333" s="145"/>
      <c r="T1333" s="145"/>
      <c r="U1333" s="145"/>
      <c r="V1333" s="145"/>
      <c r="W1333" s="158"/>
      <c r="X1333" s="158"/>
      <c r="Y1333" s="145" t="s">
        <v>1682</v>
      </c>
    </row>
    <row r="1334" spans="2:25" ht="14.25" customHeight="1" x14ac:dyDescent="0.25">
      <c r="B1334" s="150">
        <v>42444</v>
      </c>
      <c r="C1334" s="147">
        <v>4.9115587479950193E-2</v>
      </c>
      <c r="D1334" s="149">
        <v>4.6366676689662899E-2</v>
      </c>
      <c r="E1334" s="147">
        <v>5.0094054786478721E-2</v>
      </c>
      <c r="F1334" s="147">
        <v>5.3736567929670569E-2</v>
      </c>
      <c r="G1334" s="148">
        <v>466.28410557000007</v>
      </c>
      <c r="H1334" s="148">
        <v>10.436160080000001</v>
      </c>
      <c r="I1334" s="148">
        <v>33.708343079999999</v>
      </c>
      <c r="J1334" s="147">
        <v>-3.4690779109819497E-3</v>
      </c>
      <c r="K1334" s="159">
        <v>7.3698912400076699E-3</v>
      </c>
      <c r="L1334" s="148">
        <v>3074.7795999999998</v>
      </c>
      <c r="M1334" s="148">
        <v>1.005781</v>
      </c>
      <c r="N1334" s="145"/>
      <c r="O1334" s="145"/>
      <c r="P1334" s="145"/>
      <c r="Q1334" s="145"/>
      <c r="R1334" s="145"/>
      <c r="S1334" s="145"/>
      <c r="T1334" s="145"/>
      <c r="U1334" s="145"/>
      <c r="V1334" s="145"/>
      <c r="W1334" s="158"/>
      <c r="X1334" s="158"/>
      <c r="Y1334" s="145" t="s">
        <v>1682</v>
      </c>
    </row>
    <row r="1335" spans="2:25" ht="14.25" customHeight="1" x14ac:dyDescent="0.25">
      <c r="B1335" s="150">
        <v>42445</v>
      </c>
      <c r="C1335" s="147">
        <v>4.9049443768346274E-2</v>
      </c>
      <c r="D1335" s="149">
        <v>4.6281807691974326E-2</v>
      </c>
      <c r="E1335" s="147">
        <v>5.0073081106178627E-2</v>
      </c>
      <c r="F1335" s="147">
        <v>5.3735604638621003E-2</v>
      </c>
      <c r="G1335" s="148">
        <v>465.50694304000001</v>
      </c>
      <c r="H1335" s="148">
        <v>13.874125060000001</v>
      </c>
      <c r="I1335" s="148">
        <v>32.18950873</v>
      </c>
      <c r="J1335" s="147">
        <v>-2.4430794689730704E-3</v>
      </c>
      <c r="K1335" s="159">
        <v>7.4537969466466764E-3</v>
      </c>
      <c r="L1335" s="148">
        <v>3090.0328</v>
      </c>
      <c r="M1335" s="148">
        <v>1.0081450000000001</v>
      </c>
      <c r="N1335" s="145"/>
      <c r="O1335" s="145"/>
      <c r="P1335" s="145"/>
      <c r="Q1335" s="145"/>
      <c r="R1335" s="145"/>
      <c r="S1335" s="145"/>
      <c r="T1335" s="145"/>
      <c r="U1335" s="145"/>
      <c r="V1335" s="145"/>
      <c r="W1335" s="158"/>
      <c r="X1335" s="158"/>
      <c r="Y1335" s="145" t="s">
        <v>1682</v>
      </c>
    </row>
    <row r="1336" spans="2:25" ht="14.25" customHeight="1" x14ac:dyDescent="0.25">
      <c r="B1336" s="150">
        <v>42446</v>
      </c>
      <c r="C1336" s="147">
        <v>4.904519129261966E-2</v>
      </c>
      <c r="D1336" s="149">
        <v>4.6307886065204008E-2</v>
      </c>
      <c r="E1336" s="147">
        <v>4.9925019413568548E-2</v>
      </c>
      <c r="F1336" s="147">
        <v>5.3651510151341078E-2</v>
      </c>
      <c r="G1336" s="148">
        <v>464.26304341999997</v>
      </c>
      <c r="H1336" s="148">
        <v>11.482259040000001</v>
      </c>
      <c r="I1336" s="148">
        <v>47.095175559999994</v>
      </c>
      <c r="J1336" s="147">
        <v>-4.6373062312094395E-3</v>
      </c>
      <c r="K1336" s="159">
        <v>7.3436240861370697E-3</v>
      </c>
      <c r="L1336" s="148">
        <v>3124.2039</v>
      </c>
      <c r="M1336" s="148">
        <v>1.008586</v>
      </c>
      <c r="N1336" s="145"/>
      <c r="O1336" s="145"/>
      <c r="P1336" s="145"/>
      <c r="Q1336" s="145"/>
      <c r="R1336" s="145"/>
      <c r="S1336" s="145"/>
      <c r="T1336" s="145"/>
      <c r="U1336" s="145"/>
      <c r="V1336" s="145"/>
      <c r="W1336" s="158"/>
      <c r="X1336" s="158"/>
      <c r="Y1336" s="145" t="s">
        <v>1682</v>
      </c>
    </row>
    <row r="1337" spans="2:25" ht="14.25" customHeight="1" x14ac:dyDescent="0.25">
      <c r="B1337" s="150">
        <v>42447</v>
      </c>
      <c r="C1337" s="147">
        <v>4.9129180201410098E-2</v>
      </c>
      <c r="D1337" s="149">
        <v>4.6424648282158545E-2</v>
      </c>
      <c r="E1337" s="147">
        <v>4.9901966600209215E-2</v>
      </c>
      <c r="F1337" s="147">
        <v>5.3646253851143653E-2</v>
      </c>
      <c r="G1337" s="148">
        <v>464.96112562999997</v>
      </c>
      <c r="H1337" s="148">
        <v>16.49231902</v>
      </c>
      <c r="I1337" s="148">
        <v>61.617820389999999</v>
      </c>
      <c r="J1337" s="147">
        <v>-4.0986484327409194E-3</v>
      </c>
      <c r="K1337" s="159">
        <v>7.221605568985108E-3</v>
      </c>
      <c r="L1337" s="148">
        <v>3171.9630000000002</v>
      </c>
      <c r="M1337" s="148">
        <v>1.0075400000000001</v>
      </c>
      <c r="N1337" s="145"/>
      <c r="O1337" s="145"/>
      <c r="P1337" s="145"/>
      <c r="Q1337" s="145"/>
      <c r="R1337" s="145"/>
      <c r="S1337" s="145"/>
      <c r="T1337" s="145"/>
      <c r="U1337" s="145"/>
      <c r="V1337" s="145"/>
      <c r="W1337" s="158"/>
      <c r="X1337" s="158"/>
      <c r="Y1337" s="145" t="s">
        <v>1682</v>
      </c>
    </row>
    <row r="1338" spans="2:25" ht="14.25" customHeight="1" x14ac:dyDescent="0.25">
      <c r="B1338" s="150">
        <v>42450</v>
      </c>
      <c r="C1338" s="147">
        <v>4.9414698890238376E-2</v>
      </c>
      <c r="D1338" s="149">
        <v>4.6711819384880428E-2</v>
      </c>
      <c r="E1338" s="147">
        <v>5.0265864341083953E-2</v>
      </c>
      <c r="F1338" s="147">
        <v>5.3996461211918104E-2</v>
      </c>
      <c r="G1338" s="148">
        <v>463.95121142999994</v>
      </c>
      <c r="H1338" s="148">
        <v>14.031705549999998</v>
      </c>
      <c r="I1338" s="148">
        <v>66.945178780000006</v>
      </c>
      <c r="J1338" s="147">
        <v>-4.3385884915068864E-3</v>
      </c>
      <c r="K1338" s="159">
        <v>7.2846418270376759E-3</v>
      </c>
      <c r="L1338" s="148">
        <v>3249.4371999999998</v>
      </c>
      <c r="M1338" s="148">
        <v>1.00152</v>
      </c>
      <c r="N1338" s="145"/>
      <c r="O1338" s="145"/>
      <c r="P1338" s="145"/>
      <c r="Q1338" s="145"/>
      <c r="R1338" s="145"/>
      <c r="S1338" s="145"/>
      <c r="T1338" s="145"/>
      <c r="U1338" s="145"/>
      <c r="V1338" s="145"/>
      <c r="W1338" s="158"/>
      <c r="X1338" s="158"/>
      <c r="Y1338" s="145" t="s">
        <v>1682</v>
      </c>
    </row>
    <row r="1339" spans="2:25" ht="14.25" customHeight="1" x14ac:dyDescent="0.25">
      <c r="B1339" s="150">
        <v>42451</v>
      </c>
      <c r="C1339" s="147">
        <v>4.9372121900245647E-2</v>
      </c>
      <c r="D1339" s="149">
        <v>4.6651281563773392E-2</v>
      </c>
      <c r="E1339" s="147">
        <v>5.0183481904146725E-2</v>
      </c>
      <c r="F1339" s="147">
        <v>5.4083514208336701E-2</v>
      </c>
      <c r="G1339" s="148">
        <v>469.23513984000004</v>
      </c>
      <c r="H1339" s="148">
        <v>13.75570372</v>
      </c>
      <c r="I1339" s="148">
        <v>76.231602969999997</v>
      </c>
      <c r="J1339" s="147">
        <v>-5.4418556845437947E-4</v>
      </c>
      <c r="K1339" s="159">
        <v>7.4322326445633094E-3</v>
      </c>
      <c r="L1339" s="148">
        <v>3225.7903000000001</v>
      </c>
      <c r="M1339" s="148">
        <v>1.0023260000000001</v>
      </c>
      <c r="N1339" s="145"/>
      <c r="O1339" s="145"/>
      <c r="P1339" s="145"/>
      <c r="Q1339" s="145"/>
      <c r="R1339" s="145"/>
      <c r="S1339" s="145"/>
      <c r="T1339" s="145"/>
      <c r="U1339" s="145"/>
      <c r="V1339" s="145"/>
      <c r="W1339" s="158"/>
      <c r="X1339" s="158"/>
      <c r="Y1339" s="145" t="s">
        <v>1682</v>
      </c>
    </row>
    <row r="1340" spans="2:25" ht="14.25" customHeight="1" x14ac:dyDescent="0.25">
      <c r="B1340" s="150">
        <v>42452</v>
      </c>
      <c r="C1340" s="147">
        <v>4.94113449954603E-2</v>
      </c>
      <c r="D1340" s="149">
        <v>4.6712180841765767E-2</v>
      </c>
      <c r="E1340" s="147">
        <v>5.0240147169773035E-2</v>
      </c>
      <c r="F1340" s="147">
        <v>5.4103391300790712E-2</v>
      </c>
      <c r="G1340" s="148">
        <v>477.86065329000002</v>
      </c>
      <c r="H1340" s="148">
        <v>13.429155679999999</v>
      </c>
      <c r="I1340" s="148">
        <v>67.935123789999992</v>
      </c>
      <c r="J1340" s="147">
        <v>3.5157858780982534E-3</v>
      </c>
      <c r="K1340" s="159">
        <v>7.3912104590249453E-3</v>
      </c>
      <c r="L1340" s="148">
        <v>3236.0924</v>
      </c>
      <c r="M1340" s="148">
        <v>1.0006759999999999</v>
      </c>
      <c r="N1340" s="145"/>
      <c r="O1340" s="145"/>
      <c r="P1340" s="145"/>
      <c r="Q1340" s="145"/>
      <c r="R1340" s="145"/>
      <c r="S1340" s="145"/>
      <c r="T1340" s="145"/>
      <c r="U1340" s="145"/>
      <c r="V1340" s="145"/>
      <c r="W1340" s="158"/>
      <c r="X1340" s="158"/>
      <c r="Y1340" s="145" t="s">
        <v>1682</v>
      </c>
    </row>
    <row r="1341" spans="2:25" ht="14.25" customHeight="1" x14ac:dyDescent="0.25">
      <c r="B1341" s="150">
        <v>42453</v>
      </c>
      <c r="C1341" s="147">
        <v>4.9381106825509113E-2</v>
      </c>
      <c r="D1341" s="149">
        <v>4.6661051871079197E-2</v>
      </c>
      <c r="E1341" s="147">
        <v>5.0142477384942943E-2</v>
      </c>
      <c r="F1341" s="147">
        <v>5.4133657458946403E-2</v>
      </c>
      <c r="G1341" s="148">
        <v>483.10303129000005</v>
      </c>
      <c r="H1341" s="148">
        <v>15.54332758</v>
      </c>
      <c r="I1341" s="148">
        <v>72.549124939999999</v>
      </c>
      <c r="J1341" s="147">
        <v>-7.1110967749500771E-4</v>
      </c>
      <c r="K1341" s="159">
        <v>7.4726055878672065E-3</v>
      </c>
      <c r="L1341" s="148">
        <v>3181.8507</v>
      </c>
      <c r="M1341" s="148">
        <v>1.000815</v>
      </c>
      <c r="N1341" s="145"/>
      <c r="O1341" s="145"/>
      <c r="P1341" s="145"/>
      <c r="Q1341" s="145"/>
      <c r="R1341" s="145"/>
      <c r="S1341" s="145"/>
      <c r="T1341" s="145"/>
      <c r="U1341" s="145"/>
      <c r="V1341" s="145"/>
      <c r="W1341" s="158"/>
      <c r="X1341" s="158"/>
      <c r="Y1341" s="145" t="s">
        <v>1682</v>
      </c>
    </row>
    <row r="1342" spans="2:25" ht="14.25" customHeight="1" x14ac:dyDescent="0.25">
      <c r="B1342" s="150">
        <v>42454</v>
      </c>
      <c r="C1342" s="147">
        <v>4.9308442687865252E-2</v>
      </c>
      <c r="D1342" s="149">
        <v>4.6663072400952188E-2</v>
      </c>
      <c r="E1342" s="147">
        <v>5.0172636287379266E-2</v>
      </c>
      <c r="F1342" s="147">
        <v>5.4055018719517192E-2</v>
      </c>
      <c r="G1342" s="148">
        <v>491.35375722999999</v>
      </c>
      <c r="H1342" s="148">
        <v>12.55204048</v>
      </c>
      <c r="I1342" s="148">
        <v>47.997689510000001</v>
      </c>
      <c r="J1342" s="147">
        <v>-1.7465865616464475E-3</v>
      </c>
      <c r="K1342" s="159">
        <v>7.3919463185650042E-3</v>
      </c>
      <c r="L1342" s="148">
        <v>3197.8168999999998</v>
      </c>
      <c r="M1342" s="148">
        <v>1.0006630000000001</v>
      </c>
      <c r="N1342" s="145"/>
      <c r="O1342" s="145"/>
      <c r="P1342" s="145"/>
      <c r="Q1342" s="145"/>
      <c r="R1342" s="145"/>
      <c r="S1342" s="145"/>
      <c r="T1342" s="145"/>
      <c r="U1342" s="145"/>
      <c r="V1342" s="145"/>
      <c r="W1342" s="158"/>
      <c r="X1342" s="158"/>
      <c r="Y1342" s="145" t="s">
        <v>1682</v>
      </c>
    </row>
    <row r="1343" spans="2:25" ht="14.25" customHeight="1" x14ac:dyDescent="0.25">
      <c r="B1343" s="150">
        <v>42457</v>
      </c>
      <c r="C1343" s="147">
        <v>4.9407035314354628E-2</v>
      </c>
      <c r="D1343" s="149">
        <v>4.6756699490525994E-2</v>
      </c>
      <c r="E1343" s="147">
        <v>5.0276004787405827E-2</v>
      </c>
      <c r="F1343" s="147">
        <v>5.4173611776097488E-2</v>
      </c>
      <c r="G1343" s="148">
        <v>496.88695736</v>
      </c>
      <c r="H1343" s="148">
        <v>12.173499959999999</v>
      </c>
      <c r="I1343" s="148">
        <v>56.288349069999995</v>
      </c>
      <c r="J1343" s="147">
        <v>-1.2687195210512108E-3</v>
      </c>
      <c r="K1343" s="159">
        <v>7.4169122855714947E-3</v>
      </c>
      <c r="L1343" s="148">
        <v>3169.7283000000002</v>
      </c>
      <c r="M1343" s="148">
        <v>0.99821400000000005</v>
      </c>
      <c r="N1343" s="145"/>
      <c r="O1343" s="145"/>
      <c r="P1343" s="145"/>
      <c r="Q1343" s="145"/>
      <c r="R1343" s="145"/>
      <c r="S1343" s="145"/>
      <c r="T1343" s="145"/>
      <c r="U1343" s="145"/>
      <c r="V1343" s="145"/>
      <c r="W1343" s="158"/>
      <c r="X1343" s="158"/>
      <c r="Y1343" s="145" t="s">
        <v>1682</v>
      </c>
    </row>
    <row r="1344" spans="2:25" ht="14.25" customHeight="1" x14ac:dyDescent="0.25">
      <c r="B1344" s="150">
        <v>42458</v>
      </c>
      <c r="C1344" s="147">
        <v>4.944078088010468E-2</v>
      </c>
      <c r="D1344" s="149">
        <v>4.6766916867261796E-2</v>
      </c>
      <c r="E1344" s="147">
        <v>5.0274038619662585E-2</v>
      </c>
      <c r="F1344" s="147">
        <v>5.4253434261993271E-2</v>
      </c>
      <c r="G1344" s="148">
        <v>500.81032688999994</v>
      </c>
      <c r="H1344" s="148">
        <v>10.46088584</v>
      </c>
      <c r="I1344" s="148">
        <v>52.350947009999999</v>
      </c>
      <c r="J1344" s="147">
        <v>4.8100083004794665E-4</v>
      </c>
      <c r="K1344" s="159">
        <v>7.4865173947314748E-3</v>
      </c>
      <c r="L1344" s="148">
        <v>3135.4097999999999</v>
      </c>
      <c r="M1344" s="148">
        <v>0.99748300000000001</v>
      </c>
      <c r="N1344" s="145"/>
      <c r="O1344" s="145"/>
      <c r="P1344" s="145"/>
      <c r="Q1344" s="145"/>
      <c r="R1344" s="145"/>
      <c r="S1344" s="145"/>
      <c r="T1344" s="145"/>
      <c r="U1344" s="145"/>
      <c r="V1344" s="145"/>
      <c r="W1344" s="158"/>
      <c r="X1344" s="158"/>
      <c r="Y1344" s="145" t="s">
        <v>1682</v>
      </c>
    </row>
    <row r="1345" spans="2:25" ht="14.25" customHeight="1" x14ac:dyDescent="0.25">
      <c r="B1345" s="150">
        <v>42459</v>
      </c>
      <c r="C1345" s="147">
        <v>4.9557271090096749E-2</v>
      </c>
      <c r="D1345" s="149">
        <v>4.6910725956253056E-2</v>
      </c>
      <c r="E1345" s="147">
        <v>5.041056400979585E-2</v>
      </c>
      <c r="F1345" s="147">
        <v>5.4329061981377207E-2</v>
      </c>
      <c r="G1345" s="148">
        <v>503.32988305999999</v>
      </c>
      <c r="H1345" s="148">
        <v>13.093137260000001</v>
      </c>
      <c r="I1345" s="148">
        <v>69.074864349999999</v>
      </c>
      <c r="J1345" s="147">
        <v>-3.0442019832301699E-4</v>
      </c>
      <c r="K1345" s="159">
        <v>7.4183360251241504E-3</v>
      </c>
      <c r="L1345" s="148">
        <v>3216.2752999999998</v>
      </c>
      <c r="M1345" s="148">
        <v>0.99502199999999996</v>
      </c>
      <c r="N1345" s="145"/>
      <c r="O1345" s="145"/>
      <c r="P1345" s="145"/>
      <c r="Q1345" s="145"/>
      <c r="R1345" s="145"/>
      <c r="S1345" s="145"/>
      <c r="T1345" s="145"/>
      <c r="U1345" s="145"/>
      <c r="V1345" s="145"/>
      <c r="W1345" s="158"/>
      <c r="X1345" s="158"/>
      <c r="Y1345" s="145" t="s">
        <v>1682</v>
      </c>
    </row>
    <row r="1346" spans="2:25" ht="14.25" customHeight="1" x14ac:dyDescent="0.25">
      <c r="B1346" s="150">
        <v>42460</v>
      </c>
      <c r="C1346" s="147">
        <v>4.9580313018460845E-2</v>
      </c>
      <c r="D1346" s="149">
        <v>4.6980313067137881E-2</v>
      </c>
      <c r="E1346" s="147">
        <v>5.0540605551579028E-2</v>
      </c>
      <c r="F1346" s="147">
        <v>5.4242915191771143E-2</v>
      </c>
      <c r="G1346" s="148">
        <v>509.68884378000007</v>
      </c>
      <c r="H1346" s="148">
        <v>14.645557579999998</v>
      </c>
      <c r="I1346" s="148">
        <v>73.69674449</v>
      </c>
      <c r="J1346" s="147">
        <v>2.9621834585474545E-4</v>
      </c>
      <c r="K1346" s="159">
        <v>7.262602124633262E-3</v>
      </c>
      <c r="L1346" s="148">
        <v>3218.0879</v>
      </c>
      <c r="M1346" s="148">
        <v>0.99401300000000004</v>
      </c>
      <c r="N1346" s="145"/>
      <c r="O1346" s="145"/>
      <c r="P1346" s="145"/>
      <c r="Q1346" s="145"/>
      <c r="R1346" s="145"/>
      <c r="S1346" s="145"/>
      <c r="T1346" s="145"/>
      <c r="U1346" s="145"/>
      <c r="V1346" s="145"/>
      <c r="W1346" s="158"/>
      <c r="X1346" s="158"/>
      <c r="Y1346" s="145" t="s">
        <v>1682</v>
      </c>
    </row>
    <row r="1347" spans="2:25" ht="14.25" customHeight="1" x14ac:dyDescent="0.25">
      <c r="B1347" s="150">
        <v>42461</v>
      </c>
      <c r="C1347" s="147">
        <v>4.9531607364470286E-2</v>
      </c>
      <c r="D1347" s="149">
        <v>4.69754025299376E-2</v>
      </c>
      <c r="E1347" s="147">
        <v>5.0500117840126008E-2</v>
      </c>
      <c r="F1347" s="147">
        <v>5.4255828786260049E-2</v>
      </c>
      <c r="G1347" s="148">
        <v>519.61679598000001</v>
      </c>
      <c r="H1347" s="148">
        <v>15.649631649999998</v>
      </c>
      <c r="I1347" s="148">
        <v>59.566380180000003</v>
      </c>
      <c r="J1347" s="147">
        <v>-1.6001196994281917E-3</v>
      </c>
      <c r="K1347" s="159">
        <v>7.2804262563224489E-3</v>
      </c>
      <c r="L1347" s="148">
        <v>3221.8948</v>
      </c>
      <c r="M1347" s="148">
        <v>0.99380100000000005</v>
      </c>
      <c r="N1347" s="145"/>
      <c r="O1347" s="145"/>
      <c r="P1347" s="145"/>
      <c r="Q1347" s="145"/>
      <c r="R1347" s="145"/>
      <c r="S1347" s="145"/>
      <c r="T1347" s="145"/>
      <c r="U1347" s="145"/>
      <c r="V1347" s="145"/>
      <c r="W1347" s="158"/>
      <c r="X1347" s="158"/>
      <c r="Y1347" s="145" t="s">
        <v>1682</v>
      </c>
    </row>
    <row r="1348" spans="2:25" ht="14.25" customHeight="1" x14ac:dyDescent="0.25">
      <c r="B1348" s="150">
        <v>42465</v>
      </c>
      <c r="C1348" s="147">
        <v>4.9601608610598896E-2</v>
      </c>
      <c r="D1348" s="149">
        <v>4.7115896821961593E-2</v>
      </c>
      <c r="E1348" s="147">
        <v>5.0667707767110041E-2</v>
      </c>
      <c r="F1348" s="147">
        <v>5.4211217644671114E-2</v>
      </c>
      <c r="G1348" s="148">
        <v>527.01960173999998</v>
      </c>
      <c r="H1348" s="148">
        <v>16.11731339</v>
      </c>
      <c r="I1348" s="148">
        <v>75.309544009999996</v>
      </c>
      <c r="J1348" s="147">
        <v>1.6234373747719259E-3</v>
      </c>
      <c r="K1348" s="159">
        <v>7.0953208227095207E-3</v>
      </c>
      <c r="L1348" s="148">
        <v>3264.4857999999999</v>
      </c>
      <c r="M1348" s="148">
        <v>0.99152200000000001</v>
      </c>
      <c r="N1348" s="145"/>
      <c r="O1348" s="145"/>
      <c r="P1348" s="145"/>
      <c r="Q1348" s="145"/>
      <c r="R1348" s="145"/>
      <c r="S1348" s="145"/>
      <c r="T1348" s="145"/>
      <c r="U1348" s="145"/>
      <c r="V1348" s="145"/>
      <c r="W1348" s="158"/>
      <c r="X1348" s="158"/>
      <c r="Y1348" s="145" t="s">
        <v>1682</v>
      </c>
    </row>
    <row r="1349" spans="2:25" ht="14.25" customHeight="1" x14ac:dyDescent="0.25">
      <c r="B1349" s="150">
        <v>42466</v>
      </c>
      <c r="C1349" s="147">
        <v>4.9460565646691657E-2</v>
      </c>
      <c r="D1349" s="149">
        <v>4.70047496680236E-2</v>
      </c>
      <c r="E1349" s="147">
        <v>5.0559687363151001E-2</v>
      </c>
      <c r="F1349" s="147">
        <v>5.4096368470185598E-2</v>
      </c>
      <c r="G1349" s="148">
        <v>532.79569923999998</v>
      </c>
      <c r="H1349" s="148">
        <v>14.333179339999999</v>
      </c>
      <c r="I1349" s="148">
        <v>64.720960829999996</v>
      </c>
      <c r="J1349" s="147">
        <v>-2.7276808822782107E-3</v>
      </c>
      <c r="K1349" s="159">
        <v>7.0916188021619975E-3</v>
      </c>
      <c r="L1349" s="148">
        <v>3257.5275999999999</v>
      </c>
      <c r="M1349" s="148">
        <v>0.99331599999999998</v>
      </c>
      <c r="N1349" s="145"/>
      <c r="O1349" s="145"/>
      <c r="P1349" s="145"/>
      <c r="Q1349" s="145"/>
      <c r="R1349" s="145"/>
      <c r="S1349" s="145"/>
      <c r="T1349" s="145"/>
      <c r="U1349" s="145"/>
      <c r="V1349" s="145"/>
      <c r="W1349" s="158"/>
      <c r="X1349" s="158"/>
      <c r="Y1349" s="145" t="s">
        <v>1682</v>
      </c>
    </row>
    <row r="1350" spans="2:25" ht="14.25" customHeight="1" x14ac:dyDescent="0.25">
      <c r="B1350" s="150">
        <v>42467</v>
      </c>
      <c r="C1350" s="147">
        <v>4.9284686131660038E-2</v>
      </c>
      <c r="D1350" s="149">
        <v>4.6872801805997268E-2</v>
      </c>
      <c r="E1350" s="147">
        <v>5.0456459154645465E-2</v>
      </c>
      <c r="F1350" s="147">
        <v>5.3985331997633772E-2</v>
      </c>
      <c r="G1350" s="148">
        <v>542.20812437000006</v>
      </c>
      <c r="H1350" s="148">
        <v>18.89541152</v>
      </c>
      <c r="I1350" s="148">
        <v>60.570991310000004</v>
      </c>
      <c r="J1350" s="147">
        <v>-2.1536133376956219E-3</v>
      </c>
      <c r="K1350" s="159">
        <v>7.1125301916365041E-3</v>
      </c>
      <c r="L1350" s="148">
        <v>3209.2901999999999</v>
      </c>
      <c r="M1350" s="148">
        <v>0.99431800000000004</v>
      </c>
      <c r="N1350" s="145"/>
      <c r="O1350" s="145"/>
      <c r="P1350" s="145"/>
      <c r="Q1350" s="145"/>
      <c r="R1350" s="145"/>
      <c r="S1350" s="145"/>
      <c r="T1350" s="145"/>
      <c r="U1350" s="145"/>
      <c r="V1350" s="145"/>
      <c r="W1350" s="158"/>
      <c r="X1350" s="158"/>
      <c r="Y1350" s="145" t="s">
        <v>1682</v>
      </c>
    </row>
    <row r="1351" spans="2:25" ht="14.25" customHeight="1" x14ac:dyDescent="0.25">
      <c r="B1351" s="150">
        <v>42468</v>
      </c>
      <c r="C1351" s="147">
        <v>4.9197320731181458E-2</v>
      </c>
      <c r="D1351" s="149">
        <v>4.6791178808365377E-2</v>
      </c>
      <c r="E1351" s="147">
        <v>5.0421021096318366E-2</v>
      </c>
      <c r="F1351" s="147">
        <v>5.3913349775847622E-2</v>
      </c>
      <c r="G1351" s="148">
        <v>544.79900241999997</v>
      </c>
      <c r="H1351" s="148">
        <v>12.747617630000001</v>
      </c>
      <c r="I1351" s="148">
        <v>48.80139398</v>
      </c>
      <c r="J1351" s="147">
        <v>-1.2420477937527634E-3</v>
      </c>
      <c r="K1351" s="159">
        <v>7.1221709674822442E-3</v>
      </c>
      <c r="L1351" s="148">
        <v>3185.7258000000002</v>
      </c>
      <c r="M1351" s="148">
        <v>0.99555700000000003</v>
      </c>
      <c r="N1351" s="145"/>
      <c r="O1351" s="145"/>
      <c r="P1351" s="145"/>
      <c r="Q1351" s="145"/>
      <c r="R1351" s="145"/>
      <c r="S1351" s="145"/>
      <c r="T1351" s="145"/>
      <c r="U1351" s="145"/>
      <c r="V1351" s="145"/>
      <c r="W1351" s="158"/>
      <c r="X1351" s="158"/>
      <c r="Y1351" s="145" t="s">
        <v>1682</v>
      </c>
    </row>
    <row r="1352" spans="2:25" ht="14.25" customHeight="1" x14ac:dyDescent="0.25">
      <c r="B1352" s="150">
        <v>42471</v>
      </c>
      <c r="C1352" s="147">
        <v>4.9209910936453126E-2</v>
      </c>
      <c r="D1352" s="149">
        <v>4.6849403419700286E-2</v>
      </c>
      <c r="E1352" s="147">
        <v>5.0449080531536225E-2</v>
      </c>
      <c r="F1352" s="147">
        <v>5.3823767041261836E-2</v>
      </c>
      <c r="G1352" s="148">
        <v>547.14238334000004</v>
      </c>
      <c r="H1352" s="148">
        <v>10.524382730000001</v>
      </c>
      <c r="I1352" s="148">
        <v>64.328429549999996</v>
      </c>
      <c r="J1352" s="147">
        <v>-3.37586624094107E-3</v>
      </c>
      <c r="K1352" s="159">
        <v>6.9743636215615495E-3</v>
      </c>
      <c r="L1352" s="148">
        <v>3230.0956999999999</v>
      </c>
      <c r="M1352" s="148">
        <v>0.99501700000000004</v>
      </c>
      <c r="N1352" s="145"/>
      <c r="O1352" s="145"/>
      <c r="P1352" s="145"/>
      <c r="Q1352" s="145"/>
      <c r="R1352" s="145"/>
      <c r="S1352" s="145"/>
      <c r="T1352" s="145"/>
      <c r="U1352" s="145"/>
      <c r="V1352" s="145"/>
      <c r="W1352" s="158"/>
      <c r="X1352" s="158"/>
      <c r="Y1352" s="145" t="s">
        <v>1682</v>
      </c>
    </row>
    <row r="1353" spans="2:25" ht="14.25" customHeight="1" x14ac:dyDescent="0.25">
      <c r="B1353" s="150">
        <v>42472</v>
      </c>
      <c r="C1353" s="147">
        <v>4.9212566088417037E-2</v>
      </c>
      <c r="D1353" s="149">
        <v>4.6840626580665665E-2</v>
      </c>
      <c r="E1353" s="147">
        <v>5.0474360620503804E-2</v>
      </c>
      <c r="F1353" s="147">
        <v>5.3863602537798087E-2</v>
      </c>
      <c r="G1353" s="148">
        <v>546.89103818000001</v>
      </c>
      <c r="H1353" s="148">
        <v>7.6211003800000006</v>
      </c>
      <c r="I1353" s="148">
        <v>45.181684149999995</v>
      </c>
      <c r="J1353" s="147">
        <v>-2.2225430974165843E-3</v>
      </c>
      <c r="K1353" s="159">
        <v>7.0229759571324227E-3</v>
      </c>
      <c r="L1353" s="148">
        <v>3218.4497000000001</v>
      </c>
      <c r="M1353" s="148">
        <v>0.994672</v>
      </c>
      <c r="N1353" s="145"/>
      <c r="O1353" s="145"/>
      <c r="P1353" s="145"/>
      <c r="Q1353" s="145"/>
      <c r="R1353" s="145"/>
      <c r="S1353" s="145"/>
      <c r="T1353" s="145"/>
      <c r="U1353" s="145"/>
      <c r="V1353" s="145"/>
      <c r="W1353" s="158"/>
      <c r="X1353" s="158"/>
      <c r="Y1353" s="145" t="s">
        <v>1682</v>
      </c>
    </row>
    <row r="1354" spans="2:25" ht="14.25" customHeight="1" x14ac:dyDescent="0.25">
      <c r="B1354" s="150">
        <v>42473</v>
      </c>
      <c r="C1354" s="147">
        <v>4.9295209079268661E-2</v>
      </c>
      <c r="D1354" s="149">
        <v>4.6953866144668545E-2</v>
      </c>
      <c r="E1354" s="147">
        <v>5.0508697502615989E-2</v>
      </c>
      <c r="F1354" s="147">
        <v>5.3943684346249958E-2</v>
      </c>
      <c r="G1354" s="148">
        <v>546.48369941999999</v>
      </c>
      <c r="H1354" s="148">
        <v>12.218526669999999</v>
      </c>
      <c r="I1354" s="148">
        <v>82.346306799999994</v>
      </c>
      <c r="J1354" s="147">
        <v>-3.4094929132328115E-3</v>
      </c>
      <c r="K1354" s="159">
        <v>6.9898182015814131E-3</v>
      </c>
      <c r="L1354" s="148">
        <v>3261.3831</v>
      </c>
      <c r="M1354" s="148">
        <v>0.99316000000000004</v>
      </c>
      <c r="N1354" s="145"/>
      <c r="O1354" s="145"/>
      <c r="P1354" s="145"/>
      <c r="Q1354" s="145"/>
      <c r="R1354" s="145"/>
      <c r="S1354" s="145"/>
      <c r="T1354" s="145"/>
      <c r="U1354" s="145"/>
      <c r="V1354" s="145"/>
      <c r="W1354" s="158"/>
      <c r="X1354" s="158"/>
      <c r="Y1354" s="145" t="s">
        <v>1682</v>
      </c>
    </row>
    <row r="1355" spans="2:25" ht="14.25" customHeight="1" x14ac:dyDescent="0.25">
      <c r="B1355" s="150">
        <v>42474</v>
      </c>
      <c r="C1355" s="147">
        <v>4.9327305400159248E-2</v>
      </c>
      <c r="D1355" s="149">
        <v>4.6983139991701998E-2</v>
      </c>
      <c r="E1355" s="147">
        <v>5.0533211569091886E-2</v>
      </c>
      <c r="F1355" s="147">
        <v>5.398320440549377E-2</v>
      </c>
      <c r="G1355" s="148">
        <v>545.63004417000002</v>
      </c>
      <c r="H1355" s="148">
        <v>9.0327023100000012</v>
      </c>
      <c r="I1355" s="148">
        <v>57.206096039999998</v>
      </c>
      <c r="J1355" s="147">
        <v>-1.4532729232184462E-3</v>
      </c>
      <c r="K1355" s="159">
        <v>7.000064413791772E-3</v>
      </c>
      <c r="L1355" s="148">
        <v>3275.8321000000001</v>
      </c>
      <c r="M1355" s="148">
        <v>0.99242399999999997</v>
      </c>
      <c r="N1355" s="145"/>
      <c r="O1355" s="145"/>
      <c r="P1355" s="145"/>
      <c r="Q1355" s="145"/>
      <c r="R1355" s="145"/>
      <c r="S1355" s="145"/>
      <c r="T1355" s="145"/>
      <c r="U1355" s="145"/>
      <c r="V1355" s="145"/>
      <c r="W1355" s="158"/>
      <c r="X1355" s="158"/>
      <c r="Y1355" s="145" t="s">
        <v>1682</v>
      </c>
    </row>
    <row r="1356" spans="2:25" ht="14.25" customHeight="1" x14ac:dyDescent="0.25">
      <c r="B1356" s="150">
        <v>42475</v>
      </c>
      <c r="C1356" s="147">
        <v>4.926342472318649E-2</v>
      </c>
      <c r="D1356" s="149">
        <v>4.6886015034157784E-2</v>
      </c>
      <c r="E1356" s="147">
        <v>5.0479125828978594E-2</v>
      </c>
      <c r="F1356" s="147">
        <v>5.4028879808830053E-2</v>
      </c>
      <c r="G1356" s="148">
        <v>546.27580303999991</v>
      </c>
      <c r="H1356" s="148">
        <v>7.6000564499999994</v>
      </c>
      <c r="I1356" s="148">
        <v>49.374546690000003</v>
      </c>
      <c r="J1356" s="147">
        <v>-2.3892681289835608E-3</v>
      </c>
      <c r="K1356" s="159">
        <v>7.1428647746722695E-3</v>
      </c>
      <c r="L1356" s="148">
        <v>3272.2053000000001</v>
      </c>
      <c r="M1356" s="148">
        <v>0.99373100000000003</v>
      </c>
      <c r="N1356" s="145"/>
      <c r="O1356" s="145"/>
      <c r="P1356" s="145"/>
      <c r="Q1356" s="145"/>
      <c r="R1356" s="145"/>
      <c r="S1356" s="145"/>
      <c r="T1356" s="145"/>
      <c r="U1356" s="145"/>
      <c r="V1356" s="145"/>
      <c r="W1356" s="158"/>
      <c r="X1356" s="158"/>
      <c r="Y1356" s="145" t="s">
        <v>1682</v>
      </c>
    </row>
    <row r="1357" spans="2:25" ht="14.25" customHeight="1" x14ac:dyDescent="0.25">
      <c r="B1357" s="150">
        <v>42478</v>
      </c>
      <c r="C1357" s="147">
        <v>4.9252417449795041E-2</v>
      </c>
      <c r="D1357" s="149">
        <v>4.6830367965999216E-2</v>
      </c>
      <c r="E1357" s="147">
        <v>5.0524892662344265E-2</v>
      </c>
      <c r="F1357" s="147">
        <v>5.4074968704846557E-2</v>
      </c>
      <c r="G1357" s="148">
        <v>546.87491317999991</v>
      </c>
      <c r="H1357" s="148">
        <v>8.03352355</v>
      </c>
      <c r="I1357" s="148">
        <v>47.653539380000005</v>
      </c>
      <c r="J1357" s="147">
        <v>-1.2806817877348104E-3</v>
      </c>
      <c r="K1357" s="159">
        <v>7.2446007388473413E-3</v>
      </c>
      <c r="L1357" s="148">
        <v>3228.4531000000002</v>
      </c>
      <c r="M1357" s="148">
        <v>0.99406499999999998</v>
      </c>
      <c r="N1357" s="145"/>
      <c r="O1357" s="145"/>
      <c r="P1357" s="145"/>
      <c r="Q1357" s="145"/>
      <c r="R1357" s="145"/>
      <c r="S1357" s="145"/>
      <c r="T1357" s="145"/>
      <c r="U1357" s="145"/>
      <c r="V1357" s="145"/>
      <c r="W1357" s="158"/>
      <c r="X1357" s="158"/>
      <c r="Y1357" s="145" t="s">
        <v>1682</v>
      </c>
    </row>
    <row r="1358" spans="2:25" ht="14.25" customHeight="1" x14ac:dyDescent="0.25">
      <c r="B1358" s="150">
        <v>42479</v>
      </c>
      <c r="C1358" s="147">
        <v>4.9267828985908882E-2</v>
      </c>
      <c r="D1358" s="149">
        <v>4.6841564828170479E-2</v>
      </c>
      <c r="E1358" s="147">
        <v>5.05559936550595E-2</v>
      </c>
      <c r="F1358" s="147">
        <v>5.4143001226471275E-2</v>
      </c>
      <c r="G1358" s="148">
        <v>547.61251961000005</v>
      </c>
      <c r="H1358" s="148">
        <v>6.9385691900000008</v>
      </c>
      <c r="I1358" s="148">
        <v>41.371141250000001</v>
      </c>
      <c r="J1358" s="147">
        <v>-2.7778584273912242E-3</v>
      </c>
      <c r="K1358" s="159">
        <v>7.3014363983007965E-3</v>
      </c>
      <c r="L1358" s="148">
        <v>3238.3029000000001</v>
      </c>
      <c r="M1358" s="148">
        <v>0.99385000000000001</v>
      </c>
      <c r="N1358" s="145"/>
      <c r="O1358" s="145"/>
      <c r="P1358" s="145"/>
      <c r="Q1358" s="145"/>
      <c r="R1358" s="145"/>
      <c r="S1358" s="145"/>
      <c r="T1358" s="145"/>
      <c r="U1358" s="145"/>
      <c r="V1358" s="145"/>
      <c r="W1358" s="158"/>
      <c r="X1358" s="158"/>
      <c r="Y1358" s="145" t="s">
        <v>1682</v>
      </c>
    </row>
    <row r="1359" spans="2:25" ht="14.25" customHeight="1" x14ac:dyDescent="0.25">
      <c r="B1359" s="150">
        <v>42480</v>
      </c>
      <c r="C1359" s="147">
        <v>4.9278223694927778E-2</v>
      </c>
      <c r="D1359" s="149">
        <v>4.6850803151203303E-2</v>
      </c>
      <c r="E1359" s="147">
        <v>5.0562063410375044E-2</v>
      </c>
      <c r="F1359" s="147">
        <v>5.4245683876994424E-2</v>
      </c>
      <c r="G1359" s="148">
        <v>547.28440422000006</v>
      </c>
      <c r="H1359" s="148">
        <v>13.843862189999999</v>
      </c>
      <c r="I1359" s="148">
        <v>71.585830810000004</v>
      </c>
      <c r="J1359" s="147">
        <v>-4.7219888158243982E-4</v>
      </c>
      <c r="K1359" s="159">
        <v>7.3948807257911212E-3</v>
      </c>
      <c r="L1359" s="148">
        <v>3181.0264000000002</v>
      </c>
      <c r="M1359" s="148">
        <v>0.99373199999999995</v>
      </c>
      <c r="N1359" s="145"/>
      <c r="O1359" s="145"/>
      <c r="P1359" s="145"/>
      <c r="Q1359" s="145"/>
      <c r="R1359" s="145"/>
      <c r="S1359" s="145"/>
      <c r="T1359" s="145"/>
      <c r="U1359" s="145"/>
      <c r="V1359" s="145"/>
      <c r="W1359" s="158"/>
      <c r="X1359" s="158"/>
      <c r="Y1359" s="145" t="s">
        <v>1682</v>
      </c>
    </row>
    <row r="1360" spans="2:25" ht="14.25" customHeight="1" x14ac:dyDescent="0.25">
      <c r="B1360" s="150">
        <v>42481</v>
      </c>
      <c r="C1360" s="147">
        <v>4.9331464527976349E-2</v>
      </c>
      <c r="D1360" s="149">
        <v>4.6872880523216365E-2</v>
      </c>
      <c r="E1360" s="147">
        <v>5.0612174797009135E-2</v>
      </c>
      <c r="F1360" s="147">
        <v>5.4263822335238937E-2</v>
      </c>
      <c r="G1360" s="148">
        <v>547.66164544000003</v>
      </c>
      <c r="H1360" s="148">
        <v>10.80488654</v>
      </c>
      <c r="I1360" s="148">
        <v>48.271117019999998</v>
      </c>
      <c r="J1360" s="147">
        <v>-1.8764542320206284E-4</v>
      </c>
      <c r="K1360" s="159">
        <v>7.3909418120225723E-3</v>
      </c>
      <c r="L1360" s="148">
        <v>3160.6033000000002</v>
      </c>
      <c r="M1360" s="148">
        <v>0.99268400000000001</v>
      </c>
      <c r="N1360" s="145"/>
      <c r="O1360" s="145"/>
      <c r="P1360" s="145"/>
      <c r="Q1360" s="145"/>
      <c r="R1360" s="145"/>
      <c r="S1360" s="145"/>
      <c r="T1360" s="145"/>
      <c r="U1360" s="145"/>
      <c r="V1360" s="145"/>
      <c r="W1360" s="158"/>
      <c r="X1360" s="158"/>
      <c r="Y1360" s="145" t="s">
        <v>1682</v>
      </c>
    </row>
    <row r="1361" spans="2:25" ht="14.25" customHeight="1" x14ac:dyDescent="0.25">
      <c r="B1361" s="150">
        <v>42482</v>
      </c>
      <c r="C1361" s="147">
        <v>4.9430898056887024E-2</v>
      </c>
      <c r="D1361" s="149">
        <v>4.6957459206326699E-2</v>
      </c>
      <c r="E1361" s="147">
        <v>5.078664847391811E-2</v>
      </c>
      <c r="F1361" s="147">
        <v>5.4305091006062706E-2</v>
      </c>
      <c r="G1361" s="148">
        <v>544.37768942000002</v>
      </c>
      <c r="H1361" s="148">
        <v>10.838056099999999</v>
      </c>
      <c r="I1361" s="148">
        <v>39.307500439999998</v>
      </c>
      <c r="J1361" s="147">
        <v>-1.7548448866397473E-3</v>
      </c>
      <c r="K1361" s="159">
        <v>7.3476317997360069E-3</v>
      </c>
      <c r="L1361" s="148">
        <v>3174.9011999999998</v>
      </c>
      <c r="M1361" s="148">
        <v>0.99134299999999997</v>
      </c>
      <c r="N1361" s="145"/>
      <c r="O1361" s="145"/>
      <c r="P1361" s="145"/>
      <c r="Q1361" s="145"/>
      <c r="R1361" s="145"/>
      <c r="S1361" s="145"/>
      <c r="T1361" s="145"/>
      <c r="U1361" s="145"/>
      <c r="V1361" s="145"/>
      <c r="W1361" s="158"/>
      <c r="X1361" s="158"/>
      <c r="Y1361" s="145" t="s">
        <v>1682</v>
      </c>
    </row>
    <row r="1362" spans="2:25" ht="14.25" customHeight="1" x14ac:dyDescent="0.25">
      <c r="B1362" s="150">
        <v>42485</v>
      </c>
      <c r="C1362" s="147">
        <v>4.9492899762521171E-2</v>
      </c>
      <c r="D1362" s="149">
        <v>4.6985058199461818E-2</v>
      </c>
      <c r="E1362" s="147">
        <v>5.0877047736895185E-2</v>
      </c>
      <c r="F1362" s="147">
        <v>5.432691683913346E-2</v>
      </c>
      <c r="G1362" s="148">
        <v>544.83185623999998</v>
      </c>
      <c r="H1362" s="148">
        <v>6.9213314700000002</v>
      </c>
      <c r="I1362" s="148">
        <v>31.504643489999999</v>
      </c>
      <c r="J1362" s="147">
        <v>-2.3810296968755766E-3</v>
      </c>
      <c r="K1362" s="159">
        <v>7.3418586396716418E-3</v>
      </c>
      <c r="L1362" s="148">
        <v>3162.0331000000001</v>
      </c>
      <c r="M1362" s="148">
        <v>0.99045399999999995</v>
      </c>
      <c r="N1362" s="145"/>
      <c r="O1362" s="145"/>
      <c r="P1362" s="145"/>
      <c r="Q1362" s="145"/>
      <c r="R1362" s="145"/>
      <c r="S1362" s="145"/>
      <c r="T1362" s="145"/>
      <c r="U1362" s="145"/>
      <c r="V1362" s="145"/>
      <c r="W1362" s="158"/>
      <c r="X1362" s="158"/>
      <c r="Y1362" s="145" t="s">
        <v>1682</v>
      </c>
    </row>
    <row r="1363" spans="2:25" ht="14.25" customHeight="1" x14ac:dyDescent="0.25">
      <c r="B1363" s="150">
        <v>42486</v>
      </c>
      <c r="C1363" s="147">
        <v>4.9536082469301697E-2</v>
      </c>
      <c r="D1363" s="149">
        <v>4.7045582577509466E-2</v>
      </c>
      <c r="E1363" s="147">
        <v>5.0858177856727589E-2</v>
      </c>
      <c r="F1363" s="147">
        <v>5.4323096930478057E-2</v>
      </c>
      <c r="G1363" s="148">
        <v>545.21886912000002</v>
      </c>
      <c r="H1363" s="148">
        <v>9.3589336999999997</v>
      </c>
      <c r="I1363" s="148">
        <v>34.523443199999996</v>
      </c>
      <c r="J1363" s="147">
        <v>-2.5046481062929956E-3</v>
      </c>
      <c r="K1363" s="159">
        <v>7.2775143529685907E-3</v>
      </c>
      <c r="L1363" s="148">
        <v>3179.1605</v>
      </c>
      <c r="M1363" s="148">
        <v>0.98975999999999997</v>
      </c>
      <c r="N1363" s="145"/>
      <c r="O1363" s="145"/>
      <c r="P1363" s="145"/>
      <c r="Q1363" s="145"/>
      <c r="R1363" s="145"/>
      <c r="S1363" s="145"/>
      <c r="T1363" s="145"/>
      <c r="U1363" s="145"/>
      <c r="V1363" s="145"/>
      <c r="W1363" s="158"/>
      <c r="X1363" s="158"/>
      <c r="Y1363" s="145" t="s">
        <v>1682</v>
      </c>
    </row>
    <row r="1364" spans="2:25" ht="14.25" customHeight="1" x14ac:dyDescent="0.25">
      <c r="B1364" s="150">
        <v>42487</v>
      </c>
      <c r="C1364" s="147">
        <v>4.9538427179333128E-2</v>
      </c>
      <c r="D1364" s="149">
        <v>4.7010953740128848E-2</v>
      </c>
      <c r="E1364" s="147">
        <v>5.0851387448897854E-2</v>
      </c>
      <c r="F1364" s="147">
        <v>5.4355748807475013E-2</v>
      </c>
      <c r="G1364" s="148">
        <v>544.35299408999992</v>
      </c>
      <c r="H1364" s="148">
        <v>7.1788466</v>
      </c>
      <c r="I1364" s="148">
        <v>33.037240949999997</v>
      </c>
      <c r="J1364" s="147">
        <v>-2.6803890618502914E-3</v>
      </c>
      <c r="K1364" s="159">
        <v>7.3447950673461646E-3</v>
      </c>
      <c r="L1364" s="148">
        <v>3165.9155999999998</v>
      </c>
      <c r="M1364" s="148">
        <v>0.99000500000000002</v>
      </c>
      <c r="N1364" s="145"/>
      <c r="O1364" s="145"/>
      <c r="P1364" s="145"/>
      <c r="Q1364" s="145"/>
      <c r="R1364" s="145"/>
      <c r="S1364" s="145"/>
      <c r="T1364" s="145"/>
      <c r="U1364" s="145"/>
      <c r="V1364" s="145"/>
      <c r="W1364" s="158"/>
      <c r="X1364" s="158"/>
      <c r="Y1364" s="145" t="s">
        <v>1682</v>
      </c>
    </row>
    <row r="1365" spans="2:25" ht="14.25" customHeight="1" x14ac:dyDescent="0.25">
      <c r="B1365" s="150">
        <v>42488</v>
      </c>
      <c r="C1365" s="147">
        <v>4.9549022359955112E-2</v>
      </c>
      <c r="D1365" s="149">
        <v>4.7028025793803239E-2</v>
      </c>
      <c r="E1365" s="147">
        <v>5.0825387140652753E-2</v>
      </c>
      <c r="F1365" s="147">
        <v>5.4368642382875539E-2</v>
      </c>
      <c r="G1365" s="148">
        <v>542.59255842000005</v>
      </c>
      <c r="H1365" s="148">
        <v>9.5304183200000008</v>
      </c>
      <c r="I1365" s="148">
        <v>34.370567739999998</v>
      </c>
      <c r="J1365" s="147">
        <v>-1.8052332550954819E-3</v>
      </c>
      <c r="K1365" s="159">
        <v>7.3406165890722991E-3</v>
      </c>
      <c r="L1365" s="148">
        <v>3160.5808999999999</v>
      </c>
      <c r="M1365" s="148">
        <v>0.98988200000000004</v>
      </c>
      <c r="N1365" s="145"/>
      <c r="O1365" s="145"/>
      <c r="P1365" s="145"/>
      <c r="Q1365" s="145"/>
      <c r="R1365" s="145"/>
      <c r="S1365" s="145"/>
      <c r="T1365" s="145"/>
      <c r="U1365" s="145"/>
      <c r="V1365" s="145"/>
      <c r="W1365" s="158"/>
      <c r="X1365" s="158"/>
      <c r="Y1365" s="145">
        <v>110</v>
      </c>
    </row>
    <row r="1366" spans="2:25" ht="14.25" customHeight="1" x14ac:dyDescent="0.25">
      <c r="B1366" s="150">
        <v>42489</v>
      </c>
      <c r="C1366" s="147">
        <v>4.9546061520648672E-2</v>
      </c>
      <c r="D1366" s="149">
        <v>4.7035803546718748E-2</v>
      </c>
      <c r="E1366" s="147">
        <v>5.0798554703083261E-2</v>
      </c>
      <c r="F1366" s="147">
        <v>5.4292723453755964E-2</v>
      </c>
      <c r="G1366" s="148">
        <v>542.38388190000001</v>
      </c>
      <c r="H1366" s="148">
        <v>8.26984092</v>
      </c>
      <c r="I1366" s="148">
        <v>26.316780900000001</v>
      </c>
      <c r="J1366" s="147">
        <v>-2.2266926433407389E-3</v>
      </c>
      <c r="K1366" s="159">
        <v>7.2569199070372167E-3</v>
      </c>
      <c r="L1366" s="148">
        <v>3156.7451000000001</v>
      </c>
      <c r="M1366" s="148">
        <v>0.989981</v>
      </c>
      <c r="N1366" s="145"/>
      <c r="O1366" s="145"/>
      <c r="P1366" s="145"/>
      <c r="Q1366" s="145"/>
      <c r="R1366" s="145"/>
      <c r="S1366" s="145"/>
      <c r="T1366" s="145"/>
      <c r="U1366" s="145"/>
      <c r="V1366" s="145"/>
      <c r="W1366" s="158"/>
      <c r="X1366" s="158"/>
      <c r="Y1366" s="145" t="s">
        <v>1682</v>
      </c>
    </row>
    <row r="1367" spans="2:25" ht="14.25" customHeight="1" x14ac:dyDescent="0.25">
      <c r="B1367" s="150">
        <v>42493</v>
      </c>
      <c r="C1367" s="147">
        <v>4.9518855683565642E-2</v>
      </c>
      <c r="D1367" s="149">
        <v>4.7052561993979704E-2</v>
      </c>
      <c r="E1367" s="147">
        <v>5.0777879133417234E-2</v>
      </c>
      <c r="F1367" s="147">
        <v>5.4172735758734693E-2</v>
      </c>
      <c r="G1367" s="148">
        <v>542.34219700999995</v>
      </c>
      <c r="H1367" s="148">
        <v>8.8982616100000005</v>
      </c>
      <c r="I1367" s="148">
        <v>50.561745350000002</v>
      </c>
      <c r="J1367" s="147">
        <v>-3.9166591359435614E-3</v>
      </c>
      <c r="K1367" s="159">
        <v>7.120173764754989E-3</v>
      </c>
      <c r="L1367" s="148">
        <v>3213.5396999999998</v>
      </c>
      <c r="M1367" s="148">
        <v>0.99057600000000001</v>
      </c>
      <c r="N1367" s="145"/>
      <c r="O1367" s="145"/>
      <c r="P1367" s="145"/>
      <c r="Q1367" s="145"/>
      <c r="R1367" s="145"/>
      <c r="S1367" s="145"/>
      <c r="T1367" s="145"/>
      <c r="U1367" s="145"/>
      <c r="V1367" s="145"/>
      <c r="W1367" s="158"/>
      <c r="X1367" s="158"/>
      <c r="Y1367" s="145" t="s">
        <v>1682</v>
      </c>
    </row>
    <row r="1368" spans="2:25" ht="14.25" customHeight="1" x14ac:dyDescent="0.25">
      <c r="B1368" s="150">
        <v>42494</v>
      </c>
      <c r="C1368" s="147">
        <v>4.9408624298935784E-2</v>
      </c>
      <c r="D1368" s="149">
        <v>4.6952596815865943E-2</v>
      </c>
      <c r="E1368" s="147">
        <v>5.0620262214533938E-2</v>
      </c>
      <c r="F1368" s="147">
        <v>5.4092234435682042E-2</v>
      </c>
      <c r="G1368" s="148">
        <v>540.65763459999994</v>
      </c>
      <c r="H1368" s="148">
        <v>10.516918670000001</v>
      </c>
      <c r="I1368" s="148">
        <v>40.034260160000002</v>
      </c>
      <c r="J1368" s="147">
        <v>-4.5984179257151066E-3</v>
      </c>
      <c r="K1368" s="159">
        <v>7.1396376198160985E-3</v>
      </c>
      <c r="L1368" s="148">
        <v>3209.4614000000001</v>
      </c>
      <c r="M1368" s="148">
        <v>0.99278599999999995</v>
      </c>
      <c r="N1368" s="145"/>
      <c r="O1368" s="145"/>
      <c r="P1368" s="145"/>
      <c r="Q1368" s="145"/>
      <c r="R1368" s="145"/>
      <c r="S1368" s="145"/>
      <c r="T1368" s="145"/>
      <c r="U1368" s="145"/>
      <c r="V1368" s="145"/>
      <c r="W1368" s="158"/>
      <c r="X1368" s="158"/>
      <c r="Y1368" s="145" t="s">
        <v>1682</v>
      </c>
    </row>
    <row r="1369" spans="2:25" ht="14.25" customHeight="1" x14ac:dyDescent="0.25">
      <c r="B1369" s="150">
        <v>42495</v>
      </c>
      <c r="C1369" s="147">
        <v>4.9351183925963542E-2</v>
      </c>
      <c r="D1369" s="149">
        <v>4.6911674254895876E-2</v>
      </c>
      <c r="E1369" s="147">
        <v>5.04945564670723E-2</v>
      </c>
      <c r="F1369" s="147">
        <v>5.4058423259103677E-2</v>
      </c>
      <c r="G1369" s="148">
        <v>538.13411565000001</v>
      </c>
      <c r="H1369" s="148">
        <v>6.7011484899999996</v>
      </c>
      <c r="I1369" s="148">
        <v>32.536121610000002</v>
      </c>
      <c r="J1369" s="147">
        <v>-3.6416303141118614E-3</v>
      </c>
      <c r="K1369" s="159">
        <v>7.1467490042078016E-3</v>
      </c>
      <c r="L1369" s="148">
        <v>3213.9198999999999</v>
      </c>
      <c r="M1369" s="148">
        <v>0.99380999999999997</v>
      </c>
      <c r="N1369" s="145"/>
      <c r="O1369" s="145"/>
      <c r="P1369" s="145"/>
      <c r="Q1369" s="145"/>
      <c r="R1369" s="145"/>
      <c r="S1369" s="145"/>
      <c r="T1369" s="145"/>
      <c r="U1369" s="145"/>
      <c r="V1369" s="145"/>
      <c r="W1369" s="158"/>
      <c r="X1369" s="158"/>
      <c r="Y1369" s="145" t="s">
        <v>1682</v>
      </c>
    </row>
    <row r="1370" spans="2:25" ht="14.25" customHeight="1" x14ac:dyDescent="0.25">
      <c r="B1370" s="150">
        <v>42496</v>
      </c>
      <c r="C1370" s="147">
        <v>4.9440263952334217E-2</v>
      </c>
      <c r="D1370" s="149">
        <v>4.6987345713296241E-2</v>
      </c>
      <c r="E1370" s="147">
        <v>5.0523848935572747E-2</v>
      </c>
      <c r="F1370" s="147">
        <v>5.4195389260122712E-2</v>
      </c>
      <c r="G1370" s="148">
        <v>536.18029189999993</v>
      </c>
      <c r="H1370" s="148">
        <v>8.1647099799999996</v>
      </c>
      <c r="I1370" s="148">
        <v>52.208531260000001</v>
      </c>
      <c r="J1370" s="147">
        <v>3.939741013973137E-3</v>
      </c>
      <c r="K1370" s="159">
        <v>7.2080435468264703E-3</v>
      </c>
      <c r="L1370" s="148">
        <v>3130.3544000000002</v>
      </c>
      <c r="M1370" s="148">
        <v>0.99190900000000004</v>
      </c>
      <c r="N1370" s="145"/>
      <c r="O1370" s="145"/>
      <c r="P1370" s="145"/>
      <c r="Q1370" s="145"/>
      <c r="R1370" s="145"/>
      <c r="S1370" s="145"/>
      <c r="T1370" s="145"/>
      <c r="U1370" s="145"/>
      <c r="V1370" s="145"/>
      <c r="W1370" s="158"/>
      <c r="X1370" s="158"/>
      <c r="Y1370" s="145" t="s">
        <v>1682</v>
      </c>
    </row>
    <row r="1371" spans="2:25" ht="14.25" customHeight="1" x14ac:dyDescent="0.25">
      <c r="B1371" s="150">
        <v>42499</v>
      </c>
      <c r="C1371" s="147">
        <v>4.9506609763867171E-2</v>
      </c>
      <c r="D1371" s="149">
        <v>4.6990770881237001E-2</v>
      </c>
      <c r="E1371" s="147">
        <v>5.0662388629279381E-2</v>
      </c>
      <c r="F1371" s="147">
        <v>5.4354197805524508E-2</v>
      </c>
      <c r="G1371" s="148">
        <v>540.00732259999995</v>
      </c>
      <c r="H1371" s="148">
        <v>11.06720947</v>
      </c>
      <c r="I1371" s="148">
        <v>41.762536499999996</v>
      </c>
      <c r="J1371" s="147">
        <v>5.846120245328856E-3</v>
      </c>
      <c r="K1371" s="159">
        <v>7.3634269242875069E-3</v>
      </c>
      <c r="L1371" s="148">
        <v>3065.6154000000001</v>
      </c>
      <c r="M1371" s="148">
        <v>0.99058199999999996</v>
      </c>
      <c r="N1371" s="145"/>
      <c r="O1371" s="145"/>
      <c r="P1371" s="145"/>
      <c r="Q1371" s="145"/>
      <c r="R1371" s="145"/>
      <c r="S1371" s="145"/>
      <c r="T1371" s="145"/>
      <c r="U1371" s="145"/>
      <c r="V1371" s="145"/>
      <c r="W1371" s="158"/>
      <c r="X1371" s="158"/>
      <c r="Y1371" s="145" t="s">
        <v>1682</v>
      </c>
    </row>
    <row r="1372" spans="2:25" ht="14.25" customHeight="1" x14ac:dyDescent="0.25">
      <c r="B1372" s="150">
        <v>42500</v>
      </c>
      <c r="C1372" s="147">
        <v>4.9554375293925298E-2</v>
      </c>
      <c r="D1372" s="149">
        <v>4.7013003502660189E-2</v>
      </c>
      <c r="E1372" s="147">
        <v>5.0872383567879945E-2</v>
      </c>
      <c r="F1372" s="147">
        <v>5.4390331416911755E-2</v>
      </c>
      <c r="G1372" s="148">
        <v>544.22710555999993</v>
      </c>
      <c r="H1372" s="148">
        <v>6.9320479699999993</v>
      </c>
      <c r="I1372" s="148">
        <v>27.734382530000001</v>
      </c>
      <c r="J1372" s="147">
        <v>3.6598682140158239E-3</v>
      </c>
      <c r="K1372" s="159">
        <v>7.3773279142515663E-3</v>
      </c>
      <c r="L1372" s="148">
        <v>3069.1124</v>
      </c>
      <c r="M1372" s="148">
        <v>0.98987700000000001</v>
      </c>
      <c r="N1372" s="145"/>
      <c r="O1372" s="145"/>
      <c r="P1372" s="145"/>
      <c r="Q1372" s="145"/>
      <c r="R1372" s="145"/>
      <c r="S1372" s="145"/>
      <c r="T1372" s="145"/>
      <c r="U1372" s="145"/>
      <c r="V1372" s="145"/>
      <c r="W1372" s="158"/>
      <c r="X1372" s="158"/>
      <c r="Y1372" s="145" t="s">
        <v>1682</v>
      </c>
    </row>
    <row r="1373" spans="2:25" ht="14.25" customHeight="1" x14ac:dyDescent="0.25">
      <c r="B1373" s="150">
        <v>42501</v>
      </c>
      <c r="C1373" s="147">
        <v>4.9595261332702242E-2</v>
      </c>
      <c r="D1373" s="149">
        <v>4.7026043272431893E-2</v>
      </c>
      <c r="E1373" s="147">
        <v>5.081795983120161E-2</v>
      </c>
      <c r="F1373" s="147">
        <v>5.4466729060531342E-2</v>
      </c>
      <c r="G1373" s="148">
        <v>550.17660188000002</v>
      </c>
      <c r="H1373" s="148">
        <v>8.5188941499999995</v>
      </c>
      <c r="I1373" s="148">
        <v>31.456076280000001</v>
      </c>
      <c r="J1373" s="147">
        <v>2.5770422445283358E-3</v>
      </c>
      <c r="K1373" s="159">
        <v>7.4406857880994492E-3</v>
      </c>
      <c r="L1373" s="148">
        <v>3082.8085999999998</v>
      </c>
      <c r="M1373" s="148">
        <v>0.98980599999999996</v>
      </c>
      <c r="N1373" s="145"/>
      <c r="O1373" s="145"/>
      <c r="P1373" s="145"/>
      <c r="Q1373" s="145"/>
      <c r="R1373" s="145"/>
      <c r="S1373" s="145"/>
      <c r="T1373" s="145"/>
      <c r="U1373" s="145"/>
      <c r="V1373" s="145"/>
      <c r="W1373" s="158"/>
      <c r="X1373" s="158"/>
      <c r="Y1373" s="145" t="s">
        <v>1682</v>
      </c>
    </row>
    <row r="1374" spans="2:25" ht="14.25" customHeight="1" x14ac:dyDescent="0.25">
      <c r="B1374" s="150">
        <v>42502</v>
      </c>
      <c r="C1374" s="147">
        <v>4.9571153835973061E-2</v>
      </c>
      <c r="D1374" s="149">
        <v>4.6944908989381202E-2</v>
      </c>
      <c r="E1374" s="147">
        <v>5.0757376087620348E-2</v>
      </c>
      <c r="F1374" s="147">
        <v>5.429012936232025E-2</v>
      </c>
      <c r="G1374" s="148">
        <v>557.3160977</v>
      </c>
      <c r="H1374" s="148">
        <v>11.17611116</v>
      </c>
      <c r="I1374" s="148">
        <v>33.449822380000001</v>
      </c>
      <c r="J1374" s="147">
        <v>-2.2084697837397834E-3</v>
      </c>
      <c r="K1374" s="159">
        <v>7.3452203729390472E-3</v>
      </c>
      <c r="L1374" s="148">
        <v>3090.1372000000001</v>
      </c>
      <c r="M1374" s="148">
        <v>0.99207800000000002</v>
      </c>
      <c r="N1374" s="145"/>
      <c r="O1374" s="145"/>
      <c r="P1374" s="145"/>
      <c r="Q1374" s="145"/>
      <c r="R1374" s="145"/>
      <c r="S1374" s="145"/>
      <c r="T1374" s="145"/>
      <c r="U1374" s="145"/>
      <c r="V1374" s="145"/>
      <c r="W1374" s="158"/>
      <c r="X1374" s="158"/>
      <c r="Y1374" s="145" t="s">
        <v>1682</v>
      </c>
    </row>
    <row r="1375" spans="2:25" ht="14.25" customHeight="1" x14ac:dyDescent="0.25">
      <c r="B1375" s="150">
        <v>42503</v>
      </c>
      <c r="C1375" s="147">
        <v>4.957634778898147E-2</v>
      </c>
      <c r="D1375" s="149">
        <v>4.6918048005032471E-2</v>
      </c>
      <c r="E1375" s="147">
        <v>5.0717538835843193E-2</v>
      </c>
      <c r="F1375" s="147">
        <v>5.4355156665410076E-2</v>
      </c>
      <c r="G1375" s="148">
        <v>558.09782573999996</v>
      </c>
      <c r="H1375" s="148">
        <v>7.6664039500000003</v>
      </c>
      <c r="I1375" s="148">
        <v>27.169246759999996</v>
      </c>
      <c r="J1375" s="147">
        <v>-1.7526689900974936E-3</v>
      </c>
      <c r="K1375" s="159">
        <v>7.4371086603776046E-3</v>
      </c>
      <c r="L1375" s="148">
        <v>3074.9351000000001</v>
      </c>
      <c r="M1375" s="148">
        <v>0.99285299999999999</v>
      </c>
      <c r="N1375" s="145"/>
      <c r="O1375" s="145"/>
      <c r="P1375" s="145"/>
      <c r="Q1375" s="145"/>
      <c r="R1375" s="145"/>
      <c r="S1375" s="145"/>
      <c r="T1375" s="145"/>
      <c r="U1375" s="145"/>
      <c r="V1375" s="145"/>
      <c r="W1375" s="158"/>
      <c r="X1375" s="158"/>
      <c r="Y1375" s="145" t="s">
        <v>1682</v>
      </c>
    </row>
    <row r="1376" spans="2:25" ht="14.25" customHeight="1" x14ac:dyDescent="0.25">
      <c r="B1376" s="150">
        <v>42506</v>
      </c>
      <c r="C1376" s="147">
        <v>4.9563148441831933E-2</v>
      </c>
      <c r="D1376" s="149">
        <v>4.6928536249242273E-2</v>
      </c>
      <c r="E1376" s="147">
        <v>5.0700853287561687E-2</v>
      </c>
      <c r="F1376" s="147">
        <v>5.4278959830714547E-2</v>
      </c>
      <c r="G1376" s="148">
        <v>557.08255798000005</v>
      </c>
      <c r="H1376" s="148">
        <v>7.2884904899999992</v>
      </c>
      <c r="I1376" s="148">
        <v>27.33334254</v>
      </c>
      <c r="J1376" s="147">
        <v>-3.0892656669748277E-3</v>
      </c>
      <c r="K1376" s="159">
        <v>7.3504235814722749E-3</v>
      </c>
      <c r="L1376" s="148">
        <v>3095.3085000000001</v>
      </c>
      <c r="M1376" s="148">
        <v>0.99316800000000005</v>
      </c>
      <c r="N1376" s="145"/>
      <c r="O1376" s="145"/>
      <c r="P1376" s="145"/>
      <c r="Q1376" s="145"/>
      <c r="R1376" s="145"/>
      <c r="S1376" s="145"/>
      <c r="T1376" s="145"/>
      <c r="U1376" s="145"/>
      <c r="V1376" s="145"/>
      <c r="W1376" s="158"/>
      <c r="X1376" s="158"/>
      <c r="Y1376" s="145" t="s">
        <v>1682</v>
      </c>
    </row>
    <row r="1377" spans="2:25" ht="14.25" customHeight="1" x14ac:dyDescent="0.25">
      <c r="B1377" s="150">
        <v>42507</v>
      </c>
      <c r="C1377" s="147">
        <v>4.9520028913659316E-2</v>
      </c>
      <c r="D1377" s="149">
        <v>4.6867559127246272E-2</v>
      </c>
      <c r="E1377" s="147">
        <v>5.0635872516648063E-2</v>
      </c>
      <c r="F1377" s="147">
        <v>5.4296834388323174E-2</v>
      </c>
      <c r="G1377" s="148">
        <v>556.66355844999998</v>
      </c>
      <c r="H1377" s="148">
        <v>10.545360199999999</v>
      </c>
      <c r="I1377" s="148">
        <v>34.823167900000001</v>
      </c>
      <c r="J1377" s="147">
        <v>-3.2705232588996322E-3</v>
      </c>
      <c r="K1377" s="159">
        <v>7.4292752610769022E-3</v>
      </c>
      <c r="L1377" s="148">
        <v>3086.0248999999999</v>
      </c>
      <c r="M1377" s="148">
        <v>0.99408700000000005</v>
      </c>
      <c r="N1377" s="145"/>
      <c r="O1377" s="145"/>
      <c r="P1377" s="145"/>
      <c r="Q1377" s="145"/>
      <c r="R1377" s="145"/>
      <c r="S1377" s="145"/>
      <c r="T1377" s="145"/>
      <c r="U1377" s="145"/>
      <c r="V1377" s="145"/>
      <c r="W1377" s="158"/>
      <c r="X1377" s="158"/>
      <c r="Y1377" s="145" t="s">
        <v>1682</v>
      </c>
    </row>
    <row r="1378" spans="2:25" ht="14.25" customHeight="1" x14ac:dyDescent="0.25">
      <c r="B1378" s="150">
        <v>42508</v>
      </c>
      <c r="C1378" s="147">
        <v>4.9518906539807006E-2</v>
      </c>
      <c r="D1378" s="149">
        <v>4.6825247711063514E-2</v>
      </c>
      <c r="E1378" s="147">
        <v>5.0686584466458497E-2</v>
      </c>
      <c r="F1378" s="147">
        <v>5.4373920413345003E-2</v>
      </c>
      <c r="G1378" s="148">
        <v>555.26163622000001</v>
      </c>
      <c r="H1378" s="148">
        <v>13.06900542</v>
      </c>
      <c r="I1378" s="148">
        <v>32.081511739999996</v>
      </c>
      <c r="J1378" s="147">
        <v>-1.8845523601765377E-3</v>
      </c>
      <c r="K1378" s="159">
        <v>7.5486727022814892E-3</v>
      </c>
      <c r="L1378" s="148">
        <v>3068.0358000000001</v>
      </c>
      <c r="M1378" s="148">
        <v>0.99378100000000003</v>
      </c>
      <c r="N1378" s="145"/>
      <c r="O1378" s="145"/>
      <c r="P1378" s="145"/>
      <c r="Q1378" s="145"/>
      <c r="R1378" s="145"/>
      <c r="S1378" s="145"/>
      <c r="T1378" s="145"/>
      <c r="U1378" s="145"/>
      <c r="V1378" s="145"/>
      <c r="W1378" s="158"/>
      <c r="X1378" s="158"/>
      <c r="Y1378" s="145" t="s">
        <v>1682</v>
      </c>
    </row>
    <row r="1379" spans="2:25" ht="14.25" customHeight="1" x14ac:dyDescent="0.25">
      <c r="B1379" s="150">
        <v>42509</v>
      </c>
      <c r="C1379" s="147">
        <v>4.9518729584428871E-2</v>
      </c>
      <c r="D1379" s="149">
        <v>4.685482055561313E-2</v>
      </c>
      <c r="E1379" s="147">
        <v>5.0652886672322636E-2</v>
      </c>
      <c r="F1379" s="147">
        <v>5.4335943535113715E-2</v>
      </c>
      <c r="G1379" s="148">
        <v>554.73273828000004</v>
      </c>
      <c r="H1379" s="148">
        <v>5.6226450200000002</v>
      </c>
      <c r="I1379" s="148">
        <v>28.857431800000004</v>
      </c>
      <c r="J1379" s="147">
        <v>-2.4784456772573762E-3</v>
      </c>
      <c r="K1379" s="159">
        <v>7.4811229795005846E-3</v>
      </c>
      <c r="L1379" s="148">
        <v>3062.5001999999999</v>
      </c>
      <c r="M1379" s="148">
        <v>0.99374399999999996</v>
      </c>
      <c r="N1379" s="145"/>
      <c r="O1379" s="145"/>
      <c r="P1379" s="145"/>
      <c r="Q1379" s="145"/>
      <c r="R1379" s="145"/>
      <c r="S1379" s="145"/>
      <c r="T1379" s="145"/>
      <c r="U1379" s="145"/>
      <c r="V1379" s="145"/>
      <c r="W1379" s="158"/>
      <c r="X1379" s="158"/>
      <c r="Y1379" s="145" t="s">
        <v>1682</v>
      </c>
    </row>
    <row r="1380" spans="2:25" ht="14.25" customHeight="1" x14ac:dyDescent="0.25">
      <c r="B1380" s="150">
        <v>42510</v>
      </c>
      <c r="C1380" s="147">
        <v>4.9503813862555833E-2</v>
      </c>
      <c r="D1380" s="149">
        <v>4.6855047796549275E-2</v>
      </c>
      <c r="E1380" s="147">
        <v>5.0644069725486129E-2</v>
      </c>
      <c r="F1380" s="147">
        <v>5.4278162511526833E-2</v>
      </c>
      <c r="G1380" s="148">
        <v>554.59825315000001</v>
      </c>
      <c r="H1380" s="148">
        <v>5.3532188300000003</v>
      </c>
      <c r="I1380" s="148">
        <v>30.056233600000002</v>
      </c>
      <c r="J1380" s="147">
        <v>-4.0070828119274822E-3</v>
      </c>
      <c r="K1380" s="159">
        <v>7.4231147149775578E-3</v>
      </c>
      <c r="L1380" s="148">
        <v>3078.2183</v>
      </c>
      <c r="M1380" s="148">
        <v>0.99407400000000001</v>
      </c>
      <c r="N1380" s="145"/>
      <c r="O1380" s="145"/>
      <c r="P1380" s="145"/>
      <c r="Q1380" s="145"/>
      <c r="R1380" s="145"/>
      <c r="S1380" s="145"/>
      <c r="T1380" s="145"/>
      <c r="U1380" s="145"/>
      <c r="V1380" s="145"/>
      <c r="W1380" s="158"/>
      <c r="X1380" s="158"/>
      <c r="Y1380" s="145" t="s">
        <v>1682</v>
      </c>
    </row>
    <row r="1381" spans="2:25" ht="14.25" customHeight="1" x14ac:dyDescent="0.25">
      <c r="B1381" s="150">
        <v>42513</v>
      </c>
      <c r="C1381" s="147">
        <v>4.9468091214816504E-2</v>
      </c>
      <c r="D1381" s="149">
        <v>4.6809653726379706E-2</v>
      </c>
      <c r="E1381" s="147">
        <v>5.0589409551647327E-2</v>
      </c>
      <c r="F1381" s="147">
        <v>5.4261850555750425E-2</v>
      </c>
      <c r="G1381" s="148">
        <v>553.32336639999994</v>
      </c>
      <c r="H1381" s="148">
        <v>10.0700609</v>
      </c>
      <c r="I1381" s="148">
        <v>31.923511129999998</v>
      </c>
      <c r="J1381" s="147">
        <v>-5.9228194410840575E-3</v>
      </c>
      <c r="K1381" s="159">
        <v>7.4521968293707191E-3</v>
      </c>
      <c r="L1381" s="148">
        <v>3087.2224999999999</v>
      </c>
      <c r="M1381" s="148">
        <v>0.99455199999999999</v>
      </c>
      <c r="N1381" s="145"/>
      <c r="O1381" s="145"/>
      <c r="P1381" s="145"/>
      <c r="Q1381" s="145"/>
      <c r="R1381" s="145"/>
      <c r="S1381" s="145"/>
      <c r="T1381" s="145"/>
      <c r="U1381" s="145"/>
      <c r="V1381" s="145"/>
      <c r="W1381" s="158"/>
      <c r="X1381" s="158"/>
      <c r="Y1381" s="145" t="s">
        <v>1682</v>
      </c>
    </row>
    <row r="1382" spans="2:25" ht="14.25" customHeight="1" x14ac:dyDescent="0.25">
      <c r="B1382" s="150">
        <v>42514</v>
      </c>
      <c r="C1382" s="147">
        <v>4.9429077108499683E-2</v>
      </c>
      <c r="D1382" s="149">
        <v>4.6754653135342251E-2</v>
      </c>
      <c r="E1382" s="147">
        <v>5.0552241893028843E-2</v>
      </c>
      <c r="F1382" s="147">
        <v>5.425182361635629E-2</v>
      </c>
      <c r="G1382" s="148">
        <v>550.16627202000006</v>
      </c>
      <c r="H1382" s="148">
        <v>8.3231406900000007</v>
      </c>
      <c r="I1382" s="148">
        <v>23.630491339999999</v>
      </c>
      <c r="J1382" s="147">
        <v>-2.3484743894867082E-3</v>
      </c>
      <c r="K1382" s="159">
        <v>7.4971704810140385E-3</v>
      </c>
      <c r="L1382" s="148">
        <v>3063.5556000000001</v>
      </c>
      <c r="M1382" s="148">
        <v>0.99510600000000005</v>
      </c>
      <c r="N1382" s="145"/>
      <c r="O1382" s="145"/>
      <c r="P1382" s="145"/>
      <c r="Q1382" s="145"/>
      <c r="R1382" s="145"/>
      <c r="S1382" s="145"/>
      <c r="T1382" s="145"/>
      <c r="U1382" s="145"/>
      <c r="V1382" s="145"/>
      <c r="W1382" s="158"/>
      <c r="X1382" s="158"/>
      <c r="Y1382" s="145" t="s">
        <v>1682</v>
      </c>
    </row>
    <row r="1383" spans="2:25" ht="14.25" customHeight="1" x14ac:dyDescent="0.25">
      <c r="B1383" s="150">
        <v>42515</v>
      </c>
      <c r="C1383" s="147">
        <v>4.9462883715483977E-2</v>
      </c>
      <c r="D1383" s="149">
        <v>4.6751342297825425E-2</v>
      </c>
      <c r="E1383" s="147">
        <v>5.0657888473631202E-2</v>
      </c>
      <c r="F1383" s="147">
        <v>5.430063909237913E-2</v>
      </c>
      <c r="G1383" s="148">
        <v>549.75229502000002</v>
      </c>
      <c r="H1383" s="148">
        <v>6.36215391</v>
      </c>
      <c r="I1383" s="148">
        <v>28.575976429999997</v>
      </c>
      <c r="J1383" s="147">
        <v>-2.7482833865637938E-4</v>
      </c>
      <c r="K1383" s="159">
        <v>7.5492967945537046E-3</v>
      </c>
      <c r="L1383" s="148">
        <v>3059.2258999999999</v>
      </c>
      <c r="M1383" s="148">
        <v>0.99468999999999996</v>
      </c>
      <c r="N1383" s="145"/>
      <c r="O1383" s="145"/>
      <c r="P1383" s="145"/>
      <c r="Q1383" s="145"/>
      <c r="R1383" s="145"/>
      <c r="S1383" s="145"/>
      <c r="T1383" s="145"/>
      <c r="U1383" s="145"/>
      <c r="V1383" s="145"/>
      <c r="W1383" s="158"/>
      <c r="X1383" s="158"/>
      <c r="Y1383" s="145" t="s">
        <v>1682</v>
      </c>
    </row>
    <row r="1384" spans="2:25" ht="14.25" customHeight="1" x14ac:dyDescent="0.25">
      <c r="B1384" s="150">
        <v>42516</v>
      </c>
      <c r="C1384" s="147">
        <v>4.9527982029327136E-2</v>
      </c>
      <c r="D1384" s="149">
        <v>4.6809615495519041E-2</v>
      </c>
      <c r="E1384" s="147">
        <v>5.0762046371405148E-2</v>
      </c>
      <c r="F1384" s="147">
        <v>5.4338739510885456E-2</v>
      </c>
      <c r="G1384" s="148">
        <v>550.37696295000001</v>
      </c>
      <c r="H1384" s="148">
        <v>5.8390885399999997</v>
      </c>
      <c r="I1384" s="148">
        <v>30.06948332</v>
      </c>
      <c r="J1384" s="147">
        <v>-1.3159755749926109E-4</v>
      </c>
      <c r="K1384" s="159">
        <v>7.5291240153664146E-3</v>
      </c>
      <c r="L1384" s="148">
        <v>3064.2111</v>
      </c>
      <c r="M1384" s="148">
        <v>0.99384799999999995</v>
      </c>
      <c r="N1384" s="145"/>
      <c r="O1384" s="145"/>
      <c r="P1384" s="145"/>
      <c r="Q1384" s="145"/>
      <c r="R1384" s="145"/>
      <c r="S1384" s="145"/>
      <c r="T1384" s="145"/>
      <c r="U1384" s="145"/>
      <c r="V1384" s="145"/>
      <c r="W1384" s="158"/>
      <c r="X1384" s="158"/>
      <c r="Y1384" s="145" t="s">
        <v>1682</v>
      </c>
    </row>
    <row r="1385" spans="2:25" ht="14.25" customHeight="1" x14ac:dyDescent="0.25">
      <c r="B1385" s="150">
        <v>42517</v>
      </c>
      <c r="C1385" s="147">
        <v>4.9537890873090615E-2</v>
      </c>
      <c r="D1385" s="149">
        <v>4.6802236745081542E-2</v>
      </c>
      <c r="E1385" s="147">
        <v>5.0822104247125355E-2</v>
      </c>
      <c r="F1385" s="147">
        <v>5.4341570684107526E-2</v>
      </c>
      <c r="G1385" s="148">
        <v>551.88777994999998</v>
      </c>
      <c r="H1385" s="148">
        <v>4.9107245000000006</v>
      </c>
      <c r="I1385" s="148">
        <v>24.83761269</v>
      </c>
      <c r="J1385" s="147">
        <v>-1.491852015922778E-3</v>
      </c>
      <c r="K1385" s="159">
        <v>7.5393339390259842E-3</v>
      </c>
      <c r="L1385" s="148">
        <v>3062.4992999999999</v>
      </c>
      <c r="M1385" s="148">
        <v>0.99377000000000004</v>
      </c>
      <c r="N1385" s="145"/>
      <c r="O1385" s="145"/>
      <c r="P1385" s="145"/>
      <c r="Q1385" s="145"/>
      <c r="R1385" s="145"/>
      <c r="S1385" s="145"/>
      <c r="T1385" s="145"/>
      <c r="U1385" s="145"/>
      <c r="V1385" s="145"/>
      <c r="W1385" s="158"/>
      <c r="X1385" s="158"/>
      <c r="Y1385" s="145" t="s">
        <v>1682</v>
      </c>
    </row>
    <row r="1386" spans="2:25" ht="14.25" customHeight="1" x14ac:dyDescent="0.25">
      <c r="B1386" s="150">
        <v>42520</v>
      </c>
      <c r="C1386" s="147">
        <v>4.9541309444727906E-2</v>
      </c>
      <c r="D1386" s="149">
        <v>4.6779139951808504E-2</v>
      </c>
      <c r="E1386" s="147">
        <v>5.0852241811603568E-2</v>
      </c>
      <c r="F1386" s="147">
        <v>5.4380343652882628E-2</v>
      </c>
      <c r="G1386" s="148">
        <v>554.69011129</v>
      </c>
      <c r="H1386" s="148">
        <v>6.4559157300000001</v>
      </c>
      <c r="I1386" s="148">
        <v>21.260130140000001</v>
      </c>
      <c r="J1386" s="147">
        <v>-2.1780954664497518E-3</v>
      </c>
      <c r="K1386" s="159">
        <v>7.6012037010741232E-3</v>
      </c>
      <c r="L1386" s="148">
        <v>3066.7094999999999</v>
      </c>
      <c r="M1386" s="148">
        <v>0.99363000000000001</v>
      </c>
      <c r="N1386" s="145"/>
      <c r="O1386" s="145"/>
      <c r="P1386" s="145"/>
      <c r="Q1386" s="145"/>
      <c r="R1386" s="145"/>
      <c r="S1386" s="145"/>
      <c r="T1386" s="145"/>
      <c r="U1386" s="145"/>
      <c r="V1386" s="145"/>
      <c r="W1386" s="158"/>
      <c r="X1386" s="158"/>
      <c r="Y1386" s="145" t="s">
        <v>1682</v>
      </c>
    </row>
    <row r="1387" spans="2:25" ht="14.25" customHeight="1" x14ac:dyDescent="0.25">
      <c r="B1387" s="150">
        <v>42521</v>
      </c>
      <c r="C1387" s="147">
        <v>4.9585469874807026E-2</v>
      </c>
      <c r="D1387" s="149">
        <v>4.6892164334060286E-2</v>
      </c>
      <c r="E1387" s="147">
        <v>5.0844667270429751E-2</v>
      </c>
      <c r="F1387" s="147">
        <v>5.4299488025920682E-2</v>
      </c>
      <c r="G1387" s="148">
        <v>554.82419232999996</v>
      </c>
      <c r="H1387" s="148">
        <v>13.66093053</v>
      </c>
      <c r="I1387" s="148">
        <v>53.85252053</v>
      </c>
      <c r="J1387" s="147">
        <v>-1.0202569819631E-2</v>
      </c>
      <c r="K1387" s="159">
        <v>7.4073236918603957E-3</v>
      </c>
      <c r="L1387" s="148">
        <v>3169.5598</v>
      </c>
      <c r="M1387" s="148">
        <v>0.99268999999999996</v>
      </c>
      <c r="N1387" s="145"/>
      <c r="O1387" s="145"/>
      <c r="P1387" s="145"/>
      <c r="Q1387" s="145"/>
      <c r="R1387" s="145"/>
      <c r="S1387" s="145"/>
      <c r="T1387" s="145"/>
      <c r="U1387" s="145"/>
      <c r="V1387" s="145"/>
      <c r="W1387" s="158"/>
      <c r="X1387" s="158"/>
      <c r="Y1387" s="145" t="s">
        <v>1682</v>
      </c>
    </row>
    <row r="1388" spans="2:25" ht="14.25" customHeight="1" x14ac:dyDescent="0.25">
      <c r="B1388" s="150">
        <v>42522</v>
      </c>
      <c r="C1388" s="147">
        <v>4.9522071940283637E-2</v>
      </c>
      <c r="D1388" s="149">
        <v>4.6849384296700575E-2</v>
      </c>
      <c r="E1388" s="147">
        <v>5.0814216045429204E-2</v>
      </c>
      <c r="F1388" s="147">
        <v>5.4243709060882252E-2</v>
      </c>
      <c r="G1388" s="148">
        <v>553.85349306000001</v>
      </c>
      <c r="H1388" s="148">
        <v>11.8503901</v>
      </c>
      <c r="I1388" s="148">
        <v>63.084740850000003</v>
      </c>
      <c r="J1388" s="147">
        <v>-5.999364760201918E-3</v>
      </c>
      <c r="K1388" s="159">
        <v>7.394324764181677E-3</v>
      </c>
      <c r="L1388" s="148">
        <v>3160.547</v>
      </c>
      <c r="M1388" s="148">
        <v>0.99380900000000005</v>
      </c>
      <c r="N1388" s="145"/>
      <c r="O1388" s="145"/>
      <c r="P1388" s="145"/>
      <c r="Q1388" s="145"/>
      <c r="R1388" s="145"/>
      <c r="S1388" s="145"/>
      <c r="T1388" s="145"/>
      <c r="U1388" s="145"/>
      <c r="V1388" s="145"/>
      <c r="W1388" s="158"/>
      <c r="X1388" s="158"/>
      <c r="Y1388" s="145" t="s">
        <v>1682</v>
      </c>
    </row>
    <row r="1389" spans="2:25" ht="14.25" customHeight="1" x14ac:dyDescent="0.25">
      <c r="B1389" s="150">
        <v>42523</v>
      </c>
      <c r="C1389" s="147">
        <v>4.9442505573800956E-2</v>
      </c>
      <c r="D1389" s="149">
        <v>4.6775705896851878E-2</v>
      </c>
      <c r="E1389" s="147">
        <v>5.0729111250759309E-2</v>
      </c>
      <c r="F1389" s="147">
        <v>5.4153990565072016E-2</v>
      </c>
      <c r="G1389" s="148">
        <v>550.74489783000001</v>
      </c>
      <c r="H1389" s="148">
        <v>12.14431733</v>
      </c>
      <c r="I1389" s="148">
        <v>43.064031650000004</v>
      </c>
      <c r="J1389" s="147">
        <v>-5.7523956283447473E-3</v>
      </c>
      <c r="K1389" s="159">
        <v>7.3782846682201378E-3</v>
      </c>
      <c r="L1389" s="148">
        <v>3167.0997000000002</v>
      </c>
      <c r="M1389" s="148">
        <v>0.99521800000000005</v>
      </c>
      <c r="N1389" s="145"/>
      <c r="O1389" s="145"/>
      <c r="P1389" s="145"/>
      <c r="Q1389" s="145"/>
      <c r="R1389" s="145"/>
      <c r="S1389" s="145"/>
      <c r="T1389" s="145"/>
      <c r="U1389" s="145"/>
      <c r="V1389" s="145"/>
      <c r="W1389" s="158"/>
      <c r="X1389" s="158"/>
      <c r="Y1389" s="145" t="s">
        <v>1682</v>
      </c>
    </row>
    <row r="1390" spans="2:25" ht="14.25" customHeight="1" x14ac:dyDescent="0.25">
      <c r="B1390" s="150">
        <v>42524</v>
      </c>
      <c r="C1390" s="147">
        <v>4.9342848220190742E-2</v>
      </c>
      <c r="D1390" s="149">
        <v>4.6733139180668813E-2</v>
      </c>
      <c r="E1390" s="147">
        <v>5.0513241980913733E-2</v>
      </c>
      <c r="F1390" s="147">
        <v>5.4009683788409597E-2</v>
      </c>
      <c r="G1390" s="148">
        <v>546.76549233000003</v>
      </c>
      <c r="H1390" s="148">
        <v>14.46155108</v>
      </c>
      <c r="I1390" s="148">
        <v>57.593027190000008</v>
      </c>
      <c r="J1390" s="147">
        <v>-5.7653277761568469E-3</v>
      </c>
      <c r="K1390" s="159">
        <v>7.2765446077407842E-3</v>
      </c>
      <c r="L1390" s="148">
        <v>3189.3254999999999</v>
      </c>
      <c r="M1390" s="148">
        <v>0.99674700000000005</v>
      </c>
      <c r="N1390" s="145"/>
      <c r="O1390" s="145"/>
      <c r="P1390" s="145"/>
      <c r="Q1390" s="145"/>
      <c r="R1390" s="145"/>
      <c r="S1390" s="145"/>
      <c r="T1390" s="145"/>
      <c r="U1390" s="145"/>
      <c r="V1390" s="145"/>
      <c r="W1390" s="158"/>
      <c r="X1390" s="158"/>
      <c r="Y1390" s="145" t="s">
        <v>1682</v>
      </c>
    </row>
    <row r="1391" spans="2:25" ht="14.25" customHeight="1" x14ac:dyDescent="0.25">
      <c r="B1391" s="150">
        <v>42527</v>
      </c>
      <c r="C1391" s="147">
        <v>4.9270403115343323E-2</v>
      </c>
      <c r="D1391" s="149">
        <v>4.6653758696157434E-2</v>
      </c>
      <c r="E1391" s="147">
        <v>5.0344397147440031E-2</v>
      </c>
      <c r="F1391" s="147">
        <v>5.3960949441588565E-2</v>
      </c>
      <c r="G1391" s="148">
        <v>542.43759440999997</v>
      </c>
      <c r="H1391" s="148">
        <v>12.90256802</v>
      </c>
      <c r="I1391" s="148">
        <v>37.798325869999999</v>
      </c>
      <c r="J1391" s="147">
        <v>-5.9997299981544025E-3</v>
      </c>
      <c r="K1391" s="159">
        <v>7.3071907454311316E-3</v>
      </c>
      <c r="L1391" s="148">
        <v>3178.7883000000002</v>
      </c>
      <c r="M1391" s="148">
        <v>0.99832100000000001</v>
      </c>
      <c r="N1391" s="145"/>
      <c r="O1391" s="145"/>
      <c r="P1391" s="145"/>
      <c r="Q1391" s="145"/>
      <c r="R1391" s="145"/>
      <c r="S1391" s="145"/>
      <c r="T1391" s="145"/>
      <c r="U1391" s="145"/>
      <c r="V1391" s="145"/>
      <c r="W1391" s="158"/>
      <c r="X1391" s="158"/>
      <c r="Y1391" s="145" t="s">
        <v>1682</v>
      </c>
    </row>
    <row r="1392" spans="2:25" ht="14.25" customHeight="1" x14ac:dyDescent="0.25">
      <c r="B1392" s="150">
        <v>42528</v>
      </c>
      <c r="C1392" s="147">
        <v>4.9205674959011847E-2</v>
      </c>
      <c r="D1392" s="149">
        <v>4.658966396705521E-2</v>
      </c>
      <c r="E1392" s="147">
        <v>5.0297607702089769E-2</v>
      </c>
      <c r="F1392" s="147">
        <v>5.3905536752636173E-2</v>
      </c>
      <c r="G1392" s="148">
        <v>534.96738195</v>
      </c>
      <c r="H1392" s="148">
        <v>9.864387709999999</v>
      </c>
      <c r="I1392" s="148">
        <v>31.377374939999996</v>
      </c>
      <c r="J1392" s="147">
        <v>-3.9350581380765077E-3</v>
      </c>
      <c r="K1392" s="159">
        <v>7.3158727855809624E-3</v>
      </c>
      <c r="L1392" s="148">
        <v>3177.0536000000002</v>
      </c>
      <c r="M1392" s="148">
        <v>0.99967499999999998</v>
      </c>
      <c r="N1392" s="145"/>
      <c r="O1392" s="145"/>
      <c r="P1392" s="145"/>
      <c r="Q1392" s="145"/>
      <c r="R1392" s="145"/>
      <c r="S1392" s="145"/>
      <c r="T1392" s="145"/>
      <c r="U1392" s="145"/>
      <c r="V1392" s="145"/>
      <c r="W1392" s="158"/>
      <c r="X1392" s="158"/>
      <c r="Y1392" s="145" t="s">
        <v>1682</v>
      </c>
    </row>
    <row r="1393" spans="2:25" ht="14.25" customHeight="1" x14ac:dyDescent="0.25">
      <c r="B1393" s="150">
        <v>42529</v>
      </c>
      <c r="C1393" s="147">
        <v>4.9252308192055817E-2</v>
      </c>
      <c r="D1393" s="149">
        <v>4.6627485663406229E-2</v>
      </c>
      <c r="E1393" s="147">
        <v>5.0444200808259121E-2</v>
      </c>
      <c r="F1393" s="147">
        <v>5.3968584647548119E-2</v>
      </c>
      <c r="G1393" s="148">
        <v>532.85313113999996</v>
      </c>
      <c r="H1393" s="148">
        <v>10.427150079999999</v>
      </c>
      <c r="I1393" s="148">
        <v>39.32280858</v>
      </c>
      <c r="J1393" s="147">
        <v>-2.1517290034913706E-3</v>
      </c>
      <c r="K1393" s="159">
        <v>7.3410989841418903E-3</v>
      </c>
      <c r="L1393" s="148">
        <v>3163.9863999999998</v>
      </c>
      <c r="M1393" s="148">
        <v>0.99854600000000004</v>
      </c>
      <c r="N1393" s="145"/>
      <c r="O1393" s="145"/>
      <c r="P1393" s="145"/>
      <c r="Q1393" s="145"/>
      <c r="R1393" s="145"/>
      <c r="S1393" s="145"/>
      <c r="T1393" s="145"/>
      <c r="U1393" s="145"/>
      <c r="V1393" s="145"/>
      <c r="W1393" s="158"/>
      <c r="X1393" s="158"/>
      <c r="Y1393" s="145" t="s">
        <v>1682</v>
      </c>
    </row>
    <row r="1394" spans="2:25" ht="14.25" customHeight="1" x14ac:dyDescent="0.25">
      <c r="B1394" s="150">
        <v>42534</v>
      </c>
      <c r="C1394" s="147">
        <v>4.9313861998691588E-2</v>
      </c>
      <c r="D1394" s="149">
        <v>4.6631931237303574E-2</v>
      </c>
      <c r="E1394" s="147">
        <v>5.0569436800407368E-2</v>
      </c>
      <c r="F1394" s="147">
        <v>5.4142452996987965E-2</v>
      </c>
      <c r="G1394" s="148">
        <v>533.69726750999996</v>
      </c>
      <c r="H1394" s="148">
        <v>10.58401634</v>
      </c>
      <c r="I1394" s="148">
        <v>47.11784342</v>
      </c>
      <c r="J1394" s="147">
        <v>6.2400815903256033E-3</v>
      </c>
      <c r="K1394" s="159">
        <v>7.510521759684391E-3</v>
      </c>
      <c r="L1394" s="148">
        <v>3066.3413</v>
      </c>
      <c r="M1394" s="148">
        <v>0.99693900000000002</v>
      </c>
      <c r="N1394" s="145"/>
      <c r="O1394" s="145"/>
      <c r="P1394" s="145"/>
      <c r="Q1394" s="145"/>
      <c r="R1394" s="145"/>
      <c r="S1394" s="145"/>
      <c r="T1394" s="145"/>
      <c r="U1394" s="145"/>
      <c r="V1394" s="145"/>
      <c r="W1394" s="158"/>
      <c r="X1394" s="158"/>
      <c r="Y1394" s="145" t="s">
        <v>1682</v>
      </c>
    </row>
    <row r="1395" spans="2:25" ht="14.25" customHeight="1" x14ac:dyDescent="0.25">
      <c r="B1395" s="150">
        <v>42535</v>
      </c>
      <c r="C1395" s="147">
        <v>4.9437883273426665E-2</v>
      </c>
      <c r="D1395" s="149">
        <v>4.6700372601590816E-2</v>
      </c>
      <c r="E1395" s="147">
        <v>5.0606478050965395E-2</v>
      </c>
      <c r="F1395" s="147">
        <v>5.4252358107163765E-2</v>
      </c>
      <c r="G1395" s="148">
        <v>536.41692283999998</v>
      </c>
      <c r="H1395" s="148">
        <v>8.2622303099999996</v>
      </c>
      <c r="I1395" s="148">
        <v>33.182133929999999</v>
      </c>
      <c r="J1395" s="147">
        <v>3.9327348047369065E-4</v>
      </c>
      <c r="K1395" s="159">
        <v>7.5519855055729487E-3</v>
      </c>
      <c r="L1395" s="148">
        <v>3075.9834000000001</v>
      </c>
      <c r="M1395" s="148">
        <v>0.99408300000000005</v>
      </c>
      <c r="N1395" s="145"/>
      <c r="O1395" s="145"/>
      <c r="P1395" s="145"/>
      <c r="Q1395" s="145"/>
      <c r="R1395" s="145"/>
      <c r="S1395" s="145"/>
      <c r="T1395" s="145"/>
      <c r="U1395" s="145"/>
      <c r="V1395" s="145"/>
      <c r="W1395" s="158"/>
      <c r="X1395" s="158"/>
      <c r="Y1395" s="145" t="s">
        <v>1682</v>
      </c>
    </row>
    <row r="1396" spans="2:25" ht="14.25" customHeight="1" x14ac:dyDescent="0.25">
      <c r="B1396" s="150">
        <v>42536</v>
      </c>
      <c r="C1396" s="147">
        <v>4.938531371908006E-2</v>
      </c>
      <c r="D1396" s="149">
        <v>4.6712213689360217E-2</v>
      </c>
      <c r="E1396" s="147">
        <v>5.0582077728608205E-2</v>
      </c>
      <c r="F1396" s="147">
        <v>5.4198843583737173E-2</v>
      </c>
      <c r="G1396" s="148">
        <v>540.56842838</v>
      </c>
      <c r="H1396" s="148">
        <v>9.211310730000001</v>
      </c>
      <c r="I1396" s="148">
        <v>47.241624379999998</v>
      </c>
      <c r="J1396" s="147">
        <v>-1.9074370675606874E-3</v>
      </c>
      <c r="K1396" s="159">
        <v>7.486629894376956E-3</v>
      </c>
      <c r="L1396" s="148">
        <v>3116.3681999999999</v>
      </c>
      <c r="M1396" s="148">
        <v>0.99503600000000003</v>
      </c>
      <c r="N1396" s="145"/>
      <c r="O1396" s="145"/>
      <c r="P1396" s="145"/>
      <c r="Q1396" s="145"/>
      <c r="R1396" s="145"/>
      <c r="S1396" s="145"/>
      <c r="T1396" s="145"/>
      <c r="U1396" s="145"/>
      <c r="V1396" s="145"/>
      <c r="W1396" s="158"/>
      <c r="X1396" s="158"/>
      <c r="Y1396" s="145" t="s">
        <v>1682</v>
      </c>
    </row>
    <row r="1397" spans="2:25" ht="14.25" customHeight="1" x14ac:dyDescent="0.25">
      <c r="B1397" s="150">
        <v>42537</v>
      </c>
      <c r="C1397" s="147">
        <v>4.9321909085623269E-2</v>
      </c>
      <c r="D1397" s="149">
        <v>4.6661661344974327E-2</v>
      </c>
      <c r="E1397" s="147">
        <v>5.049139630460809E-2</v>
      </c>
      <c r="F1397" s="147">
        <v>5.4184617794614226E-2</v>
      </c>
      <c r="G1397" s="148">
        <v>543.56629133000001</v>
      </c>
      <c r="H1397" s="148">
        <v>8.1851704500000011</v>
      </c>
      <c r="I1397" s="148">
        <v>35.655390580000002</v>
      </c>
      <c r="J1397" s="147">
        <v>-2.8298105521550767E-3</v>
      </c>
      <c r="K1397" s="159">
        <v>7.522956449639899E-3</v>
      </c>
      <c r="L1397" s="148">
        <v>3094.6747999999998</v>
      </c>
      <c r="M1397" s="148">
        <v>0.99609700000000001</v>
      </c>
      <c r="N1397" s="145"/>
      <c r="O1397" s="145"/>
      <c r="P1397" s="145"/>
      <c r="Q1397" s="145"/>
      <c r="R1397" s="145"/>
      <c r="S1397" s="145"/>
      <c r="T1397" s="145"/>
      <c r="U1397" s="145"/>
      <c r="V1397" s="145"/>
      <c r="W1397" s="158"/>
      <c r="X1397" s="158"/>
      <c r="Y1397" s="145" t="s">
        <v>1682</v>
      </c>
    </row>
    <row r="1398" spans="2:25" ht="14.25" customHeight="1" x14ac:dyDescent="0.25">
      <c r="B1398" s="150">
        <v>42538</v>
      </c>
      <c r="C1398" s="147">
        <v>4.9262869957182799E-2</v>
      </c>
      <c r="D1398" s="149">
        <v>4.661821109967771E-2</v>
      </c>
      <c r="E1398" s="147">
        <v>5.0445670759082607E-2</v>
      </c>
      <c r="F1398" s="147">
        <v>5.4022666452699306E-2</v>
      </c>
      <c r="G1398" s="148">
        <v>543.85515423999993</v>
      </c>
      <c r="H1398" s="148">
        <v>7.7279889099999997</v>
      </c>
      <c r="I1398" s="148">
        <v>36.756541439999999</v>
      </c>
      <c r="J1398" s="147">
        <v>-3.4689457500444139E-3</v>
      </c>
      <c r="K1398" s="159">
        <v>7.4044553530215954E-3</v>
      </c>
      <c r="L1398" s="148">
        <v>3110.3571999999999</v>
      </c>
      <c r="M1398" s="148">
        <v>0.99695100000000003</v>
      </c>
      <c r="N1398" s="145"/>
      <c r="O1398" s="145"/>
      <c r="P1398" s="145"/>
      <c r="Q1398" s="145"/>
      <c r="R1398" s="145"/>
      <c r="S1398" s="145"/>
      <c r="T1398" s="145"/>
      <c r="U1398" s="145"/>
      <c r="V1398" s="145"/>
      <c r="W1398" s="158"/>
      <c r="X1398" s="158"/>
      <c r="Y1398" s="145" t="s">
        <v>1682</v>
      </c>
    </row>
    <row r="1399" spans="2:25" ht="14.25" customHeight="1" x14ac:dyDescent="0.25">
      <c r="B1399" s="150">
        <v>42541</v>
      </c>
      <c r="C1399" s="147">
        <v>4.9213407363825692E-2</v>
      </c>
      <c r="D1399" s="149">
        <v>4.6578542662065937E-2</v>
      </c>
      <c r="E1399" s="147">
        <v>5.0327644453570179E-2</v>
      </c>
      <c r="F1399" s="147">
        <v>5.4029294186209005E-2</v>
      </c>
      <c r="G1399" s="148">
        <v>543.11178974999996</v>
      </c>
      <c r="H1399" s="148">
        <v>6.7606347399999995</v>
      </c>
      <c r="I1399" s="148">
        <v>26.782714689999999</v>
      </c>
      <c r="J1399" s="147">
        <v>-4.5834503953677171E-3</v>
      </c>
      <c r="K1399" s="159">
        <v>7.4507515241430677E-3</v>
      </c>
      <c r="L1399" s="148">
        <v>3112.6743999999999</v>
      </c>
      <c r="M1399" s="148">
        <v>0.99795199999999995</v>
      </c>
      <c r="N1399" s="145"/>
      <c r="O1399" s="145"/>
      <c r="P1399" s="145"/>
      <c r="Q1399" s="145"/>
      <c r="R1399" s="145"/>
      <c r="S1399" s="145"/>
      <c r="T1399" s="145"/>
      <c r="U1399" s="145"/>
      <c r="V1399" s="145"/>
      <c r="W1399" s="158"/>
      <c r="X1399" s="158"/>
      <c r="Y1399" s="145" t="s">
        <v>1682</v>
      </c>
    </row>
    <row r="1400" spans="2:25" ht="14.25" customHeight="1" x14ac:dyDescent="0.25">
      <c r="B1400" s="150">
        <v>42542</v>
      </c>
      <c r="C1400" s="147">
        <v>4.9179658310748886E-2</v>
      </c>
      <c r="D1400" s="149">
        <v>4.6507377783405843E-2</v>
      </c>
      <c r="E1400" s="147">
        <v>5.0444372546771921E-2</v>
      </c>
      <c r="F1400" s="147">
        <v>5.4072320334401951E-2</v>
      </c>
      <c r="G1400" s="148">
        <v>541.96466750999991</v>
      </c>
      <c r="H1400" s="148">
        <v>11.70426887</v>
      </c>
      <c r="I1400" s="148">
        <v>47.886840419999999</v>
      </c>
      <c r="J1400" s="147">
        <v>-1.4079905337231514E-3</v>
      </c>
      <c r="K1400" s="159">
        <v>7.564942550996108E-3</v>
      </c>
      <c r="L1400" s="148">
        <v>3106.3175000000001</v>
      </c>
      <c r="M1400" s="148">
        <v>0.99856199999999995</v>
      </c>
      <c r="N1400" s="145"/>
      <c r="O1400" s="145"/>
      <c r="P1400" s="145"/>
      <c r="Q1400" s="145"/>
      <c r="R1400" s="145"/>
      <c r="S1400" s="145"/>
      <c r="T1400" s="145"/>
      <c r="U1400" s="145"/>
      <c r="V1400" s="145"/>
      <c r="W1400" s="158"/>
      <c r="X1400" s="158"/>
      <c r="Y1400" s="145" t="s">
        <v>1682</v>
      </c>
    </row>
    <row r="1401" spans="2:25" ht="14.25" customHeight="1" x14ac:dyDescent="0.25">
      <c r="B1401" s="150">
        <v>42543</v>
      </c>
      <c r="C1401" s="147">
        <v>4.9043160463068197E-2</v>
      </c>
      <c r="D1401" s="149">
        <v>4.6376982997132749E-2</v>
      </c>
      <c r="E1401" s="147">
        <v>5.0297316154666413E-2</v>
      </c>
      <c r="F1401" s="147">
        <v>5.3933533480385348E-2</v>
      </c>
      <c r="G1401" s="148">
        <v>542.71466826999995</v>
      </c>
      <c r="H1401" s="148">
        <v>14.330359489999999</v>
      </c>
      <c r="I1401" s="148">
        <v>37.246778089999999</v>
      </c>
      <c r="J1401" s="147">
        <v>-3.0925015833132086E-3</v>
      </c>
      <c r="K1401" s="159">
        <v>7.5565504832525998E-3</v>
      </c>
      <c r="L1401" s="148">
        <v>3133.9611</v>
      </c>
      <c r="M1401" s="148">
        <v>1.0012650000000001</v>
      </c>
      <c r="N1401" s="145"/>
      <c r="O1401" s="145"/>
      <c r="P1401" s="145"/>
      <c r="Q1401" s="145"/>
      <c r="R1401" s="145"/>
      <c r="S1401" s="145"/>
      <c r="T1401" s="145"/>
      <c r="U1401" s="145"/>
      <c r="V1401" s="145"/>
      <c r="W1401" s="158"/>
      <c r="X1401" s="158"/>
      <c r="Y1401" s="145" t="s">
        <v>1682</v>
      </c>
    </row>
    <row r="1402" spans="2:25" ht="14.25" customHeight="1" x14ac:dyDescent="0.25">
      <c r="B1402" s="150">
        <v>42544</v>
      </c>
      <c r="C1402" s="147">
        <v>4.8934151526016018E-2</v>
      </c>
      <c r="D1402" s="149">
        <v>4.6266948684228759E-2</v>
      </c>
      <c r="E1402" s="147">
        <v>5.0197571354388619E-2</v>
      </c>
      <c r="F1402" s="147">
        <v>5.3891149856220164E-2</v>
      </c>
      <c r="G1402" s="148">
        <v>544.89666505000002</v>
      </c>
      <c r="H1402" s="148">
        <v>12.486694330000001</v>
      </c>
      <c r="I1402" s="148">
        <v>36.163123110000001</v>
      </c>
      <c r="J1402" s="147">
        <v>-2.7335304281550835E-3</v>
      </c>
      <c r="K1402" s="159">
        <v>7.6242011719914043E-3</v>
      </c>
      <c r="L1402" s="148">
        <v>3117.3168000000001</v>
      </c>
      <c r="M1402" s="148">
        <v>1.0031429999999999</v>
      </c>
      <c r="N1402" s="145"/>
      <c r="O1402" s="145"/>
      <c r="P1402" s="145"/>
      <c r="Q1402" s="145"/>
      <c r="R1402" s="145"/>
      <c r="S1402" s="145"/>
      <c r="T1402" s="145"/>
      <c r="U1402" s="145"/>
      <c r="V1402" s="145"/>
      <c r="W1402" s="158"/>
      <c r="X1402" s="158"/>
      <c r="Y1402" s="145" t="s">
        <v>1682</v>
      </c>
    </row>
    <row r="1403" spans="2:25" ht="14.25" customHeight="1" x14ac:dyDescent="0.25">
      <c r="B1403" s="150">
        <v>42545</v>
      </c>
      <c r="C1403" s="147">
        <v>4.8941828095093648E-2</v>
      </c>
      <c r="D1403" s="149">
        <v>4.6275445606267389E-2</v>
      </c>
      <c r="E1403" s="147">
        <v>5.0167217061263709E-2</v>
      </c>
      <c r="F1403" s="147">
        <v>5.3935796580117275E-2</v>
      </c>
      <c r="G1403" s="148">
        <v>543.07329857000002</v>
      </c>
      <c r="H1403" s="148">
        <v>14.435710289999999</v>
      </c>
      <c r="I1403" s="148">
        <v>51.084257710000003</v>
      </c>
      <c r="J1403" s="147">
        <v>6.2781242003082799E-4</v>
      </c>
      <c r="K1403" s="159">
        <v>7.6603509738498859E-3</v>
      </c>
      <c r="L1403" s="148">
        <v>3077.1554000000001</v>
      </c>
      <c r="M1403" s="148">
        <v>1.0024120000000001</v>
      </c>
      <c r="N1403" s="145"/>
      <c r="O1403" s="145"/>
      <c r="P1403" s="145"/>
      <c r="Q1403" s="145"/>
      <c r="R1403" s="145"/>
      <c r="S1403" s="145"/>
      <c r="T1403" s="145"/>
      <c r="U1403" s="145"/>
      <c r="V1403" s="145"/>
      <c r="W1403" s="158"/>
      <c r="X1403" s="158"/>
      <c r="Y1403" s="145" t="s">
        <v>1682</v>
      </c>
    </row>
    <row r="1404" spans="2:25" ht="14.25" customHeight="1" x14ac:dyDescent="0.25">
      <c r="B1404" s="150">
        <v>42548</v>
      </c>
      <c r="C1404" s="147">
        <v>4.8829606422854464E-2</v>
      </c>
      <c r="D1404" s="149">
        <v>4.6211967353735853E-2</v>
      </c>
      <c r="E1404" s="147">
        <v>5.008341975142995E-2</v>
      </c>
      <c r="F1404" s="147">
        <v>5.3868177120290406E-2</v>
      </c>
      <c r="G1404" s="148">
        <v>544.73051627999996</v>
      </c>
      <c r="H1404" s="148">
        <v>12.908726959999999</v>
      </c>
      <c r="I1404" s="148">
        <v>52.328799920000002</v>
      </c>
      <c r="J1404" s="147">
        <v>-3.0679038325548912E-3</v>
      </c>
      <c r="K1404" s="159">
        <v>7.6562097665545531E-3</v>
      </c>
      <c r="L1404" s="148">
        <v>3120.5443</v>
      </c>
      <c r="M1404" s="148">
        <v>1.0044550000000001</v>
      </c>
      <c r="N1404" s="145"/>
      <c r="O1404" s="145"/>
      <c r="P1404" s="145"/>
      <c r="Q1404" s="145"/>
      <c r="R1404" s="145"/>
      <c r="S1404" s="145"/>
      <c r="T1404" s="145"/>
      <c r="U1404" s="145"/>
      <c r="V1404" s="145"/>
      <c r="W1404" s="158"/>
      <c r="X1404" s="158"/>
      <c r="Y1404" s="145" t="s">
        <v>1682</v>
      </c>
    </row>
    <row r="1405" spans="2:25" ht="14.25" customHeight="1" x14ac:dyDescent="0.25">
      <c r="B1405" s="150">
        <v>42549</v>
      </c>
      <c r="C1405" s="147">
        <v>4.8789604396620445E-2</v>
      </c>
      <c r="D1405" s="149">
        <v>4.6239869626859914E-2</v>
      </c>
      <c r="E1405" s="147">
        <v>4.992851255767837E-2</v>
      </c>
      <c r="F1405" s="147">
        <v>5.3897930459102961E-2</v>
      </c>
      <c r="G1405" s="148">
        <v>546.78446256999996</v>
      </c>
      <c r="H1405" s="148">
        <v>13.07126594</v>
      </c>
      <c r="I1405" s="148">
        <v>55.5733557</v>
      </c>
      <c r="J1405" s="147">
        <v>-2.3874289168110308E-3</v>
      </c>
      <c r="K1405" s="159">
        <v>7.6580608322430466E-3</v>
      </c>
      <c r="L1405" s="148">
        <v>3136.4013</v>
      </c>
      <c r="M1405" s="148">
        <v>1.004202</v>
      </c>
      <c r="N1405" s="145"/>
      <c r="O1405" s="145"/>
      <c r="P1405" s="145"/>
      <c r="Q1405" s="145"/>
      <c r="R1405" s="145"/>
      <c r="S1405" s="145"/>
      <c r="T1405" s="145"/>
      <c r="U1405" s="145"/>
      <c r="V1405" s="145"/>
      <c r="W1405" s="158"/>
      <c r="X1405" s="158"/>
      <c r="Y1405" s="145" t="s">
        <v>1682</v>
      </c>
    </row>
    <row r="1406" spans="2:25" ht="14.25" customHeight="1" x14ac:dyDescent="0.25">
      <c r="B1406" s="150">
        <v>42550</v>
      </c>
      <c r="C1406" s="147">
        <v>4.8734721444693395E-2</v>
      </c>
      <c r="D1406" s="149">
        <v>4.6177272193730252E-2</v>
      </c>
      <c r="E1406" s="147">
        <v>4.9942515929492261E-2</v>
      </c>
      <c r="F1406" s="147">
        <v>5.3942273042753924E-2</v>
      </c>
      <c r="G1406" s="148">
        <v>544.05120814999998</v>
      </c>
      <c r="H1406" s="148">
        <v>14.399047899999999</v>
      </c>
      <c r="I1406" s="148">
        <v>50.698073149999999</v>
      </c>
      <c r="J1406" s="147">
        <v>-1.0742030222543701E-3</v>
      </c>
      <c r="K1406" s="159">
        <v>7.7650008490236719E-3</v>
      </c>
      <c r="L1406" s="148">
        <v>3151.3897999999999</v>
      </c>
      <c r="M1406" s="148">
        <v>1.004724</v>
      </c>
      <c r="N1406" s="145"/>
      <c r="O1406" s="145"/>
      <c r="P1406" s="145"/>
      <c r="Q1406" s="145"/>
      <c r="R1406" s="145"/>
      <c r="S1406" s="145"/>
      <c r="T1406" s="145"/>
      <c r="U1406" s="145"/>
      <c r="V1406" s="145"/>
      <c r="W1406" s="158"/>
      <c r="X1406" s="158"/>
      <c r="Y1406" s="145" t="s">
        <v>1682</v>
      </c>
    </row>
    <row r="1407" spans="2:25" ht="14.25" customHeight="1" x14ac:dyDescent="0.25">
      <c r="B1407" s="150">
        <v>42551</v>
      </c>
      <c r="C1407" s="147">
        <v>4.8583366065394276E-2</v>
      </c>
      <c r="D1407" s="149">
        <v>4.6030733775005724E-2</v>
      </c>
      <c r="E1407" s="147">
        <v>4.9796540979455378E-2</v>
      </c>
      <c r="F1407" s="147">
        <v>5.3769613859078615E-2</v>
      </c>
      <c r="G1407" s="148">
        <v>546.02554127999997</v>
      </c>
      <c r="H1407" s="148">
        <v>16.96718104</v>
      </c>
      <c r="I1407" s="148">
        <v>39.758235479999996</v>
      </c>
      <c r="J1407" s="147">
        <v>-5.6569086944418742E-4</v>
      </c>
      <c r="K1407" s="159">
        <v>7.7388800840728911E-3</v>
      </c>
      <c r="L1407" s="148">
        <v>3153.9209999999998</v>
      </c>
      <c r="M1407" s="148">
        <v>1.0072460000000001</v>
      </c>
      <c r="N1407" s="145"/>
      <c r="O1407" s="145"/>
      <c r="P1407" s="145"/>
      <c r="Q1407" s="145"/>
      <c r="R1407" s="145"/>
      <c r="S1407" s="145"/>
      <c r="T1407" s="145"/>
      <c r="U1407" s="145"/>
      <c r="V1407" s="145"/>
      <c r="W1407" s="158"/>
      <c r="X1407" s="158"/>
      <c r="Y1407" s="145" t="s">
        <v>1682</v>
      </c>
    </row>
    <row r="1408" spans="2:25" ht="14.25" customHeight="1" x14ac:dyDescent="0.25">
      <c r="B1408" s="150">
        <v>42552</v>
      </c>
      <c r="C1408" s="147">
        <v>4.8436123802873848E-2</v>
      </c>
      <c r="D1408" s="149">
        <v>4.5898525535127736E-2</v>
      </c>
      <c r="E1408" s="147">
        <v>4.9649435073013067E-2</v>
      </c>
      <c r="F1408" s="147">
        <v>5.3674164957693699E-2</v>
      </c>
      <c r="G1408" s="148">
        <v>547.87754446999998</v>
      </c>
      <c r="H1408" s="148">
        <v>11.507589230000001</v>
      </c>
      <c r="I1408" s="148">
        <v>41.81581817</v>
      </c>
      <c r="J1408" s="147">
        <v>6.6085379359019398E-4</v>
      </c>
      <c r="K1408" s="159">
        <v>7.7756394225659622E-3</v>
      </c>
      <c r="L1408" s="148">
        <v>3154.2003</v>
      </c>
      <c r="M1408" s="148">
        <v>1.009614</v>
      </c>
      <c r="N1408" s="145"/>
      <c r="O1408" s="145"/>
      <c r="P1408" s="145"/>
      <c r="Q1408" s="145"/>
      <c r="R1408" s="145"/>
      <c r="S1408" s="145"/>
      <c r="T1408" s="145"/>
      <c r="U1408" s="145"/>
      <c r="V1408" s="145"/>
      <c r="W1408" s="158"/>
      <c r="X1408" s="158"/>
      <c r="Y1408" s="145" t="s">
        <v>1682</v>
      </c>
    </row>
    <row r="1409" spans="2:25" ht="14.25" customHeight="1" x14ac:dyDescent="0.25">
      <c r="B1409" s="150">
        <v>42555</v>
      </c>
      <c r="C1409" s="147">
        <v>4.8487785037846322E-2</v>
      </c>
      <c r="D1409" s="149">
        <v>4.601820431931513E-2</v>
      </c>
      <c r="E1409" s="147">
        <v>4.9864103841362709E-2</v>
      </c>
      <c r="F1409" s="147">
        <v>5.3802322067396505E-2</v>
      </c>
      <c r="G1409" s="148">
        <v>553.13765593999995</v>
      </c>
      <c r="H1409" s="148">
        <v>13.27742323</v>
      </c>
      <c r="I1409" s="148">
        <v>66.625488540000006</v>
      </c>
      <c r="J1409" s="147">
        <v>-1.3475728685641505E-3</v>
      </c>
      <c r="K1409" s="159">
        <v>7.7841177480813747E-3</v>
      </c>
      <c r="L1409" s="148">
        <v>3204.6961999999999</v>
      </c>
      <c r="M1409" s="148">
        <v>1.007501</v>
      </c>
      <c r="N1409" s="145"/>
      <c r="O1409" s="145"/>
      <c r="P1409" s="145"/>
      <c r="Q1409" s="145"/>
      <c r="R1409" s="145"/>
      <c r="S1409" s="145"/>
      <c r="T1409" s="145"/>
      <c r="U1409" s="145"/>
      <c r="V1409" s="145"/>
      <c r="W1409" s="158"/>
      <c r="X1409" s="158"/>
      <c r="Y1409" s="145" t="s">
        <v>1682</v>
      </c>
    </row>
    <row r="1410" spans="2:25" ht="14.25" customHeight="1" x14ac:dyDescent="0.25">
      <c r="B1410" s="150">
        <v>42556</v>
      </c>
      <c r="C1410" s="147">
        <v>4.860412050565361E-2</v>
      </c>
      <c r="D1410" s="149">
        <v>4.6208502936895865E-2</v>
      </c>
      <c r="E1410" s="147">
        <v>4.99777385446038E-2</v>
      </c>
      <c r="F1410" s="147">
        <v>5.3920295268473153E-2</v>
      </c>
      <c r="G1410" s="148">
        <v>557.53966664000006</v>
      </c>
      <c r="H1410" s="148">
        <v>11.3483936</v>
      </c>
      <c r="I1410" s="148">
        <v>69.423385459999992</v>
      </c>
      <c r="J1410" s="147">
        <v>-4.8241663945790146E-5</v>
      </c>
      <c r="K1410" s="159">
        <v>7.7117923315772885E-3</v>
      </c>
      <c r="L1410" s="148">
        <v>3207.3827000000001</v>
      </c>
      <c r="M1410" s="148">
        <v>1.0039549999999999</v>
      </c>
      <c r="N1410" s="145"/>
      <c r="O1410" s="145"/>
      <c r="P1410" s="145"/>
      <c r="Q1410" s="145"/>
      <c r="R1410" s="145"/>
      <c r="S1410" s="145"/>
      <c r="T1410" s="145"/>
      <c r="U1410" s="145"/>
      <c r="V1410" s="145"/>
      <c r="W1410" s="158"/>
      <c r="X1410" s="158"/>
      <c r="Y1410" s="145" t="s">
        <v>1682</v>
      </c>
    </row>
    <row r="1411" spans="2:25" ht="14.25" customHeight="1" x14ac:dyDescent="0.25">
      <c r="B1411" s="150">
        <v>42557</v>
      </c>
      <c r="C1411" s="147">
        <v>4.8614611215590769E-2</v>
      </c>
      <c r="D1411" s="149">
        <v>4.6208521405842848E-2</v>
      </c>
      <c r="E1411" s="147">
        <v>5.0022329899171922E-2</v>
      </c>
      <c r="F1411" s="147">
        <v>5.4041699872977113E-2</v>
      </c>
      <c r="G1411" s="148">
        <v>562.73611652</v>
      </c>
      <c r="H1411" s="148">
        <v>14.709630129999999</v>
      </c>
      <c r="I1411" s="148">
        <v>55.679244409999995</v>
      </c>
      <c r="J1411" s="147">
        <v>-1.7502963677370846E-4</v>
      </c>
      <c r="K1411" s="159">
        <v>7.833178467134265E-3</v>
      </c>
      <c r="L1411" s="148">
        <v>3216.8035</v>
      </c>
      <c r="M1411" s="148">
        <v>1.003177</v>
      </c>
      <c r="N1411" s="145"/>
      <c r="O1411" s="145"/>
      <c r="P1411" s="145"/>
      <c r="Q1411" s="145"/>
      <c r="R1411" s="145"/>
      <c r="S1411" s="145"/>
      <c r="T1411" s="145"/>
      <c r="U1411" s="145"/>
      <c r="V1411" s="145"/>
      <c r="W1411" s="158"/>
      <c r="X1411" s="158"/>
      <c r="Y1411" s="145" t="s">
        <v>1682</v>
      </c>
    </row>
    <row r="1412" spans="2:25" ht="14.25" customHeight="1" x14ac:dyDescent="0.25">
      <c r="B1412" s="150">
        <v>42558</v>
      </c>
      <c r="C1412" s="147">
        <v>4.8615684488958567E-2</v>
      </c>
      <c r="D1412" s="149">
        <v>4.6188220281366175E-2</v>
      </c>
      <c r="E1412" s="147">
        <v>5.0009229554264227E-2</v>
      </c>
      <c r="F1412" s="147">
        <v>5.400704289366505E-2</v>
      </c>
      <c r="G1412" s="148">
        <v>568.19983234000006</v>
      </c>
      <c r="H1412" s="148">
        <v>12.323806209999999</v>
      </c>
      <c r="I1412" s="148">
        <v>57.46136808</v>
      </c>
      <c r="J1412" s="147">
        <v>-6.7820141716570543E-4</v>
      </c>
      <c r="K1412" s="159">
        <v>7.8188226122988744E-3</v>
      </c>
      <c r="L1412" s="148">
        <v>3209.9542000000001</v>
      </c>
      <c r="M1412" s="148">
        <v>1.003069</v>
      </c>
      <c r="N1412" s="145"/>
      <c r="O1412" s="145"/>
      <c r="P1412" s="145"/>
      <c r="Q1412" s="145"/>
      <c r="R1412" s="145"/>
      <c r="S1412" s="145"/>
      <c r="T1412" s="145"/>
      <c r="U1412" s="145"/>
      <c r="V1412" s="145"/>
      <c r="W1412" s="158"/>
      <c r="X1412" s="158"/>
      <c r="Y1412" s="145" t="s">
        <v>1682</v>
      </c>
    </row>
    <row r="1413" spans="2:25" ht="14.25" customHeight="1" x14ac:dyDescent="0.25">
      <c r="B1413" s="150">
        <v>42559</v>
      </c>
      <c r="C1413" s="147">
        <v>4.8563912434523925E-2</v>
      </c>
      <c r="D1413" s="149">
        <v>4.6110563844812484E-2</v>
      </c>
      <c r="E1413" s="147">
        <v>4.9917799469082827E-2</v>
      </c>
      <c r="F1413" s="147">
        <v>5.400357699241793E-2</v>
      </c>
      <c r="G1413" s="148">
        <v>572.82701552000003</v>
      </c>
      <c r="H1413" s="148">
        <v>13.605310699999999</v>
      </c>
      <c r="I1413" s="148">
        <v>55.78108735</v>
      </c>
      <c r="J1413" s="147">
        <v>7.3919788560157442E-4</v>
      </c>
      <c r="K1413" s="159">
        <v>7.893013147605446E-3</v>
      </c>
      <c r="L1413" s="148">
        <v>3192.2804000000001</v>
      </c>
      <c r="M1413" s="148">
        <v>1.004202</v>
      </c>
      <c r="N1413" s="145"/>
      <c r="O1413" s="145"/>
      <c r="P1413" s="145"/>
      <c r="Q1413" s="145"/>
      <c r="R1413" s="145"/>
      <c r="S1413" s="145"/>
      <c r="T1413" s="145"/>
      <c r="U1413" s="145"/>
      <c r="V1413" s="145"/>
      <c r="W1413" s="158"/>
      <c r="X1413" s="158"/>
      <c r="Y1413" s="145" t="s">
        <v>1682</v>
      </c>
    </row>
    <row r="1414" spans="2:25" ht="14.25" customHeight="1" x14ac:dyDescent="0.25">
      <c r="B1414" s="150">
        <v>42562</v>
      </c>
      <c r="C1414" s="147">
        <v>4.8513719487370995E-2</v>
      </c>
      <c r="D1414" s="149">
        <v>4.6049042676696683E-2</v>
      </c>
      <c r="E1414" s="147">
        <v>4.9753815132376346E-2</v>
      </c>
      <c r="F1414" s="147">
        <v>5.405973829087473E-2</v>
      </c>
      <c r="G1414" s="148">
        <v>578.73192518999997</v>
      </c>
      <c r="H1414" s="148">
        <v>14.599968950000001</v>
      </c>
      <c r="I1414" s="148">
        <v>70.894982450000001</v>
      </c>
      <c r="J1414" s="147">
        <v>2.5096770395011472E-3</v>
      </c>
      <c r="K1414" s="159">
        <v>8.0106956141780469E-3</v>
      </c>
      <c r="L1414" s="148">
        <v>3203.3298</v>
      </c>
      <c r="M1414" s="148">
        <v>1.004921</v>
      </c>
      <c r="N1414" s="145"/>
      <c r="O1414" s="145"/>
      <c r="P1414" s="145"/>
      <c r="Q1414" s="145"/>
      <c r="R1414" s="145"/>
      <c r="S1414" s="145"/>
      <c r="T1414" s="145"/>
      <c r="U1414" s="145"/>
      <c r="V1414" s="145"/>
      <c r="W1414" s="158"/>
      <c r="X1414" s="158"/>
      <c r="Y1414" s="145" t="s">
        <v>1682</v>
      </c>
    </row>
    <row r="1415" spans="2:25" ht="14.25" customHeight="1" x14ac:dyDescent="0.25">
      <c r="B1415" s="150">
        <v>42563</v>
      </c>
      <c r="C1415" s="147">
        <v>4.8505042321055403E-2</v>
      </c>
      <c r="D1415" s="149">
        <v>4.6100423628057795E-2</v>
      </c>
      <c r="E1415" s="147">
        <v>4.963761329137386E-2</v>
      </c>
      <c r="F1415" s="147">
        <v>5.4012528284243619E-2</v>
      </c>
      <c r="G1415" s="148">
        <v>584.37284148000003</v>
      </c>
      <c r="H1415" s="148">
        <v>15.660332560000001</v>
      </c>
      <c r="I1415" s="148">
        <v>83.25507798999999</v>
      </c>
      <c r="J1415" s="147">
        <v>3.4367360206856955E-3</v>
      </c>
      <c r="K1415" s="159">
        <v>7.9121046561858241E-3</v>
      </c>
      <c r="L1415" s="148">
        <v>3273.1822999999999</v>
      </c>
      <c r="M1415" s="148">
        <v>1.004332</v>
      </c>
      <c r="N1415" s="145"/>
      <c r="O1415" s="145"/>
      <c r="P1415" s="145"/>
      <c r="Q1415" s="145"/>
      <c r="R1415" s="145"/>
      <c r="S1415" s="145"/>
      <c r="T1415" s="145"/>
      <c r="U1415" s="145"/>
      <c r="V1415" s="145"/>
      <c r="W1415" s="158"/>
      <c r="X1415" s="158"/>
      <c r="Y1415" s="145" t="s">
        <v>1682</v>
      </c>
    </row>
    <row r="1416" spans="2:25" ht="14.25" customHeight="1" x14ac:dyDescent="0.25">
      <c r="B1416" s="150">
        <v>42564</v>
      </c>
      <c r="C1416" s="147">
        <v>4.8548048879361157E-2</v>
      </c>
      <c r="D1416" s="149">
        <v>4.6191267843946678E-2</v>
      </c>
      <c r="E1416" s="147">
        <v>4.9604713266992242E-2</v>
      </c>
      <c r="F1416" s="147">
        <v>5.4106914274690263E-2</v>
      </c>
      <c r="G1416" s="148">
        <v>591.66133447000004</v>
      </c>
      <c r="H1416" s="148">
        <v>16.390473960000001</v>
      </c>
      <c r="I1416" s="148">
        <v>92.012668850000011</v>
      </c>
      <c r="J1416" s="147">
        <v>2.8256992096614415E-4</v>
      </c>
      <c r="K1416" s="159">
        <v>7.915646430743585E-3</v>
      </c>
      <c r="L1416" s="148">
        <v>3282.8681000000001</v>
      </c>
      <c r="M1416" s="148">
        <v>1.0026440000000001</v>
      </c>
      <c r="N1416" s="145"/>
      <c r="O1416" s="145"/>
      <c r="P1416" s="145"/>
      <c r="Q1416" s="145"/>
      <c r="R1416" s="145"/>
      <c r="S1416" s="145"/>
      <c r="T1416" s="145"/>
      <c r="U1416" s="145"/>
      <c r="V1416" s="145"/>
      <c r="W1416" s="158"/>
      <c r="X1416" s="158"/>
      <c r="Y1416" s="145" t="s">
        <v>1682</v>
      </c>
    </row>
    <row r="1417" spans="2:25" ht="14.25" customHeight="1" x14ac:dyDescent="0.25">
      <c r="B1417" s="150">
        <v>42565</v>
      </c>
      <c r="C1417" s="147">
        <v>4.8466163823837893E-2</v>
      </c>
      <c r="D1417" s="149">
        <v>4.6156383181355426E-2</v>
      </c>
      <c r="E1417" s="147">
        <v>4.9450458665022339E-2</v>
      </c>
      <c r="F1417" s="147">
        <v>5.4140197447701363E-2</v>
      </c>
      <c r="G1417" s="148">
        <v>602.78324877</v>
      </c>
      <c r="H1417" s="148">
        <v>14.481716269999998</v>
      </c>
      <c r="I1417" s="148">
        <v>56.013430429999993</v>
      </c>
      <c r="J1417" s="147">
        <v>-1.7075288967752038E-3</v>
      </c>
      <c r="K1417" s="159">
        <v>7.9838142663459372E-3</v>
      </c>
      <c r="L1417" s="148">
        <v>3276.7637</v>
      </c>
      <c r="M1417" s="148">
        <v>1.003228</v>
      </c>
      <c r="N1417" s="145"/>
      <c r="O1417" s="145"/>
      <c r="P1417" s="145"/>
      <c r="Q1417" s="145"/>
      <c r="R1417" s="145"/>
      <c r="S1417" s="145"/>
      <c r="T1417" s="145"/>
      <c r="U1417" s="145"/>
      <c r="V1417" s="145"/>
      <c r="W1417" s="158"/>
      <c r="X1417" s="158"/>
      <c r="Y1417" s="145" t="s">
        <v>1682</v>
      </c>
    </row>
    <row r="1418" spans="2:25" ht="14.25" customHeight="1" x14ac:dyDescent="0.25">
      <c r="B1418" s="150">
        <v>42566</v>
      </c>
      <c r="C1418" s="147">
        <v>4.8537504696558091E-2</v>
      </c>
      <c r="D1418" s="149">
        <v>4.6220588566443649E-2</v>
      </c>
      <c r="E1418" s="147">
        <v>4.9498629972755032E-2</v>
      </c>
      <c r="F1418" s="147">
        <v>5.4196560310922459E-2</v>
      </c>
      <c r="G1418" s="148">
        <v>612.47917954000002</v>
      </c>
      <c r="H1418" s="148">
        <v>14.22613144</v>
      </c>
      <c r="I1418" s="148">
        <v>54.416010970000002</v>
      </c>
      <c r="J1418" s="147">
        <v>-1.6566912632130346E-3</v>
      </c>
      <c r="K1418" s="159">
        <v>7.9759717444788103E-3</v>
      </c>
      <c r="L1418" s="148">
        <v>3276.2775000000001</v>
      </c>
      <c r="M1418" s="148">
        <v>1.0011270000000001</v>
      </c>
      <c r="N1418" s="145"/>
      <c r="O1418" s="145"/>
      <c r="P1418" s="145"/>
      <c r="Q1418" s="145"/>
      <c r="R1418" s="145"/>
      <c r="S1418" s="145"/>
      <c r="T1418" s="145"/>
      <c r="U1418" s="145"/>
      <c r="V1418" s="145"/>
      <c r="W1418" s="158"/>
      <c r="X1418" s="158"/>
      <c r="Y1418" s="145" t="s">
        <v>1682</v>
      </c>
    </row>
    <row r="1419" spans="2:25" ht="14.25" customHeight="1" x14ac:dyDescent="0.25">
      <c r="B1419" s="150">
        <v>42569</v>
      </c>
      <c r="C1419" s="147">
        <v>4.8488569675511253E-2</v>
      </c>
      <c r="D1419" s="149">
        <v>4.6139436529928038E-2</v>
      </c>
      <c r="E1419" s="147">
        <v>4.9568719651696763E-2</v>
      </c>
      <c r="F1419" s="147">
        <v>5.409573745102398E-2</v>
      </c>
      <c r="G1419" s="148">
        <v>616.88507493999998</v>
      </c>
      <c r="H1419" s="148">
        <v>11.457676119999999</v>
      </c>
      <c r="I1419" s="148">
        <v>52.7748676</v>
      </c>
      <c r="J1419" s="147">
        <v>-1.5837324436379894E-3</v>
      </c>
      <c r="K1419" s="159">
        <v>7.9563009210959421E-3</v>
      </c>
      <c r="L1419" s="148">
        <v>3262.0221999999999</v>
      </c>
      <c r="M1419" s="148">
        <v>1.002102</v>
      </c>
      <c r="N1419" s="145"/>
      <c r="O1419" s="145"/>
      <c r="P1419" s="145"/>
      <c r="Q1419" s="145"/>
      <c r="R1419" s="145"/>
      <c r="S1419" s="145"/>
      <c r="T1419" s="145"/>
      <c r="U1419" s="145"/>
      <c r="V1419" s="145"/>
      <c r="W1419" s="158"/>
      <c r="X1419" s="158"/>
      <c r="Y1419" s="145" t="s">
        <v>1682</v>
      </c>
    </row>
    <row r="1420" spans="2:25" ht="14.25" customHeight="1" x14ac:dyDescent="0.25">
      <c r="B1420" s="150">
        <v>42570</v>
      </c>
      <c r="C1420" s="147">
        <v>4.8456819752968554E-2</v>
      </c>
      <c r="D1420" s="149">
        <v>4.6116925137822909E-2</v>
      </c>
      <c r="E1420" s="147">
        <v>4.9588256954556521E-2</v>
      </c>
      <c r="F1420" s="147">
        <v>5.4000472933538199E-2</v>
      </c>
      <c r="G1420" s="148">
        <v>618.06135255000004</v>
      </c>
      <c r="H1420" s="148">
        <v>11.08457059</v>
      </c>
      <c r="I1420" s="148">
        <v>46.463574729999998</v>
      </c>
      <c r="J1420" s="147">
        <v>-8.2207602737324983E-5</v>
      </c>
      <c r="K1420" s="159">
        <v>7.88354779571529E-3</v>
      </c>
      <c r="L1420" s="148">
        <v>3248.2341000000001</v>
      </c>
      <c r="M1420" s="148">
        <v>1.0025740000000001</v>
      </c>
      <c r="N1420" s="145"/>
      <c r="O1420" s="145"/>
      <c r="P1420" s="145"/>
      <c r="Q1420" s="145"/>
      <c r="R1420" s="145"/>
      <c r="S1420" s="145"/>
      <c r="T1420" s="145"/>
      <c r="U1420" s="145"/>
      <c r="V1420" s="145"/>
      <c r="W1420" s="158"/>
      <c r="X1420" s="158"/>
      <c r="Y1420" s="145" t="s">
        <v>1682</v>
      </c>
    </row>
    <row r="1421" spans="2:25" ht="14.25" customHeight="1" x14ac:dyDescent="0.25">
      <c r="B1421" s="150">
        <v>42571</v>
      </c>
      <c r="C1421" s="147">
        <v>4.8342355487688025E-2</v>
      </c>
      <c r="D1421" s="149">
        <v>4.6087630288733368E-2</v>
      </c>
      <c r="E1421" s="147">
        <v>4.9381234211319222E-2</v>
      </c>
      <c r="F1421" s="147">
        <v>5.3759512140252298E-2</v>
      </c>
      <c r="G1421" s="148">
        <v>623.7461285899999</v>
      </c>
      <c r="H1421" s="148">
        <v>13.903020680000001</v>
      </c>
      <c r="I1421" s="148">
        <v>39.043329550000003</v>
      </c>
      <c r="J1421" s="147">
        <v>-6.9696481868442516E-4</v>
      </c>
      <c r="K1421" s="159">
        <v>7.6718818515189302E-3</v>
      </c>
      <c r="L1421" s="148">
        <v>3237.6051000000002</v>
      </c>
      <c r="M1421" s="148">
        <v>1.0043740000000001</v>
      </c>
      <c r="N1421" s="145"/>
      <c r="O1421" s="145"/>
      <c r="P1421" s="145"/>
      <c r="Q1421" s="145"/>
      <c r="R1421" s="145"/>
      <c r="S1421" s="145"/>
      <c r="T1421" s="145"/>
      <c r="U1421" s="145"/>
      <c r="V1421" s="145"/>
      <c r="W1421" s="158"/>
      <c r="X1421" s="158"/>
      <c r="Y1421" s="145" t="s">
        <v>1682</v>
      </c>
    </row>
    <row r="1422" spans="2:25" ht="14.25" customHeight="1" x14ac:dyDescent="0.25">
      <c r="B1422" s="150">
        <v>42572</v>
      </c>
      <c r="C1422" s="147">
        <v>4.8191805226166035E-2</v>
      </c>
      <c r="D1422" s="149">
        <v>4.5982198014937747E-2</v>
      </c>
      <c r="E1422" s="147">
        <v>4.9196605141543774E-2</v>
      </c>
      <c r="F1422" s="147">
        <v>5.3551346204070933E-2</v>
      </c>
      <c r="G1422" s="148">
        <v>628.87748126999998</v>
      </c>
      <c r="H1422" s="148">
        <v>17.130352989999999</v>
      </c>
      <c r="I1422" s="148">
        <v>49.49678471</v>
      </c>
      <c r="J1422" s="147">
        <v>6.4072536027945902E-4</v>
      </c>
      <c r="K1422" s="159">
        <v>7.569148189133186E-3</v>
      </c>
      <c r="L1422" s="148">
        <v>3252.5227</v>
      </c>
      <c r="M1422" s="148">
        <v>1.0070380000000001</v>
      </c>
      <c r="N1422" s="145"/>
      <c r="O1422" s="145"/>
      <c r="P1422" s="145"/>
      <c r="Q1422" s="145"/>
      <c r="R1422" s="145"/>
      <c r="S1422" s="145"/>
      <c r="T1422" s="145"/>
      <c r="U1422" s="145"/>
      <c r="V1422" s="145"/>
      <c r="W1422" s="158"/>
      <c r="X1422" s="158"/>
      <c r="Y1422" s="145" t="s">
        <v>1682</v>
      </c>
    </row>
    <row r="1423" spans="2:25" ht="14.25" customHeight="1" x14ac:dyDescent="0.25">
      <c r="B1423" s="150">
        <v>42573</v>
      </c>
      <c r="C1423" s="147">
        <v>4.8165838573800371E-2</v>
      </c>
      <c r="D1423" s="149">
        <v>4.5985274075167677E-2</v>
      </c>
      <c r="E1423" s="147">
        <v>4.9250490117976171E-2</v>
      </c>
      <c r="F1423" s="147">
        <v>5.3404480266145214E-2</v>
      </c>
      <c r="G1423" s="148">
        <v>633.00341413000001</v>
      </c>
      <c r="H1423" s="148">
        <v>13.83816013</v>
      </c>
      <c r="I1423" s="148">
        <v>47.491017849999999</v>
      </c>
      <c r="J1423" s="147">
        <v>1.4448011654451033E-3</v>
      </c>
      <c r="K1423" s="159">
        <v>7.419206190977537E-3</v>
      </c>
      <c r="L1423" s="148">
        <v>3225.1621</v>
      </c>
      <c r="M1423" s="148">
        <v>1.0075190000000001</v>
      </c>
      <c r="N1423" s="145"/>
      <c r="O1423" s="145"/>
      <c r="P1423" s="145"/>
      <c r="Q1423" s="145"/>
      <c r="R1423" s="145"/>
      <c r="S1423" s="145"/>
      <c r="T1423" s="145"/>
      <c r="U1423" s="145"/>
      <c r="V1423" s="145"/>
      <c r="W1423" s="158"/>
      <c r="X1423" s="158"/>
      <c r="Y1423" s="145" t="s">
        <v>1682</v>
      </c>
    </row>
    <row r="1424" spans="2:25" ht="14.25" customHeight="1" x14ac:dyDescent="0.25">
      <c r="B1424" s="150">
        <v>42576</v>
      </c>
      <c r="C1424" s="147">
        <v>4.8148396235704626E-2</v>
      </c>
      <c r="D1424" s="149">
        <v>4.5933481681019989E-2</v>
      </c>
      <c r="E1424" s="147">
        <v>4.9200911813207709E-2</v>
      </c>
      <c r="F1424" s="147">
        <v>5.3427626847160035E-2</v>
      </c>
      <c r="G1424" s="148">
        <v>637.40057886</v>
      </c>
      <c r="H1424" s="148">
        <v>10.352418910000001</v>
      </c>
      <c r="I1424" s="148">
        <v>33.318074530000004</v>
      </c>
      <c r="J1424" s="147">
        <v>-5.560066768703143E-4</v>
      </c>
      <c r="K1424" s="159">
        <v>7.4941451661400468E-3</v>
      </c>
      <c r="L1424" s="148">
        <v>3230.8850000000002</v>
      </c>
      <c r="M1424" s="148">
        <v>1.008219</v>
      </c>
      <c r="N1424" s="145"/>
      <c r="O1424" s="145"/>
      <c r="P1424" s="145"/>
      <c r="Q1424" s="145"/>
      <c r="R1424" s="145"/>
      <c r="S1424" s="145"/>
      <c r="T1424" s="145"/>
      <c r="U1424" s="145"/>
      <c r="V1424" s="145"/>
      <c r="W1424" s="158"/>
      <c r="X1424" s="158"/>
      <c r="Y1424" s="145" t="s">
        <v>1682</v>
      </c>
    </row>
    <row r="1425" spans="2:25" ht="14.25" customHeight="1" x14ac:dyDescent="0.25">
      <c r="B1425" s="150">
        <v>42577</v>
      </c>
      <c r="C1425" s="147">
        <v>4.8072058014255778E-2</v>
      </c>
      <c r="D1425" s="149">
        <v>4.5843500742092917E-2</v>
      </c>
      <c r="E1425" s="147">
        <v>4.9058464277908768E-2</v>
      </c>
      <c r="F1425" s="147">
        <v>5.3383646169948985E-2</v>
      </c>
      <c r="G1425" s="148">
        <v>644.35480552000001</v>
      </c>
      <c r="H1425" s="148">
        <v>10.738979180000001</v>
      </c>
      <c r="I1425" s="148">
        <v>42.694958679999999</v>
      </c>
      <c r="J1425" s="147">
        <v>-4.6745071255918614E-4</v>
      </c>
      <c r="K1425" s="159">
        <v>7.5401454278560681E-3</v>
      </c>
      <c r="L1425" s="148">
        <v>3269.5882000000001</v>
      </c>
      <c r="M1425" s="148">
        <v>1.009917</v>
      </c>
      <c r="N1425" s="145"/>
      <c r="O1425" s="145"/>
      <c r="P1425" s="145"/>
      <c r="Q1425" s="145"/>
      <c r="R1425" s="145"/>
      <c r="S1425" s="145"/>
      <c r="T1425" s="145"/>
      <c r="U1425" s="145"/>
      <c r="V1425" s="145"/>
      <c r="W1425" s="158"/>
      <c r="X1425" s="158"/>
      <c r="Y1425" s="145" t="s">
        <v>1682</v>
      </c>
    </row>
    <row r="1426" spans="2:25" ht="14.25" customHeight="1" x14ac:dyDescent="0.25">
      <c r="B1426" s="150">
        <v>42578</v>
      </c>
      <c r="C1426" s="147">
        <v>4.8018730423950107E-2</v>
      </c>
      <c r="D1426" s="149">
        <v>4.5753495950676827E-2</v>
      </c>
      <c r="E1426" s="147">
        <v>4.9157559234993445E-2</v>
      </c>
      <c r="F1426" s="147">
        <v>5.3354709676018866E-2</v>
      </c>
      <c r="G1426" s="148">
        <v>647.32304296000007</v>
      </c>
      <c r="H1426" s="148">
        <v>15.726100630000001</v>
      </c>
      <c r="I1426" s="148">
        <v>83.883647859999996</v>
      </c>
      <c r="J1426" s="147">
        <v>-2.8034006580591716E-4</v>
      </c>
      <c r="K1426" s="159">
        <v>7.6012137253420389E-3</v>
      </c>
      <c r="L1426" s="148">
        <v>3218.2429999999999</v>
      </c>
      <c r="M1426" s="148">
        <v>1.0109269999999999</v>
      </c>
      <c r="N1426" s="145"/>
      <c r="O1426" s="145"/>
      <c r="P1426" s="145"/>
      <c r="Q1426" s="145"/>
      <c r="R1426" s="145"/>
      <c r="S1426" s="145"/>
      <c r="T1426" s="145"/>
      <c r="U1426" s="145"/>
      <c r="V1426" s="145"/>
      <c r="W1426" s="158"/>
      <c r="X1426" s="158"/>
      <c r="Y1426" s="145" t="s">
        <v>1682</v>
      </c>
    </row>
    <row r="1427" spans="2:25" ht="14.25" customHeight="1" x14ac:dyDescent="0.25">
      <c r="B1427" s="150">
        <v>42579</v>
      </c>
      <c r="C1427" s="147">
        <v>4.7804999211553338E-2</v>
      </c>
      <c r="D1427" s="149">
        <v>4.5523121567342464E-2</v>
      </c>
      <c r="E1427" s="147">
        <v>4.9041080266310703E-2</v>
      </c>
      <c r="F1427" s="147">
        <v>5.3168367246745986E-2</v>
      </c>
      <c r="G1427" s="148">
        <v>649.83571308</v>
      </c>
      <c r="H1427" s="148">
        <v>12.828407929999999</v>
      </c>
      <c r="I1427" s="148">
        <v>54.611411439999998</v>
      </c>
      <c r="J1427" s="147">
        <v>1.3385465483808422E-3</v>
      </c>
      <c r="K1427" s="159">
        <v>7.6452456794035215E-3</v>
      </c>
      <c r="L1427" s="148">
        <v>3221.1365000000001</v>
      </c>
      <c r="M1427" s="148">
        <v>1.0152350000000001</v>
      </c>
      <c r="N1427" s="145"/>
      <c r="O1427" s="145"/>
      <c r="P1427" s="145"/>
      <c r="Q1427" s="145"/>
      <c r="R1427" s="145"/>
      <c r="S1427" s="145"/>
      <c r="T1427" s="145"/>
      <c r="U1427" s="145"/>
      <c r="V1427" s="145"/>
      <c r="W1427" s="158"/>
      <c r="X1427" s="158"/>
      <c r="Y1427" s="145" t="s">
        <v>1682</v>
      </c>
    </row>
    <row r="1428" spans="2:25" ht="14.25" customHeight="1" x14ac:dyDescent="0.25">
      <c r="B1428" s="150">
        <v>42580</v>
      </c>
      <c r="C1428" s="147">
        <v>4.7675325976788474E-2</v>
      </c>
      <c r="D1428" s="149">
        <v>4.5383044678476862E-2</v>
      </c>
      <c r="E1428" s="147">
        <v>4.8958596302800715E-2</v>
      </c>
      <c r="F1428" s="147">
        <v>5.3088928599519997E-2</v>
      </c>
      <c r="G1428" s="148">
        <v>655.75558685999999</v>
      </c>
      <c r="H1428" s="148">
        <v>12.62622874</v>
      </c>
      <c r="I1428" s="148">
        <v>38.453451110000003</v>
      </c>
      <c r="J1428" s="147">
        <v>1.2933786164601852E-3</v>
      </c>
      <c r="K1428" s="159">
        <v>7.7058839210431343E-3</v>
      </c>
      <c r="L1428" s="148">
        <v>3203.9304000000002</v>
      </c>
      <c r="M1428" s="148">
        <v>1.017741</v>
      </c>
      <c r="N1428" s="145"/>
      <c r="O1428" s="145"/>
      <c r="P1428" s="145"/>
      <c r="Q1428" s="145"/>
      <c r="R1428" s="145"/>
      <c r="S1428" s="145"/>
      <c r="T1428" s="145"/>
      <c r="U1428" s="145"/>
      <c r="V1428" s="145"/>
      <c r="W1428" s="158"/>
      <c r="X1428" s="158"/>
      <c r="Y1428" s="145" t="s">
        <v>1682</v>
      </c>
    </row>
    <row r="1429" spans="2:25" ht="14.25" customHeight="1" x14ac:dyDescent="0.25">
      <c r="B1429" s="150">
        <v>42583</v>
      </c>
      <c r="C1429" s="147">
        <v>4.7817459763164018E-2</v>
      </c>
      <c r="D1429" s="149">
        <v>4.5490243869665971E-2</v>
      </c>
      <c r="E1429" s="147">
        <v>4.9241107597777972E-2</v>
      </c>
      <c r="F1429" s="147">
        <v>5.3249506343262282E-2</v>
      </c>
      <c r="G1429" s="148">
        <v>660.66711068000006</v>
      </c>
      <c r="H1429" s="148">
        <v>14.309727609999999</v>
      </c>
      <c r="I1429" s="148">
        <v>39.853176560000001</v>
      </c>
      <c r="J1429" s="147">
        <v>2.0179127991958577E-3</v>
      </c>
      <c r="K1429" s="159">
        <v>7.7592624735963109E-3</v>
      </c>
      <c r="L1429" s="148">
        <v>3176.8090999999999</v>
      </c>
      <c r="M1429" s="148">
        <v>1.014478</v>
      </c>
      <c r="N1429" s="145"/>
      <c r="O1429" s="145"/>
      <c r="P1429" s="145"/>
      <c r="Q1429" s="145"/>
      <c r="R1429" s="145"/>
      <c r="S1429" s="145"/>
      <c r="T1429" s="145"/>
      <c r="U1429" s="145"/>
      <c r="V1429" s="145"/>
      <c r="W1429" s="158"/>
      <c r="X1429" s="158"/>
      <c r="Y1429" s="145" t="s">
        <v>1682</v>
      </c>
    </row>
    <row r="1430" spans="2:25" ht="14.25" customHeight="1" x14ac:dyDescent="0.25">
      <c r="B1430" s="150">
        <v>42584</v>
      </c>
      <c r="C1430" s="147">
        <v>4.7912943858674541E-2</v>
      </c>
      <c r="D1430" s="149">
        <v>4.5583526627198986E-2</v>
      </c>
      <c r="E1430" s="147">
        <v>4.9338588066230829E-2</v>
      </c>
      <c r="F1430" s="147">
        <v>5.3275189060123983E-2</v>
      </c>
      <c r="G1430" s="148">
        <v>665.18551979000006</v>
      </c>
      <c r="H1430" s="148">
        <v>13.85088487</v>
      </c>
      <c r="I1430" s="148">
        <v>27.800341169999999</v>
      </c>
      <c r="J1430" s="147">
        <v>-6.9847821442363335E-4</v>
      </c>
      <c r="K1430" s="159">
        <v>7.6916624329249964E-3</v>
      </c>
      <c r="L1430" s="148">
        <v>3189.0529000000001</v>
      </c>
      <c r="M1430" s="148">
        <v>1.012524</v>
      </c>
      <c r="N1430" s="145"/>
      <c r="O1430" s="145"/>
      <c r="P1430" s="145"/>
      <c r="Q1430" s="145"/>
      <c r="R1430" s="145"/>
      <c r="S1430" s="145"/>
      <c r="T1430" s="145"/>
      <c r="U1430" s="145"/>
      <c r="V1430" s="145"/>
      <c r="W1430" s="158"/>
      <c r="X1430" s="158"/>
      <c r="Y1430" s="145" t="s">
        <v>1682</v>
      </c>
    </row>
    <row r="1431" spans="2:25" ht="14.25" customHeight="1" x14ac:dyDescent="0.25">
      <c r="B1431" s="150">
        <v>42585</v>
      </c>
      <c r="C1431" s="147">
        <v>4.7861174145349544E-2</v>
      </c>
      <c r="D1431" s="149">
        <v>4.5540449151561219E-2</v>
      </c>
      <c r="E1431" s="147">
        <v>4.9155988578995967E-2</v>
      </c>
      <c r="F1431" s="147">
        <v>5.3178244772975843E-2</v>
      </c>
      <c r="G1431" s="148">
        <v>670.42616399999997</v>
      </c>
      <c r="H1431" s="148">
        <v>15.783998089999999</v>
      </c>
      <c r="I1431" s="148">
        <v>29.427925209999998</v>
      </c>
      <c r="J1431" s="147">
        <v>-2.7603671401222381E-3</v>
      </c>
      <c r="K1431" s="159">
        <v>7.6377956214146239E-3</v>
      </c>
      <c r="L1431" s="148">
        <v>3193.5073000000002</v>
      </c>
      <c r="M1431" s="148">
        <v>1.0138069999999999</v>
      </c>
      <c r="N1431" s="145"/>
      <c r="O1431" s="145"/>
      <c r="P1431" s="145"/>
      <c r="Q1431" s="145"/>
      <c r="R1431" s="145"/>
      <c r="S1431" s="145"/>
      <c r="T1431" s="145"/>
      <c r="U1431" s="145"/>
      <c r="V1431" s="145"/>
      <c r="W1431" s="158"/>
      <c r="X1431" s="158"/>
      <c r="Y1431" s="145" t="s">
        <v>1682</v>
      </c>
    </row>
    <row r="1432" spans="2:25" ht="14.25" customHeight="1" x14ac:dyDescent="0.25">
      <c r="B1432" s="150">
        <v>42586</v>
      </c>
      <c r="C1432" s="147">
        <v>4.7668214286191876E-2</v>
      </c>
      <c r="D1432" s="149">
        <v>4.5343923529983801E-2</v>
      </c>
      <c r="E1432" s="147">
        <v>4.9004512232220188E-2</v>
      </c>
      <c r="F1432" s="147">
        <v>5.2942875349620895E-2</v>
      </c>
      <c r="G1432" s="148">
        <v>672.17142762000003</v>
      </c>
      <c r="H1432" s="148">
        <v>13.88643413</v>
      </c>
      <c r="I1432" s="148">
        <v>30.098044809999998</v>
      </c>
      <c r="J1432" s="147">
        <v>-2.2508219132448448E-3</v>
      </c>
      <c r="K1432" s="159">
        <v>7.5989518196370939E-3</v>
      </c>
      <c r="L1432" s="148">
        <v>3201.2887999999998</v>
      </c>
      <c r="M1432" s="148">
        <v>1.0180640000000001</v>
      </c>
      <c r="N1432" s="145"/>
      <c r="O1432" s="145"/>
      <c r="P1432" s="145"/>
      <c r="Q1432" s="145"/>
      <c r="R1432" s="145"/>
      <c r="S1432" s="145"/>
      <c r="T1432" s="145"/>
      <c r="U1432" s="145"/>
      <c r="V1432" s="145"/>
      <c r="W1432" s="158"/>
      <c r="X1432" s="158"/>
      <c r="Y1432" s="145" t="s">
        <v>1682</v>
      </c>
    </row>
    <row r="1433" spans="2:25" ht="14.25" customHeight="1" x14ac:dyDescent="0.25">
      <c r="B1433" s="150">
        <v>42587</v>
      </c>
      <c r="C1433" s="147">
        <v>4.7479554096890586E-2</v>
      </c>
      <c r="D1433" s="149">
        <v>4.5150506154345349E-2</v>
      </c>
      <c r="E1433" s="147">
        <v>4.8815927962342173E-2</v>
      </c>
      <c r="F1433" s="147">
        <v>5.274309758121358E-2</v>
      </c>
      <c r="G1433" s="148">
        <v>672.07210080000004</v>
      </c>
      <c r="H1433" s="148">
        <v>13.90775399</v>
      </c>
      <c r="I1433" s="148">
        <v>31.596920649999998</v>
      </c>
      <c r="J1433" s="147">
        <v>-1.2198827953072884E-4</v>
      </c>
      <c r="K1433" s="159">
        <v>7.592591426868231E-3</v>
      </c>
      <c r="L1433" s="148">
        <v>3205.1100999999999</v>
      </c>
      <c r="M1433" s="148">
        <v>1.022165</v>
      </c>
      <c r="N1433" s="145"/>
      <c r="O1433" s="145"/>
      <c r="P1433" s="145"/>
      <c r="Q1433" s="145"/>
      <c r="R1433" s="145"/>
      <c r="S1433" s="145"/>
      <c r="T1433" s="145"/>
      <c r="U1433" s="145"/>
      <c r="V1433" s="145"/>
      <c r="W1433" s="158"/>
      <c r="X1433" s="158"/>
      <c r="Y1433" s="145" t="s">
        <v>1682</v>
      </c>
    </row>
    <row r="1434" spans="2:25" ht="14.25" customHeight="1" x14ac:dyDescent="0.25">
      <c r="B1434" s="150">
        <v>42590</v>
      </c>
      <c r="C1434" s="147">
        <v>4.732931568511068E-2</v>
      </c>
      <c r="D1434" s="149">
        <v>4.5017892786857021E-2</v>
      </c>
      <c r="E1434" s="147">
        <v>4.8662085899467203E-2</v>
      </c>
      <c r="F1434" s="147">
        <v>5.253486849180769E-2</v>
      </c>
      <c r="G1434" s="148">
        <v>672.30576556000005</v>
      </c>
      <c r="H1434" s="148">
        <v>13.36752311</v>
      </c>
      <c r="I1434" s="148">
        <v>40.547908669999998</v>
      </c>
      <c r="J1434" s="147">
        <v>-1.3605506839098325E-3</v>
      </c>
      <c r="K1434" s="159">
        <v>7.5169757049506694E-3</v>
      </c>
      <c r="L1434" s="148">
        <v>3234.1833000000001</v>
      </c>
      <c r="M1434" s="148">
        <v>1.0254700000000001</v>
      </c>
      <c r="N1434" s="145"/>
      <c r="O1434" s="145"/>
      <c r="P1434" s="145"/>
      <c r="Q1434" s="145"/>
      <c r="R1434" s="145"/>
      <c r="S1434" s="145"/>
      <c r="T1434" s="145"/>
      <c r="U1434" s="145"/>
      <c r="V1434" s="145"/>
      <c r="W1434" s="158"/>
      <c r="X1434" s="158"/>
      <c r="Y1434" s="145" t="s">
        <v>1682</v>
      </c>
    </row>
    <row r="1435" spans="2:25" ht="14.25" customHeight="1" x14ac:dyDescent="0.25">
      <c r="B1435" s="150">
        <v>42591</v>
      </c>
      <c r="C1435" s="147">
        <v>4.7289040735219653E-2</v>
      </c>
      <c r="D1435" s="149">
        <v>4.4979923447484513E-2</v>
      </c>
      <c r="E1435" s="147">
        <v>4.8585808275764773E-2</v>
      </c>
      <c r="F1435" s="147">
        <v>5.2447146605071035E-2</v>
      </c>
      <c r="G1435" s="148">
        <v>674.10734335000006</v>
      </c>
      <c r="H1435" s="148">
        <v>13.467822549999999</v>
      </c>
      <c r="I1435" s="148">
        <v>38.038149869999998</v>
      </c>
      <c r="J1435" s="147">
        <v>-3.660789933455024E-3</v>
      </c>
      <c r="K1435" s="159">
        <v>7.4672231575865222E-3</v>
      </c>
      <c r="L1435" s="148">
        <v>3256.9812999999999</v>
      </c>
      <c r="M1435" s="148">
        <v>1.0266029999999999</v>
      </c>
      <c r="N1435" s="145"/>
      <c r="O1435" s="145"/>
      <c r="P1435" s="145"/>
      <c r="Q1435" s="145"/>
      <c r="R1435" s="145"/>
      <c r="S1435" s="145"/>
      <c r="T1435" s="145"/>
      <c r="U1435" s="145"/>
      <c r="V1435" s="145"/>
      <c r="W1435" s="158"/>
      <c r="X1435" s="158"/>
      <c r="Y1435" s="145" t="s">
        <v>1682</v>
      </c>
    </row>
    <row r="1436" spans="2:25" ht="14.25" customHeight="1" x14ac:dyDescent="0.25">
      <c r="B1436" s="150">
        <v>42592</v>
      </c>
      <c r="C1436" s="147">
        <v>4.7137234751469456E-2</v>
      </c>
      <c r="D1436" s="149">
        <v>4.4814850353783936E-2</v>
      </c>
      <c r="E1436" s="147">
        <v>4.8376922389038707E-2</v>
      </c>
      <c r="F1436" s="147">
        <v>5.2305608140086078E-2</v>
      </c>
      <c r="G1436" s="148">
        <v>673.04832281999995</v>
      </c>
      <c r="H1436" s="148">
        <v>18.290192920000003</v>
      </c>
      <c r="I1436" s="148">
        <v>36.54486953</v>
      </c>
      <c r="J1436" s="147">
        <v>-1.0915556947118283E-3</v>
      </c>
      <c r="K1436" s="159">
        <v>7.4907577863021421E-3</v>
      </c>
      <c r="L1436" s="148">
        <v>3243.3409000000001</v>
      </c>
      <c r="M1436" s="148">
        <v>1.030276</v>
      </c>
      <c r="N1436" s="145"/>
      <c r="O1436" s="145"/>
      <c r="P1436" s="145"/>
      <c r="Q1436" s="145"/>
      <c r="R1436" s="145"/>
      <c r="S1436" s="145"/>
      <c r="T1436" s="145"/>
      <c r="U1436" s="145"/>
      <c r="V1436" s="145"/>
      <c r="W1436" s="158"/>
      <c r="X1436" s="158"/>
      <c r="Y1436" s="145" t="s">
        <v>1682</v>
      </c>
    </row>
    <row r="1437" spans="2:25" ht="14.25" customHeight="1" x14ac:dyDescent="0.25">
      <c r="B1437" s="150">
        <v>42593</v>
      </c>
      <c r="C1437" s="147">
        <v>4.7061826468300968E-2</v>
      </c>
      <c r="D1437" s="149">
        <v>4.4708843301970468E-2</v>
      </c>
      <c r="E1437" s="147">
        <v>4.8417251530755566E-2</v>
      </c>
      <c r="F1437" s="147">
        <v>5.2295211307384543E-2</v>
      </c>
      <c r="G1437" s="148">
        <v>673.62629827000001</v>
      </c>
      <c r="H1437" s="148">
        <v>15.75557639</v>
      </c>
      <c r="I1437" s="148">
        <v>40.656171210000004</v>
      </c>
      <c r="J1437" s="147">
        <v>3.2168481503051954E-3</v>
      </c>
      <c r="K1437" s="159">
        <v>7.586368005414075E-3</v>
      </c>
      <c r="L1437" s="148">
        <v>3233.3604</v>
      </c>
      <c r="M1437" s="148">
        <v>1.032017</v>
      </c>
      <c r="N1437" s="145"/>
      <c r="O1437" s="145"/>
      <c r="P1437" s="145"/>
      <c r="Q1437" s="145"/>
      <c r="R1437" s="145"/>
      <c r="S1437" s="145"/>
      <c r="T1437" s="145"/>
      <c r="U1437" s="145"/>
      <c r="V1437" s="145"/>
      <c r="W1437" s="158"/>
      <c r="X1437" s="158"/>
      <c r="Y1437" s="145">
        <v>110</v>
      </c>
    </row>
    <row r="1438" spans="2:25" ht="14.25" customHeight="1" x14ac:dyDescent="0.25">
      <c r="B1438" s="150">
        <v>42594</v>
      </c>
      <c r="C1438" s="147">
        <v>4.6906463505622657E-2</v>
      </c>
      <c r="D1438" s="149">
        <v>4.4511826874953218E-2</v>
      </c>
      <c r="E1438" s="147">
        <v>4.8384046105740007E-2</v>
      </c>
      <c r="F1438" s="147">
        <v>5.2180198544640143E-2</v>
      </c>
      <c r="G1438" s="148">
        <v>676.57548323999993</v>
      </c>
      <c r="H1438" s="148">
        <v>17.002669310000002</v>
      </c>
      <c r="I1438" s="148">
        <v>42.081583639999998</v>
      </c>
      <c r="J1438" s="147">
        <v>1.0698965979409091E-3</v>
      </c>
      <c r="K1438" s="159">
        <v>7.6683716696869242E-3</v>
      </c>
      <c r="L1438" s="148">
        <v>3294.2337000000002</v>
      </c>
      <c r="M1438" s="148">
        <v>1.035709</v>
      </c>
      <c r="N1438" s="145"/>
      <c r="O1438" s="145"/>
      <c r="P1438" s="145"/>
      <c r="Q1438" s="145"/>
      <c r="R1438" s="145"/>
      <c r="S1438" s="145"/>
      <c r="T1438" s="145"/>
      <c r="U1438" s="145"/>
      <c r="V1438" s="145"/>
      <c r="W1438" s="158"/>
      <c r="X1438" s="158"/>
      <c r="Y1438" s="145" t="s">
        <v>1682</v>
      </c>
    </row>
    <row r="1439" spans="2:25" ht="14.25" customHeight="1" x14ac:dyDescent="0.25">
      <c r="B1439" s="150">
        <v>42597</v>
      </c>
      <c r="C1439" s="147">
        <v>4.7215644949869157E-2</v>
      </c>
      <c r="D1439" s="149">
        <v>4.4822873764877098E-2</v>
      </c>
      <c r="E1439" s="147">
        <v>4.871890649553938E-2</v>
      </c>
      <c r="F1439" s="147">
        <v>5.2525362497684844E-2</v>
      </c>
      <c r="G1439" s="148">
        <v>682.58932912</v>
      </c>
      <c r="H1439" s="148">
        <v>25.590500390000003</v>
      </c>
      <c r="I1439" s="148">
        <v>92.82536927999999</v>
      </c>
      <c r="J1439" s="147">
        <v>-2.3681652425692539E-3</v>
      </c>
      <c r="K1439" s="159">
        <v>7.7024887328077454E-3</v>
      </c>
      <c r="L1439" s="148">
        <v>3393.4238999999998</v>
      </c>
      <c r="M1439" s="148">
        <v>1.029253</v>
      </c>
      <c r="N1439" s="145"/>
      <c r="O1439" s="145"/>
      <c r="P1439" s="145"/>
      <c r="Q1439" s="145"/>
      <c r="R1439" s="145"/>
      <c r="S1439" s="145"/>
      <c r="T1439" s="145"/>
      <c r="U1439" s="145"/>
      <c r="V1439" s="145"/>
      <c r="W1439" s="158"/>
      <c r="X1439" s="158"/>
      <c r="Y1439" s="145" t="s">
        <v>1682</v>
      </c>
    </row>
    <row r="1440" spans="2:25" ht="14.25" customHeight="1" x14ac:dyDescent="0.25">
      <c r="B1440" s="150">
        <v>42598</v>
      </c>
      <c r="C1440" s="147">
        <v>4.7166385437021306E-2</v>
      </c>
      <c r="D1440" s="149">
        <v>4.4735388870337241E-2</v>
      </c>
      <c r="E1440" s="147">
        <v>4.8617732162003095E-2</v>
      </c>
      <c r="F1440" s="147">
        <v>5.2544035231524872E-2</v>
      </c>
      <c r="G1440" s="148">
        <v>686.37023893000003</v>
      </c>
      <c r="H1440" s="148">
        <v>22.828094930000002</v>
      </c>
      <c r="I1440" s="148">
        <v>75.554194819999992</v>
      </c>
      <c r="J1440" s="147">
        <v>-1.0135268714741182E-3</v>
      </c>
      <c r="K1440" s="159">
        <v>7.8086463611876308E-3</v>
      </c>
      <c r="L1440" s="148">
        <v>3378.2451000000001</v>
      </c>
      <c r="M1440" s="148">
        <v>1.030743</v>
      </c>
      <c r="N1440" s="145"/>
      <c r="O1440" s="145"/>
      <c r="P1440" s="145"/>
      <c r="Q1440" s="145"/>
      <c r="R1440" s="145"/>
      <c r="S1440" s="145"/>
      <c r="T1440" s="145"/>
      <c r="U1440" s="145"/>
      <c r="V1440" s="145"/>
      <c r="W1440" s="158"/>
      <c r="X1440" s="158"/>
      <c r="Y1440" s="145" t="s">
        <v>1682</v>
      </c>
    </row>
    <row r="1441" spans="2:25" ht="14.25" customHeight="1" x14ac:dyDescent="0.25">
      <c r="B1441" s="150">
        <v>42599</v>
      </c>
      <c r="C1441" s="147">
        <v>4.6926042063793499E-2</v>
      </c>
      <c r="D1441" s="149">
        <v>4.4500453975800942E-2</v>
      </c>
      <c r="E1441" s="147">
        <v>4.8321830641559524E-2</v>
      </c>
      <c r="F1441" s="147">
        <v>5.2296916808156943E-2</v>
      </c>
      <c r="G1441" s="148">
        <v>694.51288638000005</v>
      </c>
      <c r="H1441" s="148">
        <v>23.262712199999999</v>
      </c>
      <c r="I1441" s="148">
        <v>65.726062299999995</v>
      </c>
      <c r="J1441" s="147">
        <v>-1.0952550922840578E-3</v>
      </c>
      <c r="K1441" s="159">
        <v>7.7964628323560006E-3</v>
      </c>
      <c r="L1441" s="148">
        <v>3373.0475999999999</v>
      </c>
      <c r="M1441" s="148">
        <v>1.035833</v>
      </c>
      <c r="N1441" s="145"/>
      <c r="O1441" s="145"/>
      <c r="P1441" s="145"/>
      <c r="Q1441" s="145"/>
      <c r="R1441" s="145"/>
      <c r="S1441" s="145"/>
      <c r="T1441" s="145"/>
      <c r="U1441" s="145"/>
      <c r="V1441" s="145"/>
      <c r="W1441" s="158"/>
      <c r="X1441" s="158"/>
      <c r="Y1441" s="145" t="s">
        <v>1682</v>
      </c>
    </row>
    <row r="1442" spans="2:25" ht="14.25" customHeight="1" x14ac:dyDescent="0.25">
      <c r="B1442" s="150">
        <v>42600</v>
      </c>
      <c r="C1442" s="147">
        <v>4.6824122800941087E-2</v>
      </c>
      <c r="D1442" s="149">
        <v>4.4412837043266644E-2</v>
      </c>
      <c r="E1442" s="147">
        <v>4.8282755566589723E-2</v>
      </c>
      <c r="F1442" s="147">
        <v>5.2176998159118818E-2</v>
      </c>
      <c r="G1442" s="148">
        <v>700.47913391000009</v>
      </c>
      <c r="H1442" s="148">
        <v>23.418619020000001</v>
      </c>
      <c r="I1442" s="148">
        <v>56.109888989999995</v>
      </c>
      <c r="J1442" s="147">
        <v>-3.2425760016259339E-4</v>
      </c>
      <c r="K1442" s="159">
        <v>7.7641611158521737E-3</v>
      </c>
      <c r="L1442" s="148">
        <v>3364.4850999999999</v>
      </c>
      <c r="M1442" s="148">
        <v>1.037528</v>
      </c>
      <c r="N1442" s="145"/>
      <c r="O1442" s="145"/>
      <c r="P1442" s="145"/>
      <c r="Q1442" s="145"/>
      <c r="R1442" s="145"/>
      <c r="S1442" s="145"/>
      <c r="T1442" s="145"/>
      <c r="U1442" s="145"/>
      <c r="V1442" s="145"/>
      <c r="W1442" s="158"/>
      <c r="X1442" s="158"/>
      <c r="Y1442" s="145" t="s">
        <v>1682</v>
      </c>
    </row>
    <row r="1443" spans="2:25" ht="14.25" customHeight="1" x14ac:dyDescent="0.25">
      <c r="B1443" s="150">
        <v>42601</v>
      </c>
      <c r="C1443" s="147">
        <v>4.671031823603896E-2</v>
      </c>
      <c r="D1443" s="149">
        <v>4.4288388324023618E-2</v>
      </c>
      <c r="E1443" s="147">
        <v>4.822117383710614E-2</v>
      </c>
      <c r="F1443" s="147">
        <v>5.2046842469953142E-2</v>
      </c>
      <c r="G1443" s="148">
        <v>704.90822232999994</v>
      </c>
      <c r="H1443" s="148">
        <v>18.51861761</v>
      </c>
      <c r="I1443" s="148">
        <v>43.179372520000001</v>
      </c>
      <c r="J1443" s="147">
        <v>-3.8044326559599111E-4</v>
      </c>
      <c r="K1443" s="159">
        <v>7.7584541459295234E-3</v>
      </c>
      <c r="L1443" s="148">
        <v>3365.0196999999998</v>
      </c>
      <c r="M1443" s="148">
        <v>1.0399620000000001</v>
      </c>
      <c r="N1443" s="145"/>
      <c r="O1443" s="145"/>
      <c r="P1443" s="145"/>
      <c r="Q1443" s="145"/>
      <c r="R1443" s="145"/>
      <c r="S1443" s="145"/>
      <c r="T1443" s="145"/>
      <c r="U1443" s="145"/>
      <c r="V1443" s="145"/>
      <c r="W1443" s="158"/>
      <c r="X1443" s="158"/>
      <c r="Y1443" s="145" t="s">
        <v>1682</v>
      </c>
    </row>
    <row r="1444" spans="2:25" ht="14.25" customHeight="1" x14ac:dyDescent="0.25">
      <c r="B1444" s="150">
        <v>42604</v>
      </c>
      <c r="C1444" s="147">
        <v>4.6823311753114397E-2</v>
      </c>
      <c r="D1444" s="149">
        <v>4.4389979018427068E-2</v>
      </c>
      <c r="E1444" s="147">
        <v>4.8300469873708528E-2</v>
      </c>
      <c r="F1444" s="147">
        <v>5.2156301577486894E-2</v>
      </c>
      <c r="G1444" s="148">
        <v>709.00643371000001</v>
      </c>
      <c r="H1444" s="148">
        <v>14.49245662</v>
      </c>
      <c r="I1444" s="148">
        <v>39.728859319999998</v>
      </c>
      <c r="J1444" s="147">
        <v>-6.5972052045682448E-4</v>
      </c>
      <c r="K1444" s="159">
        <v>7.7663225590598253E-3</v>
      </c>
      <c r="L1444" s="148">
        <v>3336.7948999999999</v>
      </c>
      <c r="M1444" s="148">
        <v>1.0375650000000001</v>
      </c>
      <c r="N1444" s="145"/>
      <c r="O1444" s="145"/>
      <c r="P1444" s="145"/>
      <c r="Q1444" s="145"/>
      <c r="R1444" s="145"/>
      <c r="S1444" s="145"/>
      <c r="T1444" s="145"/>
      <c r="U1444" s="145"/>
      <c r="V1444" s="145"/>
      <c r="W1444" s="158"/>
      <c r="X1444" s="158"/>
      <c r="Y1444" s="145" t="s">
        <v>1682</v>
      </c>
    </row>
    <row r="1445" spans="2:25" ht="14.25" customHeight="1" x14ac:dyDescent="0.25">
      <c r="B1445" s="150">
        <v>42605</v>
      </c>
      <c r="C1445" s="147">
        <v>4.6964634987714686E-2</v>
      </c>
      <c r="D1445" s="149">
        <v>4.4546894754733883E-2</v>
      </c>
      <c r="E1445" s="147">
        <v>4.8438226393349888E-2</v>
      </c>
      <c r="F1445" s="147">
        <v>5.2264738549919226E-2</v>
      </c>
      <c r="G1445" s="148">
        <v>711.81313238000007</v>
      </c>
      <c r="H1445" s="148">
        <v>14.220612659999999</v>
      </c>
      <c r="I1445" s="148">
        <v>35.580531469999997</v>
      </c>
      <c r="J1445" s="147">
        <v>-1.9870151334100065E-3</v>
      </c>
      <c r="K1445" s="159">
        <v>7.7178437951853432E-3</v>
      </c>
      <c r="L1445" s="148">
        <v>3341.8298</v>
      </c>
      <c r="M1445" s="148">
        <v>1.034321</v>
      </c>
      <c r="N1445" s="145"/>
      <c r="O1445" s="145"/>
      <c r="P1445" s="145"/>
      <c r="Q1445" s="145"/>
      <c r="R1445" s="145"/>
      <c r="S1445" s="145"/>
      <c r="T1445" s="145"/>
      <c r="U1445" s="145"/>
      <c r="V1445" s="145"/>
      <c r="W1445" s="158"/>
      <c r="X1445" s="158"/>
      <c r="Y1445" s="145" t="s">
        <v>1682</v>
      </c>
    </row>
    <row r="1446" spans="2:25" ht="14.25" customHeight="1" x14ac:dyDescent="0.25">
      <c r="B1446" s="150">
        <v>42606</v>
      </c>
      <c r="C1446" s="147">
        <v>4.7239657709965743E-2</v>
      </c>
      <c r="D1446" s="149">
        <v>4.4835229256307181E-2</v>
      </c>
      <c r="E1446" s="147">
        <v>4.8612074834536841E-2</v>
      </c>
      <c r="F1446" s="147">
        <v>5.253543983074703E-2</v>
      </c>
      <c r="G1446" s="148">
        <v>713.38088722999998</v>
      </c>
      <c r="H1446" s="148">
        <v>19.947388060000002</v>
      </c>
      <c r="I1446" s="148">
        <v>34.554117769999998</v>
      </c>
      <c r="J1446" s="147">
        <v>-4.0771973910856147E-3</v>
      </c>
      <c r="K1446" s="159">
        <v>7.7002105744398489E-3</v>
      </c>
      <c r="L1446" s="148">
        <v>3329.8631</v>
      </c>
      <c r="M1446" s="148">
        <v>1.028176</v>
      </c>
      <c r="N1446" s="145"/>
      <c r="O1446" s="145"/>
      <c r="P1446" s="145"/>
      <c r="Q1446" s="145"/>
      <c r="R1446" s="145"/>
      <c r="S1446" s="145"/>
      <c r="T1446" s="145"/>
      <c r="U1446" s="145"/>
      <c r="V1446" s="145"/>
      <c r="W1446" s="158"/>
      <c r="X1446" s="158"/>
      <c r="Y1446" s="145" t="s">
        <v>1682</v>
      </c>
    </row>
    <row r="1447" spans="2:25" ht="14.25" customHeight="1" x14ac:dyDescent="0.25">
      <c r="B1447" s="150">
        <v>42607</v>
      </c>
      <c r="C1447" s="147">
        <v>4.7140394921135059E-2</v>
      </c>
      <c r="D1447" s="149">
        <v>4.4741712105920962E-2</v>
      </c>
      <c r="E1447" s="147">
        <v>4.8541326834231999E-2</v>
      </c>
      <c r="F1447" s="147">
        <v>5.2442872464322651E-2</v>
      </c>
      <c r="G1447" s="148">
        <v>711.22763569000006</v>
      </c>
      <c r="H1447" s="148">
        <v>11.13751622</v>
      </c>
      <c r="I1447" s="148">
        <v>39.785126760000004</v>
      </c>
      <c r="J1447" s="147">
        <v>-1.8026777724998932E-3</v>
      </c>
      <c r="K1447" s="159">
        <v>7.7011603584016888E-3</v>
      </c>
      <c r="L1447" s="148">
        <v>3308.9721</v>
      </c>
      <c r="M1447" s="148">
        <v>1.0302119999999999</v>
      </c>
      <c r="N1447" s="145"/>
      <c r="O1447" s="145"/>
      <c r="P1447" s="145"/>
      <c r="Q1447" s="145"/>
      <c r="R1447" s="145"/>
      <c r="S1447" s="145"/>
      <c r="T1447" s="145"/>
      <c r="U1447" s="145"/>
      <c r="V1447" s="145"/>
      <c r="W1447" s="158"/>
      <c r="X1447" s="158"/>
      <c r="Y1447" s="145" t="s">
        <v>1682</v>
      </c>
    </row>
    <row r="1448" spans="2:25" ht="14.25" customHeight="1" x14ac:dyDescent="0.25">
      <c r="B1448" s="150">
        <v>42608</v>
      </c>
      <c r="C1448" s="147">
        <v>4.6945361980084616E-2</v>
      </c>
      <c r="D1448" s="149">
        <v>4.4578813395361259E-2</v>
      </c>
      <c r="E1448" s="147">
        <v>4.8321795726017337E-2</v>
      </c>
      <c r="F1448" s="147">
        <v>5.2259273564069557E-2</v>
      </c>
      <c r="G1448" s="148">
        <v>712.57739128000003</v>
      </c>
      <c r="H1448" s="148">
        <v>10.945073579999999</v>
      </c>
      <c r="I1448" s="148">
        <v>34.056031910000002</v>
      </c>
      <c r="J1448" s="147">
        <v>-1.3845226288943819E-3</v>
      </c>
      <c r="K1448" s="159">
        <v>7.6804601687082974E-3</v>
      </c>
      <c r="L1448" s="148">
        <v>3307.0902000000001</v>
      </c>
      <c r="M1448" s="148">
        <v>1.0343549999999999</v>
      </c>
      <c r="N1448" s="145"/>
      <c r="O1448" s="145"/>
      <c r="P1448" s="145"/>
      <c r="Q1448" s="145"/>
      <c r="R1448" s="145"/>
      <c r="S1448" s="145"/>
      <c r="T1448" s="145"/>
      <c r="U1448" s="145"/>
      <c r="V1448" s="145"/>
      <c r="W1448" s="158"/>
      <c r="X1448" s="158"/>
      <c r="Y1448" s="145" t="s">
        <v>1682</v>
      </c>
    </row>
    <row r="1449" spans="2:25" ht="14.25" customHeight="1" x14ac:dyDescent="0.25">
      <c r="B1449" s="150">
        <v>42611</v>
      </c>
      <c r="C1449" s="147">
        <v>4.6968972249877679E-2</v>
      </c>
      <c r="D1449" s="149">
        <v>4.462301600030813E-2</v>
      </c>
      <c r="E1449" s="147">
        <v>4.8292652145841192E-2</v>
      </c>
      <c r="F1449" s="147">
        <v>5.2253905476538319E-2</v>
      </c>
      <c r="G1449" s="148">
        <v>713.57970752999995</v>
      </c>
      <c r="H1449" s="148">
        <v>13.67506156</v>
      </c>
      <c r="I1449" s="148">
        <v>27.256539840000002</v>
      </c>
      <c r="J1449" s="147">
        <v>-2.0531488895679725E-3</v>
      </c>
      <c r="K1449" s="159">
        <v>7.630889476230189E-3</v>
      </c>
      <c r="L1449" s="148">
        <v>3307.7811999999999</v>
      </c>
      <c r="M1449" s="148">
        <v>1.0336989999999999</v>
      </c>
      <c r="N1449" s="145"/>
      <c r="O1449" s="145"/>
      <c r="P1449" s="145"/>
      <c r="Q1449" s="145"/>
      <c r="R1449" s="145"/>
      <c r="S1449" s="145"/>
      <c r="T1449" s="145"/>
      <c r="U1449" s="145"/>
      <c r="V1449" s="145"/>
      <c r="W1449" s="158"/>
      <c r="X1449" s="158"/>
      <c r="Y1449" s="145" t="s">
        <v>1682</v>
      </c>
    </row>
    <row r="1450" spans="2:25" ht="14.25" customHeight="1" x14ac:dyDescent="0.25">
      <c r="B1450" s="150">
        <v>42612</v>
      </c>
      <c r="C1450" s="147">
        <v>4.687621818652158E-2</v>
      </c>
      <c r="D1450" s="149">
        <v>4.4522103386734783E-2</v>
      </c>
      <c r="E1450" s="147">
        <v>4.8258723628658094E-2</v>
      </c>
      <c r="F1450" s="147">
        <v>5.2151181409870601E-2</v>
      </c>
      <c r="G1450" s="148">
        <v>714.66514361999998</v>
      </c>
      <c r="H1450" s="148">
        <v>16.113145889999998</v>
      </c>
      <c r="I1450" s="148">
        <v>35.837181649999998</v>
      </c>
      <c r="J1450" s="147">
        <v>-2.234248405702638E-3</v>
      </c>
      <c r="K1450" s="159">
        <v>7.6290780231358171E-3</v>
      </c>
      <c r="L1450" s="148">
        <v>3311.9872</v>
      </c>
      <c r="M1450" s="148">
        <v>1.0357019999999999</v>
      </c>
      <c r="N1450" s="145"/>
      <c r="O1450" s="145"/>
      <c r="P1450" s="145"/>
      <c r="Q1450" s="145"/>
      <c r="R1450" s="145"/>
      <c r="S1450" s="145"/>
      <c r="T1450" s="145"/>
      <c r="U1450" s="145"/>
      <c r="V1450" s="145"/>
      <c r="W1450" s="158"/>
      <c r="X1450" s="158"/>
      <c r="Y1450" s="145" t="s">
        <v>1682</v>
      </c>
    </row>
    <row r="1451" spans="2:25" ht="14.25" customHeight="1" x14ac:dyDescent="0.25">
      <c r="B1451" s="150">
        <v>42613</v>
      </c>
      <c r="C1451" s="147">
        <v>4.6866305706546645E-2</v>
      </c>
      <c r="D1451" s="149">
        <v>4.450487996430557E-2</v>
      </c>
      <c r="E1451" s="147">
        <v>4.8250655398268831E-2</v>
      </c>
      <c r="F1451" s="147">
        <v>5.2216069590874326E-2</v>
      </c>
      <c r="G1451" s="148">
        <v>714.19479461000003</v>
      </c>
      <c r="H1451" s="148">
        <v>8.0003239700000002</v>
      </c>
      <c r="I1451" s="148">
        <v>34.2432309</v>
      </c>
      <c r="J1451" s="147">
        <v>-1.669939200574655E-3</v>
      </c>
      <c r="K1451" s="159">
        <v>7.7111896265687555E-3</v>
      </c>
      <c r="L1451" s="148">
        <v>3327.7937999999999</v>
      </c>
      <c r="M1451" s="148">
        <v>1.035955</v>
      </c>
      <c r="N1451" s="145"/>
      <c r="O1451" s="145"/>
      <c r="P1451" s="145"/>
      <c r="Q1451" s="145"/>
      <c r="R1451" s="145"/>
      <c r="S1451" s="145"/>
      <c r="T1451" s="145"/>
      <c r="U1451" s="145"/>
      <c r="V1451" s="145"/>
      <c r="W1451" s="158"/>
      <c r="X1451" s="158"/>
      <c r="Y1451" s="145" t="s">
        <v>1682</v>
      </c>
    </row>
    <row r="1452" spans="2:25" ht="14.25" customHeight="1" x14ac:dyDescent="0.25">
      <c r="B1452" s="150">
        <v>42614</v>
      </c>
      <c r="C1452" s="147">
        <v>4.6899995081704615E-2</v>
      </c>
      <c r="D1452" s="149">
        <v>4.4556995615554568E-2</v>
      </c>
      <c r="E1452" s="147">
        <v>4.8298151737728626E-2</v>
      </c>
      <c r="F1452" s="147">
        <v>5.2230244466809295E-2</v>
      </c>
      <c r="G1452" s="148">
        <v>716.11348794000003</v>
      </c>
      <c r="H1452" s="148">
        <v>8.099362450000001</v>
      </c>
      <c r="I1452" s="148">
        <v>33.101383049999995</v>
      </c>
      <c r="J1452" s="147">
        <v>-8.990199424130039E-4</v>
      </c>
      <c r="K1452" s="159">
        <v>7.673248851254727E-3</v>
      </c>
      <c r="L1452" s="148">
        <v>3301.5767000000001</v>
      </c>
      <c r="M1452" s="148">
        <v>1.0349660000000001</v>
      </c>
      <c r="N1452" s="145"/>
      <c r="O1452" s="145"/>
      <c r="P1452" s="145"/>
      <c r="Q1452" s="145"/>
      <c r="R1452" s="145"/>
      <c r="S1452" s="145"/>
      <c r="T1452" s="145"/>
      <c r="U1452" s="145"/>
      <c r="V1452" s="145"/>
      <c r="W1452" s="158"/>
      <c r="X1452" s="158"/>
      <c r="Y1452" s="145" t="s">
        <v>1682</v>
      </c>
    </row>
    <row r="1453" spans="2:25" ht="14.25" customHeight="1" x14ac:dyDescent="0.25">
      <c r="B1453" s="150">
        <v>42615</v>
      </c>
      <c r="C1453" s="147">
        <v>4.6931637217592144E-2</v>
      </c>
      <c r="D1453" s="149">
        <v>4.4568826920987743E-2</v>
      </c>
      <c r="E1453" s="147">
        <v>4.8362895862178915E-2</v>
      </c>
      <c r="F1453" s="147">
        <v>5.2342520192492824E-2</v>
      </c>
      <c r="G1453" s="148">
        <v>718.0525611600001</v>
      </c>
      <c r="H1453" s="148">
        <v>5.9205247300000003</v>
      </c>
      <c r="I1453" s="148">
        <v>33.297421069999999</v>
      </c>
      <c r="J1453" s="147">
        <v>-1.831261629688207E-3</v>
      </c>
      <c r="K1453" s="159">
        <v>7.7736932715050805E-3</v>
      </c>
      <c r="L1453" s="148">
        <v>3314.1142</v>
      </c>
      <c r="M1453" s="148">
        <v>1.034165</v>
      </c>
      <c r="N1453" s="145"/>
      <c r="O1453" s="145"/>
      <c r="P1453" s="145"/>
      <c r="Q1453" s="145"/>
      <c r="R1453" s="145"/>
      <c r="S1453" s="145"/>
      <c r="T1453" s="145"/>
      <c r="U1453" s="145"/>
      <c r="V1453" s="145"/>
      <c r="W1453" s="158"/>
      <c r="X1453" s="158"/>
      <c r="Y1453" s="145" t="s">
        <v>1682</v>
      </c>
    </row>
    <row r="1454" spans="2:25" ht="14.25" customHeight="1" x14ac:dyDescent="0.25">
      <c r="B1454" s="150">
        <v>42618</v>
      </c>
      <c r="C1454" s="147">
        <v>4.6974671144393243E-2</v>
      </c>
      <c r="D1454" s="149">
        <v>4.4633308159123197E-2</v>
      </c>
      <c r="E1454" s="147">
        <v>4.8338647426551334E-2</v>
      </c>
      <c r="F1454" s="147">
        <v>5.2365812601330788E-2</v>
      </c>
      <c r="G1454" s="148">
        <v>719.28666942999996</v>
      </c>
      <c r="H1454" s="148">
        <v>6.8808249400000001</v>
      </c>
      <c r="I1454" s="148">
        <v>30.154965700000002</v>
      </c>
      <c r="J1454" s="147">
        <v>-2.7357647104896236E-3</v>
      </c>
      <c r="K1454" s="159">
        <v>7.7325044422075911E-3</v>
      </c>
      <c r="L1454" s="148">
        <v>3319.6803</v>
      </c>
      <c r="M1454" s="148">
        <v>1.033142</v>
      </c>
      <c r="N1454" s="145"/>
      <c r="O1454" s="145"/>
      <c r="P1454" s="145"/>
      <c r="Q1454" s="145"/>
      <c r="R1454" s="145"/>
      <c r="S1454" s="145"/>
      <c r="T1454" s="145"/>
      <c r="U1454" s="145"/>
      <c r="V1454" s="145"/>
      <c r="W1454" s="158"/>
      <c r="X1454" s="158"/>
      <c r="Y1454" s="145" t="s">
        <v>1682</v>
      </c>
    </row>
    <row r="1455" spans="2:25" ht="14.25" customHeight="1" x14ac:dyDescent="0.25">
      <c r="B1455" s="150">
        <v>42619</v>
      </c>
      <c r="C1455" s="147">
        <v>4.6983676579732604E-2</v>
      </c>
      <c r="D1455" s="149">
        <v>4.461903130877632E-2</v>
      </c>
      <c r="E1455" s="147">
        <v>4.8376693763504418E-2</v>
      </c>
      <c r="F1455" s="147">
        <v>5.2345522648904075E-2</v>
      </c>
      <c r="G1455" s="148">
        <v>720.24231636000002</v>
      </c>
      <c r="H1455" s="148">
        <v>11.36931918</v>
      </c>
      <c r="I1455" s="148">
        <v>45.078183379999999</v>
      </c>
      <c r="J1455" s="147">
        <v>-2.982266390395857E-3</v>
      </c>
      <c r="K1455" s="159">
        <v>7.7264913401277543E-3</v>
      </c>
      <c r="L1455" s="148">
        <v>3342.6259</v>
      </c>
      <c r="M1455" s="148">
        <v>1.033417</v>
      </c>
      <c r="N1455" s="145"/>
      <c r="O1455" s="145"/>
      <c r="P1455" s="145"/>
      <c r="Q1455" s="145"/>
      <c r="R1455" s="145"/>
      <c r="S1455" s="145"/>
      <c r="T1455" s="145"/>
      <c r="U1455" s="145"/>
      <c r="V1455" s="145"/>
      <c r="W1455" s="158"/>
      <c r="X1455" s="158"/>
      <c r="Y1455" s="145" t="s">
        <v>1682</v>
      </c>
    </row>
    <row r="1456" spans="2:25" ht="14.25" customHeight="1" x14ac:dyDescent="0.25">
      <c r="B1456" s="150">
        <v>42620</v>
      </c>
      <c r="C1456" s="147">
        <v>4.6885524175512783E-2</v>
      </c>
      <c r="D1456" s="149">
        <v>4.4524531535773154E-2</v>
      </c>
      <c r="E1456" s="147">
        <v>4.8157626495134394E-2</v>
      </c>
      <c r="F1456" s="147">
        <v>5.2289789367231811E-2</v>
      </c>
      <c r="G1456" s="148">
        <v>719.20981778999999</v>
      </c>
      <c r="H1456" s="148">
        <v>10.092626790000001</v>
      </c>
      <c r="I1456" s="148">
        <v>37.666102789999997</v>
      </c>
      <c r="J1456" s="147">
        <v>-3.692914259764507E-3</v>
      </c>
      <c r="K1456" s="159">
        <v>7.7652578314586565E-3</v>
      </c>
      <c r="L1456" s="148">
        <v>3340.8172</v>
      </c>
      <c r="M1456" s="148">
        <v>1.035541</v>
      </c>
      <c r="N1456" s="145"/>
      <c r="O1456" s="145"/>
      <c r="P1456" s="145"/>
      <c r="Q1456" s="145"/>
      <c r="R1456" s="145"/>
      <c r="S1456" s="145"/>
      <c r="T1456" s="145"/>
      <c r="U1456" s="145"/>
      <c r="V1456" s="145"/>
      <c r="W1456" s="158"/>
      <c r="X1456" s="158"/>
      <c r="Y1456" s="145" t="s">
        <v>1682</v>
      </c>
    </row>
    <row r="1457" spans="2:25" ht="14.25" customHeight="1" x14ac:dyDescent="0.25">
      <c r="B1457" s="150">
        <v>42621</v>
      </c>
      <c r="C1457" s="147">
        <v>4.6769388911166797E-2</v>
      </c>
      <c r="D1457" s="149">
        <v>4.4415142104143407E-2</v>
      </c>
      <c r="E1457" s="147">
        <v>4.7959423873001616E-2</v>
      </c>
      <c r="F1457" s="147">
        <v>5.2179032911337422E-2</v>
      </c>
      <c r="G1457" s="148">
        <v>716.76717788999997</v>
      </c>
      <c r="H1457" s="148">
        <v>7.6769029099999999</v>
      </c>
      <c r="I1457" s="148">
        <v>25.910546499999999</v>
      </c>
      <c r="J1457" s="147">
        <v>-3.5691569391721406E-3</v>
      </c>
      <c r="K1457" s="159">
        <v>7.7638908071940155E-3</v>
      </c>
      <c r="L1457" s="148">
        <v>3339.5639999999999</v>
      </c>
      <c r="M1457" s="148">
        <v>1.0380640000000001</v>
      </c>
      <c r="N1457" s="145"/>
      <c r="O1457" s="145"/>
      <c r="P1457" s="145"/>
      <c r="Q1457" s="145"/>
      <c r="R1457" s="145"/>
      <c r="S1457" s="145"/>
      <c r="T1457" s="145"/>
      <c r="U1457" s="145"/>
      <c r="V1457" s="145"/>
      <c r="W1457" s="158"/>
      <c r="X1457" s="158"/>
      <c r="Y1457" s="145" t="s">
        <v>1682</v>
      </c>
    </row>
    <row r="1458" spans="2:25" ht="14.25" customHeight="1" x14ac:dyDescent="0.25">
      <c r="B1458" s="150">
        <v>42622</v>
      </c>
      <c r="C1458" s="147">
        <v>4.665575423220196E-2</v>
      </c>
      <c r="D1458" s="149">
        <v>4.4359735968167273E-2</v>
      </c>
      <c r="E1458" s="147">
        <v>4.7815962367663917E-2</v>
      </c>
      <c r="F1458" s="147">
        <v>5.1915372483800369E-2</v>
      </c>
      <c r="G1458" s="148">
        <v>716.04317889000004</v>
      </c>
      <c r="H1458" s="148">
        <v>9.7979122399999987</v>
      </c>
      <c r="I1458" s="148">
        <v>32.540507309999995</v>
      </c>
      <c r="J1458" s="147">
        <v>-5.3126464714853034E-4</v>
      </c>
      <c r="K1458" s="159">
        <v>7.5556365156330962E-3</v>
      </c>
      <c r="L1458" s="148">
        <v>3318.0439999999999</v>
      </c>
      <c r="M1458" s="148">
        <v>1.0404469999999999</v>
      </c>
      <c r="N1458" s="145"/>
      <c r="O1458" s="145"/>
      <c r="P1458" s="145"/>
      <c r="Q1458" s="145"/>
      <c r="R1458" s="145"/>
      <c r="S1458" s="145"/>
      <c r="T1458" s="145"/>
      <c r="U1458" s="145"/>
      <c r="V1458" s="145"/>
      <c r="W1458" s="158"/>
      <c r="X1458" s="158"/>
      <c r="Y1458" s="145" t="s">
        <v>1682</v>
      </c>
    </row>
    <row r="1459" spans="2:25" ht="14.25" customHeight="1" x14ac:dyDescent="0.25">
      <c r="B1459" s="150">
        <v>42625</v>
      </c>
      <c r="C1459" s="147">
        <v>4.6490838830971486E-2</v>
      </c>
      <c r="D1459" s="149">
        <v>4.4117478371012028E-2</v>
      </c>
      <c r="E1459" s="147">
        <v>4.7634194531700244E-2</v>
      </c>
      <c r="F1459" s="147">
        <v>5.1981044833493528E-2</v>
      </c>
      <c r="G1459" s="148">
        <v>715.94229468000003</v>
      </c>
      <c r="H1459" s="148">
        <v>15.11588646</v>
      </c>
      <c r="I1459" s="148">
        <v>49.513321590000004</v>
      </c>
      <c r="J1459" s="147">
        <v>-2.4135972189604869E-3</v>
      </c>
      <c r="K1459" s="159">
        <v>7.8635664624814999E-3</v>
      </c>
      <c r="L1459" s="148">
        <v>3262.6043</v>
      </c>
      <c r="M1459" s="148">
        <v>1.0442709999999999</v>
      </c>
      <c r="N1459" s="145"/>
      <c r="O1459" s="145"/>
      <c r="P1459" s="145"/>
      <c r="Q1459" s="145"/>
      <c r="R1459" s="145"/>
      <c r="S1459" s="145"/>
      <c r="T1459" s="145"/>
      <c r="U1459" s="145"/>
      <c r="V1459" s="145"/>
      <c r="W1459" s="158"/>
      <c r="X1459" s="158"/>
      <c r="Y1459" s="145" t="s">
        <v>1682</v>
      </c>
    </row>
    <row r="1460" spans="2:25" ht="14.25" customHeight="1" x14ac:dyDescent="0.25">
      <c r="B1460" s="150">
        <v>42626</v>
      </c>
      <c r="C1460" s="147">
        <v>4.6513857070436856E-2</v>
      </c>
      <c r="D1460" s="149">
        <v>4.4107193987247509E-2</v>
      </c>
      <c r="E1460" s="147">
        <v>4.7771380067932558E-2</v>
      </c>
      <c r="F1460" s="147">
        <v>5.2031751372966867E-2</v>
      </c>
      <c r="G1460" s="148">
        <v>717.49044115000004</v>
      </c>
      <c r="H1460" s="148">
        <v>7.5428646500000003</v>
      </c>
      <c r="I1460" s="148">
        <v>24.502785939999999</v>
      </c>
      <c r="J1460" s="147">
        <v>-3.9112233326074868E-3</v>
      </c>
      <c r="K1460" s="159">
        <v>7.924557385719358E-3</v>
      </c>
      <c r="L1460" s="148">
        <v>3260.3330000000001</v>
      </c>
      <c r="M1460" s="148">
        <v>1.043785</v>
      </c>
      <c r="N1460" s="145"/>
      <c r="O1460" s="145"/>
      <c r="P1460" s="145"/>
      <c r="Q1460" s="145"/>
      <c r="R1460" s="145"/>
      <c r="S1460" s="145"/>
      <c r="T1460" s="145"/>
      <c r="U1460" s="145"/>
      <c r="V1460" s="145"/>
      <c r="W1460" s="158"/>
      <c r="X1460" s="158"/>
      <c r="Y1460" s="145" t="s">
        <v>1682</v>
      </c>
    </row>
    <row r="1461" spans="2:25" ht="14.25" customHeight="1" x14ac:dyDescent="0.25">
      <c r="B1461" s="150">
        <v>42627</v>
      </c>
      <c r="C1461" s="147">
        <v>4.6532709209969603E-2</v>
      </c>
      <c r="D1461" s="149">
        <v>4.4135093400516488E-2</v>
      </c>
      <c r="E1461" s="147">
        <v>4.7797629495300469E-2</v>
      </c>
      <c r="F1461" s="147">
        <v>5.1974486166074522E-2</v>
      </c>
      <c r="G1461" s="148">
        <v>717.31091780000008</v>
      </c>
      <c r="H1461" s="148">
        <v>6.1640567199999996</v>
      </c>
      <c r="I1461" s="148">
        <v>22.448651389999998</v>
      </c>
      <c r="J1461" s="147">
        <v>-2.724655294520767E-3</v>
      </c>
      <c r="K1461" s="159">
        <v>7.8393927655580342E-3</v>
      </c>
      <c r="L1461" s="148">
        <v>3238.7298999999998</v>
      </c>
      <c r="M1461" s="148">
        <v>1.043482</v>
      </c>
      <c r="N1461" s="145"/>
      <c r="O1461" s="145"/>
      <c r="P1461" s="145"/>
      <c r="Q1461" s="145"/>
      <c r="R1461" s="145"/>
      <c r="S1461" s="145"/>
      <c r="T1461" s="145"/>
      <c r="U1461" s="145"/>
      <c r="V1461" s="145"/>
      <c r="W1461" s="158"/>
      <c r="X1461" s="158"/>
      <c r="Y1461" s="145" t="s">
        <v>1682</v>
      </c>
    </row>
    <row r="1462" spans="2:25" ht="14.25" customHeight="1" x14ac:dyDescent="0.25">
      <c r="B1462" s="150">
        <v>42632</v>
      </c>
      <c r="C1462" s="147">
        <v>4.6466294036034389E-2</v>
      </c>
      <c r="D1462" s="149">
        <v>4.4062455920804655E-2</v>
      </c>
      <c r="E1462" s="147">
        <v>4.774202118127846E-2</v>
      </c>
      <c r="F1462" s="147">
        <v>5.189767844634436E-2</v>
      </c>
      <c r="G1462" s="148">
        <v>716.47268683000004</v>
      </c>
      <c r="H1462" s="148">
        <v>8.1728325999999996</v>
      </c>
      <c r="I1462" s="148">
        <v>19.051699729999999</v>
      </c>
      <c r="J1462" s="147">
        <v>-3.7915311119079741E-3</v>
      </c>
      <c r="K1462" s="159">
        <v>7.8352225255397048E-3</v>
      </c>
      <c r="L1462" s="148">
        <v>3263.1242000000002</v>
      </c>
      <c r="M1462" s="148">
        <v>1.044902</v>
      </c>
      <c r="N1462" s="145"/>
      <c r="O1462" s="145"/>
      <c r="P1462" s="145"/>
      <c r="Q1462" s="145"/>
      <c r="R1462" s="145"/>
      <c r="S1462" s="145"/>
      <c r="T1462" s="145"/>
      <c r="U1462" s="145"/>
      <c r="V1462" s="145"/>
      <c r="W1462" s="158"/>
      <c r="X1462" s="158"/>
      <c r="Y1462" s="145" t="s">
        <v>1682</v>
      </c>
    </row>
    <row r="1463" spans="2:25" ht="14.25" customHeight="1" x14ac:dyDescent="0.25">
      <c r="B1463" s="150">
        <v>42633</v>
      </c>
      <c r="C1463" s="147">
        <v>4.6424788137062627E-2</v>
      </c>
      <c r="D1463" s="149">
        <v>4.4043742428742906E-2</v>
      </c>
      <c r="E1463" s="147">
        <v>4.7640162083322522E-2</v>
      </c>
      <c r="F1463" s="147">
        <v>5.181376344313407E-2</v>
      </c>
      <c r="G1463" s="148">
        <v>714.43377285999998</v>
      </c>
      <c r="H1463" s="148">
        <v>7.2317560899999993</v>
      </c>
      <c r="I1463" s="148">
        <v>15.665783619999999</v>
      </c>
      <c r="J1463" s="147">
        <v>-2.930227307756958E-3</v>
      </c>
      <c r="K1463" s="159">
        <v>7.7700210143911638E-3</v>
      </c>
      <c r="L1463" s="148">
        <v>3257.4034000000001</v>
      </c>
      <c r="M1463" s="148">
        <v>1.0458149999999999</v>
      </c>
      <c r="N1463" s="145"/>
      <c r="O1463" s="145"/>
      <c r="P1463" s="145"/>
      <c r="Q1463" s="145"/>
      <c r="R1463" s="145"/>
      <c r="S1463" s="145"/>
      <c r="T1463" s="145"/>
      <c r="U1463" s="145"/>
      <c r="V1463" s="145"/>
      <c r="W1463" s="158"/>
      <c r="X1463" s="158"/>
      <c r="Y1463" s="145" t="s">
        <v>1682</v>
      </c>
    </row>
    <row r="1464" spans="2:25" ht="14.25" customHeight="1" x14ac:dyDescent="0.25">
      <c r="B1464" s="150">
        <v>42634</v>
      </c>
      <c r="C1464" s="147">
        <v>4.6422391083827556E-2</v>
      </c>
      <c r="D1464" s="149">
        <v>4.4043585733451698E-2</v>
      </c>
      <c r="E1464" s="147">
        <v>4.7704604248266155E-2</v>
      </c>
      <c r="F1464" s="147">
        <v>5.1763632964871902E-2</v>
      </c>
      <c r="G1464" s="148">
        <v>713.72811086000002</v>
      </c>
      <c r="H1464" s="148">
        <v>5.5998921600000005</v>
      </c>
      <c r="I1464" s="148">
        <v>20.27684288</v>
      </c>
      <c r="J1464" s="147">
        <v>-3.3418744915778282E-3</v>
      </c>
      <c r="K1464" s="159">
        <v>7.7200472314202032E-3</v>
      </c>
      <c r="L1464" s="148">
        <v>3266.6363000000001</v>
      </c>
      <c r="M1464" s="148">
        <v>1.045952</v>
      </c>
      <c r="N1464" s="145"/>
      <c r="O1464" s="145"/>
      <c r="P1464" s="145"/>
      <c r="Q1464" s="145"/>
      <c r="R1464" s="145"/>
      <c r="S1464" s="145"/>
      <c r="T1464" s="145"/>
      <c r="U1464" s="145"/>
      <c r="V1464" s="145"/>
      <c r="W1464" s="158"/>
      <c r="X1464" s="158"/>
      <c r="Y1464" s="145" t="s">
        <v>1682</v>
      </c>
    </row>
    <row r="1465" spans="2:25" ht="14.25" customHeight="1" x14ac:dyDescent="0.25">
      <c r="B1465" s="150">
        <v>42635</v>
      </c>
      <c r="C1465" s="147">
        <v>4.6290768736231142E-2</v>
      </c>
      <c r="D1465" s="149">
        <v>4.392102904123054E-2</v>
      </c>
      <c r="E1465" s="147">
        <v>4.7526399916741922E-2</v>
      </c>
      <c r="F1465" s="147">
        <v>5.1598227012192174E-2</v>
      </c>
      <c r="G1465" s="148">
        <v>712.96993414999997</v>
      </c>
      <c r="H1465" s="148">
        <v>8.1457518899999997</v>
      </c>
      <c r="I1465" s="148">
        <v>23.758286050000002</v>
      </c>
      <c r="J1465" s="147">
        <v>-3.3044276368986761E-3</v>
      </c>
      <c r="K1465" s="159">
        <v>7.6771979709616342E-3</v>
      </c>
      <c r="L1465" s="148">
        <v>3291.1210999999998</v>
      </c>
      <c r="M1465" s="148">
        <v>1.048986</v>
      </c>
      <c r="N1465" s="145"/>
      <c r="O1465" s="145"/>
      <c r="P1465" s="145"/>
      <c r="Q1465" s="145"/>
      <c r="R1465" s="145"/>
      <c r="S1465" s="145"/>
      <c r="T1465" s="145"/>
      <c r="U1465" s="145"/>
      <c r="V1465" s="145"/>
      <c r="W1465" s="158"/>
      <c r="X1465" s="158"/>
      <c r="Y1465" s="145" t="s">
        <v>1682</v>
      </c>
    </row>
    <row r="1466" spans="2:25" ht="14.25" customHeight="1" x14ac:dyDescent="0.25">
      <c r="B1466" s="150">
        <v>42636</v>
      </c>
      <c r="C1466" s="147">
        <v>4.6175796770487061E-2</v>
      </c>
      <c r="D1466" s="149">
        <v>4.3810470881672323E-2</v>
      </c>
      <c r="E1466" s="147">
        <v>4.7449092278494816E-2</v>
      </c>
      <c r="F1466" s="147">
        <v>5.1488095283452551E-2</v>
      </c>
      <c r="G1466" s="148">
        <v>712.32976727999994</v>
      </c>
      <c r="H1466" s="148">
        <v>9.3061990000000012</v>
      </c>
      <c r="I1466" s="148">
        <v>17.869749129999999</v>
      </c>
      <c r="J1466" s="147">
        <v>-2.5714909276416814E-3</v>
      </c>
      <c r="K1466" s="159">
        <v>7.6776244017802281E-3</v>
      </c>
      <c r="L1466" s="148">
        <v>3275.6664999999998</v>
      </c>
      <c r="M1466" s="148">
        <v>1.0516650000000001</v>
      </c>
      <c r="N1466" s="145"/>
      <c r="O1466" s="145"/>
      <c r="P1466" s="145"/>
      <c r="Q1466" s="145"/>
      <c r="R1466" s="145"/>
      <c r="S1466" s="145"/>
      <c r="T1466" s="145"/>
      <c r="U1466" s="145"/>
      <c r="V1466" s="145"/>
      <c r="W1466" s="158"/>
      <c r="X1466" s="158"/>
      <c r="Y1466" s="145" t="s">
        <v>1682</v>
      </c>
    </row>
    <row r="1467" spans="2:25" ht="14.25" customHeight="1" x14ac:dyDescent="0.25">
      <c r="B1467" s="150">
        <v>42639</v>
      </c>
      <c r="C1467" s="147">
        <v>4.6202100518763931E-2</v>
      </c>
      <c r="D1467" s="149">
        <v>4.3841213938226972E-2</v>
      </c>
      <c r="E1467" s="147">
        <v>4.7535785205356514E-2</v>
      </c>
      <c r="F1467" s="147">
        <v>5.1492600309049036E-2</v>
      </c>
      <c r="G1467" s="148">
        <v>712.05715855000005</v>
      </c>
      <c r="H1467" s="148">
        <v>9.2954404099999994</v>
      </c>
      <c r="I1467" s="148">
        <v>27.092043270000001</v>
      </c>
      <c r="J1467" s="147">
        <v>-8.3166249468252958E-4</v>
      </c>
      <c r="K1467" s="159">
        <v>7.6513863708220636E-3</v>
      </c>
      <c r="L1467" s="148">
        <v>3220.2838000000002</v>
      </c>
      <c r="M1467" s="148">
        <v>1.051231</v>
      </c>
      <c r="N1467" s="145"/>
      <c r="O1467" s="145"/>
      <c r="P1467" s="145"/>
      <c r="Q1467" s="145"/>
      <c r="R1467" s="145"/>
      <c r="S1467" s="145"/>
      <c r="T1467" s="145"/>
      <c r="U1467" s="145"/>
      <c r="V1467" s="145"/>
      <c r="W1467" s="158"/>
      <c r="X1467" s="158"/>
      <c r="Y1467" s="145" t="s">
        <v>1682</v>
      </c>
    </row>
    <row r="1468" spans="2:25" ht="14.25" customHeight="1" x14ac:dyDescent="0.25">
      <c r="B1468" s="150">
        <v>42640</v>
      </c>
      <c r="C1468" s="147">
        <v>4.6192118562440161E-2</v>
      </c>
      <c r="D1468" s="149">
        <v>4.3825416250121894E-2</v>
      </c>
      <c r="E1468" s="147">
        <v>4.7566287042329222E-2</v>
      </c>
      <c r="F1468" s="147">
        <v>5.1417058514670086E-2</v>
      </c>
      <c r="G1468" s="148">
        <v>713.45317923999994</v>
      </c>
      <c r="H1468" s="148">
        <v>7.4793940499999998</v>
      </c>
      <c r="I1468" s="148">
        <v>22.576073790000002</v>
      </c>
      <c r="J1468" s="147">
        <v>-1.6056712866018685E-3</v>
      </c>
      <c r="K1468" s="159">
        <v>7.5916422645481915E-3</v>
      </c>
      <c r="L1468" s="148">
        <v>3240.7546000000002</v>
      </c>
      <c r="M1468" s="148">
        <v>1.0518240000000001</v>
      </c>
      <c r="N1468" s="145"/>
      <c r="O1468" s="145"/>
      <c r="P1468" s="145"/>
      <c r="Q1468" s="145"/>
      <c r="R1468" s="145"/>
      <c r="S1468" s="145"/>
      <c r="T1468" s="145"/>
      <c r="U1468" s="145"/>
      <c r="V1468" s="145"/>
      <c r="W1468" s="158"/>
      <c r="X1468" s="158"/>
      <c r="Y1468" s="145" t="s">
        <v>1682</v>
      </c>
    </row>
    <row r="1469" spans="2:25" ht="14.25" customHeight="1" x14ac:dyDescent="0.25">
      <c r="B1469" s="150">
        <v>42641</v>
      </c>
      <c r="C1469" s="147">
        <v>4.6169870832814375E-2</v>
      </c>
      <c r="D1469" s="149">
        <v>4.3803970008070223E-2</v>
      </c>
      <c r="E1469" s="147">
        <v>4.7426117446326285E-2</v>
      </c>
      <c r="F1469" s="147">
        <v>5.1324796468955797E-2</v>
      </c>
      <c r="G1469" s="148">
        <v>714.61739220000004</v>
      </c>
      <c r="H1469" s="148">
        <v>6.8547334400000004</v>
      </c>
      <c r="I1469" s="148">
        <v>14.97731834</v>
      </c>
      <c r="J1469" s="147">
        <v>-2.2528152315240382E-3</v>
      </c>
      <c r="K1469" s="159">
        <v>7.520826460885574E-3</v>
      </c>
      <c r="L1469" s="148">
        <v>3230.8904000000002</v>
      </c>
      <c r="M1469" s="148">
        <v>1.0529379999999999</v>
      </c>
      <c r="N1469" s="145"/>
      <c r="O1469" s="145"/>
      <c r="P1469" s="145"/>
      <c r="Q1469" s="145"/>
      <c r="R1469" s="145"/>
      <c r="S1469" s="145"/>
      <c r="T1469" s="145"/>
      <c r="U1469" s="145"/>
      <c r="V1469" s="145"/>
      <c r="W1469" s="158"/>
      <c r="X1469" s="158"/>
      <c r="Y1469" s="145" t="s">
        <v>1682</v>
      </c>
    </row>
    <row r="1470" spans="2:25" ht="14.25" customHeight="1" x14ac:dyDescent="0.25">
      <c r="B1470" s="150">
        <v>42642</v>
      </c>
      <c r="C1470" s="147">
        <v>4.6126172615566119E-2</v>
      </c>
      <c r="D1470" s="149">
        <v>4.3749503560870109E-2</v>
      </c>
      <c r="E1470" s="147">
        <v>4.7273976485712306E-2</v>
      </c>
      <c r="F1470" s="147">
        <v>5.1179264184445711E-2</v>
      </c>
      <c r="G1470" s="148">
        <v>716.53702437000004</v>
      </c>
      <c r="H1470" s="148">
        <v>5.8595050400000002</v>
      </c>
      <c r="I1470" s="148">
        <v>19.36272039</v>
      </c>
      <c r="J1470" s="147">
        <v>-2.9388164617130536E-3</v>
      </c>
      <c r="K1470" s="159">
        <v>7.4297606235756014E-3</v>
      </c>
      <c r="L1470" s="148">
        <v>3244.3874000000001</v>
      </c>
      <c r="M1470" s="148">
        <v>1.0548420000000001</v>
      </c>
      <c r="N1470" s="145"/>
      <c r="O1470" s="145"/>
      <c r="P1470" s="145"/>
      <c r="Q1470" s="145"/>
      <c r="R1470" s="145"/>
      <c r="S1470" s="145"/>
      <c r="T1470" s="145"/>
      <c r="U1470" s="145"/>
      <c r="V1470" s="145"/>
      <c r="W1470" s="158"/>
      <c r="X1470" s="158"/>
      <c r="Y1470" s="145" t="s">
        <v>1682</v>
      </c>
    </row>
    <row r="1471" spans="2:25" ht="14.25" customHeight="1" x14ac:dyDescent="0.25">
      <c r="B1471" s="150">
        <v>42643</v>
      </c>
      <c r="C1471" s="147">
        <v>4.6007203007180794E-2</v>
      </c>
      <c r="D1471" s="149">
        <v>4.3640979720810012E-2</v>
      </c>
      <c r="E1471" s="147">
        <v>4.7173512919604338E-2</v>
      </c>
      <c r="F1471" s="147">
        <v>5.0997128553697389E-2</v>
      </c>
      <c r="G1471" s="148">
        <v>717.07447814</v>
      </c>
      <c r="H1471" s="148">
        <v>6.06049843</v>
      </c>
      <c r="I1471" s="148">
        <v>15.380189430000001</v>
      </c>
      <c r="J1471" s="147">
        <v>-1.2829409528586264E-3</v>
      </c>
      <c r="K1471" s="159">
        <v>7.356148832887377E-3</v>
      </c>
      <c r="L1471" s="148">
        <v>3253.2847999999999</v>
      </c>
      <c r="M1471" s="148">
        <v>1.057844</v>
      </c>
      <c r="N1471" s="145"/>
      <c r="O1471" s="145"/>
      <c r="P1471" s="145"/>
      <c r="Q1471" s="145"/>
      <c r="R1471" s="145"/>
      <c r="S1471" s="145"/>
      <c r="T1471" s="145"/>
      <c r="U1471" s="145"/>
      <c r="V1471" s="145"/>
      <c r="W1471" s="158"/>
      <c r="X1471" s="158"/>
      <c r="Y1471" s="145" t="s">
        <v>1682</v>
      </c>
    </row>
    <row r="1472" spans="2:25" ht="14.25" customHeight="1" x14ac:dyDescent="0.25">
      <c r="B1472" s="150">
        <v>42653</v>
      </c>
      <c r="C1472" s="147">
        <v>4.5879217335837726E-2</v>
      </c>
      <c r="D1472" s="149">
        <v>4.3499908410730426E-2</v>
      </c>
      <c r="E1472" s="147">
        <v>4.6953750944280018E-2</v>
      </c>
      <c r="F1472" s="147">
        <v>5.0955061760204021E-2</v>
      </c>
      <c r="G1472" s="148">
        <v>717.13048757000001</v>
      </c>
      <c r="H1472" s="148">
        <v>8.839967849999999</v>
      </c>
      <c r="I1472" s="148">
        <v>30.77807662</v>
      </c>
      <c r="J1472" s="147">
        <v>-1.390584814078995E-3</v>
      </c>
      <c r="K1472" s="159">
        <v>7.455153349473595E-3</v>
      </c>
      <c r="L1472" s="148">
        <v>3293.8688999999999</v>
      </c>
      <c r="M1472" s="148">
        <v>1.0609900000000001</v>
      </c>
      <c r="N1472" s="145"/>
      <c r="O1472" s="145"/>
      <c r="P1472" s="145"/>
      <c r="Q1472" s="145"/>
      <c r="R1472" s="145"/>
      <c r="S1472" s="145"/>
      <c r="T1472" s="145"/>
      <c r="U1472" s="145"/>
      <c r="V1472" s="145"/>
      <c r="W1472" s="158"/>
      <c r="X1472" s="158"/>
      <c r="Y1472" s="145" t="s">
        <v>1682</v>
      </c>
    </row>
    <row r="1473" spans="2:25" ht="14.25" customHeight="1" x14ac:dyDescent="0.25">
      <c r="B1473" s="150">
        <v>42654</v>
      </c>
      <c r="C1473" s="147">
        <v>4.5571681401031745E-2</v>
      </c>
      <c r="D1473" s="149">
        <v>4.3181663591925566E-2</v>
      </c>
      <c r="E1473" s="147">
        <v>4.6681287577265536E-2</v>
      </c>
      <c r="F1473" s="147">
        <v>5.0623405933259258E-2</v>
      </c>
      <c r="G1473" s="148">
        <v>717.38887847000001</v>
      </c>
      <c r="H1473" s="148">
        <v>10.54846873</v>
      </c>
      <c r="I1473" s="148">
        <v>24.91868298</v>
      </c>
      <c r="J1473" s="147">
        <v>-2.5591494398885216E-3</v>
      </c>
      <c r="K1473" s="159">
        <v>7.4417423413336917E-3</v>
      </c>
      <c r="L1473" s="148">
        <v>3306.5572999999999</v>
      </c>
      <c r="M1473" s="148">
        <v>1.0682929999999999</v>
      </c>
      <c r="N1473" s="145"/>
      <c r="O1473" s="145"/>
      <c r="P1473" s="145"/>
      <c r="Q1473" s="145"/>
      <c r="R1473" s="145"/>
      <c r="S1473" s="145"/>
      <c r="T1473" s="145"/>
      <c r="U1473" s="145"/>
      <c r="V1473" s="145"/>
      <c r="W1473" s="158"/>
      <c r="X1473" s="158"/>
      <c r="Y1473" s="145" t="s">
        <v>1682</v>
      </c>
    </row>
    <row r="1474" spans="2:25" ht="14.25" customHeight="1" x14ac:dyDescent="0.25">
      <c r="B1474" s="150">
        <v>42655</v>
      </c>
      <c r="C1474" s="147">
        <v>4.5303713166430212E-2</v>
      </c>
      <c r="D1474" s="149">
        <v>4.2920276272341032E-2</v>
      </c>
      <c r="E1474" s="147">
        <v>4.6301448245342783E-2</v>
      </c>
      <c r="F1474" s="147">
        <v>5.0413936547712757E-2</v>
      </c>
      <c r="G1474" s="148">
        <v>719.81986999000003</v>
      </c>
      <c r="H1474" s="148">
        <v>14.91316074</v>
      </c>
      <c r="I1474" s="148">
        <v>18.74022824</v>
      </c>
      <c r="J1474" s="147">
        <v>-1.7596642207747025E-3</v>
      </c>
      <c r="K1474" s="159">
        <v>7.4936602753717246E-3</v>
      </c>
      <c r="L1474" s="148">
        <v>3300.0099</v>
      </c>
      <c r="M1474" s="148">
        <v>1.0744370000000001</v>
      </c>
      <c r="N1474" s="145"/>
      <c r="O1474" s="145"/>
      <c r="P1474" s="145"/>
      <c r="Q1474" s="145"/>
      <c r="R1474" s="145"/>
      <c r="S1474" s="145"/>
      <c r="T1474" s="145"/>
      <c r="U1474" s="145"/>
      <c r="V1474" s="145"/>
      <c r="W1474" s="158"/>
      <c r="X1474" s="158"/>
      <c r="Y1474" s="145" t="s">
        <v>1682</v>
      </c>
    </row>
    <row r="1475" spans="2:25" ht="14.25" customHeight="1" x14ac:dyDescent="0.25">
      <c r="B1475" s="150">
        <v>42656</v>
      </c>
      <c r="C1475" s="147">
        <v>4.5204818663694558E-2</v>
      </c>
      <c r="D1475" s="149">
        <v>4.2834582203940104E-2</v>
      </c>
      <c r="E1475" s="147">
        <v>4.6208292387316927E-2</v>
      </c>
      <c r="F1475" s="147">
        <v>5.0288546554268926E-2</v>
      </c>
      <c r="G1475" s="148">
        <v>720.97488909000003</v>
      </c>
      <c r="H1475" s="148">
        <v>15.216697210000001</v>
      </c>
      <c r="I1475" s="148">
        <v>18.444594439999999</v>
      </c>
      <c r="J1475" s="147">
        <v>-1.7931750469589662E-3</v>
      </c>
      <c r="K1475" s="159">
        <v>7.4539643503288219E-3</v>
      </c>
      <c r="L1475" s="148">
        <v>3302.6455000000001</v>
      </c>
      <c r="M1475" s="148">
        <v>1.076597</v>
      </c>
      <c r="N1475" s="145"/>
      <c r="O1475" s="145"/>
      <c r="P1475" s="145"/>
      <c r="Q1475" s="145"/>
      <c r="R1475" s="145"/>
      <c r="S1475" s="145"/>
      <c r="T1475" s="145"/>
      <c r="U1475" s="145"/>
      <c r="V1475" s="145"/>
      <c r="W1475" s="158"/>
      <c r="X1475" s="158"/>
      <c r="Y1475" s="145" t="s">
        <v>1682</v>
      </c>
    </row>
    <row r="1476" spans="2:25" ht="14.25" customHeight="1" x14ac:dyDescent="0.25">
      <c r="B1476" s="150">
        <v>42657</v>
      </c>
      <c r="C1476" s="147">
        <v>4.5203921276508741E-2</v>
      </c>
      <c r="D1476" s="149">
        <v>4.2819606625960564E-2</v>
      </c>
      <c r="E1476" s="147">
        <v>4.6271663308104942E-2</v>
      </c>
      <c r="F1476" s="147">
        <v>5.0322514400256729E-2</v>
      </c>
      <c r="G1476" s="148">
        <v>722.49725469999998</v>
      </c>
      <c r="H1476" s="148">
        <v>11.328935299999999</v>
      </c>
      <c r="I1476" s="148">
        <v>19.56888541</v>
      </c>
      <c r="J1476" s="147">
        <v>-1.5713194069361641E-3</v>
      </c>
      <c r="K1476" s="159">
        <v>7.502907774296165E-3</v>
      </c>
      <c r="L1476" s="148">
        <v>3305.8481000000002</v>
      </c>
      <c r="M1476" s="148">
        <v>1.0765530000000001</v>
      </c>
      <c r="N1476" s="145"/>
      <c r="O1476" s="145"/>
      <c r="P1476" s="145"/>
      <c r="Q1476" s="145"/>
      <c r="R1476" s="145"/>
      <c r="S1476" s="145"/>
      <c r="T1476" s="145"/>
      <c r="U1476" s="145"/>
      <c r="V1476" s="145"/>
      <c r="W1476" s="158"/>
      <c r="X1476" s="158"/>
      <c r="Y1476" s="145" t="s">
        <v>1682</v>
      </c>
    </row>
    <row r="1477" spans="2:25" ht="14.25" customHeight="1" x14ac:dyDescent="0.25">
      <c r="B1477" s="150">
        <v>42660</v>
      </c>
      <c r="C1477" s="147">
        <v>4.5223078121063472E-2</v>
      </c>
      <c r="D1477" s="149">
        <v>4.2868690707713472E-2</v>
      </c>
      <c r="E1477" s="147">
        <v>4.6279343959881827E-2</v>
      </c>
      <c r="F1477" s="147">
        <v>5.0201863536706269E-2</v>
      </c>
      <c r="G1477" s="148">
        <v>723.79053548000002</v>
      </c>
      <c r="H1477" s="148">
        <v>10.09946805</v>
      </c>
      <c r="I1477" s="148">
        <v>22.79116398</v>
      </c>
      <c r="J1477" s="147">
        <v>6.1896062332526529E-5</v>
      </c>
      <c r="K1477" s="159">
        <v>7.3331728289927969E-3</v>
      </c>
      <c r="L1477" s="148">
        <v>3277.8787000000002</v>
      </c>
      <c r="M1477" s="148">
        <v>1.075931</v>
      </c>
      <c r="N1477" s="145"/>
      <c r="O1477" s="145"/>
      <c r="P1477" s="145"/>
      <c r="Q1477" s="145"/>
      <c r="R1477" s="145"/>
      <c r="S1477" s="145"/>
      <c r="T1477" s="145"/>
      <c r="U1477" s="145"/>
      <c r="V1477" s="145"/>
      <c r="W1477" s="158"/>
      <c r="X1477" s="158"/>
      <c r="Y1477" s="145" t="s">
        <v>1682</v>
      </c>
    </row>
    <row r="1478" spans="2:25" ht="14.25" customHeight="1" x14ac:dyDescent="0.25">
      <c r="B1478" s="150">
        <v>42661</v>
      </c>
      <c r="C1478" s="147">
        <v>4.5221824382746571E-2</v>
      </c>
      <c r="D1478" s="149">
        <v>4.2875889818492802E-2</v>
      </c>
      <c r="E1478" s="147">
        <v>4.6246165397199224E-2</v>
      </c>
      <c r="F1478" s="147">
        <v>5.018257429017136E-2</v>
      </c>
      <c r="G1478" s="148">
        <v>724.43226134999998</v>
      </c>
      <c r="H1478" s="148">
        <v>9.6603898299999997</v>
      </c>
      <c r="I1478" s="148">
        <v>30.240085650000001</v>
      </c>
      <c r="J1478" s="147">
        <v>-2.6288371665574191E-3</v>
      </c>
      <c r="K1478" s="159">
        <v>7.3066844716785581E-3</v>
      </c>
      <c r="L1478" s="148">
        <v>3321.3323999999998</v>
      </c>
      <c r="M1478" s="148">
        <v>1.0759240000000001</v>
      </c>
      <c r="N1478" s="145"/>
      <c r="O1478" s="145"/>
      <c r="P1478" s="145"/>
      <c r="Q1478" s="145"/>
      <c r="R1478" s="145"/>
      <c r="S1478" s="145"/>
      <c r="T1478" s="145"/>
      <c r="U1478" s="145"/>
      <c r="V1478" s="145"/>
      <c r="W1478" s="158"/>
      <c r="X1478" s="158"/>
      <c r="Y1478" s="145" t="s">
        <v>1682</v>
      </c>
    </row>
    <row r="1479" spans="2:25" ht="14.25" customHeight="1" x14ac:dyDescent="0.25">
      <c r="B1479" s="150">
        <v>42662</v>
      </c>
      <c r="C1479" s="147">
        <v>4.5238530665193413E-2</v>
      </c>
      <c r="D1479" s="149">
        <v>4.2895394135830774E-2</v>
      </c>
      <c r="E1479" s="147">
        <v>4.6252353415257103E-2</v>
      </c>
      <c r="F1479" s="147">
        <v>5.0212774200683014E-2</v>
      </c>
      <c r="G1479" s="148">
        <v>725.68580442999996</v>
      </c>
      <c r="H1479" s="148">
        <v>7.9779428400000008</v>
      </c>
      <c r="I1479" s="148">
        <v>27.570592180000002</v>
      </c>
      <c r="J1479" s="147">
        <v>-2.8156556550224311E-3</v>
      </c>
      <c r="K1479" s="159">
        <v>7.31738006485224E-3</v>
      </c>
      <c r="L1479" s="148">
        <v>3316.2406999999998</v>
      </c>
      <c r="M1479" s="148">
        <v>1.075556</v>
      </c>
      <c r="N1479" s="145"/>
      <c r="O1479" s="145"/>
      <c r="P1479" s="145"/>
      <c r="Q1479" s="145"/>
      <c r="R1479" s="145"/>
      <c r="S1479" s="145"/>
      <c r="T1479" s="145"/>
      <c r="U1479" s="145"/>
      <c r="V1479" s="145"/>
      <c r="W1479" s="158"/>
      <c r="X1479" s="158"/>
      <c r="Y1479" s="145" t="s">
        <v>1682</v>
      </c>
    </row>
    <row r="1480" spans="2:25" ht="14.25" customHeight="1" x14ac:dyDescent="0.25">
      <c r="B1480" s="150">
        <v>42663</v>
      </c>
      <c r="C1480" s="147">
        <v>4.5095490140370557E-2</v>
      </c>
      <c r="D1480" s="149">
        <v>4.2759286984345321E-2</v>
      </c>
      <c r="E1480" s="147">
        <v>4.6042861391785782E-2</v>
      </c>
      <c r="F1480" s="147">
        <v>5.0129852941467649E-2</v>
      </c>
      <c r="G1480" s="148">
        <v>725.37476484000001</v>
      </c>
      <c r="H1480" s="148">
        <v>10.412815570000001</v>
      </c>
      <c r="I1480" s="148">
        <v>19.714510359999998</v>
      </c>
      <c r="J1480" s="147">
        <v>-1.741045359508772E-3</v>
      </c>
      <c r="K1480" s="159">
        <v>7.3705659571223284E-3</v>
      </c>
      <c r="L1480" s="148">
        <v>3318.6044000000002</v>
      </c>
      <c r="M1480" s="148">
        <v>1.0789679999999999</v>
      </c>
      <c r="N1480" s="145"/>
      <c r="O1480" s="145"/>
      <c r="P1480" s="145"/>
      <c r="Q1480" s="145"/>
      <c r="R1480" s="145"/>
      <c r="S1480" s="145"/>
      <c r="T1480" s="145"/>
      <c r="U1480" s="145"/>
      <c r="V1480" s="145"/>
      <c r="W1480" s="158"/>
      <c r="X1480" s="158"/>
      <c r="Y1480" s="145" t="s">
        <v>1682</v>
      </c>
    </row>
    <row r="1481" spans="2:25" ht="14.25" customHeight="1" x14ac:dyDescent="0.25">
      <c r="B1481" s="150">
        <v>42664</v>
      </c>
      <c r="C1481" s="147">
        <v>4.4995565331491044E-2</v>
      </c>
      <c r="D1481" s="149">
        <v>4.2676808486261812E-2</v>
      </c>
      <c r="E1481" s="147">
        <v>4.6000870006612925E-2</v>
      </c>
      <c r="F1481" s="147">
        <v>4.9982490547383795E-2</v>
      </c>
      <c r="G1481" s="148">
        <v>725.53937588999997</v>
      </c>
      <c r="H1481" s="148">
        <v>12.530882700000001</v>
      </c>
      <c r="I1481" s="148">
        <v>29.746888630000001</v>
      </c>
      <c r="J1481" s="147">
        <v>-1.4256315864633965E-4</v>
      </c>
      <c r="K1481" s="159">
        <v>7.3056820611219833E-3</v>
      </c>
      <c r="L1481" s="148">
        <v>3327.74</v>
      </c>
      <c r="M1481" s="148">
        <v>1.0814630000000001</v>
      </c>
      <c r="N1481" s="145"/>
      <c r="O1481" s="145"/>
      <c r="P1481" s="145"/>
      <c r="Q1481" s="145"/>
      <c r="R1481" s="145"/>
      <c r="S1481" s="145"/>
      <c r="T1481" s="145"/>
      <c r="U1481" s="145"/>
      <c r="V1481" s="145"/>
      <c r="W1481" s="158"/>
      <c r="X1481" s="158"/>
      <c r="Y1481" s="145" t="s">
        <v>1682</v>
      </c>
    </row>
    <row r="1482" spans="2:25" ht="14.25" customHeight="1" x14ac:dyDescent="0.25">
      <c r="B1482" s="150">
        <v>42667</v>
      </c>
      <c r="C1482" s="147">
        <v>4.4958891394639662E-2</v>
      </c>
      <c r="D1482" s="149">
        <v>4.2645190372524976E-2</v>
      </c>
      <c r="E1482" s="147">
        <v>4.599079781688948E-2</v>
      </c>
      <c r="F1482" s="147">
        <v>4.9914095982864143E-2</v>
      </c>
      <c r="G1482" s="148">
        <v>728.36022271000002</v>
      </c>
      <c r="H1482" s="148">
        <v>7.8155728199999999</v>
      </c>
      <c r="I1482" s="148">
        <v>45.451032079999997</v>
      </c>
      <c r="J1482" s="147">
        <v>-7.9501025641462431E-4</v>
      </c>
      <c r="K1482" s="159">
        <v>7.2689056103391672E-3</v>
      </c>
      <c r="L1482" s="148">
        <v>3367.5778</v>
      </c>
      <c r="M1482" s="148">
        <v>1.082344</v>
      </c>
      <c r="N1482" s="145"/>
      <c r="O1482" s="145"/>
      <c r="P1482" s="145"/>
      <c r="Q1482" s="145"/>
      <c r="R1482" s="145"/>
      <c r="S1482" s="145"/>
      <c r="T1482" s="145"/>
      <c r="U1482" s="145"/>
      <c r="V1482" s="145"/>
      <c r="W1482" s="158"/>
      <c r="X1482" s="158"/>
      <c r="Y1482" s="145" t="s">
        <v>1682</v>
      </c>
    </row>
    <row r="1483" spans="2:25" ht="14.25" customHeight="1" x14ac:dyDescent="0.25">
      <c r="B1483" s="150">
        <v>42668</v>
      </c>
      <c r="C1483" s="147">
        <v>4.5007188477787737E-2</v>
      </c>
      <c r="D1483" s="149">
        <v>4.2727524477513219E-2</v>
      </c>
      <c r="E1483" s="147">
        <v>4.5929953486778315E-2</v>
      </c>
      <c r="F1483" s="147">
        <v>4.9960388066891515E-2</v>
      </c>
      <c r="G1483" s="148">
        <v>731.00800313000002</v>
      </c>
      <c r="H1483" s="148">
        <v>10.301415840000001</v>
      </c>
      <c r="I1483" s="148">
        <v>29.42065659</v>
      </c>
      <c r="J1483" s="147">
        <v>-1.234213119734998E-3</v>
      </c>
      <c r="K1483" s="159">
        <v>7.2328635893782953E-3</v>
      </c>
      <c r="L1483" s="148">
        <v>3367.4546999999998</v>
      </c>
      <c r="M1483" s="148">
        <v>1.081288</v>
      </c>
      <c r="N1483" s="145"/>
      <c r="O1483" s="145"/>
      <c r="P1483" s="145"/>
      <c r="Q1483" s="145"/>
      <c r="R1483" s="145"/>
      <c r="S1483" s="145"/>
      <c r="T1483" s="145"/>
      <c r="U1483" s="145"/>
      <c r="V1483" s="145"/>
      <c r="W1483" s="158"/>
      <c r="X1483" s="158"/>
      <c r="Y1483" s="145" t="s">
        <v>1682</v>
      </c>
    </row>
    <row r="1484" spans="2:25" ht="14.25" customHeight="1" x14ac:dyDescent="0.25">
      <c r="B1484" s="150">
        <v>42669</v>
      </c>
      <c r="C1484" s="147">
        <v>4.5364658121109382E-2</v>
      </c>
      <c r="D1484" s="149">
        <v>4.311585215829189E-2</v>
      </c>
      <c r="E1484" s="147">
        <v>4.6269194345249648E-2</v>
      </c>
      <c r="F1484" s="147">
        <v>5.0224128721830782E-2</v>
      </c>
      <c r="G1484" s="148">
        <v>734.36632187999999</v>
      </c>
      <c r="H1484" s="148">
        <v>18.85625224</v>
      </c>
      <c r="I1484" s="148">
        <v>29.949812819999998</v>
      </c>
      <c r="J1484" s="147">
        <v>-3.2478773893184838E-3</v>
      </c>
      <c r="K1484" s="159">
        <v>7.1082765635388928E-3</v>
      </c>
      <c r="L1484" s="148">
        <v>3354.8002999999999</v>
      </c>
      <c r="M1484" s="148">
        <v>1.0726690000000001</v>
      </c>
      <c r="N1484" s="145"/>
      <c r="O1484" s="145"/>
      <c r="P1484" s="145"/>
      <c r="Q1484" s="145"/>
      <c r="R1484" s="145"/>
      <c r="S1484" s="145"/>
      <c r="T1484" s="145"/>
      <c r="U1484" s="145"/>
      <c r="V1484" s="145"/>
      <c r="W1484" s="158"/>
      <c r="X1484" s="158"/>
      <c r="Y1484" s="145" t="s">
        <v>1682</v>
      </c>
    </row>
    <row r="1485" spans="2:25" ht="14.25" customHeight="1" x14ac:dyDescent="0.25">
      <c r="B1485" s="150">
        <v>42670</v>
      </c>
      <c r="C1485" s="147">
        <v>4.5549628651602593E-2</v>
      </c>
      <c r="D1485" s="149">
        <v>4.3317845679100769E-2</v>
      </c>
      <c r="E1485" s="147">
        <v>4.6330676562481458E-2</v>
      </c>
      <c r="F1485" s="147">
        <v>5.038737281757609E-2</v>
      </c>
      <c r="G1485" s="148">
        <v>735.31668199000001</v>
      </c>
      <c r="H1485" s="148">
        <v>20.188406560000001</v>
      </c>
      <c r="I1485" s="148">
        <v>28.117699770000002</v>
      </c>
      <c r="J1485" s="147">
        <v>-2.9175525132185565E-3</v>
      </c>
      <c r="K1485" s="159">
        <v>7.0695271384753205E-3</v>
      </c>
      <c r="L1485" s="148">
        <v>3345.6950000000002</v>
      </c>
      <c r="M1485" s="148">
        <v>1.0686389999999999</v>
      </c>
      <c r="N1485" s="145"/>
      <c r="O1485" s="145"/>
      <c r="P1485" s="145"/>
      <c r="Q1485" s="145"/>
      <c r="R1485" s="145"/>
      <c r="S1485" s="145"/>
      <c r="T1485" s="145"/>
      <c r="U1485" s="145"/>
      <c r="V1485" s="145"/>
      <c r="W1485" s="158"/>
      <c r="X1485" s="158"/>
      <c r="Y1485" s="145" t="s">
        <v>1682</v>
      </c>
    </row>
    <row r="1486" spans="2:25" ht="14.25" customHeight="1" x14ac:dyDescent="0.25">
      <c r="B1486" s="150">
        <v>42671</v>
      </c>
      <c r="C1486" s="147">
        <v>4.5635659047932098E-2</v>
      </c>
      <c r="D1486" s="149">
        <v>4.3374828792178188E-2</v>
      </c>
      <c r="E1486" s="147">
        <v>4.6390656774908758E-2</v>
      </c>
      <c r="F1486" s="147">
        <v>5.0503161851533453E-2</v>
      </c>
      <c r="G1486" s="148">
        <v>732.07588294000004</v>
      </c>
      <c r="H1486" s="148">
        <v>10.603738569999999</v>
      </c>
      <c r="I1486" s="148">
        <v>39.873966680000002</v>
      </c>
      <c r="J1486" s="147">
        <v>-8.6854226470856218E-4</v>
      </c>
      <c r="K1486" s="159">
        <v>7.1283330593552643E-3</v>
      </c>
      <c r="L1486" s="148">
        <v>3340.1262000000002</v>
      </c>
      <c r="M1486" s="148">
        <v>1.0670900000000001</v>
      </c>
      <c r="N1486" s="145"/>
      <c r="O1486" s="145"/>
      <c r="P1486" s="145"/>
      <c r="Q1486" s="145"/>
      <c r="R1486" s="145"/>
      <c r="S1486" s="145"/>
      <c r="T1486" s="145"/>
      <c r="U1486" s="145"/>
      <c r="V1486" s="145"/>
      <c r="W1486" s="158"/>
      <c r="X1486" s="158"/>
      <c r="Y1486" s="145" t="s">
        <v>1682</v>
      </c>
    </row>
    <row r="1487" spans="2:25" ht="14.25" customHeight="1" x14ac:dyDescent="0.25">
      <c r="B1487" s="150">
        <v>42674</v>
      </c>
      <c r="C1487" s="147">
        <v>4.5973394077406957E-2</v>
      </c>
      <c r="D1487" s="149">
        <v>4.3703923388961334E-2</v>
      </c>
      <c r="E1487" s="147">
        <v>4.6833586115116288E-2</v>
      </c>
      <c r="F1487" s="147">
        <v>5.0830625717386044E-2</v>
      </c>
      <c r="G1487" s="148">
        <v>732.31238108000002</v>
      </c>
      <c r="H1487" s="148">
        <v>9.4086339199999998</v>
      </c>
      <c r="I1487" s="148">
        <v>24.775152609999999</v>
      </c>
      <c r="J1487" s="147">
        <v>-3.4864751823634557E-3</v>
      </c>
      <c r="K1487" s="159">
        <v>7.1267023284247097E-3</v>
      </c>
      <c r="L1487" s="148">
        <v>3336.2777999999998</v>
      </c>
      <c r="M1487" s="148">
        <v>1.0593840000000001</v>
      </c>
      <c r="N1487" s="145"/>
      <c r="O1487" s="145"/>
      <c r="P1487" s="145"/>
      <c r="Q1487" s="145"/>
      <c r="R1487" s="145"/>
      <c r="S1487" s="145"/>
      <c r="T1487" s="145"/>
      <c r="U1487" s="145"/>
      <c r="V1487" s="145"/>
      <c r="W1487" s="158"/>
      <c r="X1487" s="158"/>
      <c r="Y1487" s="145" t="s">
        <v>1682</v>
      </c>
    </row>
    <row r="1488" spans="2:25" ht="14.25" customHeight="1" x14ac:dyDescent="0.25">
      <c r="B1488" s="150">
        <v>42675</v>
      </c>
      <c r="C1488" s="147">
        <v>4.5900604986333277E-2</v>
      </c>
      <c r="D1488" s="149">
        <v>4.3609885067056667E-2</v>
      </c>
      <c r="E1488" s="147">
        <v>4.6847093588966958E-2</v>
      </c>
      <c r="F1488" s="147">
        <v>5.0632386442230705E-2</v>
      </c>
      <c r="G1488" s="148">
        <v>730.42222122999999</v>
      </c>
      <c r="H1488" s="148">
        <v>10.85275335</v>
      </c>
      <c r="I1488" s="148">
        <v>27.726776520000001</v>
      </c>
      <c r="J1488" s="147">
        <v>-3.9733026448599716E-3</v>
      </c>
      <c r="K1488" s="159">
        <v>7.0225013751740381E-3</v>
      </c>
      <c r="L1488" s="148">
        <v>3359.0515</v>
      </c>
      <c r="M1488" s="148">
        <v>1.061628</v>
      </c>
      <c r="N1488" s="145"/>
      <c r="O1488" s="145"/>
      <c r="P1488" s="145"/>
      <c r="Q1488" s="145"/>
      <c r="R1488" s="145"/>
      <c r="S1488" s="145"/>
      <c r="T1488" s="145"/>
      <c r="U1488" s="145"/>
      <c r="V1488" s="145"/>
      <c r="W1488" s="158"/>
      <c r="X1488" s="158"/>
      <c r="Y1488" s="145" t="s">
        <v>1682</v>
      </c>
    </row>
    <row r="1489" spans="2:25" ht="14.25" customHeight="1" x14ac:dyDescent="0.25">
      <c r="B1489" s="150">
        <v>42676</v>
      </c>
      <c r="C1489" s="147">
        <v>4.5969426390028351E-2</v>
      </c>
      <c r="D1489" s="149">
        <v>4.3647362485399264E-2</v>
      </c>
      <c r="E1489" s="147">
        <v>4.6932678315181837E-2</v>
      </c>
      <c r="F1489" s="147">
        <v>5.0730319774138777E-2</v>
      </c>
      <c r="G1489" s="148">
        <v>727.81649738999999</v>
      </c>
      <c r="H1489" s="148">
        <v>8.4994999100000008</v>
      </c>
      <c r="I1489" s="148">
        <v>28.531187020000001</v>
      </c>
      <c r="J1489" s="147">
        <v>-2.6213152571983845E-3</v>
      </c>
      <c r="K1489" s="159">
        <v>7.0829572887395123E-3</v>
      </c>
      <c r="L1489" s="148">
        <v>3333.3524000000002</v>
      </c>
      <c r="M1489" s="148">
        <v>1.060414</v>
      </c>
      <c r="N1489" s="145"/>
      <c r="O1489" s="145"/>
      <c r="P1489" s="145"/>
      <c r="Q1489" s="145"/>
      <c r="R1489" s="145"/>
      <c r="S1489" s="145"/>
      <c r="T1489" s="145"/>
      <c r="U1489" s="145"/>
      <c r="V1489" s="145"/>
      <c r="W1489" s="158"/>
      <c r="X1489" s="158"/>
      <c r="Y1489" s="145" t="s">
        <v>1682</v>
      </c>
    </row>
    <row r="1490" spans="2:25" ht="14.25" customHeight="1" x14ac:dyDescent="0.25">
      <c r="B1490" s="150">
        <v>42677</v>
      </c>
      <c r="C1490" s="147">
        <v>4.5811087304071116E-2</v>
      </c>
      <c r="D1490" s="149">
        <v>4.3433249016493952E-2</v>
      </c>
      <c r="E1490" s="147">
        <v>4.6825613772692745E-2</v>
      </c>
      <c r="F1490" s="147">
        <v>5.06851039036781E-2</v>
      </c>
      <c r="G1490" s="148">
        <v>727.12101917999996</v>
      </c>
      <c r="H1490" s="148">
        <v>12.154904910000001</v>
      </c>
      <c r="I1490" s="148">
        <v>47.291568040000001</v>
      </c>
      <c r="J1490" s="147">
        <v>-2.6602155020146031E-3</v>
      </c>
      <c r="K1490" s="159">
        <v>7.2518548871841476E-3</v>
      </c>
      <c r="L1490" s="148">
        <v>3365.085</v>
      </c>
      <c r="M1490" s="148">
        <v>1.064457</v>
      </c>
      <c r="N1490" s="145"/>
      <c r="O1490" s="145"/>
      <c r="P1490" s="145"/>
      <c r="Q1490" s="145"/>
      <c r="R1490" s="145"/>
      <c r="S1490" s="145"/>
      <c r="T1490" s="145"/>
      <c r="U1490" s="145"/>
      <c r="V1490" s="145"/>
      <c r="W1490" s="158"/>
      <c r="X1490" s="158"/>
      <c r="Y1490" s="145" t="s">
        <v>1682</v>
      </c>
    </row>
    <row r="1491" spans="2:25" ht="14.25" customHeight="1" x14ac:dyDescent="0.25">
      <c r="B1491" s="150">
        <v>42678</v>
      </c>
      <c r="C1491" s="147">
        <v>4.5780484422049662E-2</v>
      </c>
      <c r="D1491" s="149">
        <v>4.3352536596023582E-2</v>
      </c>
      <c r="E1491" s="147">
        <v>4.685463173909743E-2</v>
      </c>
      <c r="F1491" s="147">
        <v>5.0700684056770813E-2</v>
      </c>
      <c r="G1491" s="148">
        <v>727.52410541000006</v>
      </c>
      <c r="H1491" s="148">
        <v>8.0216076300000001</v>
      </c>
      <c r="I1491" s="148">
        <v>32.245898090000004</v>
      </c>
      <c r="J1491" s="147">
        <v>-1.6415524346027929E-3</v>
      </c>
      <c r="K1491" s="159">
        <v>7.3481474607472314E-3</v>
      </c>
      <c r="L1491" s="148">
        <v>3354.1749</v>
      </c>
      <c r="M1491" s="148">
        <v>1.065628</v>
      </c>
      <c r="N1491" s="145"/>
      <c r="O1491" s="145"/>
      <c r="P1491" s="145"/>
      <c r="Q1491" s="145"/>
      <c r="R1491" s="145"/>
      <c r="S1491" s="145"/>
      <c r="T1491" s="145"/>
      <c r="U1491" s="145"/>
      <c r="V1491" s="145"/>
      <c r="W1491" s="158"/>
      <c r="X1491" s="158"/>
      <c r="Y1491" s="145" t="s">
        <v>1682</v>
      </c>
    </row>
    <row r="1492" spans="2:25" ht="14.25" customHeight="1" x14ac:dyDescent="0.25">
      <c r="B1492" s="150">
        <v>42681</v>
      </c>
      <c r="C1492" s="147">
        <v>4.5857208133716694E-2</v>
      </c>
      <c r="D1492" s="149">
        <v>4.3397880736092145E-2</v>
      </c>
      <c r="E1492" s="147">
        <v>4.6974396635042867E-2</v>
      </c>
      <c r="F1492" s="147">
        <v>5.0793080402770287E-2</v>
      </c>
      <c r="G1492" s="148">
        <v>726.99701010999991</v>
      </c>
      <c r="H1492" s="148">
        <v>9.8045407400000002</v>
      </c>
      <c r="I1492" s="148">
        <v>26.34481345</v>
      </c>
      <c r="J1492" s="147">
        <v>-1.6372442993942474E-3</v>
      </c>
      <c r="K1492" s="159">
        <v>7.3951996666781414E-3</v>
      </c>
      <c r="L1492" s="148">
        <v>3356.5916000000002</v>
      </c>
      <c r="M1492" s="148">
        <v>1.0642210000000001</v>
      </c>
      <c r="N1492" s="145"/>
      <c r="O1492" s="145"/>
      <c r="P1492" s="145"/>
      <c r="Q1492" s="145"/>
      <c r="R1492" s="145"/>
      <c r="S1492" s="145"/>
      <c r="T1492" s="145"/>
      <c r="U1492" s="145"/>
      <c r="V1492" s="145"/>
      <c r="W1492" s="158"/>
      <c r="X1492" s="158"/>
      <c r="Y1492" s="145" t="s">
        <v>1682</v>
      </c>
    </row>
    <row r="1493" spans="2:25" ht="14.25" customHeight="1" x14ac:dyDescent="0.25">
      <c r="B1493" s="150">
        <v>42682</v>
      </c>
      <c r="C1493" s="147">
        <v>4.5974149123084992E-2</v>
      </c>
      <c r="D1493" s="149">
        <v>4.3478485711830599E-2</v>
      </c>
      <c r="E1493" s="147">
        <v>4.7066436925558439E-2</v>
      </c>
      <c r="F1493" s="147">
        <v>5.0829469709279831E-2</v>
      </c>
      <c r="G1493" s="148">
        <v>724.89524038000002</v>
      </c>
      <c r="H1493" s="148">
        <v>11.144214699999999</v>
      </c>
      <c r="I1493" s="148">
        <v>30.433995779999997</v>
      </c>
      <c r="J1493" s="147">
        <v>-3.1285315031755337E-3</v>
      </c>
      <c r="K1493" s="159">
        <v>7.3509839974492328E-3</v>
      </c>
      <c r="L1493" s="148">
        <v>3371.1176999999998</v>
      </c>
      <c r="M1493" s="148">
        <v>1.062532</v>
      </c>
      <c r="N1493" s="145"/>
      <c r="O1493" s="145"/>
      <c r="P1493" s="145"/>
      <c r="Q1493" s="145"/>
      <c r="R1493" s="145"/>
      <c r="S1493" s="145"/>
      <c r="T1493" s="145"/>
      <c r="U1493" s="145"/>
      <c r="V1493" s="145"/>
      <c r="W1493" s="158"/>
      <c r="X1493" s="158"/>
      <c r="Y1493" s="145" t="s">
        <v>1682</v>
      </c>
    </row>
    <row r="1494" spans="2:25" ht="14.25" customHeight="1" x14ac:dyDescent="0.25">
      <c r="B1494" s="150">
        <v>42683</v>
      </c>
      <c r="C1494" s="147">
        <v>4.6095750971182396E-2</v>
      </c>
      <c r="D1494" s="149">
        <v>4.3593862162319516E-2</v>
      </c>
      <c r="E1494" s="147">
        <v>4.726487978155694E-2</v>
      </c>
      <c r="F1494" s="147">
        <v>5.089244931852601E-2</v>
      </c>
      <c r="G1494" s="148">
        <v>724.64648505000002</v>
      </c>
      <c r="H1494" s="148">
        <v>9.1438996600000007</v>
      </c>
      <c r="I1494" s="148">
        <v>42.131583419999998</v>
      </c>
      <c r="J1494" s="147">
        <v>-1.6413901758215179E-3</v>
      </c>
      <c r="K1494" s="159">
        <v>7.2985871562064944E-3</v>
      </c>
      <c r="L1494" s="148">
        <v>3353.0547000000001</v>
      </c>
      <c r="M1494" s="148">
        <v>1.0599240000000001</v>
      </c>
      <c r="N1494" s="145"/>
      <c r="O1494" s="145"/>
      <c r="P1494" s="145"/>
      <c r="Q1494" s="145"/>
      <c r="R1494" s="145"/>
      <c r="S1494" s="145"/>
      <c r="T1494" s="145"/>
      <c r="U1494" s="145"/>
      <c r="V1494" s="145"/>
      <c r="W1494" s="158"/>
      <c r="X1494" s="158"/>
      <c r="Y1494" s="145" t="s">
        <v>1682</v>
      </c>
    </row>
    <row r="1495" spans="2:25" ht="14.25" customHeight="1" x14ac:dyDescent="0.25">
      <c r="B1495" s="150">
        <v>42684</v>
      </c>
      <c r="C1495" s="147">
        <v>4.6042385186588486E-2</v>
      </c>
      <c r="D1495" s="149">
        <v>4.3544250145126771E-2</v>
      </c>
      <c r="E1495" s="147">
        <v>4.7108975913312055E-2</v>
      </c>
      <c r="F1495" s="147">
        <v>5.0824440819670184E-2</v>
      </c>
      <c r="G1495" s="148">
        <v>724.31300795000004</v>
      </c>
      <c r="H1495" s="148">
        <v>12.571675710000001</v>
      </c>
      <c r="I1495" s="148">
        <v>39.544245779999997</v>
      </c>
      <c r="J1495" s="147">
        <v>-3.9767131017786417E-3</v>
      </c>
      <c r="K1495" s="159">
        <v>7.2801906745434131E-3</v>
      </c>
      <c r="L1495" s="148">
        <v>3390.6118999999999</v>
      </c>
      <c r="M1495" s="148">
        <v>1.061296</v>
      </c>
      <c r="N1495" s="145"/>
      <c r="O1495" s="145"/>
      <c r="P1495" s="145"/>
      <c r="Q1495" s="145"/>
      <c r="R1495" s="145"/>
      <c r="S1495" s="145"/>
      <c r="T1495" s="145"/>
      <c r="U1495" s="145"/>
      <c r="V1495" s="145"/>
      <c r="W1495" s="158"/>
      <c r="X1495" s="158"/>
      <c r="Y1495" s="145">
        <v>110</v>
      </c>
    </row>
    <row r="1496" spans="2:25" ht="14.25" customHeight="1" x14ac:dyDescent="0.25">
      <c r="B1496" s="150">
        <v>42685</v>
      </c>
      <c r="C1496" s="147">
        <v>4.6357212750614447E-2</v>
      </c>
      <c r="D1496" s="149">
        <v>4.3782613594956304E-2</v>
      </c>
      <c r="E1496" s="147">
        <v>4.7635371109336022E-2</v>
      </c>
      <c r="F1496" s="147">
        <v>5.1258429353355429E-2</v>
      </c>
      <c r="G1496" s="148">
        <v>719.54966947000003</v>
      </c>
      <c r="H1496" s="148">
        <v>13.96031337</v>
      </c>
      <c r="I1496" s="148">
        <v>66.51633249999999</v>
      </c>
      <c r="J1496" s="147">
        <v>-2.4120253380572635E-3</v>
      </c>
      <c r="K1496" s="159">
        <v>7.475815758399125E-3</v>
      </c>
      <c r="L1496" s="148">
        <v>3417.2211000000002</v>
      </c>
      <c r="M1496" s="148">
        <v>1.054808</v>
      </c>
      <c r="N1496" s="145"/>
      <c r="O1496" s="145"/>
      <c r="P1496" s="145"/>
      <c r="Q1496" s="145"/>
      <c r="R1496" s="145"/>
      <c r="S1496" s="145"/>
      <c r="T1496" s="145"/>
      <c r="U1496" s="145"/>
      <c r="V1496" s="145"/>
      <c r="W1496" s="158"/>
      <c r="X1496" s="158"/>
      <c r="Y1496" s="145" t="s">
        <v>1682</v>
      </c>
    </row>
    <row r="1497" spans="2:25" ht="14.25" customHeight="1" x14ac:dyDescent="0.25">
      <c r="B1497" s="150">
        <v>42688</v>
      </c>
      <c r="C1497" s="147">
        <v>4.6870487895812753E-2</v>
      </c>
      <c r="D1497" s="149">
        <v>4.4160752880393991E-2</v>
      </c>
      <c r="E1497" s="147">
        <v>4.8338790448147859E-2</v>
      </c>
      <c r="F1497" s="147">
        <v>5.2071490371461977E-2</v>
      </c>
      <c r="G1497" s="148">
        <v>715.02007130000004</v>
      </c>
      <c r="H1497" s="148">
        <v>19.17435601</v>
      </c>
      <c r="I1497" s="148">
        <v>77.009479639999995</v>
      </c>
      <c r="J1497" s="147">
        <v>-4.5195468268397756E-3</v>
      </c>
      <c r="K1497" s="159">
        <v>7.9107374910679859E-3</v>
      </c>
      <c r="L1497" s="148">
        <v>3430.2482</v>
      </c>
      <c r="M1497" s="148">
        <v>1.043874</v>
      </c>
      <c r="N1497" s="145"/>
      <c r="O1497" s="145"/>
      <c r="P1497" s="145"/>
      <c r="Q1497" s="145"/>
      <c r="R1497" s="145"/>
      <c r="S1497" s="145"/>
      <c r="T1497" s="145"/>
      <c r="U1497" s="145"/>
      <c r="V1497" s="145"/>
      <c r="W1497" s="158"/>
      <c r="X1497" s="158"/>
      <c r="Y1497" s="145" t="s">
        <v>1682</v>
      </c>
    </row>
    <row r="1498" spans="2:25" ht="14.25" customHeight="1" x14ac:dyDescent="0.25">
      <c r="B1498" s="150">
        <v>42689</v>
      </c>
      <c r="C1498" s="147">
        <v>4.6837493320874224E-2</v>
      </c>
      <c r="D1498" s="149">
        <v>4.4112636055154295E-2</v>
      </c>
      <c r="E1498" s="147">
        <v>4.8233308513162702E-2</v>
      </c>
      <c r="F1498" s="147">
        <v>5.2050707385670143E-2</v>
      </c>
      <c r="G1498" s="148">
        <v>710.77456194000001</v>
      </c>
      <c r="H1498" s="148">
        <v>16.479503600000001</v>
      </c>
      <c r="I1498" s="148">
        <v>52.37517124</v>
      </c>
      <c r="J1498" s="147">
        <v>-2.2487435141857444E-3</v>
      </c>
      <c r="K1498" s="159">
        <v>7.9380713305158487E-3</v>
      </c>
      <c r="L1498" s="148">
        <v>3429.8697000000002</v>
      </c>
      <c r="M1498" s="148">
        <v>1.0450349999999999</v>
      </c>
      <c r="N1498" s="145"/>
      <c r="O1498" s="145"/>
      <c r="P1498" s="145"/>
      <c r="Q1498" s="145"/>
      <c r="R1498" s="145"/>
      <c r="S1498" s="145"/>
      <c r="T1498" s="145"/>
      <c r="U1498" s="145"/>
      <c r="V1498" s="145"/>
      <c r="W1498" s="158"/>
      <c r="X1498" s="158"/>
      <c r="Y1498" s="145" t="s">
        <v>1682</v>
      </c>
    </row>
    <row r="1499" spans="2:25" ht="14.25" customHeight="1" x14ac:dyDescent="0.25">
      <c r="B1499" s="150">
        <v>42690</v>
      </c>
      <c r="C1499" s="147">
        <v>4.6757096641533921E-2</v>
      </c>
      <c r="D1499" s="149">
        <v>4.4081421135136072E-2</v>
      </c>
      <c r="E1499" s="147">
        <v>4.8114299507910997E-2</v>
      </c>
      <c r="F1499" s="147">
        <v>5.1938088160362578E-2</v>
      </c>
      <c r="G1499" s="148">
        <v>706.88569603999997</v>
      </c>
      <c r="H1499" s="148">
        <v>12.52578398</v>
      </c>
      <c r="I1499" s="148">
        <v>46.979173119999999</v>
      </c>
      <c r="J1499" s="147">
        <v>-2.318730830309593E-3</v>
      </c>
      <c r="K1499" s="159">
        <v>7.8566670252265061E-3</v>
      </c>
      <c r="L1499" s="148">
        <v>3429.5920999999998</v>
      </c>
      <c r="M1499" s="148">
        <v>1.0465439999999999</v>
      </c>
      <c r="N1499" s="145"/>
      <c r="O1499" s="145"/>
      <c r="P1499" s="145"/>
      <c r="Q1499" s="145"/>
      <c r="R1499" s="145"/>
      <c r="S1499" s="145"/>
      <c r="T1499" s="145"/>
      <c r="U1499" s="145"/>
      <c r="V1499" s="145"/>
      <c r="W1499" s="158"/>
      <c r="X1499" s="158"/>
      <c r="Y1499" s="145" t="s">
        <v>1682</v>
      </c>
    </row>
    <row r="1500" spans="2:25" ht="14.25" customHeight="1" x14ac:dyDescent="0.25">
      <c r="B1500" s="150">
        <v>42691</v>
      </c>
      <c r="C1500" s="147">
        <v>4.6765438900632082E-2</v>
      </c>
      <c r="D1500" s="149">
        <v>4.410799910027615E-2</v>
      </c>
      <c r="E1500" s="147">
        <v>4.8084370025158384E-2</v>
      </c>
      <c r="F1500" s="147">
        <v>5.1939558038660204E-2</v>
      </c>
      <c r="G1500" s="148">
        <v>709.64853614000003</v>
      </c>
      <c r="H1500" s="148">
        <v>12.536490649999999</v>
      </c>
      <c r="I1500" s="148">
        <v>40.16947365</v>
      </c>
      <c r="J1500" s="147">
        <v>-3.628253142816036E-3</v>
      </c>
      <c r="K1500" s="159">
        <v>7.8315589383840534E-3</v>
      </c>
      <c r="L1500" s="148">
        <v>3436.5349999999999</v>
      </c>
      <c r="M1500" s="148">
        <v>1.0462320000000001</v>
      </c>
      <c r="N1500" s="145"/>
      <c r="O1500" s="145"/>
      <c r="P1500" s="145"/>
      <c r="Q1500" s="145"/>
      <c r="R1500" s="145"/>
      <c r="S1500" s="145"/>
      <c r="T1500" s="145"/>
      <c r="U1500" s="145"/>
      <c r="V1500" s="145"/>
      <c r="W1500" s="158"/>
      <c r="X1500" s="158"/>
      <c r="Y1500" s="145" t="s">
        <v>1682</v>
      </c>
    </row>
    <row r="1501" spans="2:25" ht="14.25" customHeight="1" x14ac:dyDescent="0.25">
      <c r="B1501" s="150">
        <v>42692</v>
      </c>
      <c r="C1501" s="147">
        <v>4.6909680809412359E-2</v>
      </c>
      <c r="D1501" s="149">
        <v>4.4278058147557857E-2</v>
      </c>
      <c r="E1501" s="147">
        <v>4.8249959872623996E-2</v>
      </c>
      <c r="F1501" s="147">
        <v>5.2017519419259903E-2</v>
      </c>
      <c r="G1501" s="148">
        <v>709.88125004000005</v>
      </c>
      <c r="H1501" s="148">
        <v>14.216042509999999</v>
      </c>
      <c r="I1501" s="148">
        <v>35.166216009999999</v>
      </c>
      <c r="J1501" s="147">
        <v>-4.4925768736535417E-3</v>
      </c>
      <c r="K1501" s="159">
        <v>7.7394612717020458E-3</v>
      </c>
      <c r="L1501" s="148">
        <v>3417.4553999999998</v>
      </c>
      <c r="M1501" s="148">
        <v>1.0428729999999999</v>
      </c>
      <c r="N1501" s="145"/>
      <c r="O1501" s="145"/>
      <c r="P1501" s="145"/>
      <c r="Q1501" s="145"/>
      <c r="R1501" s="145"/>
      <c r="S1501" s="145"/>
      <c r="T1501" s="145"/>
      <c r="U1501" s="145"/>
      <c r="V1501" s="145"/>
      <c r="W1501" s="158"/>
      <c r="X1501" s="158"/>
      <c r="Y1501" s="145" t="s">
        <v>1682</v>
      </c>
    </row>
    <row r="1502" spans="2:25" ht="14.25" customHeight="1" x14ac:dyDescent="0.25">
      <c r="B1502" s="150">
        <v>42695</v>
      </c>
      <c r="C1502" s="147">
        <v>4.7029593994809368E-2</v>
      </c>
      <c r="D1502" s="149">
        <v>4.4394210198476884E-2</v>
      </c>
      <c r="E1502" s="147">
        <v>4.850807365924098E-2</v>
      </c>
      <c r="F1502" s="147">
        <v>5.2135174978127377E-2</v>
      </c>
      <c r="G1502" s="148">
        <v>707.85355488000005</v>
      </c>
      <c r="H1502" s="148">
        <v>12.632773330000001</v>
      </c>
      <c r="I1502" s="148">
        <v>39.079333720000001</v>
      </c>
      <c r="J1502" s="147">
        <v>-3.5202110946514552E-3</v>
      </c>
      <c r="K1502" s="159">
        <v>7.740964779650493E-3</v>
      </c>
      <c r="L1502" s="148">
        <v>3441.1106</v>
      </c>
      <c r="M1502" s="148">
        <v>1.0401229999999999</v>
      </c>
      <c r="N1502" s="145"/>
      <c r="O1502" s="145"/>
      <c r="P1502" s="145"/>
      <c r="Q1502" s="145"/>
      <c r="R1502" s="145"/>
      <c r="S1502" s="145"/>
      <c r="T1502" s="145"/>
      <c r="U1502" s="145"/>
      <c r="V1502" s="145"/>
      <c r="W1502" s="158"/>
      <c r="X1502" s="158"/>
      <c r="Y1502" s="145" t="s">
        <v>1682</v>
      </c>
    </row>
    <row r="1503" spans="2:25" ht="14.25" customHeight="1" x14ac:dyDescent="0.25">
      <c r="B1503" s="150">
        <v>42696</v>
      </c>
      <c r="C1503" s="147">
        <v>4.691724219993388E-2</v>
      </c>
      <c r="D1503" s="149">
        <v>4.4331033414171717E-2</v>
      </c>
      <c r="E1503" s="147">
        <v>4.8386599407174907E-2</v>
      </c>
      <c r="F1503" s="147">
        <v>5.1899217416739224E-2</v>
      </c>
      <c r="G1503" s="148">
        <v>706.96237556999995</v>
      </c>
      <c r="H1503" s="148">
        <v>12.720435649999999</v>
      </c>
      <c r="I1503" s="148">
        <v>48.592622169999999</v>
      </c>
      <c r="J1503" s="147">
        <v>-7.3360405372732674E-4</v>
      </c>
      <c r="K1503" s="159">
        <v>7.5681840025675073E-3</v>
      </c>
      <c r="L1503" s="148">
        <v>3468.3636999999999</v>
      </c>
      <c r="M1503" s="148">
        <v>1.0426200000000001</v>
      </c>
      <c r="N1503" s="145"/>
      <c r="O1503" s="145"/>
      <c r="P1503" s="145"/>
      <c r="Q1503" s="145"/>
      <c r="R1503" s="145"/>
      <c r="S1503" s="145"/>
      <c r="T1503" s="145"/>
      <c r="U1503" s="145"/>
      <c r="V1503" s="145"/>
      <c r="W1503" s="158"/>
      <c r="X1503" s="158"/>
      <c r="Y1503" s="145" t="s">
        <v>1682</v>
      </c>
    </row>
    <row r="1504" spans="2:25" ht="14.25" customHeight="1" x14ac:dyDescent="0.25">
      <c r="B1504" s="150">
        <v>42697</v>
      </c>
      <c r="C1504" s="147">
        <v>4.6824323871606975E-2</v>
      </c>
      <c r="D1504" s="149">
        <v>4.4186069985887991E-2</v>
      </c>
      <c r="E1504" s="147">
        <v>4.8252588207848821E-2</v>
      </c>
      <c r="F1504" s="147">
        <v>5.1923086520818028E-2</v>
      </c>
      <c r="G1504" s="148">
        <v>707.41129669999998</v>
      </c>
      <c r="H1504" s="148">
        <v>12.066560969999999</v>
      </c>
      <c r="I1504" s="148">
        <v>53.12199305</v>
      </c>
      <c r="J1504" s="147">
        <v>-4.7166701210829142E-4</v>
      </c>
      <c r="K1504" s="159">
        <v>7.7370165349300371E-3</v>
      </c>
      <c r="L1504" s="148">
        <v>3474.7289000000001</v>
      </c>
      <c r="M1504" s="148">
        <v>1.0446820000000001</v>
      </c>
      <c r="N1504" s="145"/>
      <c r="O1504" s="145"/>
      <c r="P1504" s="145"/>
      <c r="Q1504" s="145"/>
      <c r="R1504" s="145"/>
      <c r="S1504" s="145"/>
      <c r="T1504" s="145"/>
      <c r="U1504" s="145"/>
      <c r="V1504" s="145"/>
      <c r="W1504" s="158"/>
      <c r="X1504" s="158"/>
      <c r="Y1504" s="145" t="s">
        <v>1682</v>
      </c>
    </row>
    <row r="1505" spans="2:25" ht="14.25" customHeight="1" x14ac:dyDescent="0.25">
      <c r="B1505" s="150">
        <v>42698</v>
      </c>
      <c r="C1505" s="147">
        <v>4.6809787158355071E-2</v>
      </c>
      <c r="D1505" s="149">
        <v>4.4168712982107443E-2</v>
      </c>
      <c r="E1505" s="147">
        <v>4.8287536403620233E-2</v>
      </c>
      <c r="F1505" s="147">
        <v>5.1854160067941774E-2</v>
      </c>
      <c r="G1505" s="148">
        <v>709.97228842000004</v>
      </c>
      <c r="H1505" s="148">
        <v>13.8247315</v>
      </c>
      <c r="I1505" s="148">
        <v>46.810531279999999</v>
      </c>
      <c r="J1505" s="147">
        <v>-1.5908009438017419E-3</v>
      </c>
      <c r="K1505" s="159">
        <v>7.6854470858343307E-3</v>
      </c>
      <c r="L1505" s="148">
        <v>3488.7402000000002</v>
      </c>
      <c r="M1505" s="148">
        <v>1.045077</v>
      </c>
      <c r="N1505" s="145"/>
      <c r="O1505" s="145"/>
      <c r="P1505" s="145"/>
      <c r="Q1505" s="145"/>
      <c r="R1505" s="145"/>
      <c r="S1505" s="145"/>
      <c r="T1505" s="145"/>
      <c r="U1505" s="145"/>
      <c r="V1505" s="145"/>
      <c r="W1505" s="158"/>
      <c r="X1505" s="158"/>
      <c r="Y1505" s="145" t="s">
        <v>1682</v>
      </c>
    </row>
    <row r="1506" spans="2:25" ht="14.25" customHeight="1" x14ac:dyDescent="0.25">
      <c r="B1506" s="150">
        <v>42699</v>
      </c>
      <c r="C1506" s="147">
        <v>4.6805948270944454E-2</v>
      </c>
      <c r="D1506" s="149">
        <v>4.4162846501645134E-2</v>
      </c>
      <c r="E1506" s="147">
        <v>4.8304795416349626E-2</v>
      </c>
      <c r="F1506" s="147">
        <v>5.1856134757900775E-2</v>
      </c>
      <c r="G1506" s="148">
        <v>710.55477904000008</v>
      </c>
      <c r="H1506" s="148">
        <v>12.082541710000001</v>
      </c>
      <c r="I1506" s="148">
        <v>46.256120979999999</v>
      </c>
      <c r="J1506" s="147">
        <v>-2.6330084637449036E-3</v>
      </c>
      <c r="K1506" s="159">
        <v>7.6932882562556412E-3</v>
      </c>
      <c r="L1506" s="148">
        <v>3521.2984000000001</v>
      </c>
      <c r="M1506" s="148">
        <v>1.045231</v>
      </c>
      <c r="N1506" s="145"/>
      <c r="O1506" s="145"/>
      <c r="P1506" s="145"/>
      <c r="Q1506" s="145"/>
      <c r="R1506" s="145"/>
      <c r="S1506" s="145"/>
      <c r="T1506" s="145"/>
      <c r="U1506" s="145"/>
      <c r="V1506" s="145"/>
      <c r="W1506" s="158"/>
      <c r="X1506" s="158"/>
      <c r="Y1506" s="145" t="s">
        <v>1682</v>
      </c>
    </row>
    <row r="1507" spans="2:25" ht="14.25" customHeight="1" x14ac:dyDescent="0.25">
      <c r="B1507" s="150">
        <v>42702</v>
      </c>
      <c r="C1507" s="147">
        <v>4.6798721822815276E-2</v>
      </c>
      <c r="D1507" s="149">
        <v>4.4198600549485226E-2</v>
      </c>
      <c r="E1507" s="147">
        <v>4.827665902822411E-2</v>
      </c>
      <c r="F1507" s="147">
        <v>5.1783692322664644E-2</v>
      </c>
      <c r="G1507" s="148">
        <v>711.01715174000003</v>
      </c>
      <c r="H1507" s="148">
        <v>14.2086147</v>
      </c>
      <c r="I1507" s="148">
        <v>47.63252653</v>
      </c>
      <c r="J1507" s="147">
        <v>-2.21800998057159E-3</v>
      </c>
      <c r="K1507" s="159">
        <v>7.5850917731794185E-3</v>
      </c>
      <c r="L1507" s="148">
        <v>3535.0807</v>
      </c>
      <c r="M1507" s="148">
        <v>1.0452840000000001</v>
      </c>
      <c r="N1507" s="145"/>
      <c r="O1507" s="145"/>
      <c r="P1507" s="145"/>
      <c r="Q1507" s="145"/>
      <c r="R1507" s="145"/>
      <c r="S1507" s="145"/>
      <c r="T1507" s="145"/>
      <c r="U1507" s="145"/>
      <c r="V1507" s="145"/>
      <c r="W1507" s="158"/>
      <c r="X1507" s="158"/>
      <c r="Y1507" s="145" t="s">
        <v>1682</v>
      </c>
    </row>
    <row r="1508" spans="2:25" ht="14.25" customHeight="1" x14ac:dyDescent="0.25">
      <c r="B1508" s="150">
        <v>42703</v>
      </c>
      <c r="C1508" s="147">
        <v>4.7030517900736667E-2</v>
      </c>
      <c r="D1508" s="149">
        <v>4.4409201423025707E-2</v>
      </c>
      <c r="E1508" s="147">
        <v>4.8672709573632671E-2</v>
      </c>
      <c r="F1508" s="147">
        <v>5.2030351136635219E-2</v>
      </c>
      <c r="G1508" s="148">
        <v>710.87319086999992</v>
      </c>
      <c r="H1508" s="148">
        <v>15.11246364</v>
      </c>
      <c r="I1508" s="148">
        <v>56.977207039999996</v>
      </c>
      <c r="J1508" s="147">
        <v>-5.0659268597980974E-3</v>
      </c>
      <c r="K1508" s="159">
        <v>7.6211497136095124E-3</v>
      </c>
      <c r="L1508" s="148">
        <v>3564.0403999999999</v>
      </c>
      <c r="M1508" s="148">
        <v>1.040505</v>
      </c>
      <c r="N1508" s="145"/>
      <c r="O1508" s="145"/>
      <c r="P1508" s="145"/>
      <c r="Q1508" s="145"/>
      <c r="R1508" s="145"/>
      <c r="S1508" s="145"/>
      <c r="T1508" s="145"/>
      <c r="U1508" s="145"/>
      <c r="V1508" s="145"/>
      <c r="W1508" s="158"/>
      <c r="X1508" s="158"/>
      <c r="Y1508" s="145" t="s">
        <v>1682</v>
      </c>
    </row>
    <row r="1509" spans="2:25" ht="14.25" customHeight="1" x14ac:dyDescent="0.25">
      <c r="B1509" s="150">
        <v>42704</v>
      </c>
      <c r="C1509" s="147">
        <v>4.7088813082616331E-2</v>
      </c>
      <c r="D1509" s="149">
        <v>4.4479616333666323E-2</v>
      </c>
      <c r="E1509" s="147">
        <v>4.890520549675522E-2</v>
      </c>
      <c r="F1509" s="147">
        <v>5.199865292118739E-2</v>
      </c>
      <c r="G1509" s="148">
        <v>706.01674981000008</v>
      </c>
      <c r="H1509" s="148">
        <v>10.8842658</v>
      </c>
      <c r="I1509" s="148">
        <v>47.661176640000001</v>
      </c>
      <c r="J1509" s="147">
        <v>-4.5449659848507988E-3</v>
      </c>
      <c r="K1509" s="159">
        <v>7.5190365875210663E-3</v>
      </c>
      <c r="L1509" s="148">
        <v>3538.0010000000002</v>
      </c>
      <c r="M1509" s="148">
        <v>1.0394030000000001</v>
      </c>
      <c r="N1509" s="145"/>
      <c r="O1509" s="145"/>
      <c r="P1509" s="145"/>
      <c r="Q1509" s="145"/>
      <c r="R1509" s="145"/>
      <c r="S1509" s="145"/>
      <c r="T1509" s="145"/>
      <c r="U1509" s="145"/>
      <c r="V1509" s="145"/>
      <c r="W1509" s="158"/>
      <c r="X1509" s="158"/>
      <c r="Y1509" s="145" t="s">
        <v>1682</v>
      </c>
    </row>
    <row r="1510" spans="2:25" ht="14.25" customHeight="1" x14ac:dyDescent="0.25">
      <c r="B1510" s="150">
        <v>42705</v>
      </c>
      <c r="C1510" s="147">
        <v>4.7152573464052223E-2</v>
      </c>
      <c r="D1510" s="149">
        <v>4.4558216707592101E-2</v>
      </c>
      <c r="E1510" s="147">
        <v>4.8959153545087099E-2</v>
      </c>
      <c r="F1510" s="147">
        <v>5.1993044779124677E-2</v>
      </c>
      <c r="G1510" s="148">
        <v>698.07500210000001</v>
      </c>
      <c r="H1510" s="148">
        <v>13.168817050000001</v>
      </c>
      <c r="I1510" s="148">
        <v>38.439475180000002</v>
      </c>
      <c r="J1510" s="147">
        <v>-6.2298143134978676E-3</v>
      </c>
      <c r="K1510" s="159">
        <v>7.434828071532576E-3</v>
      </c>
      <c r="L1510" s="148">
        <v>3565.0360000000001</v>
      </c>
      <c r="M1510" s="148">
        <v>1.0368299999999999</v>
      </c>
      <c r="N1510" s="145"/>
      <c r="O1510" s="145"/>
      <c r="P1510" s="145"/>
      <c r="Q1510" s="145"/>
      <c r="R1510" s="145"/>
      <c r="S1510" s="145"/>
      <c r="T1510" s="145"/>
      <c r="U1510" s="145"/>
      <c r="V1510" s="145"/>
      <c r="W1510" s="158"/>
      <c r="X1510" s="158"/>
      <c r="Y1510" s="145" t="s">
        <v>1682</v>
      </c>
    </row>
    <row r="1511" spans="2:25" ht="14.25" customHeight="1" x14ac:dyDescent="0.25">
      <c r="B1511" s="150">
        <v>42706</v>
      </c>
      <c r="C1511" s="147">
        <v>4.7311341614492713E-2</v>
      </c>
      <c r="D1511" s="149">
        <v>4.4721468895023937E-2</v>
      </c>
      <c r="E1511" s="147">
        <v>4.9213590088070948E-2</v>
      </c>
      <c r="F1511" s="147">
        <v>5.2053313550644555E-2</v>
      </c>
      <c r="G1511" s="148">
        <v>691.45994982000002</v>
      </c>
      <c r="H1511" s="148">
        <v>10.24896968</v>
      </c>
      <c r="I1511" s="148">
        <v>38.17295507</v>
      </c>
      <c r="J1511" s="147">
        <v>-3.7563015260020554E-3</v>
      </c>
      <c r="K1511" s="159">
        <v>7.3318446556206174E-3</v>
      </c>
      <c r="L1511" s="148">
        <v>3528.9546999999998</v>
      </c>
      <c r="M1511" s="148">
        <v>1.0332520000000001</v>
      </c>
      <c r="N1511" s="145"/>
      <c r="O1511" s="145"/>
      <c r="P1511" s="145"/>
      <c r="Q1511" s="145"/>
      <c r="R1511" s="145"/>
      <c r="S1511" s="145"/>
      <c r="T1511" s="145"/>
      <c r="U1511" s="145"/>
      <c r="V1511" s="145"/>
      <c r="W1511" s="158"/>
      <c r="X1511" s="158"/>
      <c r="Y1511" s="145" t="s">
        <v>1682</v>
      </c>
    </row>
    <row r="1512" spans="2:25" ht="14.25" customHeight="1" x14ac:dyDescent="0.25">
      <c r="B1512" s="150">
        <v>42709</v>
      </c>
      <c r="C1512" s="147">
        <v>4.7751877254962341E-2</v>
      </c>
      <c r="D1512" s="149">
        <v>4.5128223475728847E-2</v>
      </c>
      <c r="E1512" s="147">
        <v>4.9499789537529079E-2</v>
      </c>
      <c r="F1512" s="147">
        <v>5.2551186588131807E-2</v>
      </c>
      <c r="G1512" s="148">
        <v>691.62752926999997</v>
      </c>
      <c r="H1512" s="148">
        <v>14.55235587</v>
      </c>
      <c r="I1512" s="148">
        <v>39.76408678</v>
      </c>
      <c r="J1512" s="147">
        <v>-6.0100289780502776E-3</v>
      </c>
      <c r="K1512" s="159">
        <v>7.4229631124029596E-3</v>
      </c>
      <c r="L1512" s="148">
        <v>3469.4072999999999</v>
      </c>
      <c r="M1512" s="148">
        <v>1.024761</v>
      </c>
      <c r="N1512" s="145"/>
      <c r="O1512" s="145"/>
      <c r="P1512" s="145"/>
      <c r="Q1512" s="145"/>
      <c r="R1512" s="145"/>
      <c r="S1512" s="145"/>
      <c r="T1512" s="145"/>
      <c r="U1512" s="145"/>
      <c r="V1512" s="145"/>
      <c r="W1512" s="158"/>
      <c r="X1512" s="158"/>
      <c r="Y1512" s="145" t="s">
        <v>1682</v>
      </c>
    </row>
    <row r="1513" spans="2:25" ht="14.25" customHeight="1" x14ac:dyDescent="0.25">
      <c r="B1513" s="150">
        <v>42710</v>
      </c>
      <c r="C1513" s="147">
        <v>4.8134323379283223E-2</v>
      </c>
      <c r="D1513" s="149">
        <v>4.5483170182995691E-2</v>
      </c>
      <c r="E1513" s="147">
        <v>4.9809897811193653E-2</v>
      </c>
      <c r="F1513" s="147">
        <v>5.2888791909701298E-2</v>
      </c>
      <c r="G1513" s="148">
        <v>689.25416552000002</v>
      </c>
      <c r="H1513" s="148">
        <v>19.966892300000001</v>
      </c>
      <c r="I1513" s="148">
        <v>29.53145782</v>
      </c>
      <c r="J1513" s="147">
        <v>-6.6677621789729144E-3</v>
      </c>
      <c r="K1513" s="159">
        <v>7.4056217267056065E-3</v>
      </c>
      <c r="L1513" s="148">
        <v>3459.1532999999999</v>
      </c>
      <c r="M1513" s="148">
        <v>1.0163770000000001</v>
      </c>
      <c r="N1513" s="145"/>
      <c r="O1513" s="145"/>
      <c r="P1513" s="145"/>
      <c r="Q1513" s="145"/>
      <c r="R1513" s="145"/>
      <c r="S1513" s="145"/>
      <c r="T1513" s="145"/>
      <c r="U1513" s="145"/>
      <c r="V1513" s="145"/>
      <c r="W1513" s="158"/>
      <c r="X1513" s="158"/>
      <c r="Y1513" s="145" t="s">
        <v>1682</v>
      </c>
    </row>
    <row r="1514" spans="2:25" ht="14.25" customHeight="1" x14ac:dyDescent="0.25">
      <c r="B1514" s="150">
        <v>42711</v>
      </c>
      <c r="C1514" s="147">
        <v>4.8174843921308441E-2</v>
      </c>
      <c r="D1514" s="149">
        <v>4.5522532518729251E-2</v>
      </c>
      <c r="E1514" s="147">
        <v>4.9619048689594838E-2</v>
      </c>
      <c r="F1514" s="147">
        <v>5.3004142179610442E-2</v>
      </c>
      <c r="G1514" s="148">
        <v>679.34297687000003</v>
      </c>
      <c r="H1514" s="148">
        <v>19.554071530000002</v>
      </c>
      <c r="I1514" s="148">
        <v>29.043316249999997</v>
      </c>
      <c r="J1514" s="147">
        <v>-6.2307954643224285E-3</v>
      </c>
      <c r="K1514" s="159">
        <v>7.4816096608811902E-3</v>
      </c>
      <c r="L1514" s="148">
        <v>3475.7473</v>
      </c>
      <c r="M1514" s="148">
        <v>1.015595</v>
      </c>
      <c r="N1514" s="145"/>
      <c r="O1514" s="145"/>
      <c r="P1514" s="145"/>
      <c r="Q1514" s="145"/>
      <c r="R1514" s="145"/>
      <c r="S1514" s="145"/>
      <c r="T1514" s="145"/>
      <c r="U1514" s="145"/>
      <c r="V1514" s="145"/>
      <c r="W1514" s="158"/>
      <c r="X1514" s="158"/>
      <c r="Y1514" s="145" t="s">
        <v>1682</v>
      </c>
    </row>
    <row r="1515" spans="2:25" ht="14.25" customHeight="1" x14ac:dyDescent="0.25">
      <c r="B1515" s="150">
        <v>42712</v>
      </c>
      <c r="C1515" s="147">
        <v>4.8067782567290024E-2</v>
      </c>
      <c r="D1515" s="149">
        <v>4.5395260177676623E-2</v>
      </c>
      <c r="E1515" s="147">
        <v>4.9432685375448121E-2</v>
      </c>
      <c r="F1515" s="147">
        <v>5.2946590756941546E-2</v>
      </c>
      <c r="G1515" s="148">
        <v>670.75685278000003</v>
      </c>
      <c r="H1515" s="148">
        <v>10.23718871</v>
      </c>
      <c r="I1515" s="148">
        <v>24.627058730000002</v>
      </c>
      <c r="J1515" s="147">
        <v>-1.9967876256848384E-3</v>
      </c>
      <c r="K1515" s="159">
        <v>7.5513305792649227E-3</v>
      </c>
      <c r="L1515" s="148">
        <v>3470.1426000000001</v>
      </c>
      <c r="M1515" s="148">
        <v>1.0177449999999999</v>
      </c>
      <c r="N1515" s="145"/>
      <c r="O1515" s="145"/>
      <c r="P1515" s="145"/>
      <c r="Q1515" s="145"/>
      <c r="R1515" s="145"/>
      <c r="S1515" s="145"/>
      <c r="T1515" s="145"/>
      <c r="U1515" s="145"/>
      <c r="V1515" s="145"/>
      <c r="W1515" s="158"/>
      <c r="X1515" s="158"/>
      <c r="Y1515" s="145" t="s">
        <v>1682</v>
      </c>
    </row>
    <row r="1516" spans="2:25" ht="14.25" customHeight="1" x14ac:dyDescent="0.25">
      <c r="B1516" s="150">
        <v>42713</v>
      </c>
      <c r="C1516" s="147">
        <v>4.822654145436122E-2</v>
      </c>
      <c r="D1516" s="149">
        <v>4.5539645524955014E-2</v>
      </c>
      <c r="E1516" s="147">
        <v>4.9713853855365656E-2</v>
      </c>
      <c r="F1516" s="147">
        <v>5.3100069129302117E-2</v>
      </c>
      <c r="G1516" s="148">
        <v>670.96188011999993</v>
      </c>
      <c r="H1516" s="148">
        <v>8.8280510299999992</v>
      </c>
      <c r="I1516" s="148">
        <v>26.946386859999997</v>
      </c>
      <c r="J1516" s="147">
        <v>-1.3544229223353128E-3</v>
      </c>
      <c r="K1516" s="159">
        <v>7.5604236043471038E-3</v>
      </c>
      <c r="L1516" s="148">
        <v>3493.7004000000002</v>
      </c>
      <c r="M1516" s="148">
        <v>1.014057</v>
      </c>
      <c r="N1516" s="145"/>
      <c r="O1516" s="145"/>
      <c r="P1516" s="145"/>
      <c r="Q1516" s="145"/>
      <c r="R1516" s="145"/>
      <c r="S1516" s="145"/>
      <c r="T1516" s="145"/>
      <c r="U1516" s="145"/>
      <c r="V1516" s="145"/>
      <c r="W1516" s="158"/>
      <c r="X1516" s="158"/>
      <c r="Y1516" s="145" t="s">
        <v>1682</v>
      </c>
    </row>
    <row r="1517" spans="2:25" ht="14.25" customHeight="1" x14ac:dyDescent="0.25">
      <c r="B1517" s="150">
        <v>42716</v>
      </c>
      <c r="C1517" s="147">
        <v>4.8827348896621423E-2</v>
      </c>
      <c r="D1517" s="149">
        <v>4.6098305577497375E-2</v>
      </c>
      <c r="E1517" s="147">
        <v>5.032878544178223E-2</v>
      </c>
      <c r="F1517" s="147">
        <v>5.3787359603048757E-2</v>
      </c>
      <c r="G1517" s="148">
        <v>670.67918356999996</v>
      </c>
      <c r="H1517" s="148">
        <v>11.84265971</v>
      </c>
      <c r="I1517" s="148">
        <v>47.439541869999999</v>
      </c>
      <c r="J1517" s="147">
        <v>2.165100554212557E-3</v>
      </c>
      <c r="K1517" s="159">
        <v>7.6890540255513812E-3</v>
      </c>
      <c r="L1517" s="148">
        <v>3409.1794</v>
      </c>
      <c r="M1517" s="148">
        <v>1.001463</v>
      </c>
      <c r="N1517" s="145"/>
      <c r="O1517" s="145"/>
      <c r="P1517" s="145"/>
      <c r="Q1517" s="145"/>
      <c r="R1517" s="145"/>
      <c r="S1517" s="145"/>
      <c r="T1517" s="145"/>
      <c r="U1517" s="145"/>
      <c r="V1517" s="145"/>
      <c r="W1517" s="158"/>
      <c r="X1517" s="158"/>
      <c r="Y1517" s="145" t="s">
        <v>1682</v>
      </c>
    </row>
    <row r="1518" spans="2:25" ht="14.25" customHeight="1" x14ac:dyDescent="0.25">
      <c r="B1518" s="150">
        <v>42717</v>
      </c>
      <c r="C1518" s="147">
        <v>4.9018919370689931E-2</v>
      </c>
      <c r="D1518" s="149">
        <v>4.6272851840093943E-2</v>
      </c>
      <c r="E1518" s="147">
        <v>5.0615450965755197E-2</v>
      </c>
      <c r="F1518" s="147">
        <v>5.3878026878150166E-2</v>
      </c>
      <c r="G1518" s="148">
        <v>670.77737729</v>
      </c>
      <c r="H1518" s="148">
        <v>14.383695970000002</v>
      </c>
      <c r="I1518" s="148">
        <v>31.39047806</v>
      </c>
      <c r="J1518" s="147">
        <v>-2.464658050764114E-3</v>
      </c>
      <c r="K1518" s="159">
        <v>7.6051750380562236E-3</v>
      </c>
      <c r="L1518" s="148">
        <v>3405.0355</v>
      </c>
      <c r="M1518" s="148">
        <v>0.99776200000000004</v>
      </c>
      <c r="N1518" s="145"/>
      <c r="O1518" s="145"/>
      <c r="P1518" s="145"/>
      <c r="Q1518" s="145"/>
      <c r="R1518" s="145"/>
      <c r="S1518" s="145"/>
      <c r="T1518" s="145"/>
      <c r="U1518" s="145"/>
      <c r="V1518" s="145"/>
      <c r="W1518" s="158"/>
      <c r="X1518" s="158"/>
      <c r="Y1518" s="145" t="s">
        <v>1682</v>
      </c>
    </row>
    <row r="1519" spans="2:25" ht="14.25" customHeight="1" x14ac:dyDescent="0.25">
      <c r="B1519" s="150">
        <v>42718</v>
      </c>
      <c r="C1519" s="147">
        <v>4.907791749225688E-2</v>
      </c>
      <c r="D1519" s="149">
        <v>4.6251333700439171E-2</v>
      </c>
      <c r="E1519" s="147">
        <v>5.0701437852522097E-2</v>
      </c>
      <c r="F1519" s="147">
        <v>5.4001336389493088E-2</v>
      </c>
      <c r="G1519" s="148">
        <v>669.47048361999998</v>
      </c>
      <c r="H1519" s="148">
        <v>13.04476678</v>
      </c>
      <c r="I1519" s="148">
        <v>29.226752250000001</v>
      </c>
      <c r="J1519" s="147">
        <v>-2.8331931261082327E-3</v>
      </c>
      <c r="K1519" s="159">
        <v>7.750002689053917E-3</v>
      </c>
      <c r="L1519" s="148">
        <v>3378.9452999999999</v>
      </c>
      <c r="M1519" s="148">
        <v>0.99729299999999999</v>
      </c>
      <c r="N1519" s="145"/>
      <c r="O1519" s="145"/>
      <c r="P1519" s="145"/>
      <c r="Q1519" s="145"/>
      <c r="R1519" s="145"/>
      <c r="S1519" s="145"/>
      <c r="T1519" s="145"/>
      <c r="U1519" s="145"/>
      <c r="V1519" s="145"/>
      <c r="W1519" s="158"/>
      <c r="X1519" s="158"/>
      <c r="Y1519" s="145" t="s">
        <v>1682</v>
      </c>
    </row>
    <row r="1520" spans="2:25" ht="14.25" customHeight="1" x14ac:dyDescent="0.25">
      <c r="B1520" s="150">
        <v>42719</v>
      </c>
      <c r="C1520" s="147">
        <v>4.9351138900534844E-2</v>
      </c>
      <c r="D1520" s="149">
        <v>4.6539596187596607E-2</v>
      </c>
      <c r="E1520" s="147">
        <v>5.0967075375121303E-2</v>
      </c>
      <c r="F1520" s="147">
        <v>5.4305398385222248E-2</v>
      </c>
      <c r="G1520" s="148">
        <v>668.56441743000005</v>
      </c>
      <c r="H1520" s="148">
        <v>14.933451720000001</v>
      </c>
      <c r="I1520" s="148">
        <v>33.304727230000005</v>
      </c>
      <c r="J1520" s="147">
        <v>-6.4624433774438036E-3</v>
      </c>
      <c r="K1520" s="159">
        <v>7.7658021976256403E-3</v>
      </c>
      <c r="L1520" s="148">
        <v>3340.4337999999998</v>
      </c>
      <c r="M1520" s="148">
        <v>0.99167400000000006</v>
      </c>
      <c r="N1520" s="145"/>
      <c r="O1520" s="145"/>
      <c r="P1520" s="145"/>
      <c r="Q1520" s="145"/>
      <c r="R1520" s="145"/>
      <c r="S1520" s="145"/>
      <c r="T1520" s="145"/>
      <c r="U1520" s="145"/>
      <c r="V1520" s="145"/>
      <c r="W1520" s="158"/>
      <c r="X1520" s="158"/>
      <c r="Y1520" s="145" t="s">
        <v>1682</v>
      </c>
    </row>
    <row r="1521" spans="2:25" ht="14.25" customHeight="1" x14ac:dyDescent="0.25">
      <c r="B1521" s="150">
        <v>42720</v>
      </c>
      <c r="C1521" s="147">
        <v>4.9242307209720622E-2</v>
      </c>
      <c r="D1521" s="149">
        <v>4.6506268490061231E-2</v>
      </c>
      <c r="E1521" s="147">
        <v>5.0628872438081486E-2</v>
      </c>
      <c r="F1521" s="147">
        <v>5.4120094841519882E-2</v>
      </c>
      <c r="G1521" s="148">
        <v>662.58058125000002</v>
      </c>
      <c r="H1521" s="148">
        <v>6.9246405700000002</v>
      </c>
      <c r="I1521" s="148">
        <v>21.280608830000002</v>
      </c>
      <c r="J1521" s="147">
        <v>-6.0994064552811729E-3</v>
      </c>
      <c r="K1521" s="159">
        <v>7.613826351458651E-3</v>
      </c>
      <c r="L1521" s="148">
        <v>3346.0304999999998</v>
      </c>
      <c r="M1521" s="148">
        <v>0.993649</v>
      </c>
      <c r="N1521" s="145"/>
      <c r="O1521" s="145"/>
      <c r="P1521" s="145"/>
      <c r="Q1521" s="145"/>
      <c r="R1521" s="145"/>
      <c r="S1521" s="145"/>
      <c r="T1521" s="145"/>
      <c r="U1521" s="145"/>
      <c r="V1521" s="145"/>
      <c r="W1521" s="158"/>
      <c r="X1521" s="158"/>
      <c r="Y1521" s="145" t="s">
        <v>1682</v>
      </c>
    </row>
    <row r="1522" spans="2:25" ht="14.25" customHeight="1" x14ac:dyDescent="0.25">
      <c r="B1522" s="150">
        <v>42723</v>
      </c>
      <c r="C1522" s="147">
        <v>4.9242594375711546E-2</v>
      </c>
      <c r="D1522" s="149">
        <v>4.6491083807667762E-2</v>
      </c>
      <c r="E1522" s="147">
        <v>5.0669842666404563E-2</v>
      </c>
      <c r="F1522" s="147">
        <v>5.4007920824456435E-2</v>
      </c>
      <c r="G1522" s="148">
        <v>658.97903507000001</v>
      </c>
      <c r="H1522" s="148">
        <v>12.00799846</v>
      </c>
      <c r="I1522" s="148">
        <v>17.708236420000002</v>
      </c>
      <c r="J1522" s="147">
        <v>-5.7216567165294272E-3</v>
      </c>
      <c r="K1522" s="159">
        <v>7.5168370167886731E-3</v>
      </c>
      <c r="L1522" s="148">
        <v>3328.9827</v>
      </c>
      <c r="M1522" s="148">
        <v>0.99354100000000001</v>
      </c>
      <c r="N1522" s="145"/>
      <c r="O1522" s="145"/>
      <c r="P1522" s="145"/>
      <c r="Q1522" s="145"/>
      <c r="R1522" s="145"/>
      <c r="S1522" s="145"/>
      <c r="T1522" s="145"/>
      <c r="U1522" s="145"/>
      <c r="V1522" s="145"/>
      <c r="W1522" s="158"/>
      <c r="X1522" s="158"/>
      <c r="Y1522" s="145" t="s">
        <v>1682</v>
      </c>
    </row>
    <row r="1523" spans="2:25" ht="14.25" customHeight="1" x14ac:dyDescent="0.25">
      <c r="B1523" s="150">
        <v>42724</v>
      </c>
      <c r="C1523" s="147">
        <v>4.9335006815158178E-2</v>
      </c>
      <c r="D1523" s="149">
        <v>4.6601754681110191E-2</v>
      </c>
      <c r="E1523" s="147">
        <v>5.078498998880035E-2</v>
      </c>
      <c r="F1523" s="147">
        <v>5.4140431336164634E-2</v>
      </c>
      <c r="G1523" s="148">
        <v>655.00208415999998</v>
      </c>
      <c r="H1523" s="148">
        <v>12.323646700000001</v>
      </c>
      <c r="I1523" s="148">
        <v>20.246821570000002</v>
      </c>
      <c r="J1523" s="147">
        <v>-5.2090411354124644E-3</v>
      </c>
      <c r="K1523" s="159">
        <v>7.5386766550544423E-3</v>
      </c>
      <c r="L1523" s="148">
        <v>3309.0641000000001</v>
      </c>
      <c r="M1523" s="148">
        <v>0.99173199999999995</v>
      </c>
      <c r="N1523" s="145"/>
      <c r="O1523" s="145"/>
      <c r="P1523" s="145"/>
      <c r="Q1523" s="145"/>
      <c r="R1523" s="145"/>
      <c r="S1523" s="145"/>
      <c r="T1523" s="145"/>
      <c r="U1523" s="145"/>
      <c r="V1523" s="145"/>
      <c r="W1523" s="158"/>
      <c r="X1523" s="158"/>
      <c r="Y1523" s="145" t="s">
        <v>1682</v>
      </c>
    </row>
    <row r="1524" spans="2:25" ht="14.25" customHeight="1" x14ac:dyDescent="0.25">
      <c r="B1524" s="150">
        <v>42725</v>
      </c>
      <c r="C1524" s="147">
        <v>4.9121365312858746E-2</v>
      </c>
      <c r="D1524" s="149">
        <v>4.6375121832105591E-2</v>
      </c>
      <c r="E1524" s="147">
        <v>5.0663037797311496E-2</v>
      </c>
      <c r="F1524" s="147">
        <v>5.4056961238855367E-2</v>
      </c>
      <c r="G1524" s="148">
        <v>652.43651651999994</v>
      </c>
      <c r="H1524" s="148">
        <v>14.80338806</v>
      </c>
      <c r="I1524" s="148">
        <v>23.343958009999998</v>
      </c>
      <c r="J1524" s="147">
        <v>-3.5532375587890926E-3</v>
      </c>
      <c r="K1524" s="159">
        <v>7.6818394067497756E-3</v>
      </c>
      <c r="L1524" s="148">
        <v>3338.5360000000001</v>
      </c>
      <c r="M1524" s="148">
        <v>0.99592700000000001</v>
      </c>
      <c r="N1524" s="145"/>
      <c r="O1524" s="145"/>
      <c r="P1524" s="145"/>
      <c r="Q1524" s="145"/>
      <c r="R1524" s="145"/>
      <c r="S1524" s="145"/>
      <c r="T1524" s="145"/>
      <c r="U1524" s="145"/>
      <c r="V1524" s="145"/>
      <c r="W1524" s="158"/>
      <c r="X1524" s="158"/>
      <c r="Y1524" s="145" t="s">
        <v>1682</v>
      </c>
    </row>
    <row r="1525" spans="2:25" ht="14.25" customHeight="1" x14ac:dyDescent="0.25">
      <c r="B1525" s="150">
        <v>42726</v>
      </c>
      <c r="C1525" s="147">
        <v>4.8788297397938288E-2</v>
      </c>
      <c r="D1525" s="149">
        <v>4.6001217679556249E-2</v>
      </c>
      <c r="E1525" s="147">
        <v>5.0316790201182258E-2</v>
      </c>
      <c r="F1525" s="147">
        <v>5.3872413477233982E-2</v>
      </c>
      <c r="G1525" s="148">
        <v>650.30690511</v>
      </c>
      <c r="H1525" s="148">
        <v>18.65750105</v>
      </c>
      <c r="I1525" s="148">
        <v>17.105361569999999</v>
      </c>
      <c r="J1525" s="147">
        <v>-8.6119063695748942E-4</v>
      </c>
      <c r="K1525" s="159">
        <v>7.8711957976777339E-3</v>
      </c>
      <c r="L1525" s="148">
        <v>3335.672</v>
      </c>
      <c r="M1525" s="148">
        <v>1.0024660000000001</v>
      </c>
      <c r="N1525" s="145"/>
      <c r="O1525" s="145"/>
      <c r="P1525" s="145"/>
      <c r="Q1525" s="145"/>
      <c r="R1525" s="145"/>
      <c r="S1525" s="145"/>
      <c r="T1525" s="145"/>
      <c r="U1525" s="145"/>
      <c r="V1525" s="145"/>
      <c r="W1525" s="158"/>
      <c r="X1525" s="158"/>
      <c r="Y1525" s="145" t="s">
        <v>1682</v>
      </c>
    </row>
    <row r="1526" spans="2:25" ht="14.25" customHeight="1" x14ac:dyDescent="0.25">
      <c r="B1526" s="150">
        <v>42727</v>
      </c>
      <c r="C1526" s="147">
        <v>4.8786417158124887E-2</v>
      </c>
      <c r="D1526" s="149">
        <v>4.6020882522311568E-2</v>
      </c>
      <c r="E1526" s="147">
        <v>5.019263353614932E-2</v>
      </c>
      <c r="F1526" s="147">
        <v>5.387491194439923E-2</v>
      </c>
      <c r="G1526" s="148">
        <v>650.18004314999996</v>
      </c>
      <c r="H1526" s="148">
        <v>12.71525501</v>
      </c>
      <c r="I1526" s="148">
        <v>18.492792510000001</v>
      </c>
      <c r="J1526" s="147">
        <v>-3.6028256545554422E-4</v>
      </c>
      <c r="K1526" s="159">
        <v>7.8540294220876619E-3</v>
      </c>
      <c r="L1526" s="148">
        <v>3307.5990999999999</v>
      </c>
      <c r="M1526" s="148">
        <v>1.002259</v>
      </c>
      <c r="N1526" s="145"/>
      <c r="O1526" s="145"/>
      <c r="P1526" s="145"/>
      <c r="Q1526" s="145"/>
      <c r="R1526" s="145"/>
      <c r="S1526" s="145"/>
      <c r="T1526" s="145"/>
      <c r="U1526" s="145"/>
      <c r="V1526" s="145"/>
      <c r="W1526" s="158"/>
      <c r="X1526" s="158"/>
      <c r="Y1526" s="145" t="s">
        <v>1682</v>
      </c>
    </row>
    <row r="1527" spans="2:25" ht="14.25" customHeight="1" x14ac:dyDescent="0.25">
      <c r="B1527" s="150">
        <v>42730</v>
      </c>
      <c r="C1527" s="147">
        <v>4.8913727944625417E-2</v>
      </c>
      <c r="D1527" s="149">
        <v>4.6070500423763781E-2</v>
      </c>
      <c r="E1527" s="147">
        <v>5.0346024635806702E-2</v>
      </c>
      <c r="F1527" s="147">
        <v>5.4067904027729478E-2</v>
      </c>
      <c r="G1527" s="148">
        <v>642.15745157000003</v>
      </c>
      <c r="H1527" s="148">
        <v>6.3954293899999994</v>
      </c>
      <c r="I1527" s="148">
        <v>21.962755869999999</v>
      </c>
      <c r="J1527" s="147">
        <v>-1.3989070749233744E-4</v>
      </c>
      <c r="K1527" s="159">
        <v>7.997403603965697E-3</v>
      </c>
      <c r="L1527" s="148">
        <v>3322.4005999999999</v>
      </c>
      <c r="M1527" s="148">
        <v>1.0007550000000001</v>
      </c>
      <c r="N1527" s="145"/>
      <c r="O1527" s="145"/>
      <c r="P1527" s="145"/>
      <c r="Q1527" s="145"/>
      <c r="R1527" s="145"/>
      <c r="S1527" s="145"/>
      <c r="T1527" s="145"/>
      <c r="U1527" s="145"/>
      <c r="V1527" s="145"/>
      <c r="W1527" s="158"/>
      <c r="X1527" s="158"/>
      <c r="Y1527" s="145" t="s">
        <v>1682</v>
      </c>
    </row>
    <row r="1528" spans="2:25" ht="14.25" customHeight="1" x14ac:dyDescent="0.25">
      <c r="B1528" s="150">
        <v>42731</v>
      </c>
      <c r="C1528" s="147">
        <v>4.896092264666168E-2</v>
      </c>
      <c r="D1528" s="149">
        <v>4.6112641612799592E-2</v>
      </c>
      <c r="E1528" s="147">
        <v>5.035521056558051E-2</v>
      </c>
      <c r="F1528" s="147">
        <v>5.4108891444927434E-2</v>
      </c>
      <c r="G1528" s="148">
        <v>639.81018496000002</v>
      </c>
      <c r="H1528" s="148">
        <v>10.541841</v>
      </c>
      <c r="I1528" s="148">
        <v>15.22472131</v>
      </c>
      <c r="J1528" s="147">
        <v>-6.9287395789922553E-4</v>
      </c>
      <c r="K1528" s="159">
        <v>7.9962498321278427E-3</v>
      </c>
      <c r="L1528" s="148">
        <v>3316.3852000000002</v>
      </c>
      <c r="M1528" s="148">
        <v>1.000402</v>
      </c>
      <c r="N1528" s="145"/>
      <c r="O1528" s="145"/>
      <c r="P1528" s="145"/>
      <c r="Q1528" s="145"/>
      <c r="R1528" s="145"/>
      <c r="S1528" s="145"/>
      <c r="T1528" s="145"/>
      <c r="U1528" s="145"/>
      <c r="V1528" s="145"/>
      <c r="W1528" s="158"/>
      <c r="X1528" s="158"/>
      <c r="Y1528" s="145" t="s">
        <v>1682</v>
      </c>
    </row>
    <row r="1529" spans="2:25" ht="14.25" customHeight="1" x14ac:dyDescent="0.25">
      <c r="B1529" s="150">
        <v>42732</v>
      </c>
      <c r="C1529" s="147">
        <v>4.9004543716056989E-2</v>
      </c>
      <c r="D1529" s="149">
        <v>4.6191776930735937E-2</v>
      </c>
      <c r="E1529" s="147">
        <v>5.0415606739451412E-2</v>
      </c>
      <c r="F1529" s="147">
        <v>5.4112554496837849E-2</v>
      </c>
      <c r="G1529" s="148">
        <v>642.77928276</v>
      </c>
      <c r="H1529" s="148">
        <v>6.5712792400000009</v>
      </c>
      <c r="I1529" s="148">
        <v>14.039860130000001</v>
      </c>
      <c r="J1529" s="147">
        <v>-1.2011566293847844E-3</v>
      </c>
      <c r="K1529" s="159">
        <v>7.9207775661019122E-3</v>
      </c>
      <c r="L1529" s="148">
        <v>3301.8887</v>
      </c>
      <c r="M1529" s="148">
        <v>0.99912599999999996</v>
      </c>
      <c r="N1529" s="145"/>
      <c r="O1529" s="145"/>
      <c r="P1529" s="145"/>
      <c r="Q1529" s="145"/>
      <c r="R1529" s="145"/>
      <c r="S1529" s="145"/>
      <c r="T1529" s="145"/>
      <c r="U1529" s="145"/>
      <c r="V1529" s="145"/>
      <c r="W1529" s="158"/>
      <c r="X1529" s="158"/>
      <c r="Y1529" s="145" t="s">
        <v>1682</v>
      </c>
    </row>
    <row r="1530" spans="2:25" ht="14.25" customHeight="1" x14ac:dyDescent="0.25">
      <c r="B1530" s="150">
        <v>42733</v>
      </c>
      <c r="C1530" s="147">
        <v>4.8874472591259835E-2</v>
      </c>
      <c r="D1530" s="149">
        <v>4.5997473555883302E-2</v>
      </c>
      <c r="E1530" s="147">
        <v>5.0246600638603478E-2</v>
      </c>
      <c r="F1530" s="147">
        <v>5.4059940687408492E-2</v>
      </c>
      <c r="G1530" s="148">
        <v>644.35189210999999</v>
      </c>
      <c r="H1530" s="148">
        <v>7.7919194300000001</v>
      </c>
      <c r="I1530" s="148">
        <v>16.283802299999998</v>
      </c>
      <c r="J1530" s="147">
        <v>8.6058631529707273E-4</v>
      </c>
      <c r="K1530" s="159">
        <v>8.0624671315251903E-3</v>
      </c>
      <c r="L1530" s="148">
        <v>3297.7647999999999</v>
      </c>
      <c r="M1530" s="148">
        <v>1.001663</v>
      </c>
      <c r="N1530" s="145"/>
      <c r="O1530" s="145"/>
      <c r="P1530" s="145"/>
      <c r="Q1530" s="145"/>
      <c r="R1530" s="145"/>
      <c r="S1530" s="145"/>
      <c r="T1530" s="145"/>
      <c r="U1530" s="145"/>
      <c r="V1530" s="145"/>
      <c r="W1530" s="158"/>
      <c r="X1530" s="158"/>
      <c r="Y1530" s="145" t="s">
        <v>1682</v>
      </c>
    </row>
    <row r="1531" spans="2:25" ht="14.25" customHeight="1" x14ac:dyDescent="0.25">
      <c r="B1531" s="150">
        <v>42734</v>
      </c>
      <c r="C1531" s="147">
        <v>4.866877411532574E-2</v>
      </c>
      <c r="D1531" s="149">
        <v>4.5785916802051622E-2</v>
      </c>
      <c r="E1531" s="147">
        <v>5.0014656790784415E-2</v>
      </c>
      <c r="F1531" s="147">
        <v>5.3840699608826287E-2</v>
      </c>
      <c r="G1531" s="148">
        <v>646.23052164000001</v>
      </c>
      <c r="H1531" s="148">
        <v>9.1429106400000002</v>
      </c>
      <c r="I1531" s="148">
        <v>16.017693120000001</v>
      </c>
      <c r="J1531" s="147">
        <v>1.7881751196242809E-3</v>
      </c>
      <c r="K1531" s="159">
        <v>8.0547828067746643E-3</v>
      </c>
      <c r="L1531" s="148">
        <v>3310.0808000000002</v>
      </c>
      <c r="M1531" s="148">
        <v>1.005895</v>
      </c>
      <c r="N1531" s="145"/>
      <c r="O1531" s="145"/>
      <c r="P1531" s="145"/>
      <c r="Q1531" s="145"/>
      <c r="R1531" s="145"/>
      <c r="S1531" s="145"/>
      <c r="T1531" s="145"/>
      <c r="U1531" s="145"/>
      <c r="V1531" s="145"/>
      <c r="W1531" s="158"/>
      <c r="X1531" s="158"/>
      <c r="Y1531" s="145" t="s">
        <v>1682</v>
      </c>
    </row>
    <row r="1532" spans="2:25" ht="14.25" customHeight="1" x14ac:dyDescent="0.25">
      <c r="B1532" s="150">
        <v>42738</v>
      </c>
      <c r="C1532" s="147">
        <v>4.8625351269142754E-2</v>
      </c>
      <c r="D1532" s="149">
        <v>4.5765130675404123E-2</v>
      </c>
      <c r="E1532" s="147">
        <v>5.0087336188722638E-2</v>
      </c>
      <c r="F1532" s="147">
        <v>5.3854720905691836E-2</v>
      </c>
      <c r="G1532" s="148">
        <v>650.19488196999998</v>
      </c>
      <c r="H1532" s="148">
        <v>7.5136810800000005</v>
      </c>
      <c r="I1532" s="148">
        <v>21.117691699999998</v>
      </c>
      <c r="J1532" s="147">
        <v>-2.0646942408904384E-3</v>
      </c>
      <c r="K1532" s="159">
        <v>8.0895902302877132E-3</v>
      </c>
      <c r="L1532" s="148">
        <v>3342.2271999999998</v>
      </c>
      <c r="M1532" s="148">
        <v>1.0065120000000001</v>
      </c>
      <c r="N1532" s="147">
        <v>2.7648339055459442E-4</v>
      </c>
      <c r="O1532" s="147">
        <v>3.2867788969121581E-4</v>
      </c>
      <c r="P1532" s="147">
        <v>-1.5876756429369432E-3</v>
      </c>
      <c r="Q1532" s="147">
        <v>1.1571673497706096E-3</v>
      </c>
      <c r="R1532" s="159"/>
      <c r="S1532" s="159"/>
      <c r="T1532" s="159"/>
      <c r="U1532" s="159"/>
      <c r="V1532" s="145"/>
      <c r="W1532" s="158"/>
      <c r="X1532" s="158"/>
      <c r="Y1532" s="145" t="s">
        <v>1682</v>
      </c>
    </row>
    <row r="1533" spans="2:25" ht="14.25" customHeight="1" x14ac:dyDescent="0.25">
      <c r="B1533" s="150">
        <v>42739</v>
      </c>
      <c r="C1533" s="147">
        <v>4.8529978034274314E-2</v>
      </c>
      <c r="D1533" s="149">
        <v>4.5627934418542168E-2</v>
      </c>
      <c r="E1533" s="147">
        <v>5.0048270399565123E-2</v>
      </c>
      <c r="F1533" s="147">
        <v>5.3793977443812029E-2</v>
      </c>
      <c r="G1533" s="148">
        <v>651.50950054999998</v>
      </c>
      <c r="H1533" s="148">
        <v>7.5270227900000002</v>
      </c>
      <c r="I1533" s="148">
        <v>23.02952312</v>
      </c>
      <c r="J1533" s="147">
        <v>-3.9154224051234044E-3</v>
      </c>
      <c r="K1533" s="159">
        <v>8.1660430252698604E-3</v>
      </c>
      <c r="L1533" s="148">
        <v>3368.3117000000002</v>
      </c>
      <c r="M1533" s="148">
        <v>1.0087539999999999</v>
      </c>
      <c r="N1533" s="147">
        <v>2.2627825080444421E-3</v>
      </c>
      <c r="O1533" s="147">
        <v>2.9972278691162025E-3</v>
      </c>
      <c r="P1533" s="147">
        <v>1.6823166085555897E-4</v>
      </c>
      <c r="Q1533" s="147">
        <v>0</v>
      </c>
      <c r="R1533" s="159"/>
      <c r="S1533" s="159"/>
      <c r="T1533" s="159"/>
      <c r="U1533" s="159"/>
      <c r="V1533" s="145"/>
      <c r="W1533" s="158"/>
      <c r="X1533" s="158"/>
      <c r="Y1533" s="145" t="s">
        <v>1682</v>
      </c>
    </row>
    <row r="1534" spans="2:25" ht="14.25" customHeight="1" x14ac:dyDescent="0.25">
      <c r="B1534" s="150">
        <v>42740</v>
      </c>
      <c r="C1534" s="147">
        <v>4.8602170149826936E-2</v>
      </c>
      <c r="D1534" s="149">
        <v>4.5512588223649258E-2</v>
      </c>
      <c r="E1534" s="147">
        <v>4.9753777868748308E-2</v>
      </c>
      <c r="F1534" s="147">
        <v>5.3664662556678205E-2</v>
      </c>
      <c r="G1534" s="148">
        <v>650.25827027000003</v>
      </c>
      <c r="H1534" s="148">
        <v>12.73009982</v>
      </c>
      <c r="I1534" s="148">
        <v>20.85727193</v>
      </c>
      <c r="J1534" s="147">
        <v>-5.2392560763542036E-3</v>
      </c>
      <c r="K1534" s="159">
        <v>8.1520743330289469E-3</v>
      </c>
      <c r="L1534" s="148">
        <v>3367.7892000000002</v>
      </c>
      <c r="M1534" s="148">
        <v>1.0077609999999999</v>
      </c>
      <c r="N1534" s="147">
        <v>5.0674624609961883E-3</v>
      </c>
      <c r="O1534" s="147">
        <v>9.1543862009679387E-4</v>
      </c>
      <c r="P1534" s="147">
        <v>5.4066104325342602E-3</v>
      </c>
      <c r="Q1534" s="147">
        <v>3.1318590798663198E-2</v>
      </c>
      <c r="R1534" s="159"/>
      <c r="S1534" s="159"/>
      <c r="T1534" s="159"/>
      <c r="U1534" s="159"/>
      <c r="V1534" s="145"/>
      <c r="W1534" s="158"/>
      <c r="X1534" s="158"/>
      <c r="Y1534" s="145" t="s">
        <v>1682</v>
      </c>
    </row>
    <row r="1535" spans="2:25" ht="14.25" customHeight="1" x14ac:dyDescent="0.25">
      <c r="B1535" s="150">
        <v>42741</v>
      </c>
      <c r="C1535" s="147">
        <v>4.8201154047223312E-2</v>
      </c>
      <c r="D1535" s="149">
        <v>4.5349897440593111E-2</v>
      </c>
      <c r="E1535" s="147">
        <v>4.9562245966592366E-2</v>
      </c>
      <c r="F1535" s="147">
        <v>5.3546621337582187E-2</v>
      </c>
      <c r="G1535" s="148">
        <v>649.97703739999997</v>
      </c>
      <c r="H1535" s="148">
        <v>12.89176769</v>
      </c>
      <c r="I1535" s="148">
        <v>23.77615883</v>
      </c>
      <c r="J1535" s="147">
        <v>2.9084853694417111E-4</v>
      </c>
      <c r="K1535" s="159">
        <v>8.1967238969890763E-3</v>
      </c>
      <c r="L1535" s="148">
        <v>3347.6664999999998</v>
      </c>
      <c r="M1535" s="148">
        <v>1.0160290000000001</v>
      </c>
      <c r="N1535" s="147">
        <v>3.4439987854216602E-3</v>
      </c>
      <c r="O1535" s="147">
        <v>3.5718960177435642E-3</v>
      </c>
      <c r="P1535" s="147">
        <v>4.0561735048075158E-3</v>
      </c>
      <c r="Q1535" s="147">
        <v>1.1295255904137738E-3</v>
      </c>
      <c r="R1535" s="160">
        <v>1</v>
      </c>
      <c r="S1535" s="155">
        <v>1</v>
      </c>
      <c r="T1535" s="155">
        <v>1</v>
      </c>
      <c r="U1535" s="155">
        <v>1</v>
      </c>
      <c r="V1535" s="155">
        <v>1</v>
      </c>
      <c r="W1535" s="146">
        <v>5.0286633812686833E-3</v>
      </c>
      <c r="X1535" s="145" t="s">
        <v>1708</v>
      </c>
      <c r="Y1535" s="145" t="s">
        <v>1682</v>
      </c>
    </row>
    <row r="1536" spans="2:25" x14ac:dyDescent="0.25">
      <c r="B1536" s="150">
        <v>42744</v>
      </c>
      <c r="C1536" s="147">
        <v>4.7882994093960213E-2</v>
      </c>
      <c r="D1536" s="149">
        <v>4.5029218788287695E-2</v>
      </c>
      <c r="E1536" s="147">
        <v>4.9441987055060595E-2</v>
      </c>
      <c r="F1536" s="147">
        <v>5.3343220297982892E-2</v>
      </c>
      <c r="G1536" s="148">
        <v>652.55540465000001</v>
      </c>
      <c r="H1536" s="148">
        <v>11.59945203</v>
      </c>
      <c r="I1536" s="148">
        <v>25.620614739999997</v>
      </c>
      <c r="J1536" s="147">
        <v>1.9537997071406733E-3</v>
      </c>
      <c r="K1536" s="159">
        <v>8.3140015096951972E-3</v>
      </c>
      <c r="L1536" s="148">
        <v>3363.9014000000002</v>
      </c>
      <c r="M1536" s="148">
        <v>1.0227489999999999</v>
      </c>
      <c r="N1536" s="147">
        <v>6.2486037390514695E-3</v>
      </c>
      <c r="O1536" s="147">
        <v>7.4924979484352937E-3</v>
      </c>
      <c r="P1536" s="147">
        <v>1.9910789180835956E-3</v>
      </c>
      <c r="Q1536" s="147">
        <v>3.0045098448047512E-3</v>
      </c>
      <c r="R1536" s="161">
        <v>1.0062486037390515</v>
      </c>
      <c r="S1536" s="146">
        <v>1.0074924979484352</v>
      </c>
      <c r="T1536" s="146">
        <v>1.0019910789180837</v>
      </c>
      <c r="U1536" s="146">
        <v>1.0030045098448048</v>
      </c>
      <c r="V1536" s="146">
        <v>1.0016094960265567</v>
      </c>
      <c r="W1536" s="146">
        <v>0.16094960265566502</v>
      </c>
      <c r="X1536" s="145" t="s">
        <v>1708</v>
      </c>
      <c r="Y1536" s="145" t="s">
        <v>1682</v>
      </c>
    </row>
    <row r="1537" spans="2:25" x14ac:dyDescent="0.25">
      <c r="B1537" s="150">
        <v>42745</v>
      </c>
      <c r="C1537" s="147">
        <v>4.7900301704661828E-2</v>
      </c>
      <c r="D1537" s="149">
        <v>4.5053554737337367E-2</v>
      </c>
      <c r="E1537" s="147">
        <v>4.937644385816737E-2</v>
      </c>
      <c r="F1537" s="147">
        <v>5.3404065557893517E-2</v>
      </c>
      <c r="G1537" s="148">
        <v>658.55781405999994</v>
      </c>
      <c r="H1537" s="148">
        <v>10.298979360000001</v>
      </c>
      <c r="I1537" s="148">
        <v>23.834526839999999</v>
      </c>
      <c r="J1537" s="147">
        <v>1.7306083806229442E-3</v>
      </c>
      <c r="K1537" s="159">
        <v>8.3505108205561493E-3</v>
      </c>
      <c r="L1537" s="148">
        <v>3358.2716</v>
      </c>
      <c r="M1537" s="148">
        <v>1.0222070000000001</v>
      </c>
      <c r="N1537" s="147">
        <v>-4.8594839254258724E-4</v>
      </c>
      <c r="O1537" s="147">
        <v>-8.9049967918108344E-4</v>
      </c>
      <c r="P1537" s="147">
        <v>1.5605799326074143E-3</v>
      </c>
      <c r="Q1537" s="147">
        <v>-8.2679040752834136E-4</v>
      </c>
      <c r="R1537" s="161">
        <v>1.0057596188475662</v>
      </c>
      <c r="S1537" s="146">
        <v>1.0065953262022347</v>
      </c>
      <c r="T1537" s="146">
        <v>1.0035547660884949</v>
      </c>
      <c r="U1537" s="146">
        <v>1.0021752353373574</v>
      </c>
      <c r="V1537" s="146">
        <v>1.0011569388969699</v>
      </c>
      <c r="W1537" s="146">
        <v>-4.5182991114013457E-2</v>
      </c>
      <c r="X1537" s="145" t="s">
        <v>1708</v>
      </c>
      <c r="Y1537" s="145" t="s">
        <v>1682</v>
      </c>
    </row>
    <row r="1538" spans="2:25" x14ac:dyDescent="0.25">
      <c r="B1538" s="150">
        <v>42746</v>
      </c>
      <c r="C1538" s="147">
        <v>4.8172532913262567E-2</v>
      </c>
      <c r="D1538" s="149">
        <v>4.530190840611352E-2</v>
      </c>
      <c r="E1538" s="147">
        <v>4.9770202547258273E-2</v>
      </c>
      <c r="F1538" s="147">
        <v>5.3705985038661044E-2</v>
      </c>
      <c r="G1538" s="148">
        <v>665.06609539999999</v>
      </c>
      <c r="H1538" s="148">
        <v>10.8255842</v>
      </c>
      <c r="I1538" s="148">
        <v>21.723269139999999</v>
      </c>
      <c r="J1538" s="147">
        <v>1.3543262885969739E-3</v>
      </c>
      <c r="K1538" s="159">
        <v>8.4040766325475247E-3</v>
      </c>
      <c r="L1538" s="148">
        <v>3334.4953999999998</v>
      </c>
      <c r="M1538" s="148">
        <v>1.0162770000000001</v>
      </c>
      <c r="N1538" s="147">
        <v>-5.7516334337959947E-3</v>
      </c>
      <c r="O1538" s="147">
        <v>-5.5396420996864796E-3</v>
      </c>
      <c r="P1538" s="147">
        <v>-7.8817176497523803E-3</v>
      </c>
      <c r="Q1538" s="147">
        <v>-5.5793750107430793E-3</v>
      </c>
      <c r="R1538" s="161">
        <v>0.99997485819744059</v>
      </c>
      <c r="S1538" s="146">
        <v>1.001019148355857</v>
      </c>
      <c r="T1538" s="146">
        <v>0.9956450307761221</v>
      </c>
      <c r="U1538" s="146">
        <v>0.99658372387293059</v>
      </c>
      <c r="V1538" s="146">
        <v>0.99974898338269991</v>
      </c>
      <c r="W1538" s="146">
        <v>-0.14063284781516883</v>
      </c>
      <c r="X1538" s="145" t="s">
        <v>1708</v>
      </c>
      <c r="Y1538" s="145" t="s">
        <v>1682</v>
      </c>
    </row>
    <row r="1539" spans="2:25" x14ac:dyDescent="0.25">
      <c r="B1539" s="150">
        <v>42747</v>
      </c>
      <c r="C1539" s="147">
        <v>4.8282818101640222E-2</v>
      </c>
      <c r="D1539" s="149">
        <v>4.5409317913491169E-2</v>
      </c>
      <c r="E1539" s="147">
        <v>4.9868508663838795E-2</v>
      </c>
      <c r="F1539" s="147">
        <v>5.3826961680866175E-2</v>
      </c>
      <c r="G1539" s="148">
        <v>670.18679639000004</v>
      </c>
      <c r="H1539" s="148">
        <v>6.5837463199999995</v>
      </c>
      <c r="I1539" s="148">
        <v>21.20844168</v>
      </c>
      <c r="J1539" s="147">
        <v>8.4799005081637158E-4</v>
      </c>
      <c r="K1539" s="159">
        <v>8.4176437673750062E-3</v>
      </c>
      <c r="L1539" s="148">
        <v>3317.6241</v>
      </c>
      <c r="M1539" s="148">
        <v>1.0138419999999999</v>
      </c>
      <c r="N1539" s="147">
        <v>-2.2143765788189894E-3</v>
      </c>
      <c r="O1539" s="147">
        <v>-2.3385769517487763E-3</v>
      </c>
      <c r="P1539" s="147">
        <v>-1.2774544876651896E-3</v>
      </c>
      <c r="Q1539" s="147">
        <v>-2.4057384036598531E-3</v>
      </c>
      <c r="R1539" s="161">
        <v>0.99776053729204039</v>
      </c>
      <c r="S1539" s="146">
        <v>0.99867818804725283</v>
      </c>
      <c r="T1539" s="146">
        <v>0.99437313956343565</v>
      </c>
      <c r="U1539" s="146">
        <v>0.99418620413594716</v>
      </c>
      <c r="V1539" s="146">
        <v>1.0002518246377965</v>
      </c>
      <c r="W1539" s="146">
        <v>5.029675082989353E-2</v>
      </c>
      <c r="X1539" s="145" t="s">
        <v>1708</v>
      </c>
      <c r="Y1539" s="145" t="s">
        <v>1682</v>
      </c>
    </row>
    <row r="1540" spans="2:25" x14ac:dyDescent="0.25">
      <c r="B1540" s="154">
        <v>42748</v>
      </c>
      <c r="C1540" s="151">
        <v>4.8293833725936847E-2</v>
      </c>
      <c r="D1540" s="153">
        <v>4.5518470940345376E-2</v>
      </c>
      <c r="E1540" s="151">
        <v>5.0011732701793071E-2</v>
      </c>
      <c r="F1540" s="151">
        <v>5.4004562252365933E-2</v>
      </c>
      <c r="G1540" s="152">
        <v>657.8894563099999</v>
      </c>
      <c r="H1540" s="152">
        <v>8.9582006299999986</v>
      </c>
      <c r="I1540" s="152">
        <v>26.04370612999999</v>
      </c>
      <c r="J1540" s="151">
        <v>-1.0082799495315519E-3</v>
      </c>
      <c r="K1540" s="159">
        <v>8.4860913120205564E-3</v>
      </c>
      <c r="L1540" s="148">
        <v>3319.9122000000002</v>
      </c>
      <c r="M1540" s="148">
        <v>1.0084983220432642</v>
      </c>
      <c r="N1540" s="147">
        <v>-2.1975307350284913E-3</v>
      </c>
      <c r="O1540" s="147">
        <v>-1.9827113060191959E-3</v>
      </c>
      <c r="P1540" s="147">
        <v>-2.2484908512224616E-3</v>
      </c>
      <c r="Q1540" s="147">
        <v>-3.7590052889081649E-3</v>
      </c>
      <c r="R1540" s="161">
        <v>0.99556792784514259</v>
      </c>
      <c r="S1540" s="146">
        <v>0.99669809751273675</v>
      </c>
      <c r="T1540" s="146">
        <v>0.99213730065642591</v>
      </c>
      <c r="U1540" s="146">
        <v>0.99044905293644059</v>
      </c>
      <c r="V1540" s="146">
        <v>0.99995057421375133</v>
      </c>
      <c r="W1540" s="146">
        <v>-3.0117458086538637E-2</v>
      </c>
      <c r="X1540" s="145" t="s">
        <v>1708</v>
      </c>
      <c r="Y1540" s="145" t="s">
        <v>1682</v>
      </c>
    </row>
    <row r="1541" spans="2:25" x14ac:dyDescent="0.25">
      <c r="B1541" s="150">
        <v>42751</v>
      </c>
      <c r="C1541" s="147">
        <v>4.8387070663634388E-2</v>
      </c>
      <c r="D1541" s="149">
        <v>4.5518252881193134E-2</v>
      </c>
      <c r="E1541" s="147">
        <v>5.0168389569140354E-2</v>
      </c>
      <c r="F1541" s="147">
        <v>5.4127470107438312E-2</v>
      </c>
      <c r="G1541" s="148">
        <v>658.6769786800005</v>
      </c>
      <c r="H1541" s="148">
        <v>10.702939429999999</v>
      </c>
      <c r="I1541" s="148">
        <v>34.912672510000007</v>
      </c>
      <c r="J1541" s="147">
        <v>-1.8119911318833176E-3</v>
      </c>
      <c r="K1541" s="159">
        <v>8.6092172262451777E-3</v>
      </c>
      <c r="L1541" s="148">
        <v>3319.4454999999998</v>
      </c>
      <c r="M1541" s="148">
        <v>1.0067125080266628</v>
      </c>
      <c r="N1541" s="147">
        <v>-4.8370545709098688E-4</v>
      </c>
      <c r="O1541" s="147">
        <v>-2.83743050455603E-5</v>
      </c>
      <c r="P1541" s="147">
        <v>-3.8018316649009033E-3</v>
      </c>
      <c r="Q1541" s="147">
        <v>-5.336446825323529E-4</v>
      </c>
      <c r="R1541" s="161">
        <v>0.99508636620553914</v>
      </c>
      <c r="S1541" s="146">
        <v>0.99666981689687961</v>
      </c>
      <c r="T1541" s="146">
        <v>0.98836536165086097</v>
      </c>
      <c r="U1541" s="146">
        <v>0.98992050506602181</v>
      </c>
      <c r="V1541" s="146">
        <v>0.99513250278610021</v>
      </c>
      <c r="W1541" s="146">
        <v>-0.48183095763903222</v>
      </c>
      <c r="X1541" s="145" t="s">
        <v>1708</v>
      </c>
      <c r="Y1541" s="145" t="s">
        <v>1682</v>
      </c>
    </row>
    <row r="1542" spans="2:25" x14ac:dyDescent="0.25">
      <c r="B1542" s="150">
        <v>42752</v>
      </c>
      <c r="C1542" s="147">
        <v>4.8391879405924196E-2</v>
      </c>
      <c r="D1542" s="149">
        <v>4.5484307609422923E-2</v>
      </c>
      <c r="E1542" s="147">
        <v>5.0129642688652665E-2</v>
      </c>
      <c r="F1542" s="147">
        <v>5.4137815946176476E-2</v>
      </c>
      <c r="G1542" s="148">
        <v>656.00018799999998</v>
      </c>
      <c r="H1542" s="148">
        <v>8.9237846400000045</v>
      </c>
      <c r="I1542" s="148">
        <v>27.124301089999999</v>
      </c>
      <c r="J1542" s="147">
        <v>-3.7389740500324955E-3</v>
      </c>
      <c r="K1542" s="159">
        <v>8.6535083367535529E-3</v>
      </c>
      <c r="L1542" s="148">
        <v>3326.3562999999999</v>
      </c>
      <c r="M1542" s="148">
        <v>1.0069797693135634</v>
      </c>
      <c r="N1542" s="147">
        <v>1.0434018885163241E-3</v>
      </c>
      <c r="O1542" s="147">
        <v>1.3086654428570831E-3</v>
      </c>
      <c r="P1542" s="147">
        <v>8.6156696504350943E-4</v>
      </c>
      <c r="Q1542" s="147">
        <v>8.5070977970253317E-4</v>
      </c>
      <c r="R1542" s="161">
        <v>0.99612464119927491</v>
      </c>
      <c r="S1542" s="146">
        <v>0.9979741242441913</v>
      </c>
      <c r="T1542" s="146">
        <v>0.98921690459585265</v>
      </c>
      <c r="U1542" s="146">
        <v>0.99076264012080961</v>
      </c>
      <c r="V1542" s="146">
        <v>0.9937282942451533</v>
      </c>
      <c r="W1542" s="146">
        <v>-0.1411076954089609</v>
      </c>
      <c r="X1542" s="145" t="s">
        <v>1708</v>
      </c>
      <c r="Y1542" s="145" t="s">
        <v>1682</v>
      </c>
    </row>
    <row r="1543" spans="2:25" x14ac:dyDescent="0.25">
      <c r="B1543" s="150">
        <v>42753</v>
      </c>
      <c r="C1543" s="147">
        <v>4.825954745484274E-2</v>
      </c>
      <c r="D1543" s="149">
        <v>4.5374569151536794E-2</v>
      </c>
      <c r="E1543" s="147">
        <v>4.9960928537563704E-2</v>
      </c>
      <c r="F1543" s="147">
        <v>5.3958666743048882E-2</v>
      </c>
      <c r="G1543" s="148">
        <v>656.24123217999977</v>
      </c>
      <c r="H1543" s="148">
        <v>8.9302038199999991</v>
      </c>
      <c r="I1543" s="148">
        <v>19.558813709999992</v>
      </c>
      <c r="J1543" s="147">
        <v>-2.8499662588208651E-3</v>
      </c>
      <c r="K1543" s="159">
        <v>8.5840975915120882E-3</v>
      </c>
      <c r="L1543" s="148">
        <v>3339.3652999999999</v>
      </c>
      <c r="M1543" s="148">
        <v>1.0097399643176985</v>
      </c>
      <c r="N1543" s="147">
        <v>2.7102750092189796E-3</v>
      </c>
      <c r="O1543" s="147">
        <v>2.3965588147040733E-3</v>
      </c>
      <c r="P1543" s="147">
        <v>3.6779442282734187E-3</v>
      </c>
      <c r="Q1543" s="147">
        <v>4.1284015444068706E-3</v>
      </c>
      <c r="R1543" s="161">
        <v>0.99882441292038449</v>
      </c>
      <c r="S1543" s="146">
        <v>1.0003658279284953</v>
      </c>
      <c r="T1543" s="146">
        <v>0.99285518920062155</v>
      </c>
      <c r="U1543" s="146">
        <v>0.99485290613442512</v>
      </c>
      <c r="V1543" s="146">
        <v>0.9938285796719617</v>
      </c>
      <c r="W1543" s="146">
        <v>1.0091835704905546E-2</v>
      </c>
      <c r="X1543" s="145" t="s">
        <v>1708</v>
      </c>
      <c r="Y1543" s="145" t="s">
        <v>1682</v>
      </c>
    </row>
    <row r="1544" spans="2:25" x14ac:dyDescent="0.25">
      <c r="B1544" s="150">
        <v>42754</v>
      </c>
      <c r="C1544" s="147">
        <v>4.8330954275846466E-2</v>
      </c>
      <c r="D1544" s="149">
        <v>4.5447746301734933E-2</v>
      </c>
      <c r="E1544" s="147">
        <v>5.0063658180686185E-2</v>
      </c>
      <c r="F1544" s="147">
        <v>5.3954800826086134E-2</v>
      </c>
      <c r="G1544" s="148">
        <v>655.95220952000011</v>
      </c>
      <c r="H1544" s="148">
        <v>5.5131393299999978</v>
      </c>
      <c r="I1544" s="148">
        <v>14.930714379999996</v>
      </c>
      <c r="J1544" s="147">
        <v>-2.7183060636642936E-3</v>
      </c>
      <c r="K1544" s="159">
        <v>8.5070545243512014E-3</v>
      </c>
      <c r="L1544" s="148">
        <v>3329.2891</v>
      </c>
      <c r="M1544" s="148">
        <v>1.0081746858101122</v>
      </c>
      <c r="N1544" s="147">
        <v>-1.3988006951752929E-3</v>
      </c>
      <c r="O1544" s="147">
        <v>-1.8367818374072039E-3</v>
      </c>
      <c r="P1544" s="147">
        <v>-1.6152674796287927E-3</v>
      </c>
      <c r="Q1544" s="147">
        <v>1.0296759748948637E-3</v>
      </c>
      <c r="R1544" s="161">
        <v>0.99742725663723342</v>
      </c>
      <c r="S1544" s="146">
        <v>0.9985283741449934</v>
      </c>
      <c r="T1544" s="146">
        <v>0.99125146250152507</v>
      </c>
      <c r="U1544" s="146">
        <v>0.99587728227042616</v>
      </c>
      <c r="V1544" s="146">
        <v>0.99613456275720313</v>
      </c>
      <c r="W1544" s="146">
        <v>0.23203026481715411</v>
      </c>
      <c r="X1544" s="145" t="s">
        <v>1708</v>
      </c>
      <c r="Y1544" s="145" t="s">
        <v>1682</v>
      </c>
    </row>
    <row r="1545" spans="2:25" x14ac:dyDescent="0.25">
      <c r="B1545" s="150">
        <v>42755</v>
      </c>
      <c r="C1545" s="147">
        <v>4.8196937839814227E-2</v>
      </c>
      <c r="D1545" s="149">
        <v>4.5360928511790535E-2</v>
      </c>
      <c r="E1545" s="147">
        <v>4.9846784061432219E-2</v>
      </c>
      <c r="F1545" s="147">
        <v>5.3746421106412604E-2</v>
      </c>
      <c r="G1545" s="148">
        <v>655.88982250999993</v>
      </c>
      <c r="H1545" s="148">
        <v>6.1463397999999998</v>
      </c>
      <c r="I1545" s="148">
        <v>21.191380049999996</v>
      </c>
      <c r="J1545" s="147">
        <v>-2.7954645227005141E-3</v>
      </c>
      <c r="K1545" s="159">
        <v>8.3854925946220682E-3</v>
      </c>
      <c r="L1545" s="148">
        <v>3354.8890999999999</v>
      </c>
      <c r="M1545" s="148">
        <v>1.0109326881344536</v>
      </c>
      <c r="N1545" s="147">
        <v>2.7236577427409031E-3</v>
      </c>
      <c r="O1545" s="147">
        <v>2.19877078568232E-3</v>
      </c>
      <c r="P1545" s="147">
        <v>4.7779174102305358E-3</v>
      </c>
      <c r="Q1545" s="147">
        <v>3.7401349256450324E-3</v>
      </c>
      <c r="R1545" s="161">
        <v>1.0001439071075944</v>
      </c>
      <c r="S1545" s="146">
        <v>1.0007239091627382</v>
      </c>
      <c r="T1545" s="146">
        <v>0.99598758012212751</v>
      </c>
      <c r="U1545" s="146">
        <v>0.99960199767550217</v>
      </c>
      <c r="V1545" s="146">
        <v>0.99718718821978558</v>
      </c>
      <c r="W1545" s="146">
        <v>0.10567101091934179</v>
      </c>
      <c r="X1545" s="145" t="s">
        <v>1708</v>
      </c>
      <c r="Y1545" s="145" t="s">
        <v>1682</v>
      </c>
    </row>
    <row r="1546" spans="2:25" x14ac:dyDescent="0.25">
      <c r="B1546" s="150">
        <v>42758</v>
      </c>
      <c r="C1546" s="147">
        <v>4.8055356385449298E-2</v>
      </c>
      <c r="D1546" s="149">
        <v>4.52740803854444E-2</v>
      </c>
      <c r="E1546" s="147">
        <v>4.9629036990643548E-2</v>
      </c>
      <c r="F1546" s="147">
        <v>5.3639258368605107E-2</v>
      </c>
      <c r="G1546" s="148">
        <v>655.34618850999959</v>
      </c>
      <c r="H1546" s="148">
        <v>6.6167331999999996</v>
      </c>
      <c r="I1546" s="148">
        <v>18.856682130000006</v>
      </c>
      <c r="J1546" s="147">
        <v>-2.6700018410355849E-3</v>
      </c>
      <c r="K1546" s="159">
        <v>8.365177983160707E-3</v>
      </c>
      <c r="L1546" s="148">
        <v>3364.0808000000002</v>
      </c>
      <c r="M1546" s="148">
        <v>1.0138421213425559</v>
      </c>
      <c r="N1546" s="147">
        <v>2.6568502115774935E-3</v>
      </c>
      <c r="O1546" s="147">
        <v>2.5511235104809394E-3</v>
      </c>
      <c r="P1546" s="147">
        <v>4.5156883378186753E-3</v>
      </c>
      <c r="Q1546" s="147">
        <v>1.5597649819100755E-3</v>
      </c>
      <c r="R1546" s="161">
        <v>1.0028011396588012</v>
      </c>
      <c r="S1546" s="146">
        <v>1.0032768794549036</v>
      </c>
      <c r="T1546" s="146">
        <v>1.0004851496222971</v>
      </c>
      <c r="U1546" s="146">
        <v>1.0011611418673239</v>
      </c>
      <c r="V1546" s="146">
        <v>0.99603512345541667</v>
      </c>
      <c r="W1546" s="146">
        <v>-0.11553144464537782</v>
      </c>
      <c r="X1546" s="145" t="s">
        <v>1708</v>
      </c>
      <c r="Y1546" s="145" t="s">
        <v>1682</v>
      </c>
    </row>
    <row r="1547" spans="2:25" x14ac:dyDescent="0.25">
      <c r="B1547" s="150">
        <v>42759</v>
      </c>
      <c r="C1547" s="147">
        <v>4.8135263963645002E-2</v>
      </c>
      <c r="D1547" s="149">
        <v>4.5376808873859406E-2</v>
      </c>
      <c r="E1547" s="147">
        <v>4.9719664913542475E-2</v>
      </c>
      <c r="F1547" s="147">
        <v>5.3705301543589969E-2</v>
      </c>
      <c r="G1547" s="148">
        <v>654.80608449999977</v>
      </c>
      <c r="H1547" s="148">
        <v>5.0493956600000001</v>
      </c>
      <c r="I1547" s="148">
        <v>13.963157380000002</v>
      </c>
      <c r="J1547" s="147">
        <v>-2.5902842804309766E-3</v>
      </c>
      <c r="K1547" s="159">
        <v>8.3284926697305625E-3</v>
      </c>
      <c r="L1547" s="148">
        <v>3364.4508999999998</v>
      </c>
      <c r="M1547" s="148">
        <v>1.0120482845516803</v>
      </c>
      <c r="N1547" s="147">
        <v>-2.1989861056450218E-3</v>
      </c>
      <c r="O1547" s="147">
        <v>-2.490610429246815E-3</v>
      </c>
      <c r="P1547" s="147">
        <v>-2.1371476075871276E-3</v>
      </c>
      <c r="Q1547" s="147">
        <v>-6.604798867416127E-4</v>
      </c>
      <c r="R1547" s="161">
        <v>1.0005959938859665</v>
      </c>
      <c r="S1547" s="146">
        <v>1.0007781075955111</v>
      </c>
      <c r="T1547" s="146">
        <v>0.99834696517835531</v>
      </c>
      <c r="U1547" s="146">
        <v>1.0004998950697332</v>
      </c>
      <c r="V1547" s="146">
        <v>0.99173816433783513</v>
      </c>
      <c r="W1547" s="146">
        <v>-0.43140638481449239</v>
      </c>
      <c r="X1547" s="145" t="s">
        <v>1709</v>
      </c>
      <c r="Y1547" s="145" t="s">
        <v>1682</v>
      </c>
    </row>
    <row r="1548" spans="2:25" x14ac:dyDescent="0.25">
      <c r="B1548" s="150">
        <v>42760</v>
      </c>
      <c r="C1548" s="147">
        <v>4.8385637019092827E-2</v>
      </c>
      <c r="D1548" s="149">
        <v>4.5674962673899006E-2</v>
      </c>
      <c r="E1548" s="147">
        <v>4.9950829765641351E-2</v>
      </c>
      <c r="F1548" s="147">
        <v>5.3847558158513331E-2</v>
      </c>
      <c r="G1548" s="148">
        <v>655.93826374999946</v>
      </c>
      <c r="H1548" s="148">
        <v>8.0975032700000007</v>
      </c>
      <c r="I1548" s="148">
        <v>13.246464480000004</v>
      </c>
      <c r="J1548" s="147">
        <v>-5.2853466906305387E-3</v>
      </c>
      <c r="K1548" s="159">
        <v>8.1725954846143256E-3</v>
      </c>
      <c r="L1548" s="148">
        <v>3375.9041999999999</v>
      </c>
      <c r="M1548" s="148">
        <v>1.0065819694800193</v>
      </c>
      <c r="N1548" s="147">
        <v>-5.2126892802748384E-3</v>
      </c>
      <c r="O1548" s="147">
        <v>-6.2109000703329227E-3</v>
      </c>
      <c r="P1548" s="147">
        <v>-4.3229847142276442E-3</v>
      </c>
      <c r="Q1548" s="147">
        <v>-1.2650207334179799E-3</v>
      </c>
      <c r="R1548" s="161">
        <v>0.99538019787475118</v>
      </c>
      <c r="S1548" s="146">
        <v>0.99456237477665854</v>
      </c>
      <c r="T1548" s="146">
        <v>0.99403112650839376</v>
      </c>
      <c r="U1548" s="146">
        <v>0.9992342419586876</v>
      </c>
      <c r="V1548" s="146">
        <v>0.98775750612308622</v>
      </c>
      <c r="W1548" s="146">
        <v>-0.4013819733766853</v>
      </c>
      <c r="X1548" s="145" t="s">
        <v>1709</v>
      </c>
      <c r="Y1548" s="145">
        <v>110</v>
      </c>
    </row>
    <row r="1549" spans="2:25" x14ac:dyDescent="0.25">
      <c r="B1549" s="150">
        <v>42761</v>
      </c>
      <c r="C1549" s="147">
        <v>4.829997965547804E-2</v>
      </c>
      <c r="D1549" s="149">
        <v>4.563512945177077E-2</v>
      </c>
      <c r="E1549" s="147">
        <v>4.9795129691965263E-2</v>
      </c>
      <c r="F1549" s="147">
        <v>5.3711887645432693E-2</v>
      </c>
      <c r="G1549" s="148">
        <v>652.79414799999995</v>
      </c>
      <c r="H1549" s="148">
        <v>5.0338994700000006</v>
      </c>
      <c r="I1549" s="148">
        <v>15.346860129999998</v>
      </c>
      <c r="J1549" s="147">
        <v>-3.1795936784727147E-3</v>
      </c>
      <c r="K1549" s="159">
        <v>8.0767581936619232E-3</v>
      </c>
      <c r="L1549" s="148">
        <v>3387.9605999999999</v>
      </c>
      <c r="M1549" s="148">
        <v>1.0083474643668253</v>
      </c>
      <c r="N1549" s="147">
        <v>1.7187554238525153E-3</v>
      </c>
      <c r="O1549" s="147">
        <v>9.2604650814665272E-4</v>
      </c>
      <c r="P1549" s="147">
        <v>3.7655333247601907E-3</v>
      </c>
      <c r="Q1549" s="147">
        <v>4.3136244295411434E-3</v>
      </c>
      <c r="R1549" s="161">
        <v>0.99709101298864378</v>
      </c>
      <c r="S1549" s="146">
        <v>0.99548338579095452</v>
      </c>
      <c r="T1549" s="146">
        <v>0.99777418384110994</v>
      </c>
      <c r="U1549" s="146">
        <v>1.0035445631956346</v>
      </c>
      <c r="V1549" s="146">
        <v>0.98725318798455708</v>
      </c>
      <c r="W1549" s="146">
        <v>-5.1056877361392181E-2</v>
      </c>
      <c r="X1549" s="145" t="s">
        <v>1709</v>
      </c>
      <c r="Y1549" s="145" t="s">
        <v>1682</v>
      </c>
    </row>
    <row r="1550" spans="2:25" x14ac:dyDescent="0.25">
      <c r="B1550" s="150">
        <v>42769</v>
      </c>
      <c r="C1550" s="147">
        <v>4.848327087299472E-2</v>
      </c>
      <c r="D1550" s="149">
        <v>4.5839432435058079E-2</v>
      </c>
      <c r="E1550" s="147">
        <v>5.0009755996436339E-2</v>
      </c>
      <c r="F1550" s="147">
        <v>5.3871768117925142E-2</v>
      </c>
      <c r="G1550" s="148">
        <v>649.90546862999986</v>
      </c>
      <c r="H1550" s="148">
        <v>5.4452575799999998</v>
      </c>
      <c r="I1550" s="148">
        <v>14.998344239999996</v>
      </c>
      <c r="J1550" s="147">
        <v>-4.9116157865234187E-3</v>
      </c>
      <c r="K1550" s="159">
        <v>8.0323356828670631E-3</v>
      </c>
      <c r="L1550" s="148">
        <v>3364.4922999999999</v>
      </c>
      <c r="M1550" s="148">
        <v>1.0045238108304491</v>
      </c>
      <c r="N1550" s="147">
        <v>-2.9189521620326046E-3</v>
      </c>
      <c r="O1550" s="147">
        <v>-3.122616575422552E-3</v>
      </c>
      <c r="P1550" s="147">
        <v>-2.7094693790008163E-3</v>
      </c>
      <c r="Q1550" s="147">
        <v>-1.026072152420648E-3</v>
      </c>
      <c r="R1550" s="161">
        <v>0.99418055202053723</v>
      </c>
      <c r="S1550" s="146">
        <v>0.99237487286992587</v>
      </c>
      <c r="T1550" s="146">
        <v>0.9950707452428349</v>
      </c>
      <c r="U1550" s="146">
        <v>1.0025148540656263</v>
      </c>
      <c r="V1550" s="146">
        <v>0.9833187025634047</v>
      </c>
      <c r="W1550" s="146">
        <v>-0.3985285101164936</v>
      </c>
      <c r="X1550" s="145" t="s">
        <v>1709</v>
      </c>
      <c r="Y1550" s="145" t="s">
        <v>1682</v>
      </c>
    </row>
    <row r="1551" spans="2:25" x14ac:dyDescent="0.25">
      <c r="B1551" s="150">
        <v>42772</v>
      </c>
      <c r="C1551" s="147">
        <v>4.8430363981247559E-2</v>
      </c>
      <c r="D1551" s="149">
        <v>4.579570081140117E-2</v>
      </c>
      <c r="E1551" s="147">
        <v>4.9902455714329462E-2</v>
      </c>
      <c r="F1551" s="147">
        <v>5.3852176331067057E-2</v>
      </c>
      <c r="G1551" s="148">
        <v>646.59081298000069</v>
      </c>
      <c r="H1551" s="148">
        <v>6.5527015600000009</v>
      </c>
      <c r="I1551" s="148">
        <v>16.8987914</v>
      </c>
      <c r="J1551" s="147">
        <v>-5.4683587413197985E-3</v>
      </c>
      <c r="K1551" s="159">
        <v>8.0564755196658872E-3</v>
      </c>
      <c r="L1551" s="148">
        <v>3373.2051000000001</v>
      </c>
      <c r="M1551" s="148">
        <v>1.0055411062249477</v>
      </c>
      <c r="N1551" s="147">
        <v>1.3437263758650318E-3</v>
      </c>
      <c r="O1551" s="147">
        <v>1.2467211115021236E-3</v>
      </c>
      <c r="P1551" s="147">
        <v>2.4392716331441927E-3</v>
      </c>
      <c r="Q1551" s="147">
        <v>7.5419785876183537E-4</v>
      </c>
      <c r="R1551" s="161">
        <v>0.99551645865065941</v>
      </c>
      <c r="S1551" s="146">
        <v>0.99361208757445707</v>
      </c>
      <c r="T1551" s="146">
        <v>0.99749799308467746</v>
      </c>
      <c r="U1551" s="146">
        <v>1.0032709486219396</v>
      </c>
      <c r="V1551" s="146">
        <v>0.98321775618186669</v>
      </c>
      <c r="W1551" s="146">
        <v>-1.0265886459286423E-2</v>
      </c>
      <c r="X1551" s="145" t="s">
        <v>1709</v>
      </c>
      <c r="Y1551" s="145" t="s">
        <v>1682</v>
      </c>
    </row>
    <row r="1552" spans="2:25" x14ac:dyDescent="0.25">
      <c r="B1552" s="150">
        <v>42773</v>
      </c>
      <c r="C1552" s="147">
        <v>4.8421798571188196E-2</v>
      </c>
      <c r="D1552" s="149">
        <v>4.5784569781599976E-2</v>
      </c>
      <c r="E1552" s="147">
        <v>4.9891905008386306E-2</v>
      </c>
      <c r="F1552" s="147">
        <v>5.3847115560860678E-2</v>
      </c>
      <c r="G1552" s="148">
        <v>643.05066324000029</v>
      </c>
      <c r="H1552" s="148">
        <v>5.6486662200000017</v>
      </c>
      <c r="I1552" s="148">
        <v>17.709257699999995</v>
      </c>
      <c r="J1552" s="147">
        <v>-4.8791612350848682E-3</v>
      </c>
      <c r="K1552" s="159">
        <v>8.0625457792607019E-3</v>
      </c>
      <c r="L1552" s="148">
        <v>3365.6849000000002</v>
      </c>
      <c r="M1552" s="148">
        <v>1.0055330334117016</v>
      </c>
      <c r="N1552" s="147">
        <v>4.5475122082602374E-4</v>
      </c>
      <c r="O1552" s="147">
        <v>5.9827258285182459E-4</v>
      </c>
      <c r="P1552" s="147">
        <v>7.8375093158250409E-5</v>
      </c>
      <c r="Q1552" s="147">
        <v>4.5102233071008324E-5</v>
      </c>
      <c r="R1552" s="161">
        <v>0.99596917097558313</v>
      </c>
      <c r="S1552" s="146">
        <v>0.99420653844444296</v>
      </c>
      <c r="T1552" s="146">
        <v>0.99757617208281069</v>
      </c>
      <c r="U1552" s="146">
        <v>1.0033161983820977</v>
      </c>
      <c r="V1552" s="146">
        <v>0.98488268772712539</v>
      </c>
      <c r="W1552" s="146">
        <v>0.16933497536946457</v>
      </c>
      <c r="X1552" s="145" t="s">
        <v>1709</v>
      </c>
      <c r="Y1552" s="145" t="s">
        <v>1682</v>
      </c>
    </row>
    <row r="1553" spans="2:25" x14ac:dyDescent="0.25">
      <c r="B1553" s="150">
        <v>42774</v>
      </c>
      <c r="C1553" s="147">
        <v>4.830049211389318E-2</v>
      </c>
      <c r="D1553" s="149">
        <v>4.5655577792187207E-2</v>
      </c>
      <c r="E1553" s="147">
        <v>4.9802641869855516E-2</v>
      </c>
      <c r="F1553" s="147">
        <v>5.3769566035236763E-2</v>
      </c>
      <c r="G1553" s="148">
        <v>641.32498050000061</v>
      </c>
      <c r="H1553" s="148">
        <v>9.17388096</v>
      </c>
      <c r="I1553" s="148">
        <v>26.239362389999989</v>
      </c>
      <c r="J1553" s="147">
        <v>-5.1028174083706393E-3</v>
      </c>
      <c r="K1553" s="159">
        <v>8.1139882430495552E-3</v>
      </c>
      <c r="L1553" s="148">
        <v>3383.2878000000001</v>
      </c>
      <c r="M1553" s="148">
        <v>1.0079938140462794</v>
      </c>
      <c r="N1553" s="147">
        <v>2.5789818445352349E-3</v>
      </c>
      <c r="O1553" s="147">
        <v>2.9963651160183737E-3</v>
      </c>
      <c r="P1553" s="147">
        <v>1.6660423800906152E-3</v>
      </c>
      <c r="Q1553" s="147">
        <v>1.2429331684201907E-3</v>
      </c>
      <c r="R1553" s="161">
        <v>0.99853775738524597</v>
      </c>
      <c r="S1553" s="146">
        <v>0.99718554423435524</v>
      </c>
      <c r="T1553" s="146">
        <v>0.99923817626286937</v>
      </c>
      <c r="U1553" s="146">
        <v>1.0045632533634803</v>
      </c>
      <c r="V1553" s="146">
        <v>0.98836426493155027</v>
      </c>
      <c r="W1553" s="146">
        <v>0.35350171627644744</v>
      </c>
      <c r="X1553" s="145" t="s">
        <v>1709</v>
      </c>
      <c r="Y1553" s="145" t="s">
        <v>1682</v>
      </c>
    </row>
    <row r="1554" spans="2:25" x14ac:dyDescent="0.25">
      <c r="B1554" s="150">
        <v>42775</v>
      </c>
      <c r="C1554" s="147">
        <v>4.8168867764500634E-2</v>
      </c>
      <c r="D1554" s="149">
        <v>4.5554139589472707E-2</v>
      </c>
      <c r="E1554" s="147">
        <v>4.9624439220437709E-2</v>
      </c>
      <c r="F1554" s="147">
        <v>5.3694879189082119E-2</v>
      </c>
      <c r="G1554" s="148">
        <v>638.4385061199996</v>
      </c>
      <c r="H1554" s="148">
        <v>9.301914649999997</v>
      </c>
      <c r="I1554" s="148">
        <v>25.981212599999989</v>
      </c>
      <c r="J1554" s="147">
        <v>-4.4050537044840812E-3</v>
      </c>
      <c r="K1554" s="159">
        <v>8.1407395996094117E-3</v>
      </c>
      <c r="L1554" s="148">
        <v>3396.2923999999998</v>
      </c>
      <c r="M1554" s="148">
        <v>1.0103764984280961</v>
      </c>
      <c r="N1554" s="147">
        <v>2.2261886251464607E-3</v>
      </c>
      <c r="O1554" s="147">
        <v>2.1273330282900217E-3</v>
      </c>
      <c r="P1554" s="147">
        <v>4.0620544609054317E-3</v>
      </c>
      <c r="Q1554" s="147">
        <v>4.1573120299095073E-4</v>
      </c>
      <c r="R1554" s="161">
        <v>1.0007606907825162</v>
      </c>
      <c r="S1554" s="146">
        <v>0.99930688997793837</v>
      </c>
      <c r="T1554" s="146">
        <v>1.0032971361542649</v>
      </c>
      <c r="U1554" s="146">
        <v>1.0049808816532815</v>
      </c>
      <c r="V1554" s="146">
        <v>0.99195335365956461</v>
      </c>
      <c r="W1554" s="146">
        <v>0.36313420621930215</v>
      </c>
      <c r="X1554" s="145" t="s">
        <v>1709</v>
      </c>
      <c r="Y1554" s="145" t="s">
        <v>1682</v>
      </c>
    </row>
    <row r="1555" spans="2:25" x14ac:dyDescent="0.25">
      <c r="B1555" s="150">
        <v>42776</v>
      </c>
      <c r="C1555" s="147">
        <v>4.8148578435946783E-2</v>
      </c>
      <c r="D1555" s="149">
        <v>4.554862917729572E-2</v>
      </c>
      <c r="E1555" s="147">
        <v>4.9610133277634298E-2</v>
      </c>
      <c r="F1555" s="147">
        <v>5.3617388489621443E-2</v>
      </c>
      <c r="G1555" s="148">
        <v>635.00148249999984</v>
      </c>
      <c r="H1555" s="148">
        <v>6.6433177399999996</v>
      </c>
      <c r="I1555" s="148">
        <v>25.940067280000005</v>
      </c>
      <c r="J1555" s="147">
        <v>-3.6680564862963984E-3</v>
      </c>
      <c r="K1555" s="159">
        <v>8.0687593123257226E-3</v>
      </c>
      <c r="L1555" s="148">
        <v>3413.4868000000001</v>
      </c>
      <c r="M1555" s="148">
        <v>1.010461881750691</v>
      </c>
      <c r="N1555" s="147">
        <v>1.4796799906006855E-4</v>
      </c>
      <c r="O1555" s="147">
        <v>1.9839115533381668E-4</v>
      </c>
      <c r="P1555" s="147">
        <v>8.6275314441322057E-5</v>
      </c>
      <c r="Q1555" s="147">
        <v>5.0953326393572073E-5</v>
      </c>
      <c r="R1555" s="161">
        <v>1.0009087713394693</v>
      </c>
      <c r="S1555" s="146">
        <v>0.9995051436263741</v>
      </c>
      <c r="T1555" s="146">
        <v>1.0033836959301645</v>
      </c>
      <c r="U1555" s="146">
        <v>1.0050320887721635</v>
      </c>
      <c r="V1555" s="146">
        <v>0.99094239426936925</v>
      </c>
      <c r="W1555" s="146">
        <v>-0.10191602119854108</v>
      </c>
      <c r="X1555" s="145" t="s">
        <v>1709</v>
      </c>
      <c r="Y1555" s="145" t="s">
        <v>1682</v>
      </c>
    </row>
    <row r="1556" spans="2:25" x14ac:dyDescent="0.25">
      <c r="B1556" s="150">
        <v>42779</v>
      </c>
      <c r="C1556" s="147">
        <v>4.8069670985714269E-2</v>
      </c>
      <c r="D1556" s="149">
        <v>4.545860289078351E-2</v>
      </c>
      <c r="E1556" s="147">
        <v>4.9568473281013228E-2</v>
      </c>
      <c r="F1556" s="147">
        <v>5.3448227545842227E-2</v>
      </c>
      <c r="G1556" s="148">
        <v>633.23722797999983</v>
      </c>
      <c r="H1556" s="148">
        <v>8.8589163499999994</v>
      </c>
      <c r="I1556" s="148">
        <v>26.804477969999997</v>
      </c>
      <c r="J1556" s="147">
        <v>-3.4981972398539125E-3</v>
      </c>
      <c r="K1556" s="159">
        <v>7.9896246550587163E-3</v>
      </c>
      <c r="L1556" s="148">
        <v>3436.2750000000001</v>
      </c>
      <c r="M1556" s="148">
        <v>1.0119086262565387</v>
      </c>
      <c r="N1556" s="147">
        <v>1.7098859567110272E-3</v>
      </c>
      <c r="O1556" s="147">
        <v>1.6898991915307205E-3</v>
      </c>
      <c r="P1556" s="147">
        <v>9.1786460843984192E-4</v>
      </c>
      <c r="Q1556" s="147">
        <v>2.8818241951701984E-3</v>
      </c>
      <c r="R1556" s="161">
        <v>1.0026202111915317</v>
      </c>
      <c r="S1556" s="146">
        <v>1.0011942065605191</v>
      </c>
      <c r="T1556" s="146">
        <v>1.0043046663133444</v>
      </c>
      <c r="U1556" s="146">
        <v>1.0079284145625096</v>
      </c>
      <c r="V1556" s="146">
        <v>0.99352034071436723</v>
      </c>
      <c r="W1556" s="146">
        <v>0.26015098959397026</v>
      </c>
      <c r="X1556" s="145" t="s">
        <v>1709</v>
      </c>
      <c r="Y1556" s="145" t="s">
        <v>1682</v>
      </c>
    </row>
    <row r="1557" spans="2:25" x14ac:dyDescent="0.25">
      <c r="B1557" s="150">
        <v>42780</v>
      </c>
      <c r="C1557" s="147">
        <v>4.8080395526617449E-2</v>
      </c>
      <c r="D1557" s="149">
        <v>4.5482970884277302E-2</v>
      </c>
      <c r="E1557" s="147">
        <v>4.9608913889646639E-2</v>
      </c>
      <c r="F1557" s="147">
        <v>5.3442970021296138E-2</v>
      </c>
      <c r="G1557" s="148">
        <v>631.69142867999983</v>
      </c>
      <c r="H1557" s="148">
        <v>7.3009508600000004</v>
      </c>
      <c r="I1557" s="148">
        <v>18.710705029999996</v>
      </c>
      <c r="J1557" s="147">
        <v>-3.5977019055732765E-3</v>
      </c>
      <c r="K1557" s="159">
        <v>7.9599991370188361E-3</v>
      </c>
      <c r="L1557" s="148">
        <v>3435.8042</v>
      </c>
      <c r="M1557" s="148">
        <v>1.0114799473798404</v>
      </c>
      <c r="N1557" s="147">
        <v>1.0021593441253116E-4</v>
      </c>
      <c r="O1557" s="147">
        <v>6.8042879429468738E-5</v>
      </c>
      <c r="P1557" s="147">
        <v>-9.1740093706741853E-4</v>
      </c>
      <c r="Q1557" s="147">
        <v>1.5833220395630573E-3</v>
      </c>
      <c r="R1557" s="161">
        <v>1.0027206897128571</v>
      </c>
      <c r="S1557" s="146">
        <v>1.0012623306972015</v>
      </c>
      <c r="T1557" s="146">
        <v>1.0033833162713675</v>
      </c>
      <c r="U1557" s="146">
        <v>1.0095242898355883</v>
      </c>
      <c r="V1557" s="146">
        <v>0.99240828538515247</v>
      </c>
      <c r="W1557" s="146">
        <v>-0.11193080641058197</v>
      </c>
      <c r="X1557" s="145" t="s">
        <v>1709</v>
      </c>
      <c r="Y1557" s="145" t="s">
        <v>1682</v>
      </c>
    </row>
    <row r="1558" spans="2:25" x14ac:dyDescent="0.25">
      <c r="B1558" s="150">
        <v>42781</v>
      </c>
      <c r="C1558" s="147">
        <v>4.8180798033233073E-2</v>
      </c>
      <c r="D1558" s="149">
        <v>4.5608710966528729E-2</v>
      </c>
      <c r="E1558" s="147">
        <v>4.9647019700347801E-2</v>
      </c>
      <c r="F1558" s="147">
        <v>5.3530165519263567E-2</v>
      </c>
      <c r="G1558" s="148">
        <v>630.69024154999977</v>
      </c>
      <c r="H1558" s="148">
        <v>6.2665861000000023</v>
      </c>
      <c r="I1558" s="148">
        <v>24.689744980000004</v>
      </c>
      <c r="J1558" s="147">
        <v>-1.6150464403441702E-3</v>
      </c>
      <c r="K1558" s="159">
        <v>7.9214545527348385E-3</v>
      </c>
      <c r="L1558" s="148">
        <v>3421.7130999999999</v>
      </c>
      <c r="M1558" s="148">
        <v>1.0092081816988285</v>
      </c>
      <c r="N1558" s="147">
        <v>-1.9495936728473379E-3</v>
      </c>
      <c r="O1558" s="147">
        <v>-2.4194247183149682E-3</v>
      </c>
      <c r="P1558" s="147">
        <v>-1.5293364227942323E-4</v>
      </c>
      <c r="Q1558" s="147">
        <v>-1.1938675247313978E-3</v>
      </c>
      <c r="R1558" s="161">
        <v>1.0007657918005599</v>
      </c>
      <c r="S1558" s="146">
        <v>0.99883985186479496</v>
      </c>
      <c r="T1558" s="146">
        <v>1.0032298652062077</v>
      </c>
      <c r="U1558" s="146">
        <v>1.008319051570526</v>
      </c>
      <c r="V1558" s="146">
        <v>0.99261062154609536</v>
      </c>
      <c r="W1558" s="146">
        <v>2.0388399000964393E-2</v>
      </c>
      <c r="X1558" s="145" t="s">
        <v>1709</v>
      </c>
      <c r="Y1558" s="145" t="s">
        <v>1682</v>
      </c>
    </row>
    <row r="1559" spans="2:25" x14ac:dyDescent="0.25">
      <c r="B1559" s="150">
        <v>42782</v>
      </c>
      <c r="C1559" s="147">
        <v>4.8139901038881154E-2</v>
      </c>
      <c r="D1559" s="149">
        <v>4.5554459079594309E-2</v>
      </c>
      <c r="E1559" s="147">
        <v>4.9595238927486018E-2</v>
      </c>
      <c r="F1559" s="147">
        <v>5.3532460600297628E-2</v>
      </c>
      <c r="G1559" s="148">
        <v>630.19634720999966</v>
      </c>
      <c r="H1559" s="148">
        <v>5.7401167600000003</v>
      </c>
      <c r="I1559" s="148">
        <v>21.638473200000004</v>
      </c>
      <c r="J1559" s="147">
        <v>-3.6483358819444311E-3</v>
      </c>
      <c r="K1559" s="159">
        <v>7.9780015207033192E-3</v>
      </c>
      <c r="L1559" s="148">
        <v>3440.9331000000002</v>
      </c>
      <c r="M1559" s="148">
        <v>1.0101163491868397</v>
      </c>
      <c r="N1559" s="147">
        <v>1.3161058923443186E-3</v>
      </c>
      <c r="O1559" s="147">
        <v>1.6057930522107677E-3</v>
      </c>
      <c r="P1559" s="147">
        <v>1.0822285799810163E-3</v>
      </c>
      <c r="Q1559" s="147">
        <v>-4.9170281925788051E-4</v>
      </c>
      <c r="R1559" s="161">
        <v>1.0020829055560052</v>
      </c>
      <c r="S1559" s="146">
        <v>1.0004437819591907</v>
      </c>
      <c r="T1559" s="146">
        <v>1.0043155892386244</v>
      </c>
      <c r="U1559" s="146">
        <v>1.0078232582501574</v>
      </c>
      <c r="V1559" s="146">
        <v>0.99746644195316958</v>
      </c>
      <c r="W1559" s="146">
        <v>0.48919690175294511</v>
      </c>
      <c r="X1559" s="145" t="s">
        <v>1709</v>
      </c>
      <c r="Y1559" s="145" t="s">
        <v>1682</v>
      </c>
    </row>
    <row r="1560" spans="2:25" x14ac:dyDescent="0.25">
      <c r="B1560" s="150">
        <v>42783</v>
      </c>
      <c r="C1560" s="147">
        <v>4.8053553324600727E-2</v>
      </c>
      <c r="D1560" s="149">
        <v>4.5426695241747979E-2</v>
      </c>
      <c r="E1560" s="147">
        <v>4.9600967050728029E-2</v>
      </c>
      <c r="F1560" s="147">
        <v>5.3513651357275427E-2</v>
      </c>
      <c r="G1560" s="148">
        <v>629.89035876999981</v>
      </c>
      <c r="H1560" s="148">
        <v>8.8007429200000029</v>
      </c>
      <c r="I1560" s="148">
        <v>30.556746639999986</v>
      </c>
      <c r="J1560" s="147">
        <v>-2.1303500303332876E-3</v>
      </c>
      <c r="K1560" s="159">
        <v>8.086956115527448E-3</v>
      </c>
      <c r="L1560" s="148">
        <v>3421.4418999999998</v>
      </c>
      <c r="M1560" s="148">
        <v>1.0119644799380725</v>
      </c>
      <c r="N1560" s="147">
        <v>2.0531425229940096E-3</v>
      </c>
      <c r="O1560" s="147">
        <v>2.7098802879347633E-3</v>
      </c>
      <c r="P1560" s="147">
        <v>-1.3680336558100604E-4</v>
      </c>
      <c r="Q1560" s="147">
        <v>7.6759186572893405E-4</v>
      </c>
      <c r="R1560" s="161">
        <v>1.0041403245809675</v>
      </c>
      <c r="S1560" s="146">
        <v>1.003154864843109</v>
      </c>
      <c r="T1560" s="146">
        <v>1.004178195485911</v>
      </c>
      <c r="U1560" s="146">
        <v>1.0085968551852826</v>
      </c>
      <c r="V1560" s="146">
        <v>0.99888516898632429</v>
      </c>
      <c r="W1560" s="146">
        <v>0.14223305902670563</v>
      </c>
      <c r="X1560" s="145" t="s">
        <v>1709</v>
      </c>
      <c r="Y1560" s="145" t="s">
        <v>1682</v>
      </c>
    </row>
    <row r="1561" spans="2:25" x14ac:dyDescent="0.25">
      <c r="B1561" s="150">
        <v>42786</v>
      </c>
      <c r="C1561" s="147">
        <v>4.802408772310178E-2</v>
      </c>
      <c r="D1561" s="149">
        <v>4.5409248200948014E-2</v>
      </c>
      <c r="E1561" s="147">
        <v>4.9540338681351735E-2</v>
      </c>
      <c r="F1561" s="147">
        <v>5.3462381780660886E-2</v>
      </c>
      <c r="G1561" s="148">
        <v>629.69304210999951</v>
      </c>
      <c r="H1561" s="148">
        <v>6.8734531100000007</v>
      </c>
      <c r="I1561" s="148">
        <v>26.132583500000006</v>
      </c>
      <c r="J1561" s="147">
        <v>-2.9976211720967568E-3</v>
      </c>
      <c r="K1561" s="159">
        <v>8.053133579712872E-3</v>
      </c>
      <c r="L1561" s="148">
        <v>3471.3926000000001</v>
      </c>
      <c r="M1561" s="148">
        <v>1.0126430262433532</v>
      </c>
      <c r="N1561" s="147">
        <v>1.0401475955242585E-3</v>
      </c>
      <c r="O1561" s="147">
        <v>6.7531463729252213E-4</v>
      </c>
      <c r="P1561" s="147">
        <v>2.21680905112681E-3</v>
      </c>
      <c r="Q1561" s="147">
        <v>1.5421319237894221E-3</v>
      </c>
      <c r="R1561" s="161">
        <v>1.0051847787251493</v>
      </c>
      <c r="S1561" s="146">
        <v>1.0038323100068087</v>
      </c>
      <c r="T1561" s="146">
        <v>1.0064042667986084</v>
      </c>
      <c r="U1561" s="146">
        <v>1.0101522445938975</v>
      </c>
      <c r="V1561" s="146">
        <v>1.0017753443483659</v>
      </c>
      <c r="W1561" s="146">
        <v>0.28934010152283918</v>
      </c>
      <c r="X1561" s="145" t="s">
        <v>1709</v>
      </c>
      <c r="Y1561" s="145" t="s">
        <v>1682</v>
      </c>
    </row>
    <row r="1562" spans="2:25" x14ac:dyDescent="0.25">
      <c r="B1562" s="150">
        <v>42787</v>
      </c>
      <c r="C1562" s="147">
        <v>4.7942885933121925E-2</v>
      </c>
      <c r="D1562" s="149">
        <v>4.5344749849441215E-2</v>
      </c>
      <c r="E1562" s="147">
        <v>4.9511697506304513E-2</v>
      </c>
      <c r="F1562" s="147">
        <v>5.3300990899027123E-2</v>
      </c>
      <c r="G1562" s="148">
        <v>629.44226348000029</v>
      </c>
      <c r="H1562" s="148">
        <v>5.2014551599999992</v>
      </c>
      <c r="I1562" s="148">
        <v>26.798129850000009</v>
      </c>
      <c r="J1562" s="147">
        <v>-5.014009528633929E-3</v>
      </c>
      <c r="K1562" s="159">
        <v>7.9562410495859076E-3</v>
      </c>
      <c r="L1562" s="148">
        <v>3482.8229999999999</v>
      </c>
      <c r="M1562" s="148">
        <v>1.0142276590319108</v>
      </c>
      <c r="N1562" s="147">
        <v>1.563955263569957E-3</v>
      </c>
      <c r="O1562" s="147">
        <v>1.3489632455362499E-3</v>
      </c>
      <c r="P1562" s="147">
        <v>8.5678405403791878E-5</v>
      </c>
      <c r="Q1562" s="147">
        <v>5.3184962043670934E-3</v>
      </c>
      <c r="R1562" s="161">
        <v>1.006756842750697</v>
      </c>
      <c r="S1562" s="146">
        <v>1.0051864428976898</v>
      </c>
      <c r="T1562" s="146">
        <v>1.0064904939113792</v>
      </c>
      <c r="U1562" s="146">
        <v>1.0155247354726031</v>
      </c>
      <c r="V1562" s="146">
        <v>0.9986322811759758</v>
      </c>
      <c r="W1562" s="146">
        <v>-0.31374930418501318</v>
      </c>
      <c r="X1562" s="145" t="s">
        <v>1709</v>
      </c>
      <c r="Y1562" s="145" t="s">
        <v>1710</v>
      </c>
    </row>
    <row r="1563" spans="2:25" x14ac:dyDescent="0.25">
      <c r="B1563" s="150">
        <v>42788</v>
      </c>
      <c r="C1563" s="147">
        <v>4.7871311926880676E-2</v>
      </c>
      <c r="D1563" s="149">
        <v>4.5290660441847173E-2</v>
      </c>
      <c r="E1563" s="147">
        <v>4.9463320692094651E-2</v>
      </c>
      <c r="F1563" s="147">
        <v>5.3215761648730361E-2</v>
      </c>
      <c r="G1563" s="148">
        <v>628.0675771399998</v>
      </c>
      <c r="H1563" s="148">
        <v>5.7330912299999985</v>
      </c>
      <c r="I1563" s="148">
        <v>20.78037994000001</v>
      </c>
      <c r="J1563" s="147">
        <v>-4.2398144110752942E-3</v>
      </c>
      <c r="K1563" s="159">
        <v>7.925101206883188E-3</v>
      </c>
      <c r="L1563" s="148">
        <v>3489.7566999999999</v>
      </c>
      <c r="M1563" s="148">
        <v>1.0155262387751882</v>
      </c>
      <c r="N1563" s="147">
        <v>1.6929371586197049E-3</v>
      </c>
      <c r="O1563" s="147">
        <v>1.6496677254140306E-3</v>
      </c>
      <c r="P1563" s="147">
        <v>9.6193150116197907E-4</v>
      </c>
      <c r="Q1563" s="147">
        <v>2.3689083134201196E-3</v>
      </c>
      <c r="R1563" s="161">
        <v>1.0084612188194841</v>
      </c>
      <c r="S1563" s="146">
        <v>1.0068446665305619</v>
      </c>
      <c r="T1563" s="146">
        <v>1.0074586688230927</v>
      </c>
      <c r="U1563" s="146">
        <v>1.0179304204609481</v>
      </c>
      <c r="V1563" s="146">
        <v>1.0016220464669578</v>
      </c>
      <c r="W1563" s="146">
        <v>0.29938600497285406</v>
      </c>
      <c r="X1563" s="145" t="s">
        <v>1709</v>
      </c>
      <c r="Y1563" s="145" t="s">
        <v>1682</v>
      </c>
    </row>
    <row r="1564" spans="2:25" x14ac:dyDescent="0.25">
      <c r="B1564" s="150">
        <v>42789</v>
      </c>
      <c r="C1564" s="147">
        <v>4.7900154272259902E-2</v>
      </c>
      <c r="D1564" s="149">
        <v>4.5308459564130169E-2</v>
      </c>
      <c r="E1564" s="147">
        <v>4.947603687226463E-2</v>
      </c>
      <c r="F1564" s="147">
        <v>5.3231263084507E-2</v>
      </c>
      <c r="G1564" s="148">
        <v>626.4499855900001</v>
      </c>
      <c r="H1564" s="148">
        <v>6.6493254199999994</v>
      </c>
      <c r="I1564" s="148">
        <v>23.797296970000009</v>
      </c>
      <c r="J1564" s="147">
        <v>-2.1149508223476839E-3</v>
      </c>
      <c r="K1564" s="159">
        <v>7.922803520376831E-3</v>
      </c>
      <c r="L1564" s="148">
        <v>3473.3236000000002</v>
      </c>
      <c r="M1564" s="148">
        <v>1.0149574981635308</v>
      </c>
      <c r="N1564" s="147">
        <v>-4.3341227759221906E-4</v>
      </c>
      <c r="O1564" s="147">
        <v>-3.3573604721953649E-4</v>
      </c>
      <c r="P1564" s="147">
        <v>-6.6104133463325439E-4</v>
      </c>
      <c r="Q1564" s="147">
        <v>-6.0267953860101845E-4</v>
      </c>
      <c r="R1564" s="161">
        <v>1.0080241393457723</v>
      </c>
      <c r="S1564" s="146">
        <v>1.0065066324820569</v>
      </c>
      <c r="T1564" s="146">
        <v>1.006792697000066</v>
      </c>
      <c r="U1564" s="146">
        <v>1.0173169346248168</v>
      </c>
      <c r="V1564" s="146">
        <v>1.0021289915253986</v>
      </c>
      <c r="W1564" s="146">
        <v>5.0612410162969079E-2</v>
      </c>
      <c r="X1564" s="145" t="s">
        <v>1709</v>
      </c>
      <c r="Y1564" s="145" t="s">
        <v>1682</v>
      </c>
    </row>
    <row r="1565" spans="2:25" x14ac:dyDescent="0.25">
      <c r="B1565" s="150">
        <v>42790</v>
      </c>
      <c r="C1565" s="147">
        <v>4.7919181448244849E-2</v>
      </c>
      <c r="D1565" s="149">
        <v>4.5366675045971888E-2</v>
      </c>
      <c r="E1565" s="147">
        <v>4.946792451525394E-2</v>
      </c>
      <c r="F1565" s="147">
        <v>5.3184604481647517E-2</v>
      </c>
      <c r="G1565" s="148">
        <v>626.63653336000016</v>
      </c>
      <c r="H1565" s="148">
        <v>5.5189325999999985</v>
      </c>
      <c r="I1565" s="148">
        <v>21.59813862999999</v>
      </c>
      <c r="J1565" s="147">
        <v>-3.6342633782439631E-3</v>
      </c>
      <c r="K1565" s="159">
        <v>7.8179294356756288E-3</v>
      </c>
      <c r="L1565" s="148">
        <v>3473.8517000000002</v>
      </c>
      <c r="M1565" s="148">
        <v>1.014388428615957</v>
      </c>
      <c r="N1565" s="147">
        <v>-1.6951746446927196E-4</v>
      </c>
      <c r="O1565" s="147">
        <v>-6.92828406168613E-4</v>
      </c>
      <c r="P1565" s="147">
        <v>8.2962706798022983E-4</v>
      </c>
      <c r="Q1565" s="147">
        <v>2.1239587287711628E-3</v>
      </c>
      <c r="R1565" s="161">
        <v>1.0078532616495466</v>
      </c>
      <c r="S1565" s="146">
        <v>1.0058092960960763</v>
      </c>
      <c r="T1565" s="146">
        <v>1.0076279594733419</v>
      </c>
      <c r="U1565" s="146">
        <v>1.0194776738080398</v>
      </c>
      <c r="V1565" s="146">
        <v>1.0018754676963344</v>
      </c>
      <c r="W1565" s="146">
        <v>-2.5298522566273504E-2</v>
      </c>
      <c r="X1565" s="145" t="s">
        <v>1709</v>
      </c>
      <c r="Y1565" s="145" t="s">
        <v>1682</v>
      </c>
    </row>
    <row r="1566" spans="2:25" x14ac:dyDescent="0.25">
      <c r="B1566" s="150">
        <v>42793</v>
      </c>
      <c r="C1566" s="147">
        <v>4.7938256038321504E-2</v>
      </c>
      <c r="D1566" s="149">
        <v>4.5404276988491102E-2</v>
      </c>
      <c r="E1566" s="147">
        <v>4.9451447357685974E-2</v>
      </c>
      <c r="F1566" s="147">
        <v>5.3200719790671459E-2</v>
      </c>
      <c r="G1566" s="148">
        <v>626.92878941000015</v>
      </c>
      <c r="H1566" s="148">
        <v>5.4188803999999973</v>
      </c>
      <c r="I1566" s="148">
        <v>20.203914340000008</v>
      </c>
      <c r="J1566" s="147">
        <v>-2.5052160447901262E-3</v>
      </c>
      <c r="K1566" s="159">
        <v>7.7964428021803575E-3</v>
      </c>
      <c r="L1566" s="148">
        <v>3446.2228</v>
      </c>
      <c r="M1566" s="148">
        <v>1.0137511948504767</v>
      </c>
      <c r="N1566" s="147">
        <v>-5.0088986129733718E-4</v>
      </c>
      <c r="O1566" s="147">
        <v>-8.9482364573829215E-4</v>
      </c>
      <c r="P1566" s="147">
        <v>1.475309533987755E-3</v>
      </c>
      <c r="Q1566" s="147">
        <v>-2.2983050775393323E-4</v>
      </c>
      <c r="R1566" s="161">
        <v>1.0073484381691109</v>
      </c>
      <c r="S1566" s="146">
        <v>1.004909274154826</v>
      </c>
      <c r="T1566" s="146">
        <v>1.0091145226086655</v>
      </c>
      <c r="U1566" s="146">
        <v>1.0192433667366247</v>
      </c>
      <c r="V1566" s="146">
        <v>1.0005578772987571</v>
      </c>
      <c r="W1566" s="146">
        <v>-0.13151239251390537</v>
      </c>
      <c r="X1566" s="145" t="s">
        <v>1709</v>
      </c>
      <c r="Y1566" s="145" t="s">
        <v>1682</v>
      </c>
    </row>
    <row r="1567" spans="2:25" x14ac:dyDescent="0.25">
      <c r="B1567" s="150">
        <v>42794</v>
      </c>
      <c r="C1567" s="147">
        <v>4.7975097832251512E-2</v>
      </c>
      <c r="D1567" s="149">
        <v>4.5447227626812463E-2</v>
      </c>
      <c r="E1567" s="147">
        <v>4.9508375568292268E-2</v>
      </c>
      <c r="F1567" s="147">
        <v>5.3232841293984319E-2</v>
      </c>
      <c r="G1567" s="148">
        <v>626.92135053000027</v>
      </c>
      <c r="H1567" s="148">
        <v>5.5878264100000017</v>
      </c>
      <c r="I1567" s="148">
        <v>14.873904999999999</v>
      </c>
      <c r="J1567" s="147">
        <v>-3.1157148782902364E-3</v>
      </c>
      <c r="K1567" s="159">
        <v>7.7856136671718562E-3</v>
      </c>
      <c r="L1567" s="148">
        <v>3452.8103000000001</v>
      </c>
      <c r="M1567" s="148">
        <v>1.0128965904660927</v>
      </c>
      <c r="N1567" s="147">
        <v>-8.2466142104690337E-4</v>
      </c>
      <c r="O1567" s="147">
        <v>-6.5081679132443005E-4</v>
      </c>
      <c r="P1567" s="147">
        <v>-1.7503713140854063E-3</v>
      </c>
      <c r="Q1567" s="147">
        <v>-7.8446217435202466E-4</v>
      </c>
      <c r="R1567" s="161">
        <v>1.0065177167746011</v>
      </c>
      <c r="S1567" s="146">
        <v>1.0042552623254484</v>
      </c>
      <c r="T1567" s="146">
        <v>1.0073481974956644</v>
      </c>
      <c r="U1567" s="146">
        <v>1.0184438088689607</v>
      </c>
      <c r="V1567" s="146">
        <v>1.0019254515969787</v>
      </c>
      <c r="W1567" s="146">
        <v>0.13668117849549977</v>
      </c>
      <c r="X1567" s="145" t="s">
        <v>1709</v>
      </c>
      <c r="Y1567" s="145" t="s">
        <v>1682</v>
      </c>
    </row>
    <row r="1568" spans="2:25" x14ac:dyDescent="0.25">
      <c r="B1568" s="150">
        <v>42795</v>
      </c>
      <c r="C1568" s="147">
        <v>4.7952665723152689E-2</v>
      </c>
      <c r="D1568" s="149">
        <v>4.5459501820119569E-2</v>
      </c>
      <c r="E1568" s="147">
        <v>4.939177499546181E-2</v>
      </c>
      <c r="F1568" s="147">
        <v>5.3259507528064853E-2</v>
      </c>
      <c r="G1568" s="148">
        <v>627.25302195000029</v>
      </c>
      <c r="H1568" s="148">
        <v>7.0105285899999989</v>
      </c>
      <c r="I1568" s="148">
        <v>19.326929350000004</v>
      </c>
      <c r="J1568" s="147">
        <v>-3.7506057879109871E-3</v>
      </c>
      <c r="K1568" s="159">
        <v>7.8000057079452845E-3</v>
      </c>
      <c r="L1568" s="148">
        <v>3458.4376000000002</v>
      </c>
      <c r="M1568" s="148">
        <v>1.0132213621989976</v>
      </c>
      <c r="N1568" s="147">
        <v>1.7361428904635144E-4</v>
      </c>
      <c r="O1568" s="147">
        <v>-2.696352807454558E-4</v>
      </c>
      <c r="P1568" s="147">
        <v>2.8524857512938627E-3</v>
      </c>
      <c r="Q1568" s="147">
        <v>-3.0126651972276158E-4</v>
      </c>
      <c r="R1568" s="161">
        <v>1.0066924626324114</v>
      </c>
      <c r="S1568" s="146">
        <v>1.0039844796758512</v>
      </c>
      <c r="T1568" s="146">
        <v>1.0102216438756124</v>
      </c>
      <c r="U1568" s="146">
        <v>1.0181369858471296</v>
      </c>
      <c r="V1568" s="146">
        <v>0.99842965587690424</v>
      </c>
      <c r="W1568" s="146">
        <v>-0.34890776699029014</v>
      </c>
      <c r="X1568" s="145" t="s">
        <v>1709</v>
      </c>
      <c r="Y1568" s="145" t="s">
        <v>1682</v>
      </c>
    </row>
    <row r="1569" spans="2:25" x14ac:dyDescent="0.25">
      <c r="B1569" s="150">
        <v>42796</v>
      </c>
      <c r="C1569" s="147">
        <v>4.8037569322273661E-2</v>
      </c>
      <c r="D1569" s="149">
        <v>4.5540900376411668E-2</v>
      </c>
      <c r="E1569" s="147">
        <v>4.9480713997688393E-2</v>
      </c>
      <c r="F1569" s="147">
        <v>5.3409762148219644E-2</v>
      </c>
      <c r="G1569" s="148">
        <v>625.41812533999985</v>
      </c>
      <c r="H1569" s="148">
        <v>5.8676582699999971</v>
      </c>
      <c r="I1569" s="148">
        <v>18.772538779999998</v>
      </c>
      <c r="J1569" s="147">
        <v>-2.6721927422265149E-3</v>
      </c>
      <c r="K1569" s="159">
        <v>7.8688617718079765E-3</v>
      </c>
      <c r="L1569" s="148">
        <v>3435.0963000000002</v>
      </c>
      <c r="M1569" s="148">
        <v>1.011122033182503</v>
      </c>
      <c r="N1569" s="147">
        <v>-2.0525515675199491E-3</v>
      </c>
      <c r="O1569" s="147">
        <v>-1.8295842916201189E-3</v>
      </c>
      <c r="P1569" s="147">
        <v>-1.8005507921217273E-3</v>
      </c>
      <c r="Q1569" s="147">
        <v>-3.9959047996192005E-3</v>
      </c>
      <c r="R1569" s="161">
        <v>1.0046261744402247</v>
      </c>
      <c r="S1569" s="146">
        <v>1.0021476054428058</v>
      </c>
      <c r="T1569" s="146">
        <v>1.0084026884945136</v>
      </c>
      <c r="U1569" s="146">
        <v>1.0140686073787133</v>
      </c>
      <c r="V1569" s="146">
        <v>0.9976698930502933</v>
      </c>
      <c r="W1569" s="146">
        <v>-7.6095779220782103E-2</v>
      </c>
      <c r="X1569" s="145" t="s">
        <v>1709</v>
      </c>
      <c r="Y1569" s="145" t="s">
        <v>1682</v>
      </c>
    </row>
    <row r="1570" spans="2:25" x14ac:dyDescent="0.25">
      <c r="B1570" s="150">
        <v>42797</v>
      </c>
      <c r="C1570" s="147">
        <v>4.8007674325390583E-2</v>
      </c>
      <c r="D1570" s="149">
        <v>4.5533766807666173E-2</v>
      </c>
      <c r="E1570" s="147">
        <v>4.944752539334285E-2</v>
      </c>
      <c r="F1570" s="147">
        <v>5.3348625488046739E-2</v>
      </c>
      <c r="G1570" s="148">
        <v>624.90710997000031</v>
      </c>
      <c r="H1570" s="148">
        <v>10.191201959999992</v>
      </c>
      <c r="I1570" s="148">
        <v>20.855827690000016</v>
      </c>
      <c r="J1570" s="147">
        <v>-4.4641097094681561E-3</v>
      </c>
      <c r="K1570" s="159">
        <v>7.8148586803805653E-3</v>
      </c>
      <c r="L1570" s="148">
        <v>3427.8627999999999</v>
      </c>
      <c r="M1570" s="148">
        <v>1.0116763112082259</v>
      </c>
      <c r="N1570" s="147">
        <v>1.0385370047044122E-3</v>
      </c>
      <c r="O1570" s="147">
        <v>8.2385137356096776E-4</v>
      </c>
      <c r="P1570" s="147">
        <v>1.0278167054116017E-3</v>
      </c>
      <c r="Q1570" s="147">
        <v>2.5695847412463501E-3</v>
      </c>
      <c r="R1570" s="161">
        <v>1.0056695158982756</v>
      </c>
      <c r="S1570" s="146">
        <v>1.0029732261240607</v>
      </c>
      <c r="T1570" s="146">
        <v>1.0094391416235302</v>
      </c>
      <c r="U1570" s="146">
        <v>1.0166743425988105</v>
      </c>
      <c r="V1570" s="146">
        <v>0.99701146536171303</v>
      </c>
      <c r="W1570" s="146">
        <v>-6.5996547872878189E-2</v>
      </c>
      <c r="X1570" s="145" t="s">
        <v>1709</v>
      </c>
      <c r="Y1570" s="145" t="s">
        <v>1682</v>
      </c>
    </row>
    <row r="1571" spans="2:25" x14ac:dyDescent="0.25">
      <c r="B1571" s="150">
        <v>42800</v>
      </c>
      <c r="C1571" s="147">
        <v>4.7938368924875185E-2</v>
      </c>
      <c r="D1571" s="149">
        <v>4.5482167628185327E-2</v>
      </c>
      <c r="E1571" s="147">
        <v>4.9295863904086933E-2</v>
      </c>
      <c r="F1571" s="147">
        <v>5.3311291647988257E-2</v>
      </c>
      <c r="G1571" s="148">
        <v>621.92787910000038</v>
      </c>
      <c r="H1571" s="148">
        <v>11.955472079999998</v>
      </c>
      <c r="I1571" s="148">
        <v>22.495613310000003</v>
      </c>
      <c r="J1571" s="147">
        <v>-6.1562240422654265E-3</v>
      </c>
      <c r="K1571" s="159">
        <v>7.8291240198029299E-3</v>
      </c>
      <c r="L1571" s="148">
        <v>3446.4839999999999</v>
      </c>
      <c r="M1571" s="148">
        <v>1.013113892699945</v>
      </c>
      <c r="N1571" s="147">
        <v>1.7904136328429866E-3</v>
      </c>
      <c r="O1571" s="147">
        <v>1.75697824837713E-3</v>
      </c>
      <c r="P1571" s="147">
        <v>4.3205525968863382E-3</v>
      </c>
      <c r="Q1571" s="147">
        <v>1.7031830715316611E-4</v>
      </c>
      <c r="R1571" s="161">
        <v>1.0074700803096746</v>
      </c>
      <c r="S1571" s="146">
        <v>1.0047354282660652</v>
      </c>
      <c r="T1571" s="146">
        <v>1.0138004765282704</v>
      </c>
      <c r="U1571" s="146">
        <v>1.0168475008517679</v>
      </c>
      <c r="V1571" s="146">
        <v>0.99609993517192685</v>
      </c>
      <c r="W1571" s="146">
        <v>-9.142624949207985E-2</v>
      </c>
      <c r="X1571" s="145" t="s">
        <v>1709</v>
      </c>
      <c r="Y1571" s="145" t="s">
        <v>1682</v>
      </c>
    </row>
    <row r="1572" spans="2:25" x14ac:dyDescent="0.25">
      <c r="B1572" s="150">
        <v>42801</v>
      </c>
      <c r="C1572" s="147">
        <v>4.7785632089695419E-2</v>
      </c>
      <c r="D1572" s="149">
        <v>4.5331055021940674E-2</v>
      </c>
      <c r="E1572" s="147">
        <v>4.9118071579249953E-2</v>
      </c>
      <c r="F1572" s="147">
        <v>5.3175164350189076E-2</v>
      </c>
      <c r="G1572" s="148">
        <v>618.93009694</v>
      </c>
      <c r="H1572" s="148">
        <v>9.3940707899999971</v>
      </c>
      <c r="I1572" s="148">
        <v>19.626357410000001</v>
      </c>
      <c r="J1572" s="147">
        <v>-5.2586527654614242E-3</v>
      </c>
      <c r="K1572" s="159">
        <v>7.8441093282484026E-3</v>
      </c>
      <c r="L1572" s="148">
        <v>3453.9564999999998</v>
      </c>
      <c r="M1572" s="148">
        <v>1.0161094626076113</v>
      </c>
      <c r="N1572" s="147">
        <v>3.5552004197815738E-3</v>
      </c>
      <c r="O1572" s="147">
        <v>3.3539123640516626E-3</v>
      </c>
      <c r="P1572" s="147">
        <v>4.4235621747361143E-3</v>
      </c>
      <c r="Q1572" s="147">
        <v>4.0111485447365865E-3</v>
      </c>
      <c r="R1572" s="161">
        <v>1.011051838362109</v>
      </c>
      <c r="S1572" s="146">
        <v>1.0081052228415275</v>
      </c>
      <c r="T1572" s="146">
        <v>1.0182850859689705</v>
      </c>
      <c r="U1572" s="146">
        <v>1.0209262272250283</v>
      </c>
      <c r="V1572" s="146">
        <v>0.99706166588833856</v>
      </c>
      <c r="W1572" s="146">
        <v>9.6549621423851678E-2</v>
      </c>
      <c r="X1572" s="145" t="s">
        <v>1709</v>
      </c>
      <c r="Y1572" s="145" t="s">
        <v>1682</v>
      </c>
    </row>
    <row r="1573" spans="2:25" x14ac:dyDescent="0.25">
      <c r="B1573" s="150">
        <v>42802</v>
      </c>
      <c r="C1573" s="147">
        <v>4.7760599819223704E-2</v>
      </c>
      <c r="D1573" s="149">
        <v>4.531929885912931E-2</v>
      </c>
      <c r="E1573" s="147">
        <v>4.9064174318522759E-2</v>
      </c>
      <c r="F1573" s="147">
        <v>5.3199414481884214E-2</v>
      </c>
      <c r="G1573" s="148">
        <v>615.16862757000013</v>
      </c>
      <c r="H1573" s="148">
        <v>7.7937203900000034</v>
      </c>
      <c r="I1573" s="148">
        <v>17.971418539999991</v>
      </c>
      <c r="J1573" s="147">
        <v>-3.8669847230716654E-3</v>
      </c>
      <c r="K1573" s="159">
        <v>7.8801156227549032E-3</v>
      </c>
      <c r="L1573" s="148">
        <v>3448.7312999999999</v>
      </c>
      <c r="M1573" s="148">
        <v>1.0164649937818984</v>
      </c>
      <c r="N1573" s="147">
        <v>1.5060158117076992E-4</v>
      </c>
      <c r="O1573" s="147">
        <v>2.0576392989209556E-4</v>
      </c>
      <c r="P1573" s="147">
        <v>4.3204024919455108E-4</v>
      </c>
      <c r="Q1573" s="147">
        <v>-5.1797862992328584E-4</v>
      </c>
      <c r="R1573" s="161">
        <v>1.0112041043676119</v>
      </c>
      <c r="S1573" s="146">
        <v>1.008312654533924</v>
      </c>
      <c r="T1573" s="146">
        <v>1.0187250261112637</v>
      </c>
      <c r="U1573" s="146">
        <v>1.0203974092565975</v>
      </c>
      <c r="V1573" s="146">
        <v>0.99351844745945328</v>
      </c>
      <c r="W1573" s="146">
        <v>-0.35536602700781234</v>
      </c>
      <c r="X1573" s="145" t="s">
        <v>1709</v>
      </c>
      <c r="Y1573" s="145" t="s">
        <v>1682</v>
      </c>
    </row>
    <row r="1574" spans="2:25" x14ac:dyDescent="0.25">
      <c r="B1574" s="150">
        <v>42803</v>
      </c>
      <c r="C1574" s="147">
        <v>4.7907461521269103E-2</v>
      </c>
      <c r="D1574" s="149">
        <v>4.5488083475649636E-2</v>
      </c>
      <c r="E1574" s="147">
        <v>4.9156249585336029E-2</v>
      </c>
      <c r="F1574" s="147">
        <v>5.3303231578698054E-2</v>
      </c>
      <c r="G1574" s="148">
        <v>612.86903833000019</v>
      </c>
      <c r="H1574" s="148">
        <v>7.6346283399999955</v>
      </c>
      <c r="I1574" s="148">
        <v>19.241515989999996</v>
      </c>
      <c r="J1574" s="147">
        <v>-3.7465911470698381E-3</v>
      </c>
      <c r="K1574" s="159">
        <v>7.8151481030484179E-3</v>
      </c>
      <c r="L1574" s="148">
        <v>3426.9438</v>
      </c>
      <c r="M1574" s="148">
        <v>1.0131923213049183</v>
      </c>
      <c r="N1574" s="147">
        <v>-3.286894257273416E-3</v>
      </c>
      <c r="O1574" s="147">
        <v>-3.7355133568081171E-3</v>
      </c>
      <c r="P1574" s="147">
        <v>-2.0281785855041732E-3</v>
      </c>
      <c r="Q1574" s="147">
        <v>-2.2089854647532924E-3</v>
      </c>
      <c r="R1574" s="161">
        <v>1.0078803834040346</v>
      </c>
      <c r="S1574" s="146">
        <v>1.0045460891450739</v>
      </c>
      <c r="T1574" s="146">
        <v>1.0166588698287877</v>
      </c>
      <c r="U1574" s="146">
        <v>1.0181433662112778</v>
      </c>
      <c r="V1574" s="146">
        <v>0.99189984495875572</v>
      </c>
      <c r="W1574" s="146">
        <v>-0.16291619997963203</v>
      </c>
      <c r="X1574" s="145" t="s">
        <v>1709</v>
      </c>
      <c r="Y1574" s="145" t="s">
        <v>1682</v>
      </c>
    </row>
    <row r="1575" spans="2:25" x14ac:dyDescent="0.25">
      <c r="B1575" s="150">
        <v>42804</v>
      </c>
      <c r="C1575" s="147">
        <v>4.790446111490429E-2</v>
      </c>
      <c r="D1575" s="149">
        <v>4.5479741803791329E-2</v>
      </c>
      <c r="E1575" s="147">
        <v>4.9111587698034392E-2</v>
      </c>
      <c r="F1575" s="147">
        <v>5.3262056694573089E-2</v>
      </c>
      <c r="G1575" s="148">
        <v>611.70297102999984</v>
      </c>
      <c r="H1575" s="148">
        <v>4.8230465400000009</v>
      </c>
      <c r="I1575" s="148">
        <v>12.784588140000002</v>
      </c>
      <c r="J1575" s="147">
        <v>-2.6470578797407806E-3</v>
      </c>
      <c r="K1575" s="159">
        <v>7.7823148907817594E-3</v>
      </c>
      <c r="L1575" s="148">
        <v>3427.8915999999999</v>
      </c>
      <c r="M1575" s="148">
        <v>1.0132915535289613</v>
      </c>
      <c r="N1575" s="147">
        <v>3.844293067131032E-4</v>
      </c>
      <c r="O1575" s="147">
        <v>1.3921957273076304E-4</v>
      </c>
      <c r="P1575" s="147">
        <v>4.6677745360599823E-4</v>
      </c>
      <c r="Q1575" s="147">
        <v>1.9401278256711832E-3</v>
      </c>
      <c r="R1575" s="161">
        <v>1.0082678421610762</v>
      </c>
      <c r="S1575" s="146">
        <v>1.004685941622393</v>
      </c>
      <c r="T1575" s="146">
        <v>1.0171334232672324</v>
      </c>
      <c r="U1575" s="146">
        <v>1.0201186944865868</v>
      </c>
      <c r="V1575" s="146">
        <v>0.99210207745683576</v>
      </c>
      <c r="W1575" s="146">
        <v>2.0388399000964393E-2</v>
      </c>
      <c r="X1575" s="145" t="s">
        <v>1709</v>
      </c>
      <c r="Y1575" s="145" t="s">
        <v>1682</v>
      </c>
    </row>
    <row r="1576" spans="2:25" x14ac:dyDescent="0.25">
      <c r="B1576" s="150">
        <v>42807</v>
      </c>
      <c r="C1576" s="147">
        <v>4.7843497593322723E-2</v>
      </c>
      <c r="D1576" s="149">
        <v>4.5437033478141632E-2</v>
      </c>
      <c r="E1576" s="147">
        <v>4.8969374610236864E-2</v>
      </c>
      <c r="F1576" s="147">
        <v>5.3185752278672005E-2</v>
      </c>
      <c r="G1576" s="148">
        <v>612.04711813999961</v>
      </c>
      <c r="H1576" s="148">
        <v>9.3821389499999981</v>
      </c>
      <c r="I1576" s="148">
        <v>19.961194379999988</v>
      </c>
      <c r="J1576" s="147">
        <v>-3.5847474832976256E-3</v>
      </c>
      <c r="K1576" s="159">
        <v>7.7487188005303728E-3</v>
      </c>
      <c r="L1576" s="148">
        <v>3458.098</v>
      </c>
      <c r="M1576" s="148">
        <v>1.0145961353521455</v>
      </c>
      <c r="N1576" s="147">
        <v>2.1818903340259281E-3</v>
      </c>
      <c r="O1576" s="147">
        <v>1.9512692935526686E-3</v>
      </c>
      <c r="P1576" s="147">
        <v>3.7726309246809888E-3</v>
      </c>
      <c r="Q1576" s="147">
        <v>2.3118609214417842E-3</v>
      </c>
      <c r="R1576" s="161">
        <v>1.0104677720199966</v>
      </c>
      <c r="S1576" s="146">
        <v>1.0066463544499447</v>
      </c>
      <c r="T1576" s="146">
        <v>1.0209706922743771</v>
      </c>
      <c r="U1576" s="146">
        <v>1.0224770670316026</v>
      </c>
      <c r="V1576" s="146">
        <v>0.99614713969609703</v>
      </c>
      <c r="W1576" s="146">
        <v>0.40772641557514039</v>
      </c>
      <c r="X1576" s="145" t="s">
        <v>1709</v>
      </c>
      <c r="Y1576" s="145" t="s">
        <v>1682</v>
      </c>
    </row>
    <row r="1577" spans="2:25" x14ac:dyDescent="0.25">
      <c r="B1577" s="150">
        <v>42808</v>
      </c>
      <c r="C1577" s="147">
        <v>4.7823790175578938E-2</v>
      </c>
      <c r="D1577" s="149">
        <v>4.541516600824573E-2</v>
      </c>
      <c r="E1577" s="147">
        <v>4.8990849024752217E-2</v>
      </c>
      <c r="F1577" s="147">
        <v>5.3216909241352861E-2</v>
      </c>
      <c r="G1577" s="148">
        <v>609.0835363799996</v>
      </c>
      <c r="H1577" s="148">
        <v>5.9964200100000005</v>
      </c>
      <c r="I1577" s="148">
        <v>15.448574489999999</v>
      </c>
      <c r="J1577" s="147">
        <v>-3.3773864403963665E-3</v>
      </c>
      <c r="K1577" s="159">
        <v>7.8017432331071307E-3</v>
      </c>
      <c r="L1577" s="148">
        <v>3456.6934000000001</v>
      </c>
      <c r="M1577" s="148">
        <v>1.0148012025916178</v>
      </c>
      <c r="N1577" s="147">
        <v>5.640055011068945E-4</v>
      </c>
      <c r="O1577" s="147">
        <v>7.948863739073792E-4</v>
      </c>
      <c r="P1577" s="147">
        <v>-3.3884034507325358E-4</v>
      </c>
      <c r="Q1577" s="147">
        <v>1.3196757102406593E-4</v>
      </c>
      <c r="R1577" s="161">
        <v>1.0110376814021071</v>
      </c>
      <c r="S1577" s="146">
        <v>1.0074465239204404</v>
      </c>
      <c r="T1577" s="146">
        <v>1.0206247462126972</v>
      </c>
      <c r="U1577" s="146">
        <v>1.0226120008465664</v>
      </c>
      <c r="V1577" s="146">
        <v>0.99822234078992045</v>
      </c>
      <c r="W1577" s="146">
        <v>0.20832274782785254</v>
      </c>
      <c r="X1577" s="145" t="s">
        <v>1709</v>
      </c>
      <c r="Y1577" s="145" t="s">
        <v>1682</v>
      </c>
    </row>
    <row r="1578" spans="2:25" x14ac:dyDescent="0.25">
      <c r="B1578" s="150">
        <v>42809</v>
      </c>
      <c r="C1578" s="147">
        <v>4.7742704698414989E-2</v>
      </c>
      <c r="D1578" s="149">
        <v>4.5276617155018482E-2</v>
      </c>
      <c r="E1578" s="147">
        <v>4.9052453727642484E-2</v>
      </c>
      <c r="F1578" s="147">
        <v>5.3175963494354883E-2</v>
      </c>
      <c r="G1578" s="148">
        <v>607.88447409999992</v>
      </c>
      <c r="H1578" s="148">
        <v>4.0645851499999983</v>
      </c>
      <c r="I1578" s="148">
        <v>13.509075159999993</v>
      </c>
      <c r="J1578" s="147">
        <v>-1.8834014084929782E-3</v>
      </c>
      <c r="K1578" s="159">
        <v>7.8993463393364008E-3</v>
      </c>
      <c r="L1578" s="148">
        <v>3463.6435999999999</v>
      </c>
      <c r="M1578" s="148">
        <v>1.0165938300321316</v>
      </c>
      <c r="N1578" s="147">
        <v>2.8041169871545414E-4</v>
      </c>
      <c r="O1578" s="147">
        <v>2.3414796642249683E-4</v>
      </c>
      <c r="P1578" s="147">
        <v>-1.714126208525852E-3</v>
      </c>
      <c r="Q1578" s="147">
        <v>2.8197206724781638E-3</v>
      </c>
      <c r="R1578" s="161">
        <v>1.0113211881958144</v>
      </c>
      <c r="S1578" s="146">
        <v>1.0076824154752959</v>
      </c>
      <c r="T1578" s="146">
        <v>1.018875266586144</v>
      </c>
      <c r="U1578" s="146">
        <v>1.0254954810452779</v>
      </c>
      <c r="V1578" s="146">
        <v>0.99877944103084848</v>
      </c>
      <c r="W1578" s="146">
        <v>5.5809233891432594E-2</v>
      </c>
      <c r="X1578" s="145" t="s">
        <v>1709</v>
      </c>
      <c r="Y1578" s="145" t="s">
        <v>1682</v>
      </c>
    </row>
    <row r="1579" spans="2:25" x14ac:dyDescent="0.25">
      <c r="B1579" s="150">
        <v>42810</v>
      </c>
      <c r="C1579" s="147">
        <v>4.7759275654429306E-2</v>
      </c>
      <c r="D1579" s="149">
        <v>4.5352224847225495E-2</v>
      </c>
      <c r="E1579" s="147">
        <v>4.8977446780522849E-2</v>
      </c>
      <c r="F1579" s="147">
        <v>5.3098286034311631E-2</v>
      </c>
      <c r="G1579" s="148">
        <v>607.94203520000008</v>
      </c>
      <c r="H1579" s="148">
        <v>7.9009455599999985</v>
      </c>
      <c r="I1579" s="148">
        <v>22.40791869000001</v>
      </c>
      <c r="J1579" s="147">
        <v>-5.5527524587246288E-3</v>
      </c>
      <c r="K1579" s="159">
        <v>7.7460611870861368E-3</v>
      </c>
      <c r="L1579" s="148">
        <v>3481.5066000000002</v>
      </c>
      <c r="M1579" s="148">
        <v>1.0159176131102992</v>
      </c>
      <c r="N1579" s="147">
        <v>4.2783125084633848E-4</v>
      </c>
      <c r="O1579" s="147">
        <v>-3.2352301877843914E-5</v>
      </c>
      <c r="P1579" s="147">
        <v>1.7128764886368145E-3</v>
      </c>
      <c r="Q1579" s="147">
        <v>2.3517357391175534E-3</v>
      </c>
      <c r="R1579" s="161">
        <v>1.0117538630047676</v>
      </c>
      <c r="S1579" s="146">
        <v>1.0076498146295936</v>
      </c>
      <c r="T1579" s="146">
        <v>1.0206204740751328</v>
      </c>
      <c r="U1579" s="146">
        <v>1.0279071754183557</v>
      </c>
      <c r="V1579" s="146">
        <v>1.0017170276221157</v>
      </c>
      <c r="W1579" s="146">
        <v>0.29411764705882992</v>
      </c>
      <c r="X1579" s="145" t="s">
        <v>1709</v>
      </c>
      <c r="Y1579" s="145" t="s">
        <v>1682</v>
      </c>
    </row>
    <row r="1580" spans="2:25" x14ac:dyDescent="0.25">
      <c r="B1580" s="150">
        <v>42811</v>
      </c>
      <c r="C1580" s="147">
        <v>4.7777051029276783E-2</v>
      </c>
      <c r="D1580" s="149">
        <v>4.5397571125840031E-2</v>
      </c>
      <c r="E1580" s="147">
        <v>4.888501566587794E-2</v>
      </c>
      <c r="F1580" s="147">
        <v>5.3054539697153159E-2</v>
      </c>
      <c r="G1580" s="148">
        <v>606.33724549999977</v>
      </c>
      <c r="H1580" s="148">
        <v>7.4374845199999999</v>
      </c>
      <c r="I1580" s="148">
        <v>23.256044190000004</v>
      </c>
      <c r="J1580" s="147">
        <v>-2.3777259335776217E-3</v>
      </c>
      <c r="K1580" s="159">
        <v>7.6569685713131289E-3</v>
      </c>
      <c r="L1580" s="148">
        <v>3445.8051</v>
      </c>
      <c r="M1580" s="148">
        <v>1.0155040907591102</v>
      </c>
      <c r="N1580" s="147">
        <v>-4.0434891154163716E-4</v>
      </c>
      <c r="O1580" s="147">
        <v>-1.0514630352968075E-3</v>
      </c>
      <c r="P1580" s="147">
        <v>2.4110123192760844E-3</v>
      </c>
      <c r="Q1580" s="147">
        <v>6.6862404460724676E-4</v>
      </c>
      <c r="R1580" s="161">
        <v>1.0113447614315136</v>
      </c>
      <c r="S1580" s="146">
        <v>1.0065903080969869</v>
      </c>
      <c r="T1580" s="146">
        <v>1.0230812026114333</v>
      </c>
      <c r="U1580" s="146">
        <v>1.0285944588714648</v>
      </c>
      <c r="V1580" s="146">
        <v>1.0011091896199178</v>
      </c>
      <c r="W1580" s="146">
        <v>-6.0679611650487741E-2</v>
      </c>
      <c r="X1580" s="145" t="s">
        <v>1709</v>
      </c>
      <c r="Y1580" s="145" t="s">
        <v>1682</v>
      </c>
    </row>
    <row r="1581" spans="2:25" x14ac:dyDescent="0.25">
      <c r="B1581" s="150">
        <v>42814</v>
      </c>
      <c r="C1581" s="147">
        <v>4.7934295092718265E-2</v>
      </c>
      <c r="D1581" s="149">
        <v>4.55655998400026E-2</v>
      </c>
      <c r="E1581" s="147">
        <v>4.903020806865354E-2</v>
      </c>
      <c r="F1581" s="147">
        <v>5.3164822434058422E-2</v>
      </c>
      <c r="G1581" s="148">
        <v>605.67190090999998</v>
      </c>
      <c r="H1581" s="148">
        <v>10.085444179999998</v>
      </c>
      <c r="I1581" s="148">
        <v>19.850272510000003</v>
      </c>
      <c r="J1581" s="147">
        <v>-3.5188663781393187E-3</v>
      </c>
      <c r="K1581" s="159">
        <v>7.5992225940558211E-3</v>
      </c>
      <c r="L1581" s="148">
        <v>3449.6125999999999</v>
      </c>
      <c r="M1581" s="148">
        <v>1.011925459788686</v>
      </c>
      <c r="N1581" s="147">
        <v>-2.3850196105918414E-3</v>
      </c>
      <c r="O1581" s="147">
        <v>-2.6857454685796571E-3</v>
      </c>
      <c r="P1581" s="147">
        <v>-1.6888982891248346E-3</v>
      </c>
      <c r="Q1581" s="147">
        <v>-3.4220273088309173E-4</v>
      </c>
      <c r="R1581" s="161">
        <v>1.0089326843424302</v>
      </c>
      <c r="S1581" s="146">
        <v>1.0038868627382991</v>
      </c>
      <c r="T1581" s="146">
        <v>1.021353322518707</v>
      </c>
      <c r="U1581" s="146">
        <v>1.0282424710386677</v>
      </c>
      <c r="V1581" s="146">
        <v>1.0004005114253138</v>
      </c>
      <c r="W1581" s="146">
        <v>-7.0789300702844102E-2</v>
      </c>
      <c r="X1581" s="145" t="s">
        <v>1709</v>
      </c>
      <c r="Y1581" s="145" t="s">
        <v>1682</v>
      </c>
    </row>
    <row r="1582" spans="2:25" x14ac:dyDescent="0.25">
      <c r="B1582" s="150">
        <v>42815</v>
      </c>
      <c r="C1582" s="147">
        <v>4.7952689883522623E-2</v>
      </c>
      <c r="D1582" s="149">
        <v>4.560336802035532E-2</v>
      </c>
      <c r="E1582" s="147">
        <v>4.900188274035757E-2</v>
      </c>
      <c r="F1582" s="147">
        <v>5.3124355298057327E-2</v>
      </c>
      <c r="G1582" s="148">
        <v>604.03403354999978</v>
      </c>
      <c r="H1582" s="148">
        <v>10.926156970000006</v>
      </c>
      <c r="I1582" s="148">
        <v>18.280226299999999</v>
      </c>
      <c r="J1582" s="147">
        <v>-4.2579145808885142E-3</v>
      </c>
      <c r="K1582" s="159">
        <v>7.520987277702007E-3</v>
      </c>
      <c r="L1582" s="148">
        <v>3466.3467999999998</v>
      </c>
      <c r="M1582" s="148">
        <v>1.0113788968446609</v>
      </c>
      <c r="N1582" s="147">
        <v>-3.0108478188387662E-4</v>
      </c>
      <c r="O1582" s="147">
        <v>-8.0981335278090035E-4</v>
      </c>
      <c r="P1582" s="147">
        <v>9.6884666766675911E-4</v>
      </c>
      <c r="Q1582" s="147">
        <v>2.3911381205842792E-3</v>
      </c>
      <c r="R1582" s="161">
        <v>1.0086289100652295</v>
      </c>
      <c r="S1582" s="146">
        <v>1.0030739017521724</v>
      </c>
      <c r="T1582" s="146">
        <v>1.0223428572817397</v>
      </c>
      <c r="U1582" s="146">
        <v>1.0307011408083722</v>
      </c>
      <c r="V1582" s="146">
        <v>1.0013618511844218</v>
      </c>
      <c r="W1582" s="146">
        <v>9.6095488569693369E-2</v>
      </c>
      <c r="X1582" s="145" t="s">
        <v>1709</v>
      </c>
      <c r="Y1582" s="145" t="s">
        <v>1682</v>
      </c>
    </row>
    <row r="1583" spans="2:25" x14ac:dyDescent="0.25">
      <c r="B1583" s="150">
        <v>42816</v>
      </c>
      <c r="C1583" s="147">
        <v>4.7985303599362233E-2</v>
      </c>
      <c r="D1583" s="149">
        <v>4.565881304873684E-2</v>
      </c>
      <c r="E1583" s="147">
        <v>4.9030857064478843E-2</v>
      </c>
      <c r="F1583" s="147">
        <v>5.3190134801344421E-2</v>
      </c>
      <c r="G1583" s="148">
        <v>600.86977838000041</v>
      </c>
      <c r="H1583" s="148">
        <v>10.087769349999995</v>
      </c>
      <c r="I1583" s="148">
        <v>20.951945030000001</v>
      </c>
      <c r="J1583" s="147">
        <v>-1.0514169561454268E-3</v>
      </c>
      <c r="K1583" s="159">
        <v>7.531321752607581E-3</v>
      </c>
      <c r="L1583" s="148">
        <v>3450.0502000000001</v>
      </c>
      <c r="M1583" s="148">
        <v>1.010254497895414</v>
      </c>
      <c r="N1583" s="147">
        <v>-8.9276689454186097E-4</v>
      </c>
      <c r="O1583" s="147">
        <v>-1.0025249858002599E-3</v>
      </c>
      <c r="P1583" s="147">
        <v>-9.3282312622424573E-4</v>
      </c>
      <c r="Q1583" s="147">
        <v>-4.3020399353978288E-4</v>
      </c>
      <c r="R1583" s="161">
        <v>1.0077284395654453</v>
      </c>
      <c r="S1583" s="146">
        <v>1.0020682951030617</v>
      </c>
      <c r="T1583" s="146">
        <v>1.021389192221537</v>
      </c>
      <c r="U1583" s="146">
        <v>1.0302577290614503</v>
      </c>
      <c r="V1583" s="146">
        <v>1.0011087007518238</v>
      </c>
      <c r="W1583" s="146">
        <v>-2.5280614824558279E-2</v>
      </c>
      <c r="X1583" s="145" t="s">
        <v>1709</v>
      </c>
      <c r="Y1583" s="145" t="s">
        <v>1682</v>
      </c>
    </row>
    <row r="1584" spans="2:25" x14ac:dyDescent="0.25">
      <c r="B1584" s="150">
        <v>42817</v>
      </c>
      <c r="C1584" s="147">
        <v>4.7969837841307837E-2</v>
      </c>
      <c r="D1584" s="149">
        <v>4.5662184805391241E-2</v>
      </c>
      <c r="E1584" s="147">
        <v>4.9054155618268716E-2</v>
      </c>
      <c r="F1584" s="147">
        <v>5.3074560243682088E-2</v>
      </c>
      <c r="G1584" s="148">
        <v>600.14526795999973</v>
      </c>
      <c r="H1584" s="148">
        <v>8.9024689599999967</v>
      </c>
      <c r="I1584" s="148">
        <v>19.706326240000013</v>
      </c>
      <c r="J1584" s="147">
        <v>-2.8893912155606247E-3</v>
      </c>
      <c r="K1584" s="159">
        <v>7.4123754382908469E-3</v>
      </c>
      <c r="L1584" s="148">
        <v>3461.9782</v>
      </c>
      <c r="M1584" s="148">
        <v>1.0100596737659171</v>
      </c>
      <c r="N1584" s="147">
        <v>6.3768223535482947E-4</v>
      </c>
      <c r="O1584" s="147">
        <v>2.1242003950293543E-4</v>
      </c>
      <c r="P1584" s="147">
        <v>-3.3441156188733864E-4</v>
      </c>
      <c r="Q1584" s="147">
        <v>5.1396814693783098E-3</v>
      </c>
      <c r="R1584" s="161">
        <v>1.0083710500894181</v>
      </c>
      <c r="S1584" s="146">
        <v>1.002281154489892</v>
      </c>
      <c r="T1584" s="146">
        <v>1.0210476278664713</v>
      </c>
      <c r="U1584" s="146">
        <v>1.0355529256201912</v>
      </c>
      <c r="V1584" s="146">
        <v>1.0020708183701488</v>
      </c>
      <c r="W1584" s="146">
        <v>9.610520991400999E-2</v>
      </c>
      <c r="X1584" s="145" t="s">
        <v>1709</v>
      </c>
      <c r="Y1584" s="145" t="s">
        <v>1682</v>
      </c>
    </row>
    <row r="1585" spans="2:25" x14ac:dyDescent="0.25">
      <c r="B1585" s="150">
        <v>42818</v>
      </c>
      <c r="C1585" s="147">
        <v>4.7874352873616119E-2</v>
      </c>
      <c r="D1585" s="149">
        <v>4.5574691275959055E-2</v>
      </c>
      <c r="E1585" s="147">
        <v>4.8924988844852378E-2</v>
      </c>
      <c r="F1585" s="147">
        <v>5.3067363064932566E-2</v>
      </c>
      <c r="G1585" s="148">
        <v>601.69870407000008</v>
      </c>
      <c r="H1585" s="148">
        <v>9.7782230200000022</v>
      </c>
      <c r="I1585" s="148">
        <v>22.06000212</v>
      </c>
      <c r="J1585" s="147">
        <v>-2.5926599862301186E-3</v>
      </c>
      <c r="K1585" s="159">
        <v>7.4926717889735109E-3</v>
      </c>
      <c r="L1585" s="148">
        <v>3489.5997000000002</v>
      </c>
      <c r="M1585" s="148">
        <v>1.0115622614530069</v>
      </c>
      <c r="N1585" s="147">
        <v>2.0286746954827294E-3</v>
      </c>
      <c r="O1585" s="147">
        <v>2.045732819181969E-3</v>
      </c>
      <c r="P1585" s="147">
        <v>3.5224764852814371E-3</v>
      </c>
      <c r="Q1585" s="147">
        <v>2.7870222262050344E-4</v>
      </c>
      <c r="R1585" s="161">
        <v>1.0104167069223919</v>
      </c>
      <c r="S1585" s="146">
        <v>1.0043315539416797</v>
      </c>
      <c r="T1585" s="146">
        <v>1.0246442441259833</v>
      </c>
      <c r="U1585" s="146">
        <v>1.0358415365222027</v>
      </c>
      <c r="V1585" s="146">
        <v>1.0052609978414369</v>
      </c>
      <c r="W1585" s="146">
        <v>0.31835868411745105</v>
      </c>
      <c r="X1585" s="145" t="s">
        <v>1709</v>
      </c>
      <c r="Y1585" s="145" t="s">
        <v>1682</v>
      </c>
    </row>
    <row r="1586" spans="2:25" x14ac:dyDescent="0.25">
      <c r="B1586" s="150">
        <v>42821</v>
      </c>
      <c r="C1586" s="147">
        <v>4.792832802373926E-2</v>
      </c>
      <c r="D1586" s="149">
        <v>4.5629889783873327E-2</v>
      </c>
      <c r="E1586" s="147">
        <v>4.9171736359457319E-2</v>
      </c>
      <c r="F1586" s="147">
        <v>5.315777517979843E-2</v>
      </c>
      <c r="G1586" s="148">
        <v>601.18921922999994</v>
      </c>
      <c r="H1586" s="148">
        <v>5.5756087799999996</v>
      </c>
      <c r="I1586" s="148">
        <v>17.919013890000006</v>
      </c>
      <c r="J1586" s="147">
        <v>-3.4191480001317591E-3</v>
      </c>
      <c r="K1586" s="159">
        <v>7.5278853959251033E-3</v>
      </c>
      <c r="L1586" s="148">
        <v>3478.0385000000001</v>
      </c>
      <c r="M1586" s="148">
        <v>1.0101165078291749</v>
      </c>
      <c r="N1586" s="147">
        <v>-1.1298430063750057E-3</v>
      </c>
      <c r="O1586" s="147">
        <v>-5.7767971118246816E-4</v>
      </c>
      <c r="P1586" s="147">
        <v>-4.891762668663994E-3</v>
      </c>
      <c r="Q1586" s="147">
        <v>-1.3280054099256066E-3</v>
      </c>
      <c r="R1586" s="161">
        <v>1.0092750946725513</v>
      </c>
      <c r="S1586" s="146">
        <v>1.0037513719796671</v>
      </c>
      <c r="T1586" s="146">
        <v>1.0196319276639063</v>
      </c>
      <c r="U1586" s="146">
        <v>1.0344659333578756</v>
      </c>
      <c r="V1586" s="146">
        <v>1.0060202584138247</v>
      </c>
      <c r="W1586" s="146">
        <v>7.5528700906347279E-2</v>
      </c>
      <c r="X1586" s="145" t="s">
        <v>1709</v>
      </c>
      <c r="Y1586" s="145" t="s">
        <v>1682</v>
      </c>
    </row>
    <row r="1587" spans="2:25" x14ac:dyDescent="0.25">
      <c r="B1587" s="150">
        <v>42822</v>
      </c>
      <c r="C1587" s="147">
        <v>4.794161573445576E-2</v>
      </c>
      <c r="D1587" s="149">
        <v>4.5639403971849006E-2</v>
      </c>
      <c r="E1587" s="147">
        <v>4.9184148483039446E-2</v>
      </c>
      <c r="F1587" s="147">
        <v>5.3260009171356842E-2</v>
      </c>
      <c r="G1587" s="148">
        <v>601.79888567</v>
      </c>
      <c r="H1587" s="148">
        <v>6.9498630500000003</v>
      </c>
      <c r="I1587" s="148">
        <v>13.564570459999993</v>
      </c>
      <c r="J1587" s="147">
        <v>-3.1123525296510059E-3</v>
      </c>
      <c r="K1587" s="159">
        <v>7.6206051995078364E-3</v>
      </c>
      <c r="L1587" s="148">
        <v>3469.8092999999999</v>
      </c>
      <c r="M1587" s="148">
        <v>1.0095891205876359</v>
      </c>
      <c r="N1587" s="147">
        <v>-2.6326969475379286E-4</v>
      </c>
      <c r="O1587" s="147">
        <v>-6.7388127104633468E-6</v>
      </c>
      <c r="P1587" s="147">
        <v>-8.3141830017844693E-5</v>
      </c>
      <c r="Q1587" s="147">
        <v>-2.3311265864928194E-3</v>
      </c>
      <c r="R1587" s="161">
        <v>1.0090093831264542</v>
      </c>
      <c r="S1587" s="146">
        <v>1.0037446078871635</v>
      </c>
      <c r="T1587" s="146">
        <v>1.0195471535994958</v>
      </c>
      <c r="U1587" s="146">
        <v>1.0320544623178041</v>
      </c>
      <c r="V1587" s="146">
        <v>1.0048050134872124</v>
      </c>
      <c r="W1587" s="146">
        <v>-0.1207972619287342</v>
      </c>
      <c r="X1587" s="145" t="s">
        <v>1709</v>
      </c>
      <c r="Y1587" s="145"/>
    </row>
    <row r="1588" spans="2:25" x14ac:dyDescent="0.25">
      <c r="B1588" s="150">
        <v>42823</v>
      </c>
      <c r="C1588" s="147">
        <v>4.7951100763229421E-2</v>
      </c>
      <c r="D1588" s="149">
        <v>4.5639382428937655E-2</v>
      </c>
      <c r="E1588" s="147">
        <v>4.9230987175756982E-2</v>
      </c>
      <c r="F1588" s="147">
        <v>5.3277912498792934E-2</v>
      </c>
      <c r="G1588" s="148">
        <v>602.57905849999952</v>
      </c>
      <c r="H1588" s="148">
        <v>7.9130228899999961</v>
      </c>
      <c r="I1588" s="148">
        <v>18.63591474</v>
      </c>
      <c r="J1588" s="147">
        <v>-2.3925944527723193E-3</v>
      </c>
      <c r="K1588" s="159">
        <v>7.6385300698552788E-3</v>
      </c>
      <c r="L1588" s="148">
        <v>3465.1932999999999</v>
      </c>
      <c r="M1588" s="148">
        <v>1.0092764583070597</v>
      </c>
      <c r="N1588" s="147">
        <v>1.208965633255509E-4</v>
      </c>
      <c r="O1588" s="147">
        <v>4.4522042970666605E-4</v>
      </c>
      <c r="P1588" s="147">
        <v>-8.5321076455527778E-4</v>
      </c>
      <c r="Q1588" s="147">
        <v>-1.4585810581166279E-3</v>
      </c>
      <c r="R1588" s="161">
        <v>1.0091313688932373</v>
      </c>
      <c r="S1588" s="146">
        <v>1.0041914954928028</v>
      </c>
      <c r="T1588" s="146">
        <v>1.0186772649930731</v>
      </c>
      <c r="U1588" s="146">
        <v>1.0305491272281226</v>
      </c>
      <c r="V1588" s="146">
        <v>1.0046531078713858</v>
      </c>
      <c r="W1588" s="146">
        <v>-1.5117919774239638E-2</v>
      </c>
      <c r="X1588" s="145" t="s">
        <v>1709</v>
      </c>
      <c r="Y1588" s="145"/>
    </row>
    <row r="1589" spans="2:25" x14ac:dyDescent="0.25">
      <c r="B1589" s="150">
        <v>42824</v>
      </c>
      <c r="C1589" s="147">
        <v>4.8045696409079311E-2</v>
      </c>
      <c r="D1589" s="149">
        <v>4.5718075261872715E-2</v>
      </c>
      <c r="E1589" s="147">
        <v>4.9284566090134756E-2</v>
      </c>
      <c r="F1589" s="147">
        <v>5.3454088307567059E-2</v>
      </c>
      <c r="G1589" s="148">
        <v>602.83293891000017</v>
      </c>
      <c r="H1589" s="148">
        <v>5.0237005999999997</v>
      </c>
      <c r="I1589" s="148">
        <v>20.33793502</v>
      </c>
      <c r="J1589" s="147">
        <v>-1.2172878499685251E-3</v>
      </c>
      <c r="K1589" s="159">
        <v>7.7360130456943441E-3</v>
      </c>
      <c r="L1589" s="148">
        <v>3436.7579999999998</v>
      </c>
      <c r="M1589" s="148">
        <v>1.0072465376380169</v>
      </c>
      <c r="N1589" s="147">
        <v>-2.5469227644803446E-3</v>
      </c>
      <c r="O1589" s="147">
        <v>-2.4719622552629153E-3</v>
      </c>
      <c r="P1589" s="147">
        <v>-1.275360629188428E-3</v>
      </c>
      <c r="Q1589" s="147">
        <v>-5.0585099850788988E-3</v>
      </c>
      <c r="R1589" s="161">
        <v>1.006561189237452</v>
      </c>
      <c r="S1589" s="146">
        <v>1.0017091720188886</v>
      </c>
      <c r="T1589" s="146">
        <v>1.0173780841154516</v>
      </c>
      <c r="U1589" s="146">
        <v>1.0253360841779249</v>
      </c>
      <c r="V1589" s="146">
        <v>1.0041976205926169</v>
      </c>
      <c r="W1589" s="146">
        <v>-4.5337766359379077E-2</v>
      </c>
      <c r="X1589" s="145" t="s">
        <v>1709</v>
      </c>
      <c r="Y1589" s="145"/>
    </row>
    <row r="1590" spans="2:25" x14ac:dyDescent="0.25">
      <c r="B1590" s="150">
        <v>42825</v>
      </c>
      <c r="C1590" s="147">
        <v>4.8000014424176299E-2</v>
      </c>
      <c r="D1590" s="149">
        <v>4.5718324558896836E-2</v>
      </c>
      <c r="E1590" s="147">
        <v>4.9161514679761355E-2</v>
      </c>
      <c r="F1590" s="147">
        <v>5.3332806756992125E-2</v>
      </c>
      <c r="G1590" s="148">
        <v>605.74018184999977</v>
      </c>
      <c r="H1590" s="148">
        <v>5.9083096399999979</v>
      </c>
      <c r="I1590" s="148">
        <v>15.794923540000001</v>
      </c>
      <c r="J1590" s="147">
        <v>-3.7898363110232891E-3</v>
      </c>
      <c r="K1590" s="159">
        <v>7.614482198095289E-3</v>
      </c>
      <c r="L1590" s="148">
        <v>3456.0455000000002</v>
      </c>
      <c r="M1590" s="148">
        <v>1.0080179380960366</v>
      </c>
      <c r="N1590" s="147">
        <v>1.249901738289122E-3</v>
      </c>
      <c r="O1590" s="147">
        <v>6.0754783897833868E-4</v>
      </c>
      <c r="P1590" s="147">
        <v>3.5211340655193868E-3</v>
      </c>
      <c r="Q1590" s="147">
        <v>3.8523670872082244E-3</v>
      </c>
      <c r="R1590" s="161">
        <v>1.0078192918175743</v>
      </c>
      <c r="S1590" s="146">
        <v>1.0023177582616336</v>
      </c>
      <c r="T1590" s="146">
        <v>1.0209604087449435</v>
      </c>
      <c r="U1590" s="146">
        <v>1.0292860551619387</v>
      </c>
      <c r="V1590" s="146">
        <v>1.0052612283009157</v>
      </c>
      <c r="W1590" s="146">
        <v>0.1059161749129871</v>
      </c>
      <c r="X1590" s="145" t="s">
        <v>1709</v>
      </c>
      <c r="Y1590" s="145"/>
    </row>
    <row r="1591" spans="2:25" x14ac:dyDescent="0.25">
      <c r="B1591" s="150">
        <v>42830</v>
      </c>
      <c r="C1591" s="147">
        <v>4.7758944137516392E-2</v>
      </c>
      <c r="D1591" s="149">
        <v>4.5502020994749107E-2</v>
      </c>
      <c r="E1591" s="147">
        <v>4.8728377194341095E-2</v>
      </c>
      <c r="F1591" s="147">
        <v>5.313587295654558E-2</v>
      </c>
      <c r="G1591" s="148">
        <v>605.91483449999998</v>
      </c>
      <c r="H1591" s="148">
        <v>10.150625810000006</v>
      </c>
      <c r="I1591" s="148">
        <v>23.740587430000012</v>
      </c>
      <c r="J1591" s="147">
        <v>-4.7767622514049918E-3</v>
      </c>
      <c r="K1591" s="159">
        <v>7.6338519617964729E-3</v>
      </c>
      <c r="L1591" s="148">
        <v>3503.8932</v>
      </c>
      <c r="M1591" s="148">
        <v>1.0131704730513482</v>
      </c>
      <c r="N1591" s="147">
        <v>5.9103802995436709E-3</v>
      </c>
      <c r="O1591" s="147">
        <v>5.4412132667218723E-3</v>
      </c>
      <c r="P1591" s="147">
        <v>1.0792030230494781E-2</v>
      </c>
      <c r="Q1591" s="147">
        <v>4.600643592353155E-3</v>
      </c>
      <c r="R1591" s="161">
        <v>1.013775887105433</v>
      </c>
      <c r="S1591" s="146">
        <v>1.0077715829453577</v>
      </c>
      <c r="T1591" s="146">
        <v>1.0319786443402572</v>
      </c>
      <c r="U1591" s="146">
        <v>1.0340214334563178</v>
      </c>
      <c r="V1591" s="146">
        <v>1.0037412526520559</v>
      </c>
      <c r="W1591" s="146">
        <v>-0.15120205634795775</v>
      </c>
      <c r="X1591" s="145" t="s">
        <v>1709</v>
      </c>
      <c r="Y1591" s="145"/>
    </row>
    <row r="1592" spans="2:25" x14ac:dyDescent="0.25">
      <c r="B1592" s="150">
        <v>42831</v>
      </c>
      <c r="C1592" s="147">
        <v>4.7630276656228022E-2</v>
      </c>
      <c r="D1592" s="149">
        <v>4.5382775280880285E-2</v>
      </c>
      <c r="E1592" s="147">
        <v>4.8652193567421669E-2</v>
      </c>
      <c r="F1592" s="147">
        <v>5.3007666641291806E-2</v>
      </c>
      <c r="G1592" s="148">
        <v>603.50165573999993</v>
      </c>
      <c r="H1592" s="148">
        <v>8.1523990999999985</v>
      </c>
      <c r="I1592" s="148">
        <v>18.960888680000007</v>
      </c>
      <c r="J1592" s="147">
        <v>-3.9547763556462279E-3</v>
      </c>
      <c r="K1592" s="159">
        <v>7.6248913604115218E-3</v>
      </c>
      <c r="L1592" s="148">
        <v>3514.0468999999998</v>
      </c>
      <c r="M1592" s="148">
        <v>1.0155608292010117</v>
      </c>
      <c r="N1592" s="147">
        <v>2.8539103249366664E-3</v>
      </c>
      <c r="O1592" s="147">
        <v>3.0488878152627268E-3</v>
      </c>
      <c r="P1592" s="147">
        <v>1.6107130516422202E-3</v>
      </c>
      <c r="Q1592" s="147">
        <v>2.9607014848006246E-3</v>
      </c>
      <c r="R1592" s="161">
        <v>1.016669112576815</v>
      </c>
      <c r="S1592" s="146">
        <v>1.0108441654451679</v>
      </c>
      <c r="T1592" s="146">
        <v>1.0336408658117122</v>
      </c>
      <c r="U1592" s="146">
        <v>1.0370828622496675</v>
      </c>
      <c r="V1592" s="146">
        <v>1.0046025287117715</v>
      </c>
      <c r="W1592" s="146">
        <v>8.5806581869567675E-2</v>
      </c>
      <c r="X1592" s="145" t="s">
        <v>1709</v>
      </c>
      <c r="Y1592" s="145"/>
    </row>
    <row r="1593" spans="2:25" x14ac:dyDescent="0.25">
      <c r="B1593" s="150">
        <v>42832</v>
      </c>
      <c r="C1593" s="147">
        <v>4.7491035958866987E-2</v>
      </c>
      <c r="D1593" s="149">
        <v>4.526395689933331E-2</v>
      </c>
      <c r="E1593" s="147">
        <v>4.8555606567339177E-2</v>
      </c>
      <c r="F1593" s="147">
        <v>5.2799731861774078E-2</v>
      </c>
      <c r="G1593" s="148">
        <v>602.90321278999966</v>
      </c>
      <c r="H1593" s="148">
        <v>11.253975850000002</v>
      </c>
      <c r="I1593" s="148">
        <v>21.226040279999992</v>
      </c>
      <c r="J1593" s="147">
        <v>-4.3857367821168143E-3</v>
      </c>
      <c r="K1593" s="159">
        <v>7.535774962440768E-3</v>
      </c>
      <c r="L1593" s="148">
        <v>3517.4634000000001</v>
      </c>
      <c r="M1593" s="148">
        <v>1.0184936145314945</v>
      </c>
      <c r="N1593" s="147">
        <v>2.7651643894350177E-3</v>
      </c>
      <c r="O1593" s="147">
        <v>2.8151379268800568E-3</v>
      </c>
      <c r="P1593" s="147">
        <v>1.8593718662264491E-3</v>
      </c>
      <c r="Q1593" s="147">
        <v>3.4663441959791735E-3</v>
      </c>
      <c r="R1593" s="161">
        <v>1.019480369802751</v>
      </c>
      <c r="S1593" s="146">
        <v>1.0136898311934781</v>
      </c>
      <c r="T1593" s="146">
        <v>1.0355627885573846</v>
      </c>
      <c r="U1593" s="146">
        <v>1.0406777484099763</v>
      </c>
      <c r="V1593" s="146">
        <v>1.0061228876817232</v>
      </c>
      <c r="W1593" s="146">
        <v>0.15133935327650275</v>
      </c>
      <c r="X1593" s="145" t="s">
        <v>1709</v>
      </c>
      <c r="Y1593" s="145"/>
    </row>
    <row r="1594" spans="2:25" x14ac:dyDescent="0.25">
      <c r="B1594" s="150">
        <v>42835</v>
      </c>
      <c r="C1594" s="147">
        <v>4.7445305022649702E-2</v>
      </c>
      <c r="D1594" s="149">
        <v>4.5222347701384474E-2</v>
      </c>
      <c r="E1594" s="147">
        <v>4.8642497026168019E-2</v>
      </c>
      <c r="F1594" s="147">
        <v>5.2757143267821771E-2</v>
      </c>
      <c r="G1594" s="148">
        <v>599.92351299999939</v>
      </c>
      <c r="H1594" s="148">
        <v>10.058481659999998</v>
      </c>
      <c r="I1594" s="148">
        <v>18.67882543000001</v>
      </c>
      <c r="J1594" s="147">
        <v>-2.2148294686217891E-3</v>
      </c>
      <c r="K1594" s="159">
        <v>7.5347955664372968E-3</v>
      </c>
      <c r="L1594" s="148">
        <v>3505.1392000000001</v>
      </c>
      <c r="M1594" s="148">
        <v>1.0191185689076461</v>
      </c>
      <c r="N1594" s="147">
        <v>6.5579821648185151E-4</v>
      </c>
      <c r="O1594" s="147">
        <v>9.7051077158771164E-4</v>
      </c>
      <c r="P1594" s="147">
        <v>-1.5048738515438015E-3</v>
      </c>
      <c r="Q1594" s="147">
        <v>3.7693921262613319E-4</v>
      </c>
      <c r="R1594" s="161">
        <v>1.020148943211006</v>
      </c>
      <c r="S1594" s="146">
        <v>1.0146736280937001</v>
      </c>
      <c r="T1594" s="146">
        <v>1.0340043971952528</v>
      </c>
      <c r="U1594" s="146">
        <v>1.0410700206610595</v>
      </c>
      <c r="V1594" s="146">
        <v>1.0048049113072914</v>
      </c>
      <c r="W1594" s="146">
        <v>-0.13099556630390513</v>
      </c>
      <c r="X1594" s="145" t="s">
        <v>1709</v>
      </c>
      <c r="Y1594" s="145"/>
    </row>
    <row r="1595" spans="2:25" x14ac:dyDescent="0.25">
      <c r="B1595" s="150">
        <v>42836</v>
      </c>
      <c r="C1595" s="147">
        <v>4.7406594041497586E-2</v>
      </c>
      <c r="D1595" s="149">
        <v>4.5178223279730423E-2</v>
      </c>
      <c r="E1595" s="147">
        <v>4.8782698911533008E-2</v>
      </c>
      <c r="F1595" s="147">
        <v>5.2855301603825483E-2</v>
      </c>
      <c r="G1595" s="148">
        <v>598.9779145599997</v>
      </c>
      <c r="H1595" s="148">
        <v>12.405790950000002</v>
      </c>
      <c r="I1595" s="148">
        <v>37.531699049999972</v>
      </c>
      <c r="J1595" s="147">
        <v>-3.2221815769308743E-3</v>
      </c>
      <c r="K1595" s="159">
        <v>7.6770783240950602E-3</v>
      </c>
      <c r="L1595" s="148">
        <v>3517.328</v>
      </c>
      <c r="M1595" s="148">
        <v>1.0198773920417912</v>
      </c>
      <c r="N1595" s="147">
        <v>3.7834109024632823E-4</v>
      </c>
      <c r="O1595" s="147">
        <v>1.3764036303667451E-3</v>
      </c>
      <c r="P1595" s="147">
        <v>-3.4795224993062995E-3</v>
      </c>
      <c r="Q1595" s="147">
        <v>-2.8691881599050067E-3</v>
      </c>
      <c r="R1595" s="161">
        <v>1.0205349074743941</v>
      </c>
      <c r="S1595" s="146">
        <v>1.0160702285590457</v>
      </c>
      <c r="T1595" s="146">
        <v>1.0304065556308304</v>
      </c>
      <c r="U1595" s="146">
        <v>1.0380829948841468</v>
      </c>
      <c r="V1595" s="146">
        <v>1.0051597331999995</v>
      </c>
      <c r="W1595" s="146">
        <v>3.5312515764526868E-2</v>
      </c>
      <c r="X1595" s="145" t="s">
        <v>1709</v>
      </c>
      <c r="Y1595" s="145"/>
    </row>
    <row r="1596" spans="2:25" x14ac:dyDescent="0.25">
      <c r="B1596" s="150">
        <v>42837</v>
      </c>
      <c r="C1596" s="147">
        <v>4.739787154113128E-2</v>
      </c>
      <c r="D1596" s="149">
        <v>4.5206012832787766E-2</v>
      </c>
      <c r="E1596" s="147">
        <v>4.8841800061840995E-2</v>
      </c>
      <c r="F1596" s="147">
        <v>5.278225979959765E-2</v>
      </c>
      <c r="G1596" s="148">
        <v>596.68447814999979</v>
      </c>
      <c r="H1596" s="148">
        <v>9.4719553900000015</v>
      </c>
      <c r="I1596" s="148">
        <v>30.009460250000014</v>
      </c>
      <c r="J1596" s="147">
        <v>-2.7727423869536639E-3</v>
      </c>
      <c r="K1596" s="159">
        <v>7.5762469668098839E-3</v>
      </c>
      <c r="L1596" s="148">
        <v>3509.4387000000002</v>
      </c>
      <c r="M1596" s="148">
        <v>1.0197797037334504</v>
      </c>
      <c r="N1596" s="147">
        <v>2.8666206515076866E-5</v>
      </c>
      <c r="O1596" s="147">
        <v>-2.3763191785619882E-4</v>
      </c>
      <c r="P1596" s="147">
        <v>-1.1565830754531829E-3</v>
      </c>
      <c r="Q1596" s="147">
        <v>3.0596069855145353E-3</v>
      </c>
      <c r="R1596" s="161">
        <v>1.0205641623388075</v>
      </c>
      <c r="S1596" s="146">
        <v>1.0158287778419566</v>
      </c>
      <c r="T1596" s="146">
        <v>1.0292148048477519</v>
      </c>
      <c r="U1596" s="146">
        <v>1.041259120866838</v>
      </c>
      <c r="V1596" s="146">
        <v>1.0036896826546973</v>
      </c>
      <c r="W1596" s="146">
        <v>-0.14625044127287914</v>
      </c>
      <c r="X1596" s="145" t="s">
        <v>1709</v>
      </c>
      <c r="Y1596" s="145"/>
    </row>
    <row r="1597" spans="2:25" x14ac:dyDescent="0.25">
      <c r="B1597" s="150">
        <v>42838</v>
      </c>
      <c r="C1597" s="147">
        <v>4.7378818552863564E-2</v>
      </c>
      <c r="D1597" s="149">
        <v>4.5210186104684268E-2</v>
      </c>
      <c r="E1597" s="147">
        <v>4.8739893154961515E-2</v>
      </c>
      <c r="F1597" s="147">
        <v>5.2720873552886911E-2</v>
      </c>
      <c r="G1597" s="148">
        <v>595.78380506999997</v>
      </c>
      <c r="H1597" s="148">
        <v>7.8357751500000052</v>
      </c>
      <c r="I1597" s="148">
        <v>17.649910759999997</v>
      </c>
      <c r="J1597" s="147">
        <v>-1.9858013395241793E-3</v>
      </c>
      <c r="K1597" s="159">
        <v>7.5106874482026437E-3</v>
      </c>
      <c r="L1597" s="148">
        <v>3514.5662000000002</v>
      </c>
      <c r="M1597" s="148">
        <v>1.0199817761316365</v>
      </c>
      <c r="N1597" s="147">
        <v>4.6232642411274714E-4</v>
      </c>
      <c r="O1597" s="147">
        <v>2.6169118801628693E-4</v>
      </c>
      <c r="P1597" s="147">
        <v>1.8142209256950008E-3</v>
      </c>
      <c r="Q1597" s="147">
        <v>2.6732391817923845E-4</v>
      </c>
      <c r="R1597" s="161">
        <v>1.0210359961185593</v>
      </c>
      <c r="S1597" s="146">
        <v>1.0160946112816511</v>
      </c>
      <c r="T1597" s="146">
        <v>1.0310820278837418</v>
      </c>
      <c r="U1597" s="146">
        <v>1.041537474334868</v>
      </c>
      <c r="V1597" s="146">
        <v>1.0040951728809995</v>
      </c>
      <c r="W1597" s="146">
        <v>4.0399959600032356E-2</v>
      </c>
      <c r="X1597" s="145" t="s">
        <v>1709</v>
      </c>
      <c r="Y1597" s="145"/>
    </row>
    <row r="1598" spans="2:25" x14ac:dyDescent="0.25">
      <c r="B1598" s="150">
        <v>42839</v>
      </c>
      <c r="C1598" s="147">
        <v>4.7584159518442831E-2</v>
      </c>
      <c r="D1598" s="149">
        <v>4.5437219103907786E-2</v>
      </c>
      <c r="E1598" s="147">
        <v>4.8902698946598974E-2</v>
      </c>
      <c r="F1598" s="147">
        <v>5.2844689841672558E-2</v>
      </c>
      <c r="G1598" s="148">
        <v>596.0502113900003</v>
      </c>
      <c r="H1598" s="148">
        <v>6.3643053600000004</v>
      </c>
      <c r="I1598" s="148">
        <v>21.334100879999994</v>
      </c>
      <c r="J1598" s="147">
        <v>-7.1409274727601303E-4</v>
      </c>
      <c r="K1598" s="159">
        <v>7.4074707377647722E-3</v>
      </c>
      <c r="L1598" s="148">
        <v>3486.5045</v>
      </c>
      <c r="M1598" s="148">
        <v>1.0155543577749044</v>
      </c>
      <c r="N1598" s="147">
        <v>-4.6026690435425188E-3</v>
      </c>
      <c r="O1598" s="147">
        <v>-4.990052714181778E-3</v>
      </c>
      <c r="P1598" s="147">
        <v>-4.0213944737054266E-3</v>
      </c>
      <c r="Q1598" s="147">
        <v>-2.3260151311583059E-3</v>
      </c>
      <c r="R1598" s="161">
        <v>1.0163365053468818</v>
      </c>
      <c r="S1598" s="146">
        <v>1.0110242456087597</v>
      </c>
      <c r="T1598" s="146">
        <v>1.0269356403148731</v>
      </c>
      <c r="U1598" s="146">
        <v>1.0391148424098968</v>
      </c>
      <c r="V1598" s="146">
        <v>1.0023200778688348</v>
      </c>
      <c r="W1598" s="146">
        <v>-0.1767855338923095</v>
      </c>
      <c r="X1598" s="145" t="s">
        <v>1709</v>
      </c>
      <c r="Y1598" s="145"/>
    </row>
    <row r="1599" spans="2:25" x14ac:dyDescent="0.25">
      <c r="B1599" s="150">
        <v>42842</v>
      </c>
      <c r="C1599" s="147">
        <v>4.7825967254160023E-2</v>
      </c>
      <c r="D1599" s="149">
        <v>4.561587834238888E-2</v>
      </c>
      <c r="E1599" s="147">
        <v>4.92733311866888E-2</v>
      </c>
      <c r="F1599" s="147">
        <v>5.3083482336592762E-2</v>
      </c>
      <c r="G1599" s="148">
        <v>598.18982887000004</v>
      </c>
      <c r="H1599" s="148">
        <v>4.8241291499999992</v>
      </c>
      <c r="I1599" s="148">
        <v>18.955815670000007</v>
      </c>
      <c r="J1599" s="147">
        <v>-1.7854430500879659E-3</v>
      </c>
      <c r="K1599" s="159">
        <v>7.4676039942038822E-3</v>
      </c>
      <c r="L1599" s="148">
        <v>3479.9416999999999</v>
      </c>
      <c r="M1599" s="148">
        <v>1.0102887527793696</v>
      </c>
      <c r="N1599" s="147">
        <v>-4.0517798106444163E-3</v>
      </c>
      <c r="O1599" s="147">
        <v>-3.8569185064567112E-3</v>
      </c>
      <c r="P1599" s="147">
        <v>-7.945592892811406E-3</v>
      </c>
      <c r="Q1599" s="147">
        <v>-2.0715443919323701E-3</v>
      </c>
      <c r="R1599" s="161">
        <v>1.0122185336136964</v>
      </c>
      <c r="S1599" s="146">
        <v>1.0071248074853949</v>
      </c>
      <c r="T1599" s="146">
        <v>1.0187760277898126</v>
      </c>
      <c r="U1599" s="146">
        <v>1.036962269885529</v>
      </c>
      <c r="V1599" s="146">
        <v>0.99917721412393701</v>
      </c>
      <c r="W1599" s="146">
        <v>-0.31355889344053822</v>
      </c>
      <c r="X1599" s="145" t="s">
        <v>1709</v>
      </c>
      <c r="Y1599" s="145"/>
    </row>
    <row r="1600" spans="2:25" x14ac:dyDescent="0.25">
      <c r="B1600" s="150">
        <v>42843</v>
      </c>
      <c r="C1600" s="147">
        <v>4.7871697513077155E-2</v>
      </c>
      <c r="D1600" s="149">
        <v>4.5655860360231219E-2</v>
      </c>
      <c r="E1600" s="147">
        <v>4.9356429100039539E-2</v>
      </c>
      <c r="F1600" s="147">
        <v>5.3081119662408E-2</v>
      </c>
      <c r="G1600" s="148">
        <v>601.76328254999987</v>
      </c>
      <c r="H1600" s="148">
        <v>5.0743731099999989</v>
      </c>
      <c r="I1600" s="148">
        <v>16.67557759000001</v>
      </c>
      <c r="J1600" s="147">
        <v>1.7066888431418754E-4</v>
      </c>
      <c r="K1600" s="159">
        <v>7.4252593021767802E-3</v>
      </c>
      <c r="L1600" s="148">
        <v>3462.7429000000002</v>
      </c>
      <c r="M1600" s="148">
        <v>1.0093335560534036</v>
      </c>
      <c r="N1600" s="147">
        <v>-2.2178348610841231E-4</v>
      </c>
      <c r="O1600" s="147">
        <v>-3.9888808109434063E-4</v>
      </c>
      <c r="P1600" s="147">
        <v>-3.4696438918565832E-4</v>
      </c>
      <c r="Q1600" s="147">
        <v>1.9172892902870034E-3</v>
      </c>
      <c r="R1600" s="161">
        <v>1.0119940402586081</v>
      </c>
      <c r="S1600" s="146">
        <v>1.0067230774035145</v>
      </c>
      <c r="T1600" s="146">
        <v>1.0184225487876135</v>
      </c>
      <c r="U1600" s="146">
        <v>1.0389504265400122</v>
      </c>
      <c r="V1600" s="146">
        <v>0.99927859168218813</v>
      </c>
      <c r="W1600" s="146">
        <v>1.0146103896094667E-2</v>
      </c>
      <c r="X1600" s="145" t="s">
        <v>1709</v>
      </c>
      <c r="Y1600" s="145"/>
    </row>
    <row r="1601" spans="2:25" x14ac:dyDescent="0.25">
      <c r="B1601" s="150">
        <v>42844</v>
      </c>
      <c r="C1601" s="147">
        <v>4.7999972666810678E-2</v>
      </c>
      <c r="D1601" s="149">
        <v>4.5763616753290888E-2</v>
      </c>
      <c r="E1601" s="147">
        <v>4.9471010808309783E-2</v>
      </c>
      <c r="F1601" s="147">
        <v>5.3159376449438536E-2</v>
      </c>
      <c r="G1601" s="148">
        <v>603.15904066999985</v>
      </c>
      <c r="H1601" s="148">
        <v>8.5555069599999936</v>
      </c>
      <c r="I1601" s="148">
        <v>21.850547710000001</v>
      </c>
      <c r="J1601" s="147">
        <v>-9.2805290214155543E-4</v>
      </c>
      <c r="K1601" s="159">
        <v>7.3957596961476482E-3</v>
      </c>
      <c r="L1601" s="148">
        <v>3445.8761</v>
      </c>
      <c r="M1601" s="148">
        <v>1.0066681976851461</v>
      </c>
      <c r="N1601" s="147">
        <v>-1.8557812753255967E-3</v>
      </c>
      <c r="O1601" s="147">
        <v>-2.1467916038840165E-3</v>
      </c>
      <c r="P1601" s="147">
        <v>-1.8365869507721805E-3</v>
      </c>
      <c r="Q1601" s="147">
        <v>8.856078984002515E-4</v>
      </c>
      <c r="R1601" s="161">
        <v>1.010116000667955</v>
      </c>
      <c r="S1601" s="146">
        <v>1.0045618527535085</v>
      </c>
      <c r="T1601" s="146">
        <v>1.016552127224138</v>
      </c>
      <c r="U1601" s="146">
        <v>1.0398705292438024</v>
      </c>
      <c r="V1601" s="146">
        <v>1.0000387305774279</v>
      </c>
      <c r="W1601" s="146">
        <v>7.6068766164615692E-2</v>
      </c>
      <c r="X1601" s="145" t="s">
        <v>1709</v>
      </c>
      <c r="Y1601" s="145"/>
    </row>
    <row r="1602" spans="2:25" x14ac:dyDescent="0.25">
      <c r="B1602" s="150">
        <v>42845</v>
      </c>
      <c r="C1602" s="147">
        <v>4.7939725614439516E-2</v>
      </c>
      <c r="D1602" s="149">
        <v>4.5671465208610387E-2</v>
      </c>
      <c r="E1602" s="147">
        <v>4.9420808074788783E-2</v>
      </c>
      <c r="F1602" s="147">
        <v>5.3111350713858439E-2</v>
      </c>
      <c r="G1602" s="148">
        <v>604.18005450999999</v>
      </c>
      <c r="H1602" s="148">
        <v>8.5477701699999997</v>
      </c>
      <c r="I1602" s="148">
        <v>20.185030680000011</v>
      </c>
      <c r="J1602" s="147">
        <v>-4.1811505064690089E-3</v>
      </c>
      <c r="K1602" s="159">
        <v>7.439885505248052E-3</v>
      </c>
      <c r="L1602" s="148">
        <v>3461.5481</v>
      </c>
      <c r="M1602" s="148">
        <v>1.0080384740022543</v>
      </c>
      <c r="N1602" s="147">
        <v>2.7281732095781126E-3</v>
      </c>
      <c r="O1602" s="147">
        <v>2.8720687665525924E-3</v>
      </c>
      <c r="P1602" s="147">
        <v>1.1546424863096568E-3</v>
      </c>
      <c r="Q1602" s="147">
        <v>3.6914879820885986E-3</v>
      </c>
      <c r="R1602" s="161">
        <v>1.0128717720795435</v>
      </c>
      <c r="S1602" s="146">
        <v>1.007447023474872</v>
      </c>
      <c r="T1602" s="146">
        <v>1.0177258814997794</v>
      </c>
      <c r="U1602" s="146">
        <v>1.0437091988054341</v>
      </c>
      <c r="V1602" s="146">
        <v>1.0003429248680979</v>
      </c>
      <c r="W1602" s="146">
        <v>3.0418250950571497E-2</v>
      </c>
      <c r="X1602" s="145" t="s">
        <v>1709</v>
      </c>
      <c r="Y1602" s="145"/>
    </row>
    <row r="1603" spans="2:25" x14ac:dyDescent="0.25">
      <c r="B1603" s="150">
        <v>42846</v>
      </c>
      <c r="C1603" s="147">
        <v>4.7820134479546736E-2</v>
      </c>
      <c r="D1603" s="149">
        <v>4.5510671936362719E-2</v>
      </c>
      <c r="E1603" s="147">
        <v>4.9297565403846291E-2</v>
      </c>
      <c r="F1603" s="147">
        <v>5.3115849200613317E-2</v>
      </c>
      <c r="G1603" s="148">
        <v>602.03689186999986</v>
      </c>
      <c r="H1603" s="148">
        <v>9.984056510000002</v>
      </c>
      <c r="I1603" s="148">
        <v>15.863839759999998</v>
      </c>
      <c r="J1603" s="147">
        <v>-1.2971318872093596E-3</v>
      </c>
      <c r="K1603" s="159">
        <v>7.6051772642505983E-3</v>
      </c>
      <c r="L1603" s="148">
        <v>3466.7865000000002</v>
      </c>
      <c r="M1603" s="148">
        <v>1.0108839058896102</v>
      </c>
      <c r="N1603" s="147">
        <v>3.0663923578222768E-3</v>
      </c>
      <c r="O1603" s="147">
        <v>3.7041202275092705E-3</v>
      </c>
      <c r="P1603" s="147">
        <v>2.1645167914135922E-3</v>
      </c>
      <c r="Q1603" s="147">
        <v>-1.1570343269434583E-3</v>
      </c>
      <c r="R1603" s="161">
        <v>1.0159776343409022</v>
      </c>
      <c r="S1603" s="146">
        <v>1.0111787283726692</v>
      </c>
      <c r="T1603" s="146">
        <v>1.0199287662593417</v>
      </c>
      <c r="U1603" s="146">
        <v>1.0425015914350695</v>
      </c>
      <c r="V1603" s="146">
        <v>0.99770697513195006</v>
      </c>
      <c r="W1603" s="146">
        <v>-0.26350461133070346</v>
      </c>
      <c r="X1603" s="145" t="s">
        <v>1709</v>
      </c>
      <c r="Y1603" s="145"/>
    </row>
    <row r="1604" spans="2:25" x14ac:dyDescent="0.25">
      <c r="B1604" s="150">
        <v>42849</v>
      </c>
      <c r="C1604" s="147">
        <v>4.7978176412309503E-2</v>
      </c>
      <c r="D1604" s="149">
        <v>4.5616077313232542E-2</v>
      </c>
      <c r="E1604" s="147">
        <v>4.9456599570835091E-2</v>
      </c>
      <c r="F1604" s="147">
        <v>5.3314261086470784E-2</v>
      </c>
      <c r="G1604" s="148">
        <v>599.14768459999982</v>
      </c>
      <c r="H1604" s="148">
        <v>9.6045809699999989</v>
      </c>
      <c r="I1604" s="148">
        <v>18.76843504</v>
      </c>
      <c r="J1604" s="147">
        <v>3.9797436885786954E-4</v>
      </c>
      <c r="K1604" s="159">
        <v>7.6981837732382416E-3</v>
      </c>
      <c r="L1604" s="148">
        <v>3431.2586999999999</v>
      </c>
      <c r="M1604" s="148">
        <v>1.0081092750013596</v>
      </c>
      <c r="N1604" s="147">
        <v>-2.2599456666827743E-3</v>
      </c>
      <c r="O1604" s="147">
        <v>-2.0445411662748571E-3</v>
      </c>
      <c r="P1604" s="147">
        <v>-3.8947087825141687E-3</v>
      </c>
      <c r="Q1604" s="147">
        <v>-2.3888683526421079E-3</v>
      </c>
      <c r="R1604" s="161">
        <v>1.0136815800887269</v>
      </c>
      <c r="S1604" s="146">
        <v>1.0091113318360498</v>
      </c>
      <c r="T1604" s="146">
        <v>1.0159564407358526</v>
      </c>
      <c r="U1604" s="146">
        <v>1.0400111923757112</v>
      </c>
      <c r="V1604" s="146">
        <v>0.99476747474803995</v>
      </c>
      <c r="W1604" s="146">
        <v>-0.29462562226963956</v>
      </c>
      <c r="X1604" s="145" t="s">
        <v>1709</v>
      </c>
    </row>
    <row r="1605" spans="2:25" x14ac:dyDescent="0.25">
      <c r="B1605" s="150">
        <v>42850</v>
      </c>
      <c r="C1605" s="147">
        <v>4.792423455303646E-2</v>
      </c>
      <c r="D1605" s="149">
        <v>4.5533964462529733E-2</v>
      </c>
      <c r="E1605" s="147">
        <v>4.9321708107573442E-2</v>
      </c>
      <c r="F1605" s="147">
        <v>5.3217577611048325E-2</v>
      </c>
      <c r="G1605" s="148">
        <v>598.55862569999977</v>
      </c>
      <c r="H1605" s="148">
        <v>10.550937560000005</v>
      </c>
      <c r="I1605" s="148">
        <v>17.64117276</v>
      </c>
      <c r="J1605" s="147">
        <v>-6.5067877721787714E-3</v>
      </c>
      <c r="K1605" s="159">
        <v>7.6836131485185921E-3</v>
      </c>
      <c r="L1605" s="148">
        <v>3440.9742999999999</v>
      </c>
      <c r="M1605" s="148">
        <v>1.0098219756131381</v>
      </c>
      <c r="N1605" s="147">
        <v>1.7820802059179219E-3</v>
      </c>
      <c r="O1605" s="147">
        <v>1.7829493157700054E-3</v>
      </c>
      <c r="P1605" s="147">
        <v>2.7364117351459062E-3</v>
      </c>
      <c r="Q1605" s="147">
        <v>7.5862127303176767E-4</v>
      </c>
      <c r="R1605" s="161">
        <v>1.0154880419677066</v>
      </c>
      <c r="S1605" s="146">
        <v>1.0109105261946827</v>
      </c>
      <c r="T1605" s="146">
        <v>1.0187365158626791</v>
      </c>
      <c r="U1605" s="146">
        <v>1.0408001669904385</v>
      </c>
      <c r="V1605" s="146">
        <v>0.99760662558570823</v>
      </c>
      <c r="W1605" s="146">
        <v>0.28540849090260551</v>
      </c>
      <c r="X1605" s="145" t="s">
        <v>1709</v>
      </c>
    </row>
    <row r="1606" spans="2:25" x14ac:dyDescent="0.25">
      <c r="B1606" s="150">
        <v>42851</v>
      </c>
      <c r="C1606" s="147">
        <v>4.7803034143508782E-2</v>
      </c>
      <c r="D1606" s="149">
        <v>4.5375682298597564E-2</v>
      </c>
      <c r="E1606" s="147">
        <v>4.9201913189392224E-2</v>
      </c>
      <c r="F1606" s="147">
        <v>5.3200154346935084E-2</v>
      </c>
      <c r="G1606" s="148">
        <v>599.16764932000024</v>
      </c>
      <c r="H1606" s="148">
        <v>10.776312150000004</v>
      </c>
      <c r="I1606" s="148">
        <v>18.30931635999999</v>
      </c>
      <c r="J1606" s="147">
        <v>-4.0611128217997805E-3</v>
      </c>
      <c r="K1606" s="159">
        <v>7.8244720483375205E-3</v>
      </c>
      <c r="L1606" s="148">
        <v>3445.1831999999999</v>
      </c>
      <c r="M1606" s="148">
        <v>1.0128123373061946</v>
      </c>
      <c r="N1606" s="147">
        <v>2.8168663989860255E-3</v>
      </c>
      <c r="O1606" s="147">
        <v>3.2787725492918864E-3</v>
      </c>
      <c r="P1606" s="147">
        <v>3.3299365295460935E-3</v>
      </c>
      <c r="Q1606" s="147">
        <v>-1.3606090359253519E-3</v>
      </c>
      <c r="R1606" s="161">
        <v>1.0183485361116975</v>
      </c>
      <c r="S1606" s="146">
        <v>1.0142250718777601</v>
      </c>
      <c r="T1606" s="146">
        <v>1.0221288438008327</v>
      </c>
      <c r="U1606" s="146">
        <v>1.0393840448786387</v>
      </c>
      <c r="V1606" s="146">
        <v>0.99780939116001433</v>
      </c>
      <c r="W1606" s="146">
        <v>2.0325203252028474E-2</v>
      </c>
      <c r="X1606" s="145" t="s">
        <v>1709</v>
      </c>
    </row>
    <row r="1607" spans="2:25" x14ac:dyDescent="0.25">
      <c r="B1607" s="150">
        <v>42852</v>
      </c>
      <c r="C1607" s="147">
        <v>4.7427210762395963E-2</v>
      </c>
      <c r="D1607" s="149">
        <v>4.5038805732883935E-2</v>
      </c>
      <c r="E1607" s="147">
        <v>4.8856506934506126E-2</v>
      </c>
      <c r="F1607" s="147">
        <v>5.2866097516534427E-2</v>
      </c>
      <c r="G1607" s="148">
        <v>592.49250616999984</v>
      </c>
      <c r="H1607" s="148">
        <v>19.647441910000001</v>
      </c>
      <c r="I1607" s="148">
        <v>30.902863249999999</v>
      </c>
      <c r="J1607" s="147">
        <v>-7.3255604304022035E-3</v>
      </c>
      <c r="K1607" s="159">
        <v>7.8272917836504918E-3</v>
      </c>
      <c r="L1607" s="148">
        <v>3446.7202000000002</v>
      </c>
      <c r="M1607" s="148">
        <v>1.0202299629777882</v>
      </c>
      <c r="N1607" s="147">
        <v>7.2492346842732043E-3</v>
      </c>
      <c r="O1607" s="147">
        <v>7.44651265031087E-3</v>
      </c>
      <c r="P1607" s="147">
        <v>7.3769643779798147E-3</v>
      </c>
      <c r="Q1607" s="147">
        <v>5.8882188614385982E-3</v>
      </c>
      <c r="R1607" s="161">
        <v>1.0257307836403573</v>
      </c>
      <c r="S1607" s="146">
        <v>1.0217775117057604</v>
      </c>
      <c r="T1607" s="146">
        <v>1.029669051871257</v>
      </c>
      <c r="U1607" s="146">
        <v>1.0455041656159714</v>
      </c>
      <c r="V1607" s="146">
        <v>0.99806295118013022</v>
      </c>
      <c r="W1607" s="146">
        <v>2.541166903842822E-2</v>
      </c>
      <c r="X1607" s="145" t="s">
        <v>1709</v>
      </c>
    </row>
    <row r="1608" spans="2:25" x14ac:dyDescent="0.25">
      <c r="B1608" s="150">
        <v>42853</v>
      </c>
      <c r="C1608" s="147">
        <v>4.7354386966912722E-2</v>
      </c>
      <c r="D1608" s="149">
        <v>4.4991169257622504E-2</v>
      </c>
      <c r="E1608" s="147">
        <v>4.8674004556586485E-2</v>
      </c>
      <c r="F1608" s="147">
        <v>5.2723202312255434E-2</v>
      </c>
      <c r="G1608" s="148">
        <v>583.04510168999957</v>
      </c>
      <c r="H1608" s="148">
        <v>17.070352350000018</v>
      </c>
      <c r="I1608" s="148">
        <v>17.575637</v>
      </c>
      <c r="J1608" s="147">
        <v>-5.8103705941571424E-3</v>
      </c>
      <c r="K1608" s="159">
        <v>7.7320330546329294E-3</v>
      </c>
      <c r="L1608" s="148">
        <v>3439.7530000000002</v>
      </c>
      <c r="M1608" s="148">
        <v>1.0222925886772571</v>
      </c>
      <c r="N1608" s="147">
        <v>1.7781525490432036E-3</v>
      </c>
      <c r="O1608" s="147">
        <v>1.3985570764925028E-3</v>
      </c>
      <c r="P1608" s="147">
        <v>4.8657775143613148E-3</v>
      </c>
      <c r="Q1608" s="147">
        <v>5.5080061599894125E-4</v>
      </c>
      <c r="R1608" s="161">
        <v>1.0275546894479195</v>
      </c>
      <c r="S1608" s="146">
        <v>1.0232065258753573</v>
      </c>
      <c r="T1608" s="146">
        <v>1.0346791923910859</v>
      </c>
      <c r="U1608" s="146">
        <v>1.046080029954422</v>
      </c>
      <c r="V1608" s="146">
        <v>0.9965423636764279</v>
      </c>
      <c r="W1608" s="146">
        <v>-0.15235386724898836</v>
      </c>
      <c r="X1608" s="145" t="s">
        <v>1709</v>
      </c>
    </row>
    <row r="1609" spans="2:25" x14ac:dyDescent="0.25">
      <c r="B1609" s="150">
        <v>42857</v>
      </c>
      <c r="C1609" s="147">
        <v>4.7351139224907662E-2</v>
      </c>
      <c r="D1609" s="149">
        <v>4.4968169528950927E-2</v>
      </c>
      <c r="E1609" s="147">
        <v>4.8644165904093907E-2</v>
      </c>
      <c r="F1609" s="147">
        <v>5.266458000705615E-2</v>
      </c>
      <c r="G1609" s="148">
        <v>576.42741178000017</v>
      </c>
      <c r="H1609" s="148">
        <v>10.310246230000001</v>
      </c>
      <c r="I1609" s="148">
        <v>9.3143951300000065</v>
      </c>
      <c r="J1609" s="147">
        <v>-7.5980260254937468E-3</v>
      </c>
      <c r="K1609" s="159">
        <v>7.6964104781052228E-3</v>
      </c>
      <c r="L1609" s="148">
        <v>3426.5765999999999</v>
      </c>
      <c r="M1609" s="148">
        <v>1.0227008944295954</v>
      </c>
      <c r="N1609" s="147">
        <v>1.2031340507962075E-3</v>
      </c>
      <c r="O1609" s="147">
        <v>1.2624525156829688E-3</v>
      </c>
      <c r="P1609" s="147">
        <v>9.8567486363715178E-4</v>
      </c>
      <c r="Q1609" s="147">
        <v>1.6786245705614816E-3</v>
      </c>
      <c r="R1609" s="161">
        <v>1.0287909754838498</v>
      </c>
      <c r="S1609" s="146">
        <v>1.0244982755280119</v>
      </c>
      <c r="T1609" s="146">
        <v>1.0356990496629541</v>
      </c>
      <c r="U1609" s="146">
        <v>1.0478360055954772</v>
      </c>
      <c r="V1609" s="146">
        <v>0.99633956710262328</v>
      </c>
      <c r="W1609" s="146">
        <v>-2.0350020350016304E-2</v>
      </c>
      <c r="X1609" s="145" t="s">
        <v>1709</v>
      </c>
    </row>
    <row r="1610" spans="2:25" x14ac:dyDescent="0.25">
      <c r="B1610" s="150">
        <v>42858</v>
      </c>
      <c r="C1610" s="147">
        <v>4.7447712775573206E-2</v>
      </c>
      <c r="D1610" s="149">
        <v>4.5027047535794888E-2</v>
      </c>
      <c r="E1610" s="147">
        <v>4.8863285668556779E-2</v>
      </c>
      <c r="F1610" s="147">
        <v>5.2814748935832573E-2</v>
      </c>
      <c r="G1610" s="148">
        <v>569.55856608000011</v>
      </c>
      <c r="H1610" s="148">
        <v>8.4945932199999969</v>
      </c>
      <c r="I1610" s="148">
        <v>8.3684887300000028</v>
      </c>
      <c r="J1610" s="147">
        <v>-6.9431139975567246E-3</v>
      </c>
      <c r="K1610" s="159">
        <v>7.7877014000376846E-3</v>
      </c>
      <c r="L1610" s="148">
        <v>3413.1282000000001</v>
      </c>
      <c r="M1610" s="148">
        <v>1.0209727243868403</v>
      </c>
      <c r="N1610" s="147">
        <v>-1.6207830540023321E-3</v>
      </c>
      <c r="O1610" s="147">
        <v>-1.0649397778935915E-3</v>
      </c>
      <c r="P1610" s="147">
        <v>-4.3164456217317298E-3</v>
      </c>
      <c r="Q1610" s="147">
        <v>-3.0563517564686825E-3</v>
      </c>
      <c r="R1610" s="161">
        <v>1.0271235285046749</v>
      </c>
      <c r="S1610" s="146">
        <v>1.0234072465620188</v>
      </c>
      <c r="T1610" s="146">
        <v>1.0312285110346047</v>
      </c>
      <c r="U1610" s="146">
        <v>1.0446334501792842</v>
      </c>
      <c r="V1610" s="146">
        <v>0.99578159259706744</v>
      </c>
      <c r="W1610" s="146">
        <v>-5.6002443742992174E-2</v>
      </c>
      <c r="X1610" s="145" t="s">
        <v>1709</v>
      </c>
    </row>
    <row r="1611" spans="2:25" x14ac:dyDescent="0.25">
      <c r="B1611" s="150">
        <v>42859</v>
      </c>
      <c r="C1611" s="147">
        <v>4.7556333870167868E-2</v>
      </c>
      <c r="D1611" s="149">
        <v>4.5152250081490146E-2</v>
      </c>
      <c r="E1611" s="147">
        <v>4.8924461249890208E-2</v>
      </c>
      <c r="F1611" s="147">
        <v>5.2878668265327777E-2</v>
      </c>
      <c r="G1611" s="148">
        <v>564.20547765000026</v>
      </c>
      <c r="H1611" s="148">
        <v>9.6808653799999966</v>
      </c>
      <c r="I1611" s="148">
        <v>10.739851490000001</v>
      </c>
      <c r="J1611" s="147">
        <v>-8.0494484813446506E-3</v>
      </c>
      <c r="K1611" s="159">
        <v>7.7264181838376314E-3</v>
      </c>
      <c r="L1611" s="148">
        <v>3404.3863999999999</v>
      </c>
      <c r="M1611" s="148">
        <v>1.0185519157511378</v>
      </c>
      <c r="N1611" s="147">
        <v>-2.4129467447240502E-3</v>
      </c>
      <c r="O1611" s="147">
        <v>-2.8304241570448929E-3</v>
      </c>
      <c r="P1611" s="147">
        <v>-9.6059733654872952E-4</v>
      </c>
      <c r="Q1611" s="147">
        <v>-8.6464744492328004E-4</v>
      </c>
      <c r="R1611" s="161">
        <v>1.0246451341301401</v>
      </c>
      <c r="S1611" s="146">
        <v>1.0205105699688548</v>
      </c>
      <c r="T1611" s="146">
        <v>1.0302379156735317</v>
      </c>
      <c r="U1611" s="146">
        <v>1.0437302105357054</v>
      </c>
      <c r="V1611" s="146">
        <v>0.99212827923823999</v>
      </c>
      <c r="W1611" s="146">
        <v>-0.36687898089171916</v>
      </c>
      <c r="X1611" s="145" t="s">
        <v>1709</v>
      </c>
    </row>
    <row r="1612" spans="2:25" x14ac:dyDescent="0.25">
      <c r="B1612" s="150">
        <v>42860</v>
      </c>
      <c r="C1612" s="147">
        <v>4.766651705914203E-2</v>
      </c>
      <c r="D1612" s="149">
        <v>4.5218037015550196E-2</v>
      </c>
      <c r="E1612" s="147">
        <v>4.8951170401473468E-2</v>
      </c>
      <c r="F1612" s="147">
        <v>5.2982139549088189E-2</v>
      </c>
      <c r="G1612" s="148">
        <v>556.84623056999965</v>
      </c>
      <c r="H1612" s="148">
        <v>9.2285624900000016</v>
      </c>
      <c r="I1612" s="148">
        <v>15.531667839999997</v>
      </c>
      <c r="J1612" s="147">
        <v>-6.0392907074149583E-3</v>
      </c>
      <c r="K1612" s="159">
        <v>7.7641025335379935E-3</v>
      </c>
      <c r="L1612" s="148">
        <v>3382.5502000000001</v>
      </c>
      <c r="M1612" s="148">
        <v>1.016757905833839</v>
      </c>
      <c r="N1612" s="147">
        <v>-1.5690073168898651E-3</v>
      </c>
      <c r="O1612" s="147">
        <v>-1.8402790097223917E-3</v>
      </c>
      <c r="P1612" s="147">
        <v>-1.2647300602664416E-4</v>
      </c>
      <c r="Q1612" s="147">
        <v>-1.7036764301074467E-3</v>
      </c>
      <c r="R1612" s="161">
        <v>1.0230374584174744</v>
      </c>
      <c r="S1612" s="146">
        <v>1.0186325457877412</v>
      </c>
      <c r="T1612" s="146">
        <v>1.0301076183874138</v>
      </c>
      <c r="U1612" s="146">
        <v>1.0419520319766244</v>
      </c>
      <c r="V1612" s="146">
        <v>0.99116465397980391</v>
      </c>
      <c r="W1612" s="146">
        <v>-9.7127083120334176E-2</v>
      </c>
      <c r="X1612" s="145" t="s">
        <v>1709</v>
      </c>
    </row>
    <row r="1613" spans="2:25" x14ac:dyDescent="0.25">
      <c r="B1613" s="150">
        <v>42863</v>
      </c>
      <c r="C1613" s="147">
        <v>4.7800333512791386E-2</v>
      </c>
      <c r="D1613" s="149">
        <v>4.5327646326227239E-2</v>
      </c>
      <c r="E1613" s="147">
        <v>4.9188367324152618E-2</v>
      </c>
      <c r="F1613" s="147">
        <v>5.3089758102293799E-2</v>
      </c>
      <c r="G1613" s="148">
        <v>554.2076222799999</v>
      </c>
      <c r="H1613" s="148">
        <v>19.404357590000004</v>
      </c>
      <c r="I1613" s="148">
        <v>13.138337739999999</v>
      </c>
      <c r="J1613" s="147">
        <v>-5.3303576996083079E-3</v>
      </c>
      <c r="K1613" s="159">
        <v>7.7621117760665603E-3</v>
      </c>
      <c r="L1613" s="148">
        <v>3358.8125</v>
      </c>
      <c r="M1613" s="148">
        <v>1.0141738167199088</v>
      </c>
      <c r="N1613" s="147">
        <v>-1.9644316197148736E-3</v>
      </c>
      <c r="O1613" s="147">
        <v>-1.5663445158771395E-3</v>
      </c>
      <c r="P1613" s="147">
        <v>-5.1938334680575841E-3</v>
      </c>
      <c r="Q1613" s="147">
        <v>-1.8238371169910304E-3</v>
      </c>
      <c r="R1613" s="161">
        <v>1.0210277712860065</v>
      </c>
      <c r="S1613" s="146">
        <v>1.0170370162859526</v>
      </c>
      <c r="T1613" s="146">
        <v>1.0247574109633322</v>
      </c>
      <c r="U1613" s="146">
        <v>1.0400516811865812</v>
      </c>
      <c r="V1613" s="146">
        <v>0.98903366265821957</v>
      </c>
      <c r="W1613" s="146">
        <v>-0.21499872024570646</v>
      </c>
      <c r="X1613" s="145" t="s">
        <v>1709</v>
      </c>
    </row>
    <row r="1614" spans="2:25" x14ac:dyDescent="0.25">
      <c r="B1614" s="150">
        <v>42864</v>
      </c>
      <c r="C1614" s="147">
        <v>4.7723240444636154E-2</v>
      </c>
      <c r="D1614" s="149">
        <v>4.5178137562700588E-2</v>
      </c>
      <c r="E1614" s="147">
        <v>4.9170837762191867E-2</v>
      </c>
      <c r="F1614" s="147">
        <v>5.2981494902947859E-2</v>
      </c>
      <c r="G1614" s="148">
        <v>542.33345787000007</v>
      </c>
      <c r="H1614" s="148">
        <v>15.315957399999997</v>
      </c>
      <c r="I1614" s="148">
        <v>9.4443478399999972</v>
      </c>
      <c r="J1614" s="147">
        <v>-3.9100296318345294E-2</v>
      </c>
      <c r="K1614" s="159">
        <v>7.8033573402472717E-3</v>
      </c>
      <c r="L1614" s="148">
        <v>3352.5324000000001</v>
      </c>
      <c r="M1614" s="148">
        <v>1.0170125367551968</v>
      </c>
      <c r="N1614" s="147">
        <v>9.8965260204696858E-5</v>
      </c>
      <c r="O1614" s="147">
        <v>2.2424288829256647E-4</v>
      </c>
      <c r="P1614" s="147">
        <v>-9.5881845305637134E-4</v>
      </c>
      <c r="Q1614" s="147">
        <v>5.0418378399834938E-4</v>
      </c>
      <c r="R1614" s="161">
        <v>1.0211288175650679</v>
      </c>
      <c r="S1614" s="146">
        <v>1.017265079603985</v>
      </c>
      <c r="T1614" s="146">
        <v>1.0237748546477943</v>
      </c>
      <c r="U1614" s="146">
        <v>1.0405760583787556</v>
      </c>
      <c r="V1614" s="146">
        <v>0.98776567078301669</v>
      </c>
      <c r="W1614" s="146">
        <v>-0.12820512820512819</v>
      </c>
      <c r="X1614" s="145" t="s">
        <v>1709</v>
      </c>
    </row>
    <row r="1615" spans="2:25" x14ac:dyDescent="0.25">
      <c r="B1615" s="150">
        <v>42865</v>
      </c>
      <c r="C1615" s="147">
        <v>4.7750076525294539E-2</v>
      </c>
      <c r="D1615" s="149">
        <v>4.5179404112042104E-2</v>
      </c>
      <c r="E1615" s="147">
        <v>4.9133629738050091E-2</v>
      </c>
      <c r="F1615" s="147">
        <v>5.2990646798632329E-2</v>
      </c>
      <c r="G1615" s="148">
        <v>536.16618865999976</v>
      </c>
      <c r="H1615" s="148">
        <v>9.6503082899999981</v>
      </c>
      <c r="I1615" s="148">
        <v>9.7361056799999979</v>
      </c>
      <c r="J1615" s="147">
        <v>-5.1884182023227031E-3</v>
      </c>
      <c r="K1615" s="159">
        <v>7.8112426865902251E-3</v>
      </c>
      <c r="L1615" s="148">
        <v>3337.7006999999999</v>
      </c>
      <c r="M1615" s="148">
        <v>1.0167507156861877</v>
      </c>
      <c r="N1615" s="147">
        <v>1.7398061516106544E-4</v>
      </c>
      <c r="O1615" s="147">
        <v>7.1620697464987534E-5</v>
      </c>
      <c r="P1615" s="147">
        <v>1.5940509516367146E-3</v>
      </c>
      <c r="Q1615" s="147">
        <v>-3.5648158121134583E-4</v>
      </c>
      <c r="R1615" s="161">
        <v>1.0213064741849065</v>
      </c>
      <c r="S1615" s="146">
        <v>1.0173379368384929</v>
      </c>
      <c r="T1615" s="146">
        <v>1.0254068039291073</v>
      </c>
      <c r="U1615" s="146">
        <v>1.0402051121800939</v>
      </c>
      <c r="V1615" s="146">
        <v>0.98335441810819901</v>
      </c>
      <c r="W1615" s="146">
        <v>-0.44658898413839354</v>
      </c>
      <c r="X1615" s="145" t="s">
        <v>1709</v>
      </c>
    </row>
    <row r="1616" spans="2:25" x14ac:dyDescent="0.25">
      <c r="B1616" s="150">
        <v>42866</v>
      </c>
      <c r="C1616" s="147">
        <v>4.7755087578319769E-2</v>
      </c>
      <c r="D1616" s="149">
        <v>4.5018977893444348E-2</v>
      </c>
      <c r="E1616" s="147">
        <v>4.8776998401815437E-2</v>
      </c>
      <c r="F1616" s="147">
        <v>5.2637222369113272E-2</v>
      </c>
      <c r="G1616" s="148">
        <v>495.49491196999986</v>
      </c>
      <c r="H1616" s="148">
        <v>14.826810849999998</v>
      </c>
      <c r="I1616" s="148">
        <v>15.146416110000001</v>
      </c>
      <c r="J1616" s="147">
        <v>-1.1101046391011922E-2</v>
      </c>
      <c r="K1616" s="159">
        <v>7.6182444756689241E-3</v>
      </c>
      <c r="L1616" s="148">
        <v>3356.6459</v>
      </c>
      <c r="M1616" s="148">
        <v>1.0223581750885951</v>
      </c>
      <c r="N1616" s="147">
        <v>5.0171441576588238E-3</v>
      </c>
      <c r="O1616" s="147">
        <v>4.4675856982427011E-3</v>
      </c>
      <c r="P1616" s="147">
        <v>7.0460481714233504E-3</v>
      </c>
      <c r="Q1616" s="147">
        <v>6.3081537566979798E-3</v>
      </c>
      <c r="R1616" s="161">
        <v>1.0264305159950424</v>
      </c>
      <c r="S1616" s="146">
        <v>1.0218829812553925</v>
      </c>
      <c r="T1616" s="146">
        <v>1.0326318696648971</v>
      </c>
      <c r="U1616" s="146">
        <v>1.0467668859662294</v>
      </c>
      <c r="V1616" s="146">
        <v>0.98827499476832259</v>
      </c>
      <c r="W1616" s="146">
        <v>0.50038689708537476</v>
      </c>
      <c r="X1616" s="145" t="s">
        <v>1711</v>
      </c>
    </row>
    <row r="1617" spans="2:24" x14ac:dyDescent="0.25">
      <c r="B1617" s="150">
        <v>42867</v>
      </c>
      <c r="C1617" s="147">
        <v>4.7731274087184611E-2</v>
      </c>
      <c r="D1617" s="149">
        <v>4.4951661987544259E-2</v>
      </c>
      <c r="E1617" s="147">
        <v>4.8708547765845038E-2</v>
      </c>
      <c r="F1617" s="147">
        <v>5.2598926049256381E-2</v>
      </c>
      <c r="G1617" s="148">
        <v>490.06253980999969</v>
      </c>
      <c r="H1617" s="148">
        <v>10.575804950000002</v>
      </c>
      <c r="I1617" s="148">
        <v>9.5593297199999974</v>
      </c>
      <c r="J1617" s="147">
        <v>-2.3740562938297415E-2</v>
      </c>
      <c r="K1617" s="159">
        <v>7.6472640617121224E-3</v>
      </c>
      <c r="L1617" s="148">
        <v>3385.3787000000002</v>
      </c>
      <c r="M1617" s="148">
        <v>1.0231940057650293</v>
      </c>
      <c r="N1617" s="147">
        <v>1.6604057621312396E-4</v>
      </c>
      <c r="O1617" s="147">
        <v>-2.1073566974565865E-4</v>
      </c>
      <c r="P1617" s="147">
        <v>1.9367753331962082E-3</v>
      </c>
      <c r="Q1617" s="147">
        <v>-2.4116748976436313E-4</v>
      </c>
      <c r="R1617" s="161">
        <v>1.026600945109361</v>
      </c>
      <c r="S1617" s="146">
        <v>1.0216676340609359</v>
      </c>
      <c r="T1617" s="146">
        <v>1.0346318455983363</v>
      </c>
      <c r="U1617" s="146">
        <v>1.0465144398239725</v>
      </c>
      <c r="V1617" s="146">
        <v>0.98543322841622882</v>
      </c>
      <c r="W1617" s="146">
        <v>-0.2875481386392823</v>
      </c>
      <c r="X1617" s="145" t="s">
        <v>1711</v>
      </c>
    </row>
    <row r="1618" spans="2:24" x14ac:dyDescent="0.25">
      <c r="B1618" s="150">
        <v>42870</v>
      </c>
      <c r="C1618" s="147">
        <v>4.7526459202117975E-2</v>
      </c>
      <c r="D1618" s="149">
        <v>4.4787386411876663E-2</v>
      </c>
      <c r="E1618" s="147">
        <v>4.8590814221568593E-2</v>
      </c>
      <c r="F1618" s="147">
        <v>5.2359918114393E-2</v>
      </c>
      <c r="G1618" s="148">
        <v>480.07058890999997</v>
      </c>
      <c r="H1618" s="148">
        <v>8.4591682899999991</v>
      </c>
      <c r="I1618" s="148">
        <v>7.5065088599999976</v>
      </c>
      <c r="J1618" s="147">
        <v>-5.7842483620643504E-3</v>
      </c>
      <c r="K1618" s="159">
        <v>7.5725317025163372E-3</v>
      </c>
      <c r="L1618" s="148">
        <v>3399.1936999999998</v>
      </c>
      <c r="M1618" s="148">
        <v>1.0266193007000664</v>
      </c>
      <c r="N1618" s="147">
        <v>3.8702802571837416E-3</v>
      </c>
      <c r="O1618" s="147">
        <v>3.6071103973194536E-3</v>
      </c>
      <c r="P1618" s="147">
        <v>3.9525608989125832E-3</v>
      </c>
      <c r="Q1618" s="147">
        <v>4.5268426281599725E-3</v>
      </c>
      <c r="R1618" s="161">
        <v>1.0305741784792239</v>
      </c>
      <c r="S1618" s="146">
        <v>1.0253529020063619</v>
      </c>
      <c r="T1618" s="146">
        <v>1.0387212909760182</v>
      </c>
      <c r="U1618" s="146">
        <v>1.0512518460011526</v>
      </c>
      <c r="V1618" s="146">
        <v>0.98796934440453499</v>
      </c>
      <c r="W1618" s="146">
        <v>0.25736051060325305</v>
      </c>
      <c r="X1618" s="145" t="s">
        <v>1711</v>
      </c>
    </row>
    <row r="1619" spans="2:24" x14ac:dyDescent="0.25">
      <c r="B1619" s="150">
        <v>42871</v>
      </c>
      <c r="C1619" s="147">
        <v>4.7706055831565175E-2</v>
      </c>
      <c r="D1619" s="149">
        <v>4.4872379174070588E-2</v>
      </c>
      <c r="E1619" s="147">
        <v>4.8682359350012756E-2</v>
      </c>
      <c r="F1619" s="147">
        <v>5.2317545055010496E-2</v>
      </c>
      <c r="G1619" s="148">
        <v>460.07025073000011</v>
      </c>
      <c r="H1619" s="148">
        <v>7.0446263099999982</v>
      </c>
      <c r="I1619" s="148">
        <v>9.9724260999999963</v>
      </c>
      <c r="J1619" s="147">
        <v>-4.9137751008277268E-3</v>
      </c>
      <c r="K1619" s="159">
        <v>7.4451658809399079E-3</v>
      </c>
      <c r="L1619" s="148">
        <v>3428.6491000000001</v>
      </c>
      <c r="M1619" s="148">
        <v>1.0259078835389328</v>
      </c>
      <c r="N1619" s="147">
        <v>-9.249814320356944E-4</v>
      </c>
      <c r="O1619" s="147">
        <v>-1.1343344333939881E-3</v>
      </c>
      <c r="P1619" s="147">
        <v>-1.286332152737698E-3</v>
      </c>
      <c r="Q1619" s="147">
        <v>1.5369219028773006E-3</v>
      </c>
      <c r="R1619" s="161">
        <v>1.0296209164997951</v>
      </c>
      <c r="S1619" s="146">
        <v>1.0241898089032357</v>
      </c>
      <c r="T1619" s="146">
        <v>1.0373851503817026</v>
      </c>
      <c r="U1619" s="146">
        <v>1.052867537988712</v>
      </c>
      <c r="V1619" s="146">
        <v>0.98741145617104165</v>
      </c>
      <c r="W1619" s="146">
        <v>-5.6468172484606588E-2</v>
      </c>
      <c r="X1619" s="145" t="s">
        <v>1711</v>
      </c>
    </row>
    <row r="1620" spans="2:24" x14ac:dyDescent="0.25">
      <c r="B1620" s="150">
        <v>42872</v>
      </c>
      <c r="C1620" s="147">
        <v>4.7778078544889475E-2</v>
      </c>
      <c r="D1620" s="149">
        <v>4.5010480909523691E-2</v>
      </c>
      <c r="E1620" s="147">
        <v>4.8822254100096558E-2</v>
      </c>
      <c r="F1620" s="147">
        <v>5.2333198421949459E-2</v>
      </c>
      <c r="G1620" s="148">
        <v>459.26145667999992</v>
      </c>
      <c r="H1620" s="148">
        <v>5.1269479600000016</v>
      </c>
      <c r="I1620" s="148">
        <v>7.9809886300000015</v>
      </c>
      <c r="J1620" s="147">
        <v>-5.4920710355967853E-3</v>
      </c>
      <c r="K1620" s="159">
        <v>7.3227175124257679E-3</v>
      </c>
      <c r="L1620" s="148">
        <v>3409.9656</v>
      </c>
      <c r="M1620" s="148">
        <v>1.0240375675375062</v>
      </c>
      <c r="N1620" s="147">
        <v>-2.5616492109846755E-3</v>
      </c>
      <c r="O1620" s="147">
        <v>-2.8528469275307155E-3</v>
      </c>
      <c r="P1620" s="147">
        <v>-3.6490839964924194E-3</v>
      </c>
      <c r="Q1620" s="147">
        <v>4.9061148570850115E-4</v>
      </c>
      <c r="R1620" s="161">
        <v>1.0269833888914301</v>
      </c>
      <c r="S1620" s="146">
        <v>1.0212679521536978</v>
      </c>
      <c r="T1620" s="146">
        <v>1.0335996448312459</v>
      </c>
      <c r="U1620" s="146">
        <v>1.0533840868957789</v>
      </c>
      <c r="V1620" s="146">
        <v>0.98761448104123217</v>
      </c>
      <c r="W1620" s="146">
        <v>2.0561324149285735E-2</v>
      </c>
      <c r="X1620" s="145" t="s">
        <v>1711</v>
      </c>
    </row>
    <row r="1621" spans="2:24" x14ac:dyDescent="0.25">
      <c r="B1621" s="150">
        <v>42873</v>
      </c>
      <c r="C1621" s="147">
        <v>4.788119318048642E-2</v>
      </c>
      <c r="D1621" s="149">
        <v>4.5085207823080217E-2</v>
      </c>
      <c r="E1621" s="147">
        <v>4.9023899195761507E-2</v>
      </c>
      <c r="F1621" s="147">
        <v>5.2402612195636633E-2</v>
      </c>
      <c r="G1621" s="148">
        <v>457.85404117999991</v>
      </c>
      <c r="H1621" s="148">
        <v>4.8252974200000009</v>
      </c>
      <c r="I1621" s="148">
        <v>6.1930047799999972</v>
      </c>
      <c r="J1621" s="147">
        <v>-4.3695096814491382E-3</v>
      </c>
      <c r="K1621" s="159">
        <v>7.3174043725564158E-3</v>
      </c>
      <c r="L1621" s="148">
        <v>3398.1127000000001</v>
      </c>
      <c r="M1621" s="148">
        <v>1.0217556058348718</v>
      </c>
      <c r="N1621" s="147">
        <v>-1.4641463178668085E-3</v>
      </c>
      <c r="O1621" s="147">
        <v>-1.0360165550945069E-3</v>
      </c>
      <c r="P1621" s="147">
        <v>-3.7896146109019147E-3</v>
      </c>
      <c r="Q1621" s="147">
        <v>-7.0715373990819588E-4</v>
      </c>
      <c r="R1621" s="161">
        <v>1.0254797349440743</v>
      </c>
      <c r="S1621" s="146">
        <v>1.020209901648079</v>
      </c>
      <c r="T1621" s="146">
        <v>1.0296827005153704</v>
      </c>
      <c r="U1621" s="146">
        <v>1.0526391823991708</v>
      </c>
      <c r="V1621" s="146">
        <v>0.988629970713785</v>
      </c>
      <c r="W1621" s="146">
        <v>0.10282247699347954</v>
      </c>
      <c r="X1621" s="145" t="s">
        <v>1711</v>
      </c>
    </row>
    <row r="1622" spans="2:24" x14ac:dyDescent="0.25">
      <c r="B1622" s="150">
        <v>42874</v>
      </c>
      <c r="C1622" s="147">
        <v>4.7886731668633713E-2</v>
      </c>
      <c r="D1622" s="149">
        <v>4.5056070258546868E-2</v>
      </c>
      <c r="E1622" s="147">
        <v>4.9086334435168272E-2</v>
      </c>
      <c r="F1622" s="147">
        <v>5.2478113811465235E-2</v>
      </c>
      <c r="G1622" s="148">
        <v>457.33304530999987</v>
      </c>
      <c r="H1622" s="148">
        <v>3.9169527500000005</v>
      </c>
      <c r="I1622" s="148">
        <v>4.3167084100000004</v>
      </c>
      <c r="J1622" s="147">
        <v>-3.6814153028750696E-3</v>
      </c>
      <c r="K1622" s="159">
        <v>7.422043552918367E-3</v>
      </c>
      <c r="L1622" s="148">
        <v>3403.8492000000001</v>
      </c>
      <c r="M1622" s="148">
        <v>1.0216020716061758</v>
      </c>
      <c r="N1622" s="147">
        <v>3.2324062796882573E-4</v>
      </c>
      <c r="O1622" s="147">
        <v>9.3574378119421636E-4</v>
      </c>
      <c r="P1622" s="147">
        <v>-1.7821828740999278E-3</v>
      </c>
      <c r="Q1622" s="147">
        <v>-1.1910123130234036E-3</v>
      </c>
      <c r="R1622" s="161">
        <v>1.0258112116575668</v>
      </c>
      <c r="S1622" s="146">
        <v>1.021164556719059</v>
      </c>
      <c r="T1622" s="146">
        <v>1.0278476176407549</v>
      </c>
      <c r="U1622" s="146">
        <v>1.0513854761717625</v>
      </c>
      <c r="V1622" s="146">
        <v>0.98715834207449238</v>
      </c>
      <c r="W1622" s="146">
        <v>-0.14885535365978445</v>
      </c>
      <c r="X1622" s="145" t="s">
        <v>1711</v>
      </c>
    </row>
    <row r="1623" spans="2:24" x14ac:dyDescent="0.25">
      <c r="B1623" s="150">
        <v>42877</v>
      </c>
      <c r="C1623" s="147">
        <v>4.8015516311217164E-2</v>
      </c>
      <c r="D1623" s="149">
        <v>4.5121880789655532E-2</v>
      </c>
      <c r="E1623" s="147">
        <v>4.9214166198773571E-2</v>
      </c>
      <c r="F1623" s="147">
        <v>5.2622429498222843E-2</v>
      </c>
      <c r="G1623" s="148">
        <v>456.81451843000002</v>
      </c>
      <c r="H1623" s="148">
        <v>4.6623112100000004</v>
      </c>
      <c r="I1623" s="148">
        <v>6.7063762599999954</v>
      </c>
      <c r="J1623" s="147">
        <v>-5.5761596918594714E-3</v>
      </c>
      <c r="K1623" s="159">
        <v>7.5005487085673117E-3</v>
      </c>
      <c r="L1623" s="148">
        <v>3411.2386999999999</v>
      </c>
      <c r="M1623" s="148">
        <v>1.0189698636933977</v>
      </c>
      <c r="N1623" s="147">
        <v>-1.3303729378926856E-3</v>
      </c>
      <c r="O1623" s="147">
        <v>-1.1315065365593725E-3</v>
      </c>
      <c r="P1623" s="147">
        <v>-2.709298729449442E-3</v>
      </c>
      <c r="Q1623" s="147">
        <v>-8.5416835998295066E-4</v>
      </c>
      <c r="R1623" s="161">
        <v>1.0244465001821907</v>
      </c>
      <c r="S1623" s="146">
        <v>1.0200091023482287</v>
      </c>
      <c r="T1623" s="146">
        <v>1.0250628713962131</v>
      </c>
      <c r="U1623" s="146">
        <v>1.0504874159638709</v>
      </c>
      <c r="V1623" s="146">
        <v>0.98401015951142357</v>
      </c>
      <c r="W1623" s="146">
        <v>-0.31891363612983109</v>
      </c>
      <c r="X1623" s="145" t="s">
        <v>1711</v>
      </c>
    </row>
    <row r="1624" spans="2:24" x14ac:dyDescent="0.25">
      <c r="B1624" s="150">
        <v>42878</v>
      </c>
      <c r="C1624" s="147">
        <v>4.8085436862167701E-2</v>
      </c>
      <c r="D1624" s="149">
        <v>4.5129451242287955E-2</v>
      </c>
      <c r="E1624" s="147">
        <v>4.9366175615164917E-2</v>
      </c>
      <c r="F1624" s="147">
        <v>5.2613810402501598E-2</v>
      </c>
      <c r="G1624" s="148">
        <v>455.9757554599999</v>
      </c>
      <c r="H1624" s="148">
        <v>5.0393874700000012</v>
      </c>
      <c r="I1624" s="148">
        <v>8.388909190000005</v>
      </c>
      <c r="J1624" s="147">
        <v>-4.3858386113424155E-3</v>
      </c>
      <c r="K1624" s="159">
        <v>7.4843591602136439E-3</v>
      </c>
      <c r="L1624" s="148">
        <v>3424.194</v>
      </c>
      <c r="M1624" s="148">
        <v>1.0176189785718397</v>
      </c>
      <c r="N1624" s="147">
        <v>-2.8664133399634785E-4</v>
      </c>
      <c r="O1624" s="147">
        <v>5.8109063944328262E-5</v>
      </c>
      <c r="P1624" s="147">
        <v>-2.7315098104156634E-3</v>
      </c>
      <c r="Q1624" s="147">
        <v>4.9633461596734578E-4</v>
      </c>
      <c r="R1624" s="161">
        <v>1.0241528514707705</v>
      </c>
      <c r="S1624" s="146">
        <v>1.020068374122381</v>
      </c>
      <c r="T1624" s="146">
        <v>1.0222629021067016</v>
      </c>
      <c r="U1624" s="146">
        <v>1.051008809232052</v>
      </c>
      <c r="V1624" s="146">
        <v>0.98527906413760535</v>
      </c>
      <c r="W1624" s="146">
        <v>0.12895239077732501</v>
      </c>
      <c r="X1624" s="145" t="s">
        <v>1711</v>
      </c>
    </row>
    <row r="1625" spans="2:24" x14ac:dyDescent="0.25">
      <c r="B1625" s="150">
        <v>42879</v>
      </c>
      <c r="C1625" s="147">
        <v>4.815790394432036E-2</v>
      </c>
      <c r="D1625" s="149">
        <v>4.512743763431197E-2</v>
      </c>
      <c r="E1625" s="147">
        <v>4.9444243421510964E-2</v>
      </c>
      <c r="F1625" s="147">
        <v>5.2577696075938041E-2</v>
      </c>
      <c r="G1625" s="148">
        <v>453.89725980999998</v>
      </c>
      <c r="H1625" s="148">
        <v>5.2224236100000008</v>
      </c>
      <c r="I1625" s="148">
        <v>7.478416389999996</v>
      </c>
      <c r="J1625" s="147">
        <v>-5.416905805417295E-3</v>
      </c>
      <c r="K1625" s="159">
        <v>7.4502584416260703E-3</v>
      </c>
      <c r="L1625" s="148">
        <v>3424.1669000000002</v>
      </c>
      <c r="M1625" s="148">
        <v>1.0165127492934338</v>
      </c>
      <c r="N1625" s="147">
        <v>3.1216410215048645E-4</v>
      </c>
      <c r="O1625" s="147">
        <v>4.24649186745373E-4</v>
      </c>
      <c r="P1625" s="147">
        <v>-1.8775660877439395E-3</v>
      </c>
      <c r="Q1625" s="147">
        <v>2.742030838254327E-3</v>
      </c>
      <c r="R1625" s="161">
        <v>1.0244725552261147</v>
      </c>
      <c r="S1625" s="146">
        <v>1.020501545327877</v>
      </c>
      <c r="T1625" s="146">
        <v>1.0203435359489474</v>
      </c>
      <c r="U1625" s="146">
        <v>1.0538907077982433</v>
      </c>
      <c r="V1625" s="146">
        <v>0.98730941613211887</v>
      </c>
      <c r="W1625" s="146">
        <v>0.20606872391941539</v>
      </c>
      <c r="X1625" s="145" t="s">
        <v>1711</v>
      </c>
    </row>
    <row r="1626" spans="2:24" x14ac:dyDescent="0.25">
      <c r="B1626" s="150">
        <v>42880</v>
      </c>
      <c r="C1626" s="147">
        <v>4.813270394196565E-2</v>
      </c>
      <c r="D1626" s="149">
        <v>4.5012023725208274E-2</v>
      </c>
      <c r="E1626" s="147">
        <v>4.9479455730040117E-2</v>
      </c>
      <c r="F1626" s="147">
        <v>5.2610887447956375E-2</v>
      </c>
      <c r="G1626" s="148">
        <v>451.42174942000003</v>
      </c>
      <c r="H1626" s="148">
        <v>9.0973932700000102</v>
      </c>
      <c r="I1626" s="148">
        <v>12.578069369999991</v>
      </c>
      <c r="J1626" s="147">
        <v>-4.6621515368363061E-3</v>
      </c>
      <c r="K1626" s="159">
        <v>7.5988637227481018E-3</v>
      </c>
      <c r="L1626" s="148">
        <v>3485.6581000000001</v>
      </c>
      <c r="M1626" s="148">
        <v>1.0174549770280008</v>
      </c>
      <c r="N1626" s="147">
        <v>1.7349962287799572E-3</v>
      </c>
      <c r="O1626" s="147">
        <v>2.4444226529209009E-3</v>
      </c>
      <c r="P1626" s="147">
        <v>-5.8258456621598103E-4</v>
      </c>
      <c r="Q1626" s="147">
        <v>-1.3863031509081468E-3</v>
      </c>
      <c r="R1626" s="161">
        <v>1.0262500112459207</v>
      </c>
      <c r="S1626" s="146">
        <v>1.0229960824226174</v>
      </c>
      <c r="T1626" s="146">
        <v>1.0197490995526655</v>
      </c>
      <c r="U1626" s="146">
        <v>1.0524296957893098</v>
      </c>
      <c r="V1626" s="146">
        <v>0.98736015667154375</v>
      </c>
      <c r="W1626" s="146">
        <v>5.1392743344592989E-3</v>
      </c>
      <c r="X1626" s="145" t="s">
        <v>1711</v>
      </c>
    </row>
    <row r="1627" spans="2:24" x14ac:dyDescent="0.25">
      <c r="B1627" s="150">
        <v>42881</v>
      </c>
      <c r="C1627" s="147">
        <v>4.8098354823769389E-2</v>
      </c>
      <c r="D1627" s="149">
        <v>4.4976002856619332E-2</v>
      </c>
      <c r="E1627" s="147">
        <v>4.9382983958587721E-2</v>
      </c>
      <c r="F1627" s="147">
        <v>5.2554726213354053E-2</v>
      </c>
      <c r="G1627" s="148">
        <v>446.75249391999984</v>
      </c>
      <c r="H1627" s="148">
        <v>5.1194615799999976</v>
      </c>
      <c r="I1627" s="148">
        <v>7.9439229199999977</v>
      </c>
      <c r="J1627" s="147">
        <v>-3.4950914404851545E-3</v>
      </c>
      <c r="K1627" s="159">
        <v>7.5787233567347206E-3</v>
      </c>
      <c r="L1627" s="148">
        <v>3480.4344999999998</v>
      </c>
      <c r="M1627" s="148">
        <v>1.0186106480235499</v>
      </c>
      <c r="N1627" s="147">
        <v>1.0047439230283597E-3</v>
      </c>
      <c r="O1627" s="147">
        <v>1.0211022330698103E-3</v>
      </c>
      <c r="P1627" s="147">
        <v>2.0027762195105178E-3</v>
      </c>
      <c r="Q1627" s="147">
        <v>-2.1381293583393025E-4</v>
      </c>
      <c r="R1627" s="161">
        <v>1.0272811297082278</v>
      </c>
      <c r="S1627" s="146">
        <v>1.0240406660068007</v>
      </c>
      <c r="T1627" s="146">
        <v>1.0217914287991168</v>
      </c>
      <c r="U1627" s="146">
        <v>1.0522046727062944</v>
      </c>
      <c r="V1627" s="146">
        <v>0.98705557256151644</v>
      </c>
      <c r="W1627" s="146">
        <v>-3.0848329048844353E-2</v>
      </c>
      <c r="X1627" s="145" t="s">
        <v>1711</v>
      </c>
    </row>
    <row r="1628" spans="2:24" x14ac:dyDescent="0.25">
      <c r="B1628" s="150">
        <v>42886</v>
      </c>
      <c r="C1628" s="147">
        <v>4.8149830195780396E-2</v>
      </c>
      <c r="D1628" s="149">
        <v>4.5007908463639189E-2</v>
      </c>
      <c r="E1628" s="147">
        <v>4.9492693308726514E-2</v>
      </c>
      <c r="F1628" s="147">
        <v>5.2623186249038216E-2</v>
      </c>
      <c r="G1628" s="148">
        <v>444.44089981000002</v>
      </c>
      <c r="H1628" s="148">
        <v>5.6736504699999983</v>
      </c>
      <c r="I1628" s="148">
        <v>8.6058921299999973</v>
      </c>
      <c r="J1628" s="147">
        <v>-4.2959401806209616E-3</v>
      </c>
      <c r="K1628" s="159">
        <v>7.6152777853990272E-3</v>
      </c>
      <c r="L1628" s="148">
        <v>3492.8845000000001</v>
      </c>
      <c r="M1628" s="148">
        <v>1.0177832537173284</v>
      </c>
      <c r="N1628" s="147">
        <v>-2.0790750920059425E-4</v>
      </c>
      <c r="O1628" s="147">
        <v>-1.0498871733349666E-4</v>
      </c>
      <c r="P1628" s="147">
        <v>-1.5711779957241255E-3</v>
      </c>
      <c r="Q1628" s="147">
        <v>-7.6685886087213967E-5</v>
      </c>
      <c r="R1628" s="161">
        <v>1.0270675502473015</v>
      </c>
      <c r="S1628" s="146">
        <v>1.0239331532907794</v>
      </c>
      <c r="T1628" s="146">
        <v>1.020186012589968</v>
      </c>
      <c r="U1628" s="146">
        <v>1.0521239834586227</v>
      </c>
      <c r="V1628" s="146">
        <v>0.99030446973514019</v>
      </c>
      <c r="W1628" s="146">
        <v>0.32915038058013513</v>
      </c>
      <c r="X1628" s="145" t="s">
        <v>1711</v>
      </c>
    </row>
    <row r="1629" spans="2:24" x14ac:dyDescent="0.25">
      <c r="B1629" s="150">
        <v>42887</v>
      </c>
      <c r="C1629" s="147">
        <v>4.8214947163263799E-2</v>
      </c>
      <c r="D1629" s="149">
        <v>4.4956856698815537E-2</v>
      </c>
      <c r="E1629" s="147">
        <v>4.9561945392159329E-2</v>
      </c>
      <c r="F1629" s="147">
        <v>5.2716609605593587E-2</v>
      </c>
      <c r="G1629" s="148">
        <v>442.86153055999995</v>
      </c>
      <c r="H1629" s="148">
        <v>5.5039866499999999</v>
      </c>
      <c r="I1629" s="148">
        <v>7.1733160799999984</v>
      </c>
      <c r="J1629" s="147">
        <v>-3.7276763518814789E-3</v>
      </c>
      <c r="K1629" s="159">
        <v>7.7597529067780502E-3</v>
      </c>
      <c r="L1629" s="148">
        <v>3497.7381999999998</v>
      </c>
      <c r="M1629" s="148">
        <v>1.0168470969879471</v>
      </c>
      <c r="N1629" s="147">
        <v>2.8333296780539926E-4</v>
      </c>
      <c r="O1629" s="147">
        <v>7.799819155604879E-4</v>
      </c>
      <c r="P1629" s="147">
        <v>-1.0102803163656972E-3</v>
      </c>
      <c r="Q1629" s="147">
        <v>-7.778445993882403E-4</v>
      </c>
      <c r="R1629" s="161">
        <v>1.0273585523444495</v>
      </c>
      <c r="S1629" s="146">
        <v>1.0247318026330889</v>
      </c>
      <c r="T1629" s="146">
        <v>1.0191553387424166</v>
      </c>
      <c r="U1629" s="146">
        <v>1.0513055945002026</v>
      </c>
      <c r="V1629" s="146">
        <v>0.99208148365160931</v>
      </c>
      <c r="W1629" s="146">
        <v>0.1794411689310404</v>
      </c>
      <c r="X1629" s="145" t="s">
        <v>1711</v>
      </c>
    </row>
    <row r="1630" spans="2:24" x14ac:dyDescent="0.25">
      <c r="B1630" s="150">
        <v>42888</v>
      </c>
      <c r="C1630" s="147">
        <v>4.834049417033965E-2</v>
      </c>
      <c r="D1630" s="149">
        <v>4.5077337038583673E-2</v>
      </c>
      <c r="E1630" s="147">
        <v>4.9604442666581851E-2</v>
      </c>
      <c r="F1630" s="147">
        <v>5.2791227954081671E-2</v>
      </c>
      <c r="G1630" s="148">
        <v>440.64170417999981</v>
      </c>
      <c r="H1630" s="148">
        <v>4.0169663500000006</v>
      </c>
      <c r="I1630" s="148">
        <v>7.5914806799999965</v>
      </c>
      <c r="J1630" s="147">
        <v>-2.4425106535241065E-3</v>
      </c>
      <c r="K1630" s="159">
        <v>7.7138909154979979E-3</v>
      </c>
      <c r="L1630" s="148">
        <v>3486.5074</v>
      </c>
      <c r="M1630" s="148">
        <v>1.0144025759390012</v>
      </c>
      <c r="N1630" s="147">
        <v>-1.7570314159497322E-3</v>
      </c>
      <c r="O1630" s="147">
        <v>-1.9480969717224528E-3</v>
      </c>
      <c r="P1630" s="147">
        <v>-8.3151480460126105E-4</v>
      </c>
      <c r="Q1630" s="147">
        <v>-1.9967084948159901E-3</v>
      </c>
      <c r="R1630" s="161">
        <v>1.0255534510925357</v>
      </c>
      <c r="S1630" s="146">
        <v>1.0227355257115518</v>
      </c>
      <c r="T1630" s="146">
        <v>1.0183078959900638</v>
      </c>
      <c r="U1630" s="146">
        <v>1.0492064436890163</v>
      </c>
      <c r="V1630" s="146">
        <v>0.99248799112288633</v>
      </c>
      <c r="W1630" s="146">
        <v>4.0975209997943088E-2</v>
      </c>
      <c r="X1630" s="145" t="s">
        <v>1711</v>
      </c>
    </row>
    <row r="1631" spans="2:24" x14ac:dyDescent="0.25">
      <c r="B1631" s="150">
        <v>42891</v>
      </c>
      <c r="C1631" s="147">
        <v>4.8431657527196012E-2</v>
      </c>
      <c r="D1631" s="149">
        <v>4.5134965854921549E-2</v>
      </c>
      <c r="E1631" s="147">
        <v>4.9644188656646528E-2</v>
      </c>
      <c r="F1631" s="147">
        <v>5.3039232582404533E-2</v>
      </c>
      <c r="G1631" s="148">
        <v>440.16572314000001</v>
      </c>
      <c r="H1631" s="148">
        <v>3.9586230999999987</v>
      </c>
      <c r="I1631" s="148">
        <v>5.7446258400000003</v>
      </c>
      <c r="J1631" s="147">
        <v>-4.3878912151603224E-3</v>
      </c>
      <c r="K1631" s="159">
        <v>7.9042667274829836E-3</v>
      </c>
      <c r="L1631" s="148">
        <v>3468.7538</v>
      </c>
      <c r="M1631" s="148">
        <v>1.0125597122118239</v>
      </c>
      <c r="N1631" s="147">
        <v>-1.3732117864149827E-3</v>
      </c>
      <c r="O1631" s="147">
        <v>-7.9629122671044856E-4</v>
      </c>
      <c r="P1631" s="147">
        <v>-5.8605963636350366E-4</v>
      </c>
      <c r="Q1631" s="147">
        <v>-6.329178441691021E-3</v>
      </c>
      <c r="R1631" s="161">
        <v>1.0241451490058968</v>
      </c>
      <c r="S1631" s="146">
        <v>1.0219211303851825</v>
      </c>
      <c r="T1631" s="146">
        <v>1.0177111068348337</v>
      </c>
      <c r="U1631" s="146">
        <v>1.0425658288847364</v>
      </c>
      <c r="V1631" s="146">
        <v>0.99391098583595106</v>
      </c>
      <c r="W1631" s="146">
        <v>0.14337651697475609</v>
      </c>
      <c r="X1631" s="145" t="s">
        <v>1711</v>
      </c>
    </row>
    <row r="1632" spans="2:24" x14ac:dyDescent="0.25">
      <c r="B1632" s="150">
        <v>42892</v>
      </c>
      <c r="C1632" s="147">
        <v>4.8443030655882763E-2</v>
      </c>
      <c r="D1632" s="149">
        <v>4.5206005419751241E-2</v>
      </c>
      <c r="E1632" s="147">
        <v>4.9599446084144204E-2</v>
      </c>
      <c r="F1632" s="147">
        <v>5.3040728598734217E-2</v>
      </c>
      <c r="G1632" s="148">
        <v>439.94972047999977</v>
      </c>
      <c r="H1632" s="148">
        <v>4.9460376899999989</v>
      </c>
      <c r="I1632" s="148">
        <v>5.9008177699999989</v>
      </c>
      <c r="J1632" s="147">
        <v>-4.6872280366709153E-3</v>
      </c>
      <c r="K1632" s="159">
        <v>7.834723178982976E-3</v>
      </c>
      <c r="L1632" s="148">
        <v>3492.8816000000002</v>
      </c>
      <c r="M1632" s="148">
        <v>1.0121489357270359</v>
      </c>
      <c r="N1632" s="147">
        <v>-5.9540326327703732E-4</v>
      </c>
      <c r="O1632" s="147">
        <v>-1.1859202106350047E-3</v>
      </c>
      <c r="P1632" s="147">
        <v>9.439890489264445E-4</v>
      </c>
      <c r="Q1632" s="147">
        <v>1.5211226542973342E-3</v>
      </c>
      <c r="R1632" s="161">
        <v>1.0235353696421094</v>
      </c>
      <c r="S1632" s="146">
        <v>1.0207092134629838</v>
      </c>
      <c r="T1632" s="146">
        <v>1.0186718149746565</v>
      </c>
      <c r="U1632" s="146">
        <v>1.0441516993856492</v>
      </c>
      <c r="V1632" s="146">
        <v>0.9926915878367657</v>
      </c>
      <c r="W1632" s="146">
        <v>-0.1226868418362177</v>
      </c>
      <c r="X1632" s="145" t="s">
        <v>1711</v>
      </c>
    </row>
    <row r="1633" spans="2:24" x14ac:dyDescent="0.25">
      <c r="B1633" s="150">
        <v>42893</v>
      </c>
      <c r="C1633" s="147">
        <v>4.8405222469126832E-2</v>
      </c>
      <c r="D1633" s="149">
        <v>4.5207415568773571E-2</v>
      </c>
      <c r="E1633" s="147">
        <v>4.9608771811514768E-2</v>
      </c>
      <c r="F1633" s="147">
        <v>5.2882493163874444E-2</v>
      </c>
      <c r="G1633" s="148">
        <v>438.57807828999995</v>
      </c>
      <c r="H1633" s="148">
        <v>6.2140394399999979</v>
      </c>
      <c r="I1633" s="148">
        <v>10.072744329999994</v>
      </c>
      <c r="J1633" s="147">
        <v>-3.293184579785874E-3</v>
      </c>
      <c r="K1633" s="159">
        <v>7.6750775951008737E-3</v>
      </c>
      <c r="L1633" s="148">
        <v>3533.8717999999999</v>
      </c>
      <c r="M1633" s="148">
        <v>1.0125894315603439</v>
      </c>
      <c r="N1633" s="147">
        <v>1.8115845291621864E-4</v>
      </c>
      <c r="O1633" s="147">
        <v>-1.6510982587193427E-4</v>
      </c>
      <c r="P1633" s="147">
        <v>-5.6691742945741701E-4</v>
      </c>
      <c r="Q1633" s="147">
        <v>3.2316156473834877E-3</v>
      </c>
      <c r="R1633" s="161">
        <v>1.0237207917261788</v>
      </c>
      <c r="S1633" s="146">
        <v>1.0205406843424831</v>
      </c>
      <c r="T1633" s="146">
        <v>1.0180943121678503</v>
      </c>
      <c r="U1633" s="146">
        <v>1.047525996355626</v>
      </c>
      <c r="V1633" s="146">
        <v>0.9920311143917645</v>
      </c>
      <c r="W1633" s="146">
        <v>-6.6533599467728882E-2</v>
      </c>
      <c r="X1633" s="145" t="s">
        <v>1711</v>
      </c>
    </row>
    <row r="1634" spans="2:24" x14ac:dyDescent="0.25">
      <c r="B1634" s="150">
        <v>42894</v>
      </c>
      <c r="C1634" s="147">
        <v>4.8439770378048426E-2</v>
      </c>
      <c r="D1634" s="149">
        <v>4.5259283787574975E-2</v>
      </c>
      <c r="E1634" s="147">
        <v>4.9611076048092201E-2</v>
      </c>
      <c r="F1634" s="147">
        <v>5.2876505328884493E-2</v>
      </c>
      <c r="G1634" s="148">
        <v>439.21058702999994</v>
      </c>
      <c r="H1634" s="148">
        <v>4.9789206399999975</v>
      </c>
      <c r="I1634" s="148">
        <v>7.9286165900000078</v>
      </c>
      <c r="J1634" s="147">
        <v>-5.5400470963996419E-3</v>
      </c>
      <c r="K1634" s="159">
        <v>7.6172215413095185E-3</v>
      </c>
      <c r="L1634" s="148">
        <v>3560.9785999999999</v>
      </c>
      <c r="M1634" s="148">
        <v>1.0115608182347393</v>
      </c>
      <c r="N1634" s="147">
        <v>-1.077907043311693E-4</v>
      </c>
      <c r="O1634" s="147">
        <v>-4.2458479268868784E-4</v>
      </c>
      <c r="P1634" s="147">
        <v>3.2433726870263887E-4</v>
      </c>
      <c r="Q1634" s="147">
        <v>1.0602781360173439E-3</v>
      </c>
      <c r="R1634" s="161">
        <v>1.0236104441410001</v>
      </c>
      <c r="S1634" s="146">
        <v>1.0201073782875911</v>
      </c>
      <c r="T1634" s="146">
        <v>1.0184245180963405</v>
      </c>
      <c r="U1634" s="146">
        <v>1.0486366652664718</v>
      </c>
      <c r="V1634" s="146">
        <v>0.99131947083768157</v>
      </c>
      <c r="W1634" s="146">
        <v>-7.1736011477754852E-2</v>
      </c>
      <c r="X1634" s="145" t="s">
        <v>1711</v>
      </c>
    </row>
    <row r="1635" spans="2:24" x14ac:dyDescent="0.25">
      <c r="B1635" s="150">
        <v>42895</v>
      </c>
      <c r="C1635" s="147">
        <v>4.8413082446195445E-2</v>
      </c>
      <c r="D1635" s="149">
        <v>4.5222088738203409E-2</v>
      </c>
      <c r="E1635" s="147">
        <v>4.9641288897841217E-2</v>
      </c>
      <c r="F1635" s="147">
        <v>5.2894138674135401E-2</v>
      </c>
      <c r="G1635" s="148">
        <v>438.07193471000022</v>
      </c>
      <c r="H1635" s="148">
        <v>5.5065610499999993</v>
      </c>
      <c r="I1635" s="148">
        <v>7.7848712799999937</v>
      </c>
      <c r="J1635" s="147">
        <v>-4.4842719116774989E-3</v>
      </c>
      <c r="K1635" s="159">
        <v>7.6720499359319919E-3</v>
      </c>
      <c r="L1635" s="148">
        <v>3576.1703000000002</v>
      </c>
      <c r="M1635" s="148">
        <v>1.0118867613036153</v>
      </c>
      <c r="N1635" s="147">
        <v>8.0868185024586048E-4</v>
      </c>
      <c r="O1635" s="147">
        <v>1.0272140239573086E-3</v>
      </c>
      <c r="P1635" s="147">
        <v>-2.3623950471967934E-4</v>
      </c>
      <c r="Q1635" s="147">
        <v>8.9875069510684494E-4</v>
      </c>
      <c r="R1635" s="161">
        <v>1.0244382193288992</v>
      </c>
      <c r="S1635" s="146">
        <v>1.0211552468925105</v>
      </c>
      <c r="T1635" s="146">
        <v>1.0181839259925911</v>
      </c>
      <c r="U1635" s="146">
        <v>1.0495791281982945</v>
      </c>
      <c r="V1635" s="146">
        <v>0.9920820242767876</v>
      </c>
      <c r="W1635" s="146">
        <v>7.6923076923079842E-2</v>
      </c>
      <c r="X1635" s="145" t="s">
        <v>1711</v>
      </c>
    </row>
    <row r="1636" spans="2:24" x14ac:dyDescent="0.25">
      <c r="B1636" s="150">
        <v>42898</v>
      </c>
      <c r="C1636" s="147">
        <v>4.8499122919893313E-2</v>
      </c>
      <c r="D1636" s="149">
        <v>4.5309066524030356E-2</v>
      </c>
      <c r="E1636" s="147">
        <v>4.9725634382479338E-2</v>
      </c>
      <c r="F1636" s="147">
        <v>5.2923026123613319E-2</v>
      </c>
      <c r="G1636" s="148">
        <v>436.34448475000011</v>
      </c>
      <c r="H1636" s="148">
        <v>6.2034951200000004</v>
      </c>
      <c r="I1636" s="148">
        <v>7.5024981000000004</v>
      </c>
      <c r="J1636" s="147">
        <v>-5.0581453515267695E-3</v>
      </c>
      <c r="K1636" s="159">
        <v>7.6139595995829631E-3</v>
      </c>
      <c r="L1636" s="148">
        <v>3574.3894</v>
      </c>
      <c r="M1636" s="148">
        <v>1.0100522372025391</v>
      </c>
      <c r="N1636" s="147">
        <v>-1.0603995099160719E-3</v>
      </c>
      <c r="O1636" s="147">
        <v>-1.3605972489031093E-3</v>
      </c>
      <c r="P1636" s="147">
        <v>-1.6388623011823972E-3</v>
      </c>
      <c r="Q1636" s="147">
        <v>1.234804824265554E-3</v>
      </c>
      <c r="R1636" s="161">
        <v>1.0233519055431834</v>
      </c>
      <c r="S1636" s="146">
        <v>1.0197658658728854</v>
      </c>
      <c r="T1636" s="146">
        <v>1.016515262740612</v>
      </c>
      <c r="U1636" s="146">
        <v>1.0508751535692422</v>
      </c>
      <c r="V1636" s="146">
        <v>0.99442040166542933</v>
      </c>
      <c r="W1636" s="146">
        <v>0.23570403771265008</v>
      </c>
      <c r="X1636" s="145" t="s">
        <v>1711</v>
      </c>
    </row>
    <row r="1637" spans="2:24" x14ac:dyDescent="0.25">
      <c r="B1637" s="150">
        <v>42899</v>
      </c>
      <c r="C1637" s="147">
        <v>4.8515844178094111E-2</v>
      </c>
      <c r="D1637" s="149">
        <v>4.5317467648365854E-2</v>
      </c>
      <c r="E1637" s="147">
        <v>4.9708799416402633E-2</v>
      </c>
      <c r="F1637" s="147">
        <v>5.2921567945724536E-2</v>
      </c>
      <c r="G1637" s="148">
        <v>433.6008943500002</v>
      </c>
      <c r="H1637" s="148">
        <v>5.4804957199999986</v>
      </c>
      <c r="I1637" s="148">
        <v>7.2297852499999982</v>
      </c>
      <c r="J1637" s="147">
        <v>-4.2170848293717721E-3</v>
      </c>
      <c r="K1637" s="159">
        <v>7.6041002973586819E-3</v>
      </c>
      <c r="L1637" s="148">
        <v>3582.2674000000002</v>
      </c>
      <c r="M1637" s="148">
        <v>1.0098315461252059</v>
      </c>
      <c r="N1637" s="147">
        <v>-3.4342702559623508E-4</v>
      </c>
      <c r="O1637" s="147">
        <v>-3.6245591722494793E-4</v>
      </c>
      <c r="P1637" s="147">
        <v>3.2340506203940272E-4</v>
      </c>
      <c r="Q1637" s="147">
        <v>-4.6361028484234479E-4</v>
      </c>
      <c r="R1637" s="161">
        <v>1.0230004588421246</v>
      </c>
      <c r="S1637" s="146">
        <v>1.0193962457006158</v>
      </c>
      <c r="T1637" s="146">
        <v>1.0168440089222226</v>
      </c>
      <c r="U1637" s="146">
        <v>1.0503879570399623</v>
      </c>
      <c r="V1637" s="146">
        <v>0.99442040166542933</v>
      </c>
      <c r="W1637" s="146">
        <v>0</v>
      </c>
      <c r="X1637" s="145" t="s">
        <v>1711</v>
      </c>
    </row>
    <row r="1638" spans="2:24" x14ac:dyDescent="0.25">
      <c r="B1638" s="150">
        <v>42900</v>
      </c>
      <c r="C1638" s="147">
        <v>4.8556673510626487E-2</v>
      </c>
      <c r="D1638" s="149">
        <v>4.5376291628012627E-2</v>
      </c>
      <c r="E1638" s="147">
        <v>4.9769741895577264E-2</v>
      </c>
      <c r="F1638" s="147">
        <v>5.2977386551376127E-2</v>
      </c>
      <c r="G1638" s="148">
        <v>431.95847665999975</v>
      </c>
      <c r="H1638" s="148">
        <v>4.2649759599999975</v>
      </c>
      <c r="I1638" s="148">
        <v>6.1733713899999989</v>
      </c>
      <c r="J1638" s="147">
        <v>-5.7512207790360427E-3</v>
      </c>
      <c r="K1638" s="159">
        <v>7.6010949233634995E-3</v>
      </c>
      <c r="L1638" s="148">
        <v>3535.2986999999998</v>
      </c>
      <c r="M1638" s="148">
        <v>1.0088779757846398</v>
      </c>
      <c r="N1638" s="147">
        <v>-1.012363578846023E-3</v>
      </c>
      <c r="O1638" s="147">
        <v>-8.6496202023433303E-4</v>
      </c>
      <c r="P1638" s="147">
        <v>-1.4434934831139632E-3</v>
      </c>
      <c r="Q1638" s="147">
        <v>-6.9885289446658448E-4</v>
      </c>
      <c r="R1638" s="161">
        <v>1.02196481043645</v>
      </c>
      <c r="S1638" s="146">
        <v>1.0185145066645154</v>
      </c>
      <c r="T1638" s="146">
        <v>1.0153762012219998</v>
      </c>
      <c r="U1638" s="146">
        <v>1.0496538903758721</v>
      </c>
      <c r="V1638" s="146">
        <v>0.99564029992958647</v>
      </c>
      <c r="W1638" s="146">
        <v>0.12267429973421035</v>
      </c>
      <c r="X1638" s="145" t="s">
        <v>1711</v>
      </c>
    </row>
    <row r="1639" spans="2:24" x14ac:dyDescent="0.25">
      <c r="B1639" s="150">
        <v>42901</v>
      </c>
      <c r="C1639" s="147">
        <v>4.8601596367935179E-2</v>
      </c>
      <c r="D1639" s="149">
        <v>4.5466579338511892E-2</v>
      </c>
      <c r="E1639" s="147">
        <v>4.978339196267511E-2</v>
      </c>
      <c r="F1639" s="147">
        <v>5.302325138718042E-2</v>
      </c>
      <c r="G1639" s="148">
        <v>430.87576421999984</v>
      </c>
      <c r="H1639" s="148">
        <v>8.4823472999999971</v>
      </c>
      <c r="I1639" s="148">
        <v>8.4381135900000022</v>
      </c>
      <c r="J1639" s="147">
        <v>-5.5415479812698787E-3</v>
      </c>
      <c r="K1639" s="159">
        <v>7.5566720486685279E-3</v>
      </c>
      <c r="L1639" s="148">
        <v>3528.7926000000002</v>
      </c>
      <c r="M1639" s="148">
        <v>1.0077223289823514</v>
      </c>
      <c r="N1639" s="147">
        <v>-1.760865247780477E-3</v>
      </c>
      <c r="O1639" s="147">
        <v>-2.2847993142311117E-3</v>
      </c>
      <c r="P1639" s="147">
        <v>-3.0574976587878059E-5</v>
      </c>
      <c r="Q1639" s="147">
        <v>-2.071807413232631E-3</v>
      </c>
      <c r="R1639" s="161">
        <v>1.0201652681172979</v>
      </c>
      <c r="S1639" s="146">
        <v>1.0161874054181539</v>
      </c>
      <c r="T1639" s="146">
        <v>1.0153451561184195</v>
      </c>
      <c r="U1639" s="146">
        <v>1.047479209664463</v>
      </c>
      <c r="V1639" s="146">
        <v>0.99564029992958647</v>
      </c>
      <c r="W1639" s="146">
        <v>0</v>
      </c>
      <c r="X1639" s="145" t="s">
        <v>1711</v>
      </c>
    </row>
    <row r="1640" spans="2:24" x14ac:dyDescent="0.25">
      <c r="B1640" s="150">
        <v>42902</v>
      </c>
      <c r="C1640" s="147">
        <v>4.8623583676064557E-2</v>
      </c>
      <c r="D1640" s="149">
        <v>4.5504204193189908E-2</v>
      </c>
      <c r="E1640" s="147">
        <v>4.9872938682587659E-2</v>
      </c>
      <c r="F1640" s="147">
        <v>5.3007344937002154E-2</v>
      </c>
      <c r="G1640" s="148">
        <v>428.72846205000008</v>
      </c>
      <c r="H1640" s="148">
        <v>4.732236829999998</v>
      </c>
      <c r="I1640" s="148">
        <v>6.3459461800000021</v>
      </c>
      <c r="J1640" s="147">
        <v>-5.8506635926266126E-3</v>
      </c>
      <c r="K1640" s="159">
        <v>7.5031407438122463E-3</v>
      </c>
      <c r="L1640" s="148">
        <v>3518.7611000000002</v>
      </c>
      <c r="M1640" s="148">
        <v>1.0072808768417547</v>
      </c>
      <c r="N1640" s="147">
        <v>-2.1187984802194373E-4</v>
      </c>
      <c r="O1640" s="147">
        <v>-1.9945884727357204E-4</v>
      </c>
      <c r="P1640" s="147">
        <v>-1.1923405057498115E-3</v>
      </c>
      <c r="Q1640" s="147">
        <v>9.632654569192528E-4</v>
      </c>
      <c r="R1640" s="161">
        <v>1.019949115655332</v>
      </c>
      <c r="S1640" s="146">
        <v>1.0159847178496553</v>
      </c>
      <c r="T1640" s="146">
        <v>1.0141345189614626</v>
      </c>
      <c r="U1640" s="146">
        <v>1.0484882102039736</v>
      </c>
      <c r="V1640" s="146">
        <v>0.99553858981620102</v>
      </c>
      <c r="W1640" s="146">
        <v>-1.0215548064158867E-2</v>
      </c>
      <c r="X1640" s="145" t="s">
        <v>1711</v>
      </c>
    </row>
    <row r="1641" spans="2:24" x14ac:dyDescent="0.25">
      <c r="B1641" s="150">
        <v>42905</v>
      </c>
      <c r="C1641" s="147">
        <v>4.8550681963786528E-2</v>
      </c>
      <c r="D1641" s="149">
        <v>4.5478593924749233E-2</v>
      </c>
      <c r="E1641" s="147">
        <v>4.9836637707934166E-2</v>
      </c>
      <c r="F1641" s="147">
        <v>5.3082459263021464E-2</v>
      </c>
      <c r="G1641" s="148">
        <v>427.42734721999983</v>
      </c>
      <c r="H1641" s="148">
        <v>8.1182352200000061</v>
      </c>
      <c r="I1641" s="148">
        <v>8.6298157100000044</v>
      </c>
      <c r="J1641" s="147">
        <v>-6.1645332189458491E-3</v>
      </c>
      <c r="K1641" s="159">
        <v>7.603865338272231E-3</v>
      </c>
      <c r="L1641" s="148">
        <v>3553.6653000000001</v>
      </c>
      <c r="M1641" s="148">
        <v>1.0085404471744486</v>
      </c>
      <c r="N1641" s="147">
        <v>7.1165721539788549E-4</v>
      </c>
      <c r="O1641" s="147">
        <v>8.976216075472093E-4</v>
      </c>
      <c r="P1641" s="147">
        <v>1.0279321883649303E-3</v>
      </c>
      <c r="Q1641" s="147">
        <v>-1.2409554046952866E-3</v>
      </c>
      <c r="R1641" s="161">
        <v>1.0206749698028268</v>
      </c>
      <c r="S1641" s="146">
        <v>1.0168966876853347</v>
      </c>
      <c r="T1641" s="146">
        <v>1.0151769804768349</v>
      </c>
      <c r="U1641" s="146">
        <v>1.0471870830927617</v>
      </c>
      <c r="V1641" s="146">
        <v>0.99925138827622884</v>
      </c>
      <c r="W1641" s="146">
        <v>0.37294370082762324</v>
      </c>
      <c r="X1641" s="145" t="s">
        <v>1711</v>
      </c>
    </row>
    <row r="1642" spans="2:24" x14ac:dyDescent="0.25">
      <c r="B1642" s="150">
        <v>42906</v>
      </c>
      <c r="C1642" s="147">
        <v>4.8586581546556096E-2</v>
      </c>
      <c r="D1642" s="149">
        <v>4.5531420700256217E-2</v>
      </c>
      <c r="E1642" s="147">
        <v>4.9831755697347713E-2</v>
      </c>
      <c r="F1642" s="147">
        <v>5.3108643195139124E-2</v>
      </c>
      <c r="G1642" s="148">
        <v>424.05580211999961</v>
      </c>
      <c r="H1642" s="148">
        <v>5.6884396499999985</v>
      </c>
      <c r="I1642" s="148">
        <v>6.7806460100000008</v>
      </c>
      <c r="J1642" s="147">
        <v>-6.8180751260704517E-3</v>
      </c>
      <c r="K1642" s="159">
        <v>7.577222494882907E-3</v>
      </c>
      <c r="L1642" s="148">
        <v>3546.4940000000001</v>
      </c>
      <c r="M1642" s="148">
        <v>1.007924917994407</v>
      </c>
      <c r="N1642" s="147">
        <v>-9.7863269142529864E-4</v>
      </c>
      <c r="O1642" s="147">
        <v>-1.3987447112195988E-3</v>
      </c>
      <c r="P1642" s="147">
        <v>2.8778133507447628E-4</v>
      </c>
      <c r="Q1642" s="147">
        <v>-6.447159503268963E-4</v>
      </c>
      <c r="R1642" s="161">
        <v>1.0196761039100581</v>
      </c>
      <c r="S1642" s="146">
        <v>1.0154743088215781</v>
      </c>
      <c r="T1642" s="146">
        <v>1.0154691294636136</v>
      </c>
      <c r="U1642" s="146">
        <v>1.0465119448773155</v>
      </c>
      <c r="V1642" s="146">
        <v>0.99925138827622884</v>
      </c>
      <c r="W1642" s="146">
        <v>0</v>
      </c>
      <c r="X1642" s="145" t="s">
        <v>1711</v>
      </c>
    </row>
    <row r="1643" spans="2:24" x14ac:dyDescent="0.25">
      <c r="B1643" s="150">
        <v>42907</v>
      </c>
      <c r="C1643" s="147">
        <v>4.8614146591280695E-2</v>
      </c>
      <c r="D1643" s="149">
        <v>4.5505639206492129E-2</v>
      </c>
      <c r="E1643" s="147">
        <v>4.9797836188016538E-2</v>
      </c>
      <c r="F1643" s="147">
        <v>5.3179616678198663E-2</v>
      </c>
      <c r="G1643" s="148">
        <v>421.71209706999986</v>
      </c>
      <c r="H1643" s="148">
        <v>5.7415612499999993</v>
      </c>
      <c r="I1643" s="148">
        <v>8.9688240799999992</v>
      </c>
      <c r="J1643" s="147">
        <v>-7.064397591789705E-3</v>
      </c>
      <c r="K1643" s="159">
        <v>7.6739774717065334E-3</v>
      </c>
      <c r="L1643" s="148">
        <v>3587.9549999999999</v>
      </c>
      <c r="M1643" s="148">
        <v>1.0074646614879004</v>
      </c>
      <c r="N1643" s="147">
        <v>5.9385891083810075E-4</v>
      </c>
      <c r="O1643" s="147">
        <v>6.9542787021241741E-4</v>
      </c>
      <c r="P1643" s="147">
        <v>1.0166200400592094E-3</v>
      </c>
      <c r="Q1643" s="147">
        <v>-1.7521605211980051E-4</v>
      </c>
      <c r="R1643" s="161">
        <v>1.0202816476505339</v>
      </c>
      <c r="S1643" s="146">
        <v>1.0161804979574174</v>
      </c>
      <c r="T1643" s="146">
        <v>1.0165014757306878</v>
      </c>
      <c r="U1643" s="146">
        <v>1.0463285791858379</v>
      </c>
      <c r="V1643" s="146">
        <v>0.9973692715298319</v>
      </c>
      <c r="W1643" s="146">
        <v>-0.18835267766239289</v>
      </c>
      <c r="X1643" s="145" t="s">
        <v>1711</v>
      </c>
    </row>
    <row r="1644" spans="2:24" x14ac:dyDescent="0.25">
      <c r="B1644" s="150">
        <v>42908</v>
      </c>
      <c r="C1644" s="147">
        <v>4.860032528916669E-2</v>
      </c>
      <c r="D1644" s="149">
        <v>4.5476343364059695E-2</v>
      </c>
      <c r="E1644" s="147">
        <v>4.9821788042339658E-2</v>
      </c>
      <c r="F1644" s="147">
        <v>5.3143787673453229E-2</v>
      </c>
      <c r="G1644" s="148">
        <v>418.74589322999987</v>
      </c>
      <c r="H1644" s="148">
        <v>6.3801942899999995</v>
      </c>
      <c r="I1644" s="148">
        <v>12.472360620000005</v>
      </c>
      <c r="J1644" s="147">
        <v>-5.8198245589405539E-3</v>
      </c>
      <c r="K1644" s="159">
        <v>7.6674443093935341E-3</v>
      </c>
      <c r="L1644" s="148">
        <v>3590.3425000000002</v>
      </c>
      <c r="M1644" s="148">
        <v>1.007904895124748</v>
      </c>
      <c r="N1644" s="147">
        <v>4.1268951615219124E-4</v>
      </c>
      <c r="O1644" s="147">
        <v>5.0127042686770227E-4</v>
      </c>
      <c r="P1644" s="147">
        <v>-1.9379064593662483E-4</v>
      </c>
      <c r="Q1644" s="147">
        <v>5.709922578053859E-5</v>
      </c>
      <c r="R1644" s="161">
        <v>1.0207027071900419</v>
      </c>
      <c r="S1644" s="146">
        <v>1.016689879189403</v>
      </c>
      <c r="T1644" s="146">
        <v>1.0163044872531104</v>
      </c>
      <c r="U1644" s="146">
        <v>1.0463883237376213</v>
      </c>
      <c r="V1644" s="146">
        <v>0.99543628676326212</v>
      </c>
      <c r="W1644" s="146">
        <v>-0.1938083337583493</v>
      </c>
      <c r="X1644" s="145" t="s">
        <v>1711</v>
      </c>
    </row>
    <row r="1645" spans="2:24" x14ac:dyDescent="0.25">
      <c r="B1645" s="150">
        <v>42909</v>
      </c>
      <c r="C1645" s="147">
        <v>4.8666852427823752E-2</v>
      </c>
      <c r="D1645" s="149">
        <v>4.5503547482702349E-2</v>
      </c>
      <c r="E1645" s="147">
        <v>4.9886657628857238E-2</v>
      </c>
      <c r="F1645" s="147">
        <v>5.3137528734422519E-2</v>
      </c>
      <c r="G1645" s="148">
        <v>414.80463624999993</v>
      </c>
      <c r="H1645" s="148">
        <v>4.9998293100000035</v>
      </c>
      <c r="I1645" s="148">
        <v>9.2991100300000031</v>
      </c>
      <c r="J1645" s="147">
        <v>-6.3693150493033734E-3</v>
      </c>
      <c r="K1645" s="159">
        <v>7.6339812517201705E-3</v>
      </c>
      <c r="L1645" s="148">
        <v>3622.8831</v>
      </c>
      <c r="M1645" s="148">
        <v>1.0068462103145432</v>
      </c>
      <c r="N1645" s="147">
        <v>-1.2798284358992698E-4</v>
      </c>
      <c r="O1645" s="147">
        <v>-1.0890049709278656E-4</v>
      </c>
      <c r="P1645" s="147">
        <v>-8.4173396966693236E-4</v>
      </c>
      <c r="Q1645" s="147">
        <v>7.5623757427521917E-4</v>
      </c>
      <c r="R1645" s="161">
        <v>1.0205720747551157</v>
      </c>
      <c r="S1645" s="146">
        <v>1.0165791611561701</v>
      </c>
      <c r="T1645" s="146">
        <v>1.0154490292426646</v>
      </c>
      <c r="U1645" s="146">
        <v>1.0471796419053143</v>
      </c>
      <c r="V1645" s="146">
        <v>0.99614789358590738</v>
      </c>
      <c r="W1645" s="146">
        <v>7.1486928104568193E-2</v>
      </c>
      <c r="X1645" s="145" t="s">
        <v>1711</v>
      </c>
    </row>
    <row r="1646" spans="2:24" x14ac:dyDescent="0.25">
      <c r="B1646" s="150">
        <v>42912</v>
      </c>
      <c r="C1646" s="147">
        <v>4.8589782774274982E-2</v>
      </c>
      <c r="D1646" s="149">
        <v>4.5442141401634523E-2</v>
      </c>
      <c r="E1646" s="147">
        <v>4.9826990085759713E-2</v>
      </c>
      <c r="F1646" s="147">
        <v>5.3064276198308988E-2</v>
      </c>
      <c r="G1646" s="148">
        <v>412.73213140000001</v>
      </c>
      <c r="H1646" s="148">
        <v>8.4547797000000013</v>
      </c>
      <c r="I1646" s="148">
        <v>10.655875269999997</v>
      </c>
      <c r="J1646" s="147">
        <v>-6.3023457004995143E-3</v>
      </c>
      <c r="K1646" s="159">
        <v>7.6221347966744651E-3</v>
      </c>
      <c r="L1646" s="148">
        <v>3668.0918999999999</v>
      </c>
      <c r="M1646" s="148">
        <v>1.0084990059782657</v>
      </c>
      <c r="N1646" s="147">
        <v>1.8228159857970787E-3</v>
      </c>
      <c r="O1646" s="147">
        <v>2.0501622537298209E-3</v>
      </c>
      <c r="P1646" s="147">
        <v>5.9609200344358678E-4</v>
      </c>
      <c r="Q1646" s="147">
        <v>2.5136209088542829E-3</v>
      </c>
      <c r="R1646" s="161">
        <v>1.0224323898476375</v>
      </c>
      <c r="S1646" s="146">
        <v>1.0186633133803009</v>
      </c>
      <c r="T1646" s="146">
        <v>1.0160543302889007</v>
      </c>
      <c r="U1646" s="146">
        <v>1.049811854548534</v>
      </c>
      <c r="V1646" s="146">
        <v>0.99863966176119512</v>
      </c>
      <c r="W1646" s="146">
        <v>0.25014038490990309</v>
      </c>
      <c r="X1646" s="145" t="s">
        <v>1711</v>
      </c>
    </row>
    <row r="1647" spans="2:24" x14ac:dyDescent="0.25">
      <c r="B1647" s="150">
        <v>42913</v>
      </c>
      <c r="C1647" s="147">
        <v>4.8607080642371889E-2</v>
      </c>
      <c r="D1647" s="149">
        <v>4.5460461864936949E-2</v>
      </c>
      <c r="E1647" s="147">
        <v>4.9827616466634028E-2</v>
      </c>
      <c r="F1647" s="147">
        <v>5.3068184992391555E-2</v>
      </c>
      <c r="G1647" s="148">
        <v>409.56448940999979</v>
      </c>
      <c r="H1647" s="148">
        <v>5.7444532399999986</v>
      </c>
      <c r="I1647" s="148">
        <v>8.254768219999999</v>
      </c>
      <c r="J1647" s="147">
        <v>-5.8127282067679783E-3</v>
      </c>
      <c r="K1647" s="159">
        <v>7.6077231274546062E-3</v>
      </c>
      <c r="L1647" s="148">
        <v>3674.7152000000001</v>
      </c>
      <c r="M1647" s="148">
        <v>1.00824975039958</v>
      </c>
      <c r="N1647" s="147">
        <v>-3.8403395075119071E-4</v>
      </c>
      <c r="O1647" s="147">
        <v>-6.4778350580269679E-4</v>
      </c>
      <c r="P1647" s="147">
        <v>2.6941774308356506E-5</v>
      </c>
      <c r="Q1647" s="147">
        <v>-6.577516662590408E-6</v>
      </c>
      <c r="R1647" s="161">
        <v>1.0220397410975883</v>
      </c>
      <c r="S1647" s="146">
        <v>1.0180034400879268</v>
      </c>
      <c r="T1647" s="146">
        <v>1.0160817045953523</v>
      </c>
      <c r="U1647" s="146">
        <v>1.0498049493935682</v>
      </c>
      <c r="V1647" s="146">
        <v>0.99853795175846949</v>
      </c>
      <c r="W1647" s="146">
        <v>-1.0184855120441122E-2</v>
      </c>
      <c r="X1647" s="145" t="s">
        <v>1711</v>
      </c>
    </row>
    <row r="1648" spans="2:24" x14ac:dyDescent="0.25">
      <c r="B1648" s="150">
        <v>42914</v>
      </c>
      <c r="C1648" s="147">
        <v>4.8647132230957235E-2</v>
      </c>
      <c r="D1648" s="149">
        <v>4.5486710077497154E-2</v>
      </c>
      <c r="E1648" s="147">
        <v>4.9893318657360582E-2</v>
      </c>
      <c r="F1648" s="147">
        <v>5.3061403650986855E-2</v>
      </c>
      <c r="G1648" s="148">
        <v>407.78270459999999</v>
      </c>
      <c r="H1648" s="148">
        <v>3.7168747599999987</v>
      </c>
      <c r="I1648" s="148">
        <v>6.3451387600000002</v>
      </c>
      <c r="J1648" s="147">
        <v>-4.3094902552577845E-3</v>
      </c>
      <c r="K1648" s="159">
        <v>7.5746935734897006E-3</v>
      </c>
      <c r="L1648" s="148">
        <v>3646.1666</v>
      </c>
      <c r="M1648" s="148">
        <v>1.0072220227288822</v>
      </c>
      <c r="N1648" s="147">
        <v>-4.9758072115232488E-4</v>
      </c>
      <c r="O1648" s="147">
        <v>-4.0466803913863386E-4</v>
      </c>
      <c r="P1648" s="147">
        <v>-1.149682229219061E-3</v>
      </c>
      <c r="Q1648" s="147">
        <v>-6.4956073960032682E-4</v>
      </c>
      <c r="R1648" s="161">
        <v>1.0215311938261666</v>
      </c>
      <c r="S1648" s="146">
        <v>1.0175914866319899</v>
      </c>
      <c r="T1648" s="146">
        <v>1.0149135335161443</v>
      </c>
      <c r="U1648" s="146">
        <v>1.049123037314204</v>
      </c>
      <c r="V1648" s="146">
        <v>0.99782619923443217</v>
      </c>
      <c r="W1648" s="146">
        <v>-7.127946642227298E-2</v>
      </c>
      <c r="X1648" s="145" t="s">
        <v>1711</v>
      </c>
    </row>
    <row r="1649" spans="2:24" x14ac:dyDescent="0.25">
      <c r="B1649" s="150">
        <v>42915</v>
      </c>
      <c r="C1649" s="147">
        <v>4.8676746315397458E-2</v>
      </c>
      <c r="D1649" s="149">
        <v>4.5513616763073902E-2</v>
      </c>
      <c r="E1649" s="147">
        <v>4.9991429853374209E-2</v>
      </c>
      <c r="F1649" s="147">
        <v>5.3119477320023638E-2</v>
      </c>
      <c r="G1649" s="148">
        <v>407.16090807999967</v>
      </c>
      <c r="H1649" s="148">
        <v>2.7720135700000004</v>
      </c>
      <c r="I1649" s="148">
        <v>6.2209565599999976</v>
      </c>
      <c r="J1649" s="147">
        <v>-4.454601991671474E-3</v>
      </c>
      <c r="K1649" s="159">
        <v>7.6058605569497353E-3</v>
      </c>
      <c r="L1649" s="148">
        <v>3668.8279000000002</v>
      </c>
      <c r="M1649" s="148">
        <v>1.006504802847443</v>
      </c>
      <c r="N1649" s="147">
        <v>-7.2366217896642992E-4</v>
      </c>
      <c r="O1649" s="147">
        <v>-6.4586146474066497E-4</v>
      </c>
      <c r="P1649" s="147">
        <v>-1.8045643925538553E-3</v>
      </c>
      <c r="Q1649" s="147">
        <v>-5.0308431213853865E-4</v>
      </c>
      <c r="R1649" s="161">
        <v>1.0207919503365601</v>
      </c>
      <c r="S1649" s="146">
        <v>1.0169342635039262</v>
      </c>
      <c r="T1649" s="146">
        <v>1.0130820566920402</v>
      </c>
      <c r="U1649" s="146">
        <v>1.0485952399726282</v>
      </c>
      <c r="V1649" s="146">
        <v>0.99706384029853257</v>
      </c>
      <c r="W1649" s="146">
        <v>-7.6401976264455607E-2</v>
      </c>
      <c r="X1649" s="145" t="s">
        <v>1711</v>
      </c>
    </row>
    <row r="1650" spans="2:24" x14ac:dyDescent="0.25">
      <c r="B1650" s="150">
        <v>42916</v>
      </c>
      <c r="C1650" s="147">
        <v>4.8649780088994302E-2</v>
      </c>
      <c r="D1650" s="149">
        <v>4.5503968992330529E-2</v>
      </c>
      <c r="E1650" s="147">
        <v>4.99577669306836E-2</v>
      </c>
      <c r="F1650" s="147">
        <v>5.3068940628616119E-2</v>
      </c>
      <c r="G1650" s="148">
        <v>406.28500596849995</v>
      </c>
      <c r="H1650" s="148">
        <v>2.4158006000000003</v>
      </c>
      <c r="I1650" s="148">
        <v>5.3886259500000033</v>
      </c>
      <c r="J1650" s="147">
        <v>-4.5909847096488789E-3</v>
      </c>
      <c r="K1650" s="159">
        <v>7.5649716362855904E-3</v>
      </c>
      <c r="L1650" s="148">
        <v>3666.7977000000001</v>
      </c>
      <c r="M1650" s="148">
        <v>1.0069443245364937</v>
      </c>
      <c r="N1650" s="147">
        <v>3.5074172118325684E-4</v>
      </c>
      <c r="O1650" s="147">
        <v>1.4280419514950735E-4</v>
      </c>
      <c r="P1650" s="147">
        <v>8.4822431508052934E-4</v>
      </c>
      <c r="Q1650" s="147">
        <v>1.4431931455837219E-3</v>
      </c>
      <c r="R1650" s="161">
        <v>1.0211499846621912</v>
      </c>
      <c r="S1650" s="146">
        <v>1.0170794859829457</v>
      </c>
      <c r="T1650" s="146">
        <v>1.0139413775256982</v>
      </c>
      <c r="U1650" s="146">
        <v>1.0501085654354485</v>
      </c>
      <c r="V1650" s="146">
        <v>0.99579356582432055</v>
      </c>
      <c r="W1650" s="146">
        <v>-0.12740151862610205</v>
      </c>
      <c r="X1650" s="145" t="s">
        <v>1711</v>
      </c>
    </row>
    <row r="1651" spans="2:24" x14ac:dyDescent="0.25">
      <c r="B1651" s="150">
        <v>42919</v>
      </c>
      <c r="C1651" s="147">
        <v>4.8687006859281005E-2</v>
      </c>
      <c r="D1651" s="149">
        <v>4.5558889767833961E-2</v>
      </c>
      <c r="E1651" s="147">
        <v>4.9978917490828223E-2</v>
      </c>
      <c r="F1651" s="147">
        <v>5.3087102363422553E-2</v>
      </c>
      <c r="G1651" s="148">
        <v>405.84383655999977</v>
      </c>
      <c r="H1651" s="148">
        <v>2.2253033399999995</v>
      </c>
      <c r="I1651" s="148">
        <v>5.7193818999999975</v>
      </c>
      <c r="J1651" s="147">
        <v>-5.5411851217727981E-3</v>
      </c>
      <c r="K1651" s="159">
        <v>7.5282125955885917E-3</v>
      </c>
      <c r="L1651" s="148">
        <v>3650.8463000000002</v>
      </c>
      <c r="M1651" s="148">
        <v>1.0060264589593828</v>
      </c>
      <c r="N1651" s="147">
        <v>-6.5886952724183881E-4</v>
      </c>
      <c r="O1651" s="147">
        <v>-7.8127346310775405E-4</v>
      </c>
      <c r="P1651" s="147">
        <v>2.0828094686424264E-4</v>
      </c>
      <c r="Q1651" s="147">
        <v>-7.5632101478573526E-4</v>
      </c>
      <c r="R1651" s="161">
        <v>1.0204771800545538</v>
      </c>
      <c r="S1651" s="146">
        <v>1.016284868770676</v>
      </c>
      <c r="T1651" s="146">
        <v>1.014152562195874</v>
      </c>
      <c r="U1651" s="146">
        <v>1.0493143462596031</v>
      </c>
      <c r="V1651" s="146">
        <v>0.99391307983771826</v>
      </c>
      <c r="W1651" s="146">
        <v>-0.18884295411626834</v>
      </c>
      <c r="X1651" s="145" t="s">
        <v>1711</v>
      </c>
    </row>
    <row r="1652" spans="2:24" x14ac:dyDescent="0.25">
      <c r="B1652" s="150">
        <v>42920</v>
      </c>
      <c r="C1652" s="147">
        <v>4.8732401923390449E-2</v>
      </c>
      <c r="D1652" s="149">
        <v>4.5612668490535413E-2</v>
      </c>
      <c r="E1652" s="147">
        <v>4.99786924666559E-2</v>
      </c>
      <c r="F1652" s="147">
        <v>5.3201935315678739E-2</v>
      </c>
      <c r="G1652" s="148">
        <v>404.86337307000002</v>
      </c>
      <c r="H1652" s="148">
        <v>3.19147099</v>
      </c>
      <c r="I1652" s="148">
        <v>6.3490235100000021</v>
      </c>
      <c r="J1652" s="147">
        <v>-5.6185151996701712E-3</v>
      </c>
      <c r="K1652" s="159">
        <v>7.589266825143326E-3</v>
      </c>
      <c r="L1652" s="148">
        <v>3619.9841000000001</v>
      </c>
      <c r="M1652" s="148">
        <v>1.0049903431864058</v>
      </c>
      <c r="N1652" s="147">
        <v>-7.7262566386198089E-4</v>
      </c>
      <c r="O1652" s="147">
        <v>-7.1890002468208577E-4</v>
      </c>
      <c r="P1652" s="147">
        <v>1.4021693994740867E-4</v>
      </c>
      <c r="Q1652" s="147">
        <v>-2.7362661501417907E-3</v>
      </c>
      <c r="R1652" s="161">
        <v>1.0196887331958582</v>
      </c>
      <c r="S1652" s="146">
        <v>1.0155542615534328</v>
      </c>
      <c r="T1652" s="146">
        <v>1.014294763564785</v>
      </c>
      <c r="U1652" s="146">
        <v>1.0464431429330747</v>
      </c>
      <c r="V1652" s="146">
        <v>0.99401467577759739</v>
      </c>
      <c r="W1652" s="146">
        <v>1.0221813349693465E-2</v>
      </c>
      <c r="X1652" s="145" t="s">
        <v>1711</v>
      </c>
    </row>
    <row r="1653" spans="2:24" x14ac:dyDescent="0.25">
      <c r="B1653" s="150">
        <v>42921</v>
      </c>
      <c r="C1653" s="147">
        <v>4.8740199336949536E-2</v>
      </c>
      <c r="D1653" s="149">
        <v>4.5629864309826178E-2</v>
      </c>
      <c r="E1653" s="147">
        <v>5.0054956425159967E-2</v>
      </c>
      <c r="F1653" s="147">
        <v>5.3214548394549255E-2</v>
      </c>
      <c r="G1653" s="148">
        <v>403.38559162000007</v>
      </c>
      <c r="H1653" s="148">
        <v>2.7984302599999995</v>
      </c>
      <c r="I1653" s="148">
        <v>7.3970063299999982</v>
      </c>
      <c r="J1653" s="147">
        <v>-4.6574624694996581E-3</v>
      </c>
      <c r="K1653" s="159">
        <v>7.584684084723077E-3</v>
      </c>
      <c r="L1653" s="148">
        <v>3659.6795000000002</v>
      </c>
      <c r="M1653" s="148">
        <v>1.0048645084028331</v>
      </c>
      <c r="N1653" s="147">
        <v>-4.3617223140348678E-4</v>
      </c>
      <c r="O1653" s="147">
        <v>-1.7172156304975174E-4</v>
      </c>
      <c r="P1653" s="147">
        <v>-1.7144660926324154E-3</v>
      </c>
      <c r="Q1653" s="147">
        <v>-1.0115608278089641E-3</v>
      </c>
      <c r="R1653" s="161">
        <v>1.0192439732857632</v>
      </c>
      <c r="S1653" s="146">
        <v>1.0153798689882769</v>
      </c>
      <c r="T1653" s="146">
        <v>1.0125557895847186</v>
      </c>
      <c r="U1653" s="146">
        <v>1.0453846020411544</v>
      </c>
      <c r="V1653" s="146">
        <v>0.99528481975380179</v>
      </c>
      <c r="W1653" s="146">
        <v>0.12777919754663941</v>
      </c>
      <c r="X1653" s="145" t="s">
        <v>1711</v>
      </c>
    </row>
    <row r="1654" spans="2:24" x14ac:dyDescent="0.25">
      <c r="B1654" s="150">
        <v>42922</v>
      </c>
      <c r="C1654" s="147">
        <v>4.8762884961324332E-2</v>
      </c>
      <c r="D1654" s="149">
        <v>4.5673549349115862E-2</v>
      </c>
      <c r="E1654" s="147">
        <v>4.989884837735363E-2</v>
      </c>
      <c r="F1654" s="147">
        <v>5.3292786011433592E-2</v>
      </c>
      <c r="G1654" s="148">
        <v>402.50538906000003</v>
      </c>
      <c r="H1654" s="148">
        <v>3.0606662299999998</v>
      </c>
      <c r="I1654" s="148">
        <v>7.5797384800000014</v>
      </c>
      <c r="J1654" s="147">
        <v>-5.2192099768340518E-3</v>
      </c>
      <c r="K1654" s="159">
        <v>7.6192366623177299E-3</v>
      </c>
      <c r="L1654" s="148">
        <v>3660.0967000000001</v>
      </c>
      <c r="M1654" s="148">
        <v>1.0042398160616492</v>
      </c>
      <c r="N1654" s="147">
        <v>-1.309699295528009E-4</v>
      </c>
      <c r="O1654" s="147">
        <v>-8.5175307584396817E-4</v>
      </c>
      <c r="P1654" s="147">
        <v>4.1186053031327637E-3</v>
      </c>
      <c r="Q1654" s="147">
        <v>-2.4319738617308191E-3</v>
      </c>
      <c r="R1654" s="161">
        <v>1.0191104829743849</v>
      </c>
      <c r="S1654" s="146">
        <v>1.0145150160617162</v>
      </c>
      <c r="T1654" s="146">
        <v>1.01672610722942</v>
      </c>
      <c r="U1654" s="146">
        <v>1.0428422540135345</v>
      </c>
      <c r="V1654" s="146">
        <v>0.99686036126492694</v>
      </c>
      <c r="W1654" s="146">
        <v>0.15830056681814525</v>
      </c>
      <c r="X1654" s="145" t="s">
        <v>1711</v>
      </c>
    </row>
    <row r="1655" spans="2:24" x14ac:dyDescent="0.25">
      <c r="B1655" s="150">
        <v>42923</v>
      </c>
      <c r="C1655" s="147">
        <v>4.8776376203721966E-2</v>
      </c>
      <c r="D1655" s="149">
        <v>4.5719528018219963E-2</v>
      </c>
      <c r="E1655" s="147">
        <v>4.9871965141214121E-2</v>
      </c>
      <c r="F1655" s="147">
        <v>5.3335804146342446E-2</v>
      </c>
      <c r="G1655" s="148">
        <v>401.20658689999982</v>
      </c>
      <c r="H1655" s="148">
        <v>4.1653988799999988</v>
      </c>
      <c r="I1655" s="148">
        <v>7.7288194499999952</v>
      </c>
      <c r="J1655" s="147">
        <v>-5.8836186705487434E-3</v>
      </c>
      <c r="K1655" s="159">
        <v>7.6162761281224831E-3</v>
      </c>
      <c r="L1655" s="148">
        <v>3655.9292999999998</v>
      </c>
      <c r="M1655" s="148">
        <v>1.0035469265668482</v>
      </c>
      <c r="N1655" s="147">
        <v>-1.2001703185678776E-3</v>
      </c>
      <c r="O1655" s="147">
        <v>-1.3019197345704747E-3</v>
      </c>
      <c r="P1655" s="147">
        <v>-5.4067711570351018E-4</v>
      </c>
      <c r="Q1655" s="147">
        <v>-1.6797344665642972E-3</v>
      </c>
      <c r="R1655" s="161">
        <v>1.0178873768213776</v>
      </c>
      <c r="S1655" s="146">
        <v>1.0131941989412874</v>
      </c>
      <c r="T1655" s="146">
        <v>1.0161763866903029</v>
      </c>
      <c r="U1655" s="146">
        <v>1.0410905559362784</v>
      </c>
      <c r="V1655" s="146">
        <v>0.99579305895093895</v>
      </c>
      <c r="W1655" s="146">
        <v>-0.1070663811563065</v>
      </c>
      <c r="X1655" s="145" t="s">
        <v>1711</v>
      </c>
    </row>
    <row r="1656" spans="2:24" x14ac:dyDescent="0.25">
      <c r="B1656" s="150">
        <v>42926</v>
      </c>
      <c r="C1656" s="147">
        <v>4.8752914504042552E-2</v>
      </c>
      <c r="D1656" s="149">
        <v>4.5682160734901327E-2</v>
      </c>
      <c r="E1656" s="147">
        <v>4.9933859753794933E-2</v>
      </c>
      <c r="F1656" s="147">
        <v>5.3353205988883552E-2</v>
      </c>
      <c r="G1656" s="148">
        <v>399.84950580000014</v>
      </c>
      <c r="H1656" s="148">
        <v>6.1032953099999991</v>
      </c>
      <c r="I1656" s="148">
        <v>10.262705460000003</v>
      </c>
      <c r="J1656" s="147">
        <v>-3.842860524157183E-3</v>
      </c>
      <c r="K1656" s="159">
        <v>7.6710452539822255E-3</v>
      </c>
      <c r="L1656" s="148">
        <v>3653.6867999999999</v>
      </c>
      <c r="M1656" s="148">
        <v>1.0040058264580454</v>
      </c>
      <c r="N1656" s="147">
        <v>7.5787630261484951E-4</v>
      </c>
      <c r="O1656" s="147">
        <v>1.2479708705971553E-3</v>
      </c>
      <c r="P1656" s="147">
        <v>-1.9927416421353486E-5</v>
      </c>
      <c r="Q1656" s="147">
        <v>-2.0629841956720904E-3</v>
      </c>
      <c r="R1656" s="161">
        <v>1.0186588095430014</v>
      </c>
      <c r="S1656" s="146">
        <v>1.0144586357878242</v>
      </c>
      <c r="T1656" s="146">
        <v>1.0161561369202878</v>
      </c>
      <c r="U1656" s="146">
        <v>1.0389428025731184</v>
      </c>
      <c r="V1656" s="146">
        <v>0.99426966314428289</v>
      </c>
      <c r="W1656" s="146">
        <v>-0.15298317185108767</v>
      </c>
      <c r="X1656" s="145" t="s">
        <v>1711</v>
      </c>
    </row>
    <row r="1657" spans="2:24" x14ac:dyDescent="0.25">
      <c r="B1657" s="150">
        <v>42927</v>
      </c>
      <c r="C1657" s="147">
        <v>4.8794745373635456E-2</v>
      </c>
      <c r="D1657" s="149">
        <v>4.5680823993365989E-2</v>
      </c>
      <c r="E1657" s="147">
        <v>5.0014775864532429E-2</v>
      </c>
      <c r="F1657" s="147">
        <v>5.3403851961725743E-2</v>
      </c>
      <c r="G1657" s="148">
        <v>396.02402372000023</v>
      </c>
      <c r="H1657" s="148">
        <v>6.5918351299999962</v>
      </c>
      <c r="I1657" s="148">
        <v>11.1912357</v>
      </c>
      <c r="J1657" s="147">
        <v>-3.5431263493049142E-3</v>
      </c>
      <c r="K1657" s="159">
        <v>7.7230279683597539E-3</v>
      </c>
      <c r="L1657" s="148">
        <v>3670.8085999999998</v>
      </c>
      <c r="M1657" s="148">
        <v>1.0036473396392185</v>
      </c>
      <c r="N1657" s="147">
        <v>-4.8350636261915088E-4</v>
      </c>
      <c r="O1657" s="147">
        <v>-4.0994210005631633E-5</v>
      </c>
      <c r="P1657" s="147">
        <v>-1.7841140989641282E-3</v>
      </c>
      <c r="Q1657" s="147">
        <v>-2.1702115932327763E-3</v>
      </c>
      <c r="R1657" s="161">
        <v>1.0181662815272492</v>
      </c>
      <c r="S1657" s="146">
        <v>1.0144170488574669</v>
      </c>
      <c r="T1657" s="146">
        <v>1.0143431984296594</v>
      </c>
      <c r="U1657" s="146">
        <v>1.0366880768582685</v>
      </c>
      <c r="V1657" s="146">
        <v>0.9940665851902093</v>
      </c>
      <c r="W1657" s="146">
        <v>-2.0424836601303124E-2</v>
      </c>
      <c r="X1657" s="145" t="s">
        <v>1711</v>
      </c>
    </row>
    <row r="1658" spans="2:24" x14ac:dyDescent="0.25">
      <c r="B1658" s="150">
        <v>42928</v>
      </c>
      <c r="C1658" s="147">
        <v>4.8842566785217249E-2</v>
      </c>
      <c r="D1658" s="149">
        <v>4.5682531969890278E-2</v>
      </c>
      <c r="E1658" s="147">
        <v>4.9980547299456619E-2</v>
      </c>
      <c r="F1658" s="147">
        <v>5.348244127776472E-2</v>
      </c>
      <c r="G1658" s="148">
        <v>392.65116910999996</v>
      </c>
      <c r="H1658" s="148">
        <v>4.0693902300000016</v>
      </c>
      <c r="I1658" s="148">
        <v>10.016892619999998</v>
      </c>
      <c r="J1658" s="147">
        <v>-5.1705061801140305E-3</v>
      </c>
      <c r="K1658" s="159">
        <v>7.7999093078744419E-3</v>
      </c>
      <c r="L1658" s="148">
        <v>3658.8236000000002</v>
      </c>
      <c r="M1658" s="148">
        <v>1.0031837202196809</v>
      </c>
      <c r="N1658" s="147">
        <v>-1.2157454739574501E-4</v>
      </c>
      <c r="O1658" s="147">
        <v>1.8876055864383898E-4</v>
      </c>
      <c r="P1658" s="147">
        <v>7.8372924510408638E-4</v>
      </c>
      <c r="Q1658" s="147">
        <v>-3.7658739316224678E-3</v>
      </c>
      <c r="R1658" s="161">
        <v>1.018042498422399</v>
      </c>
      <c r="S1658" s="146">
        <v>1.0146085307863071</v>
      </c>
      <c r="T1658" s="146">
        <v>1.015138168858841</v>
      </c>
      <c r="U1658" s="146">
        <v>1.0327840402544042</v>
      </c>
      <c r="V1658" s="146">
        <v>0.99360982308949397</v>
      </c>
      <c r="W1658" s="146">
        <v>-4.5948843620770619E-2</v>
      </c>
      <c r="X1658" s="145" t="s">
        <v>1711</v>
      </c>
    </row>
    <row r="1659" spans="2:24" x14ac:dyDescent="0.25">
      <c r="B1659" s="150">
        <v>42929</v>
      </c>
      <c r="C1659" s="147">
        <v>4.8805669126297302E-2</v>
      </c>
      <c r="D1659" s="149">
        <v>4.562911771452275E-2</v>
      </c>
      <c r="E1659" s="147">
        <v>4.9883744189821243E-2</v>
      </c>
      <c r="F1659" s="147">
        <v>5.3443992649175522E-2</v>
      </c>
      <c r="G1659" s="148">
        <v>390.27237311999994</v>
      </c>
      <c r="H1659" s="148">
        <v>6.1757976199999982</v>
      </c>
      <c r="I1659" s="148">
        <v>9.6852505799999964</v>
      </c>
      <c r="J1659" s="147">
        <v>-5.8749350427589799E-3</v>
      </c>
      <c r="K1659" s="159">
        <v>7.8148749346527713E-3</v>
      </c>
      <c r="L1659" s="148">
        <v>3686.9205000000002</v>
      </c>
      <c r="M1659" s="148">
        <v>1.0043483705626923</v>
      </c>
      <c r="N1659" s="147">
        <v>1.4088491537692018E-3</v>
      </c>
      <c r="O1659" s="147">
        <v>1.2744588504275721E-3</v>
      </c>
      <c r="P1659" s="147">
        <v>2.5375795598382381E-3</v>
      </c>
      <c r="Q1659" s="147">
        <v>1.2565333351717797E-5</v>
      </c>
      <c r="R1659" s="161">
        <v>1.0194767667348024</v>
      </c>
      <c r="S1659" s="146">
        <v>1.0159016076080871</v>
      </c>
      <c r="T1659" s="146">
        <v>1.0177141627265487</v>
      </c>
      <c r="U1659" s="146">
        <v>1.0327970175301504</v>
      </c>
      <c r="V1659" s="146">
        <v>0.99391426895501001</v>
      </c>
      <c r="W1659" s="146">
        <v>3.0640384026147625E-2</v>
      </c>
      <c r="X1659" s="145" t="s">
        <v>1711</v>
      </c>
    </row>
    <row r="1660" spans="2:24" x14ac:dyDescent="0.25">
      <c r="B1660" s="150">
        <v>42930</v>
      </c>
      <c r="C1660" s="147">
        <v>4.8858151635573312E-2</v>
      </c>
      <c r="D1660" s="149">
        <v>4.5659823945942819E-2</v>
      </c>
      <c r="E1660" s="147">
        <v>4.9950392603231523E-2</v>
      </c>
      <c r="F1660" s="147">
        <v>5.347111094215113E-2</v>
      </c>
      <c r="G1660" s="148">
        <v>387.19625267999987</v>
      </c>
      <c r="H1660" s="148">
        <v>4.2112602100000007</v>
      </c>
      <c r="I1660" s="148">
        <v>7.9461130900000008</v>
      </c>
      <c r="J1660" s="147">
        <v>-5.7131406173434197E-3</v>
      </c>
      <c r="K1660" s="159">
        <v>7.8112869962083109E-3</v>
      </c>
      <c r="L1660" s="148">
        <v>3703.0940000000001</v>
      </c>
      <c r="M1660" s="148">
        <v>1.0038228900827624</v>
      </c>
      <c r="N1660" s="147">
        <v>-7.8436112554745516E-4</v>
      </c>
      <c r="O1660" s="147">
        <v>-5.521746923560643E-4</v>
      </c>
      <c r="P1660" s="147">
        <v>-1.6383668470998675E-3</v>
      </c>
      <c r="Q1660" s="147">
        <v>-1.7738635694712864E-3</v>
      </c>
      <c r="R1660" s="161">
        <v>1.0186771287905767</v>
      </c>
      <c r="S1660" s="146">
        <v>1.015340652450442</v>
      </c>
      <c r="T1660" s="146">
        <v>1.0160467735825136</v>
      </c>
      <c r="U1660" s="146">
        <v>1.0309649765260951</v>
      </c>
      <c r="V1660" s="146">
        <v>0.99345748355846231</v>
      </c>
      <c r="W1660" s="146">
        <v>-4.5958229076241336E-2</v>
      </c>
      <c r="X1660" s="145" t="s">
        <v>1711</v>
      </c>
    </row>
    <row r="1661" spans="2:24" x14ac:dyDescent="0.25">
      <c r="B1661" s="150">
        <v>42933</v>
      </c>
      <c r="C1661" s="147">
        <v>4.9033664049393411E-2</v>
      </c>
      <c r="D1661" s="149">
        <v>4.5780593411828982E-2</v>
      </c>
      <c r="E1661" s="147">
        <v>5.0115991296629581E-2</v>
      </c>
      <c r="F1661" s="147">
        <v>5.3695290547860874E-2</v>
      </c>
      <c r="G1661" s="148">
        <v>386.05166328000013</v>
      </c>
      <c r="H1661" s="148">
        <v>4.4031222300000001</v>
      </c>
      <c r="I1661" s="148">
        <v>12.641861210000002</v>
      </c>
      <c r="J1661" s="147">
        <v>3.7183435932750873E-3</v>
      </c>
      <c r="K1661" s="159">
        <v>7.9146971360318924E-3</v>
      </c>
      <c r="L1661" s="148">
        <v>3663.5574999999999</v>
      </c>
      <c r="M1661" s="148">
        <v>1.0005497711239875</v>
      </c>
      <c r="N1661" s="147">
        <v>-2.8971165259636432E-3</v>
      </c>
      <c r="O1661" s="147">
        <v>-2.7008178344381283E-3</v>
      </c>
      <c r="P1661" s="147">
        <v>-2.3642907161252453E-3</v>
      </c>
      <c r="Q1661" s="147">
        <v>-7.2262036853787456E-3</v>
      </c>
      <c r="R1661" s="161">
        <v>1.0157259024461363</v>
      </c>
      <c r="S1661" s="146">
        <v>1.0125984023082739</v>
      </c>
      <c r="T1661" s="146">
        <v>1.0136445436285835</v>
      </c>
      <c r="U1661" s="146">
        <v>1.0235150136132258</v>
      </c>
      <c r="V1661" s="146">
        <v>0.99310206076458984</v>
      </c>
      <c r="W1661" s="146">
        <v>-3.5776346723905339E-2</v>
      </c>
      <c r="X1661" s="145" t="s">
        <v>1711</v>
      </c>
    </row>
    <row r="1662" spans="2:24" x14ac:dyDescent="0.25">
      <c r="B1662" s="150">
        <v>42934</v>
      </c>
      <c r="C1662" s="147">
        <v>4.9091488868743996E-2</v>
      </c>
      <c r="D1662" s="149">
        <v>4.5784436696178384E-2</v>
      </c>
      <c r="E1662" s="147">
        <v>5.0259562044406077E-2</v>
      </c>
      <c r="F1662" s="147">
        <v>5.3631316769257663E-2</v>
      </c>
      <c r="G1662" s="148">
        <v>386.56139717000002</v>
      </c>
      <c r="H1662" s="148">
        <v>6.4411601499999991</v>
      </c>
      <c r="I1662" s="148">
        <v>11.277107440000004</v>
      </c>
      <c r="J1662" s="147">
        <v>-4.522206974413307E-3</v>
      </c>
      <c r="K1662" s="159">
        <v>7.8468800730792793E-3</v>
      </c>
      <c r="L1662" s="148">
        <v>3667.1806999999999</v>
      </c>
      <c r="M1662" s="148">
        <v>0.99983801125156468</v>
      </c>
      <c r="N1662" s="147">
        <v>-1.2348430486698673E-4</v>
      </c>
      <c r="O1662" s="147">
        <v>5.2340034267228013E-4</v>
      </c>
      <c r="P1662" s="147">
        <v>-3.3509744962834233E-3</v>
      </c>
      <c r="Q1662" s="147">
        <v>1.2668405804205291E-3</v>
      </c>
      <c r="R1662" s="161">
        <v>1.0156004762391373</v>
      </c>
      <c r="S1662" s="146">
        <v>1.0131283966590314</v>
      </c>
      <c r="T1662" s="146">
        <v>1.0102478466145872</v>
      </c>
      <c r="U1662" s="146">
        <v>1.0248116439671409</v>
      </c>
      <c r="V1662" s="146">
        <v>0.99168051494886433</v>
      </c>
      <c r="W1662" s="146">
        <v>-0.14314196615715</v>
      </c>
      <c r="X1662" s="145" t="s">
        <v>1711</v>
      </c>
    </row>
    <row r="1663" spans="2:24" x14ac:dyDescent="0.25">
      <c r="B1663" s="150">
        <v>42935</v>
      </c>
      <c r="C1663" s="147">
        <v>4.9025651804772571E-2</v>
      </c>
      <c r="D1663" s="149">
        <v>4.563982301808709E-2</v>
      </c>
      <c r="E1663" s="147">
        <v>5.017747756847845E-2</v>
      </c>
      <c r="F1663" s="147">
        <v>5.3570214223025742E-2</v>
      </c>
      <c r="G1663" s="148">
        <v>384.11511435000017</v>
      </c>
      <c r="H1663" s="148">
        <v>11.046740499999999</v>
      </c>
      <c r="I1663" s="148">
        <v>16.415311669999994</v>
      </c>
      <c r="J1663" s="147">
        <v>-1.2395715469259017E-2</v>
      </c>
      <c r="K1663" s="159">
        <v>7.9303912049386513E-3</v>
      </c>
      <c r="L1663" s="148">
        <v>3729.7465999999999</v>
      </c>
      <c r="M1663" s="148">
        <v>1.0019552125503042</v>
      </c>
      <c r="N1663" s="147">
        <v>3.0517151913889442E-3</v>
      </c>
      <c r="O1663" s="147">
        <v>3.5553127338974716E-3</v>
      </c>
      <c r="P1663" s="147">
        <v>2.1169526879805285E-3</v>
      </c>
      <c r="Q1663" s="147">
        <v>1.7169181948931845E-3</v>
      </c>
      <c r="R1663" s="161">
        <v>1.018699799640858</v>
      </c>
      <c r="S1663" s="146">
        <v>1.0167303849487463</v>
      </c>
      <c r="T1663" s="146">
        <v>1.0123864935090046</v>
      </c>
      <c r="U1663" s="146">
        <v>1.0265711617250066</v>
      </c>
      <c r="V1663" s="146">
        <v>0.99188367612990369</v>
      </c>
      <c r="W1663" s="146">
        <v>2.048655569781923E-2</v>
      </c>
      <c r="X1663" s="145" t="s">
        <v>1711</v>
      </c>
    </row>
    <row r="1664" spans="2:24" x14ac:dyDescent="0.25">
      <c r="B1664" s="150">
        <v>42936</v>
      </c>
      <c r="C1664" s="147">
        <v>4.903629814530152E-2</v>
      </c>
      <c r="D1664" s="149">
        <v>4.5675126217135389E-2</v>
      </c>
      <c r="E1664" s="147">
        <v>5.0076938327274834E-2</v>
      </c>
      <c r="F1664" s="147">
        <v>5.3499125461110075E-2</v>
      </c>
      <c r="G1664" s="148">
        <v>377.56421548999992</v>
      </c>
      <c r="H1664" s="148">
        <v>7.0357800700000004</v>
      </c>
      <c r="I1664" s="148">
        <v>13.078092850000004</v>
      </c>
      <c r="J1664" s="147">
        <v>-8.8640867664256454E-3</v>
      </c>
      <c r="K1664" s="159">
        <v>7.8239992439746858E-3</v>
      </c>
      <c r="L1664" s="148">
        <v>3747.8843000000002</v>
      </c>
      <c r="M1664" s="148">
        <v>1.0026966659875214</v>
      </c>
      <c r="N1664" s="147">
        <v>-4.3201452905349951E-5</v>
      </c>
      <c r="O1664" s="147">
        <v>-5.2300617386908462E-4</v>
      </c>
      <c r="P1664" s="147">
        <v>1.631142296019237E-3</v>
      </c>
      <c r="Q1664" s="147">
        <v>1.602018690332829E-4</v>
      </c>
      <c r="R1664" s="161">
        <v>1.0186557903294391</v>
      </c>
      <c r="S1664" s="146">
        <v>1.0161986286802578</v>
      </c>
      <c r="T1664" s="146">
        <v>1.0140378399384855</v>
      </c>
      <c r="U1664" s="146">
        <v>1.0267356203438105</v>
      </c>
      <c r="V1664" s="146">
        <v>0.99320388579404695</v>
      </c>
      <c r="W1664" s="146">
        <v>0.13310125934267988</v>
      </c>
      <c r="X1664" s="145" t="s">
        <v>1711</v>
      </c>
    </row>
    <row r="1665" spans="2:24" x14ac:dyDescent="0.25">
      <c r="B1665" s="150">
        <v>42937</v>
      </c>
      <c r="C1665" s="147">
        <v>4.9036424504680938E-2</v>
      </c>
      <c r="D1665" s="149">
        <v>4.5679948641527177E-2</v>
      </c>
      <c r="E1665" s="147">
        <v>5.0040694880703215E-2</v>
      </c>
      <c r="F1665" s="147">
        <v>5.3449657794091963E-2</v>
      </c>
      <c r="G1665" s="148">
        <v>370.55414807000011</v>
      </c>
      <c r="H1665" s="148">
        <v>6.6695510999999987</v>
      </c>
      <c r="I1665" s="148">
        <v>9.1186151499999983</v>
      </c>
      <c r="J1665" s="147">
        <v>-6.8370204335774102E-3</v>
      </c>
      <c r="K1665" s="159">
        <v>7.7697091525647868E-3</v>
      </c>
      <c r="L1665" s="148">
        <v>3728.5976000000001</v>
      </c>
      <c r="M1665" s="148">
        <v>1.0034998291917996</v>
      </c>
      <c r="N1665" s="147">
        <v>6.2857930598408241E-5</v>
      </c>
      <c r="O1665" s="147">
        <v>-1.6304752996483716E-4</v>
      </c>
      <c r="P1665" s="147">
        <v>1.1494911946333785E-3</v>
      </c>
      <c r="Q1665" s="147">
        <v>7.8548606124984011E-4</v>
      </c>
      <c r="R1665" s="161">
        <v>1.0187198209244113</v>
      </c>
      <c r="S1665" s="146">
        <v>1.0160329400038979</v>
      </c>
      <c r="T1665" s="146">
        <v>1.01520346750652</v>
      </c>
      <c r="U1665" s="146">
        <v>1.0275421068621791</v>
      </c>
      <c r="V1665" s="146">
        <v>0.99269600898601151</v>
      </c>
      <c r="W1665" s="146">
        <v>-5.1135201472690898E-2</v>
      </c>
      <c r="X1665" s="145" t="s">
        <v>1711</v>
      </c>
    </row>
    <row r="1666" spans="2:24" x14ac:dyDescent="0.25">
      <c r="B1666" s="150">
        <v>42940</v>
      </c>
      <c r="C1666" s="147">
        <v>4.8953926203039934E-2</v>
      </c>
      <c r="D1666" s="149">
        <v>4.5639434360185707E-2</v>
      </c>
      <c r="E1666" s="147">
        <v>5.0038779943018044E-2</v>
      </c>
      <c r="F1666" s="147">
        <v>5.3476896782330724E-2</v>
      </c>
      <c r="G1666" s="148">
        <v>367.28823259999996</v>
      </c>
      <c r="H1666" s="148">
        <v>5.0757731200000009</v>
      </c>
      <c r="I1666" s="148">
        <v>9.684210699999996</v>
      </c>
      <c r="J1666" s="147">
        <v>-5.8213241073699898E-3</v>
      </c>
      <c r="K1666" s="159">
        <v>7.8374624221450168E-3</v>
      </c>
      <c r="L1666" s="148">
        <v>3743.4686000000002</v>
      </c>
      <c r="M1666" s="148">
        <v>1.0045068053111974</v>
      </c>
      <c r="N1666" s="147">
        <v>8.2674781644146464E-4</v>
      </c>
      <c r="O1666" s="147">
        <v>1.0564663588781931E-3</v>
      </c>
      <c r="P1666" s="147">
        <v>5.8017376941439202E-4</v>
      </c>
      <c r="Q1666" s="147">
        <v>-1.0833205725424087E-3</v>
      </c>
      <c r="R1666" s="161">
        <v>1.0195620453119261</v>
      </c>
      <c r="S1666" s="146">
        <v>1.0171063446245241</v>
      </c>
      <c r="T1666" s="146">
        <v>1.015792461928986</v>
      </c>
      <c r="U1666" s="146">
        <v>1.0264289493586616</v>
      </c>
      <c r="V1666" s="146">
        <v>0.99345794114252739</v>
      </c>
      <c r="W1666" s="146">
        <v>7.6753824898943709E-2</v>
      </c>
      <c r="X1666" s="145" t="s">
        <v>1711</v>
      </c>
    </row>
    <row r="1667" spans="2:24" x14ac:dyDescent="0.25">
      <c r="B1667" s="150">
        <v>42941</v>
      </c>
      <c r="C1667" s="147">
        <v>4.8966622727270703E-2</v>
      </c>
      <c r="D1667" s="149">
        <v>4.5700448772667608E-2</v>
      </c>
      <c r="E1667" s="147">
        <v>5.0105077063068541E-2</v>
      </c>
      <c r="F1667" s="147">
        <v>5.3566607402941141E-2</v>
      </c>
      <c r="G1667" s="148">
        <v>365.26485594000019</v>
      </c>
      <c r="H1667" s="148">
        <v>3.5715529400000001</v>
      </c>
      <c r="I1667" s="148">
        <v>8.2854676100000013</v>
      </c>
      <c r="J1667" s="147">
        <v>-4.7243654443576925E-3</v>
      </c>
      <c r="K1667" s="159">
        <v>7.8661586302735328E-3</v>
      </c>
      <c r="L1667" s="148">
        <v>3719.5590000000002</v>
      </c>
      <c r="M1667" s="148">
        <v>1.0032238025773796</v>
      </c>
      <c r="N1667" s="147">
        <v>-1.1803755681488665E-3</v>
      </c>
      <c r="O1667" s="147">
        <v>-1.284839021701675E-3</v>
      </c>
      <c r="P1667" s="147">
        <v>-1.0227052364534777E-3</v>
      </c>
      <c r="Q1667" s="147">
        <v>-2.4495351785528119E-3</v>
      </c>
      <c r="R1667" s="161">
        <v>1.018358579183428</v>
      </c>
      <c r="S1667" s="146">
        <v>1.0157995267037303</v>
      </c>
      <c r="T1667" s="146">
        <v>1.0147536056590214</v>
      </c>
      <c r="U1667" s="146">
        <v>1.0239146755389226</v>
      </c>
      <c r="V1667" s="146">
        <v>0.9923399833570985</v>
      </c>
      <c r="W1667" s="146">
        <v>-0.11253196930946234</v>
      </c>
      <c r="X1667" s="145" t="s">
        <v>1711</v>
      </c>
    </row>
    <row r="1668" spans="2:24" x14ac:dyDescent="0.25">
      <c r="B1668" s="150">
        <v>42942</v>
      </c>
      <c r="C1668" s="147">
        <v>4.8925844384756646E-2</v>
      </c>
      <c r="D1668" s="149">
        <v>4.5675495508008694E-2</v>
      </c>
      <c r="E1668" s="147">
        <v>5.0116737504210161E-2</v>
      </c>
      <c r="F1668" s="147">
        <v>5.3667397823748561E-2</v>
      </c>
      <c r="G1668" s="148">
        <v>363.57634352999992</v>
      </c>
      <c r="H1668" s="148">
        <v>2.4871334700000012</v>
      </c>
      <c r="I1668" s="148">
        <v>8.012867960000003</v>
      </c>
      <c r="J1668" s="147">
        <v>-4.6361477081825666E-3</v>
      </c>
      <c r="K1668" s="159">
        <v>7.9919023157398669E-3</v>
      </c>
      <c r="L1668" s="148">
        <v>3705.3883999999998</v>
      </c>
      <c r="M1668" s="148">
        <v>1.0032108928123276</v>
      </c>
      <c r="N1668" s="147">
        <v>-5.0042497008149047E-4</v>
      </c>
      <c r="O1668" s="147">
        <v>2.399683562406968E-5</v>
      </c>
      <c r="P1668" s="147">
        <v>-8.3218995678500897E-4</v>
      </c>
      <c r="Q1668" s="147">
        <v>-1.258683423602677E-3</v>
      </c>
      <c r="R1668" s="161">
        <v>1.0178489671219078</v>
      </c>
      <c r="S1668" s="146">
        <v>1.0158239026779996</v>
      </c>
      <c r="T1668" s="146">
        <v>1.0139091378997807</v>
      </c>
      <c r="U1668" s="146">
        <v>1.0226258911096382</v>
      </c>
      <c r="V1668" s="146">
        <v>0.99106970688070695</v>
      </c>
      <c r="W1668" s="146">
        <v>-0.12800819252432155</v>
      </c>
      <c r="X1668" s="145" t="s">
        <v>1711</v>
      </c>
    </row>
    <row r="1669" spans="2:24" x14ac:dyDescent="0.25">
      <c r="B1669" s="150">
        <v>42943</v>
      </c>
      <c r="C1669" s="147">
        <v>4.8859236265958714E-2</v>
      </c>
      <c r="D1669" s="149">
        <v>4.5701552465972427E-2</v>
      </c>
      <c r="E1669" s="147">
        <v>5.0071208246894053E-2</v>
      </c>
      <c r="F1669" s="147">
        <v>5.3671885345573767E-2</v>
      </c>
      <c r="G1669" s="148">
        <v>363.11918926999982</v>
      </c>
      <c r="H1669" s="148">
        <v>2.947033489999999</v>
      </c>
      <c r="I1669" s="148">
        <v>10.610721310000002</v>
      </c>
      <c r="J1669" s="147">
        <v>-5.1470871336698129E-3</v>
      </c>
      <c r="K1669" s="159">
        <v>7.9703328796013398E-3</v>
      </c>
      <c r="L1669" s="148">
        <v>3712.1947</v>
      </c>
      <c r="M1669" s="148">
        <v>1.0040927168629172</v>
      </c>
      <c r="N1669" s="147">
        <v>-1.204160910509648E-4</v>
      </c>
      <c r="O1669" s="147">
        <v>-6.0689233519379616E-4</v>
      </c>
      <c r="P1669" s="147">
        <v>1.6222308380146979E-3</v>
      </c>
      <c r="Q1669" s="147">
        <v>-1.4546785416638566E-4</v>
      </c>
      <c r="R1669" s="161">
        <v>1.0177264017280068</v>
      </c>
      <c r="S1669" s="146">
        <v>1.0152074069375576</v>
      </c>
      <c r="T1669" s="146">
        <v>1.0155539325702265</v>
      </c>
      <c r="U1669" s="146">
        <v>1.0224771319156436</v>
      </c>
      <c r="V1669" s="146">
        <v>0.99106970688070695</v>
      </c>
      <c r="W1669" s="146">
        <v>0</v>
      </c>
      <c r="X1669" s="145" t="s">
        <v>1711</v>
      </c>
    </row>
    <row r="1670" spans="2:24" x14ac:dyDescent="0.25">
      <c r="B1670" s="150">
        <v>42944</v>
      </c>
      <c r="C1670" s="147">
        <v>4.8949580089815363E-2</v>
      </c>
      <c r="D1670" s="149">
        <v>4.5799596550797392E-2</v>
      </c>
      <c r="E1670" s="147">
        <v>5.0147097419212965E-2</v>
      </c>
      <c r="F1670" s="147">
        <v>5.3712305353300793E-2</v>
      </c>
      <c r="G1670" s="148">
        <v>361.71820961999998</v>
      </c>
      <c r="H1670" s="148">
        <v>3.1504713599999987</v>
      </c>
      <c r="I1670" s="148">
        <v>7.8022825800000009</v>
      </c>
      <c r="J1670" s="147">
        <v>-4.6272497688511459E-3</v>
      </c>
      <c r="K1670" s="159">
        <v>7.9127088025034015E-3</v>
      </c>
      <c r="L1670" s="148">
        <v>3721.8914</v>
      </c>
      <c r="M1670" s="148">
        <v>1.0018959448066427</v>
      </c>
      <c r="N1670" s="147">
        <v>-2.0621194983305698E-3</v>
      </c>
      <c r="O1670" s="147">
        <v>-2.3026197160686988E-3</v>
      </c>
      <c r="P1670" s="147">
        <v>-1.6154823222274324E-3</v>
      </c>
      <c r="Q1670" s="147">
        <v>-9.7804799460825612E-4</v>
      </c>
      <c r="R1670" s="161">
        <v>1.0156277282710375</v>
      </c>
      <c r="S1670" s="146">
        <v>1.0128697703464442</v>
      </c>
      <c r="T1670" s="146">
        <v>1.0139133231448907</v>
      </c>
      <c r="U1670" s="146">
        <v>1.0214771002072407</v>
      </c>
      <c r="V1670" s="146">
        <v>0.99015529534121993</v>
      </c>
      <c r="W1670" s="146">
        <v>-9.2265108411505883E-2</v>
      </c>
      <c r="X1670" s="145" t="s">
        <v>1711</v>
      </c>
    </row>
    <row r="1671" spans="2:24" x14ac:dyDescent="0.25">
      <c r="B1671" s="150">
        <v>42947</v>
      </c>
      <c r="C1671" s="147">
        <v>4.9024783819301233E-2</v>
      </c>
      <c r="D1671" s="149">
        <v>4.5854020478837326E-2</v>
      </c>
      <c r="E1671" s="147">
        <v>5.0272578333826513E-2</v>
      </c>
      <c r="F1671" s="147">
        <v>5.3686434053095061E-2</v>
      </c>
      <c r="G1671" s="148">
        <v>360.74709669000009</v>
      </c>
      <c r="H1671" s="148">
        <v>3.2901029900000003</v>
      </c>
      <c r="I1671" s="148">
        <v>9.3582583899999907</v>
      </c>
      <c r="J1671" s="147">
        <v>-4.9993119685747241E-3</v>
      </c>
      <c r="K1671" s="159">
        <v>7.832413574257735E-3</v>
      </c>
      <c r="L1671" s="148">
        <v>3737.8732</v>
      </c>
      <c r="M1671" s="148">
        <v>1.0003880093954405</v>
      </c>
      <c r="N1671" s="147">
        <v>-6.321756197380944E-4</v>
      </c>
      <c r="O1671" s="147">
        <v>-6.4037271353530728E-4</v>
      </c>
      <c r="P1671" s="147">
        <v>-1.3494753580048648E-3</v>
      </c>
      <c r="Q1671" s="147">
        <v>-5.5182422187507508E-4</v>
      </c>
      <c r="R1671" s="161">
        <v>1.0149856731824947</v>
      </c>
      <c r="S1671" s="146">
        <v>1.0122211561831496</v>
      </c>
      <c r="T1671" s="146">
        <v>1.0125450721001539</v>
      </c>
      <c r="U1671" s="146">
        <v>1.0209134244012557</v>
      </c>
      <c r="V1671" s="146">
        <v>0.98888540961898475</v>
      </c>
      <c r="W1671" s="146">
        <v>-0.12825116708562045</v>
      </c>
      <c r="X1671" s="145" t="s">
        <v>1711</v>
      </c>
    </row>
    <row r="1672" spans="2:24" x14ac:dyDescent="0.25">
      <c r="B1672" s="150">
        <v>42948</v>
      </c>
      <c r="C1672" s="147">
        <v>4.9082442828989409E-2</v>
      </c>
      <c r="D1672" s="149">
        <v>4.5911415247137891E-2</v>
      </c>
      <c r="E1672" s="147">
        <v>5.041892219550851E-2</v>
      </c>
      <c r="F1672" s="147">
        <v>5.3636648119989506E-2</v>
      </c>
      <c r="G1672" s="148">
        <v>360.06868609000026</v>
      </c>
      <c r="H1672" s="148">
        <v>5.2455932599999997</v>
      </c>
      <c r="I1672" s="148">
        <v>10.72693265</v>
      </c>
      <c r="J1672" s="147">
        <v>-4.3336569973715213E-3</v>
      </c>
      <c r="K1672" s="159">
        <v>7.7252328728516159E-3</v>
      </c>
      <c r="L1672" s="148">
        <v>3770.3827999999999</v>
      </c>
      <c r="M1672" s="148">
        <v>0.99895251109630012</v>
      </c>
      <c r="N1672" s="147">
        <v>-6.7685767096666558E-4</v>
      </c>
      <c r="O1672" s="147">
        <v>-7.3617374065475857E-4</v>
      </c>
      <c r="P1672" s="147">
        <v>-3.1031665142638248E-3</v>
      </c>
      <c r="Q1672" s="147">
        <v>3.4026837507066892E-3</v>
      </c>
      <c r="R1672" s="161">
        <v>1.0142986723436798</v>
      </c>
      <c r="S1672" s="146">
        <v>1.0114759855482325</v>
      </c>
      <c r="T1672" s="146">
        <v>1.0094029761382299</v>
      </c>
      <c r="U1672" s="146">
        <v>1.0243872699213441</v>
      </c>
      <c r="V1672" s="146">
        <v>0.98771699472012331</v>
      </c>
      <c r="W1672" s="146">
        <v>-0.11815473132641005</v>
      </c>
      <c r="X1672" s="145" t="s">
        <v>1711</v>
      </c>
    </row>
    <row r="1673" spans="2:24" x14ac:dyDescent="0.25">
      <c r="B1673" s="150">
        <v>42949</v>
      </c>
      <c r="C1673" s="147">
        <v>4.9272501844941877E-2</v>
      </c>
      <c r="D1673" s="149">
        <v>4.6070549897947011E-2</v>
      </c>
      <c r="E1673" s="147">
        <v>5.0554814404025636E-2</v>
      </c>
      <c r="F1673" s="147">
        <v>5.366524371810652E-2</v>
      </c>
      <c r="G1673" s="148">
        <v>358.21825323999997</v>
      </c>
      <c r="H1673" s="148">
        <v>4.2103135499999986</v>
      </c>
      <c r="I1673" s="148">
        <v>12.97826787</v>
      </c>
      <c r="J1673" s="147">
        <v>-2.9860227114869476E-3</v>
      </c>
      <c r="K1673" s="159">
        <v>7.5946938201595093E-3</v>
      </c>
      <c r="L1673" s="148">
        <v>3760.8525</v>
      </c>
      <c r="M1673" s="148">
        <v>0.99551927112085026</v>
      </c>
      <c r="N1673" s="147">
        <v>-3.0195008833040354E-3</v>
      </c>
      <c r="O1673" s="147">
        <v>-3.3943379375588056E-3</v>
      </c>
      <c r="P1673" s="147">
        <v>-3.5389574483957577E-3</v>
      </c>
      <c r="Q1673" s="147">
        <v>6.4876145467319404E-4</v>
      </c>
      <c r="R1673" s="161">
        <v>1.0112359966066038</v>
      </c>
      <c r="S1673" s="146">
        <v>1.0080426942375564</v>
      </c>
      <c r="T1673" s="146">
        <v>1.0058307419573926</v>
      </c>
      <c r="U1673" s="146">
        <v>1.0250518528967272</v>
      </c>
      <c r="V1673" s="146">
        <v>0.98837757301682871</v>
      </c>
      <c r="W1673" s="146">
        <v>6.6879308570838292E-2</v>
      </c>
      <c r="X1673" s="145" t="s">
        <v>1711</v>
      </c>
    </row>
    <row r="1674" spans="2:24" x14ac:dyDescent="0.25">
      <c r="B1674" s="150">
        <v>42950</v>
      </c>
      <c r="C1674" s="147">
        <v>4.9538546756132271E-2</v>
      </c>
      <c r="D1674" s="149">
        <v>4.6357912678708646E-2</v>
      </c>
      <c r="E1674" s="147">
        <v>5.0883963206957691E-2</v>
      </c>
      <c r="F1674" s="147">
        <v>5.3799330221781891E-2</v>
      </c>
      <c r="G1674" s="148">
        <v>357.37422528999997</v>
      </c>
      <c r="H1674" s="148">
        <v>5.9887035900000001</v>
      </c>
      <c r="I1674" s="148">
        <v>10.582609809999997</v>
      </c>
      <c r="J1674" s="147">
        <v>-2.8277215515956577E-3</v>
      </c>
      <c r="K1674" s="159">
        <v>7.4414175430732449E-3</v>
      </c>
      <c r="L1674" s="148">
        <v>3727.8263999999999</v>
      </c>
      <c r="M1674" s="148">
        <v>0.99052084774485583</v>
      </c>
      <c r="N1674" s="147">
        <v>-5.3746497567957428E-3</v>
      </c>
      <c r="O1674" s="147">
        <v>-5.5317932248296862E-3</v>
      </c>
      <c r="P1674" s="147">
        <v>-5.8787871028779136E-3</v>
      </c>
      <c r="Q1674" s="147">
        <v>-3.7211206993772346E-3</v>
      </c>
      <c r="R1674" s="161">
        <v>1.005800957303379</v>
      </c>
      <c r="S1674" s="146">
        <v>1.002466410491234</v>
      </c>
      <c r="T1674" s="146">
        <v>0.99991767716389535</v>
      </c>
      <c r="U1674" s="146">
        <v>1.0212375112289782</v>
      </c>
      <c r="V1674" s="146">
        <v>0.98852998281991544</v>
      </c>
      <c r="W1674" s="146">
        <v>1.5420200462606597E-2</v>
      </c>
      <c r="X1674" s="145" t="s">
        <v>1711</v>
      </c>
    </row>
    <row r="1675" spans="2:24" x14ac:dyDescent="0.25">
      <c r="B1675" s="150">
        <v>42951</v>
      </c>
      <c r="C1675" s="147">
        <v>4.9566255838904477E-2</v>
      </c>
      <c r="D1675" s="149">
        <v>4.6463462693493135E-2</v>
      </c>
      <c r="E1675" s="147">
        <v>5.0941661584997015E-2</v>
      </c>
      <c r="F1675" s="147">
        <v>5.3862651685715052E-2</v>
      </c>
      <c r="G1675" s="148">
        <v>356.14742228</v>
      </c>
      <c r="H1675" s="148">
        <v>6.4607390100000019</v>
      </c>
      <c r="I1675" s="148">
        <v>13.768945009999999</v>
      </c>
      <c r="J1675" s="147">
        <v>-3.424869912291021E-3</v>
      </c>
      <c r="K1675" s="159">
        <v>7.3991889922219167E-3</v>
      </c>
      <c r="L1675" s="148">
        <v>3707.5796</v>
      </c>
      <c r="M1675" s="148">
        <v>0.99007658721222602</v>
      </c>
      <c r="N1675" s="147">
        <v>-1.550102969268578E-3</v>
      </c>
      <c r="O1675" s="147">
        <v>-2.150005547385658E-3</v>
      </c>
      <c r="P1675" s="147">
        <v>-6.5085426087993655E-4</v>
      </c>
      <c r="Q1675" s="147">
        <v>-1.2794465542448685E-4</v>
      </c>
      <c r="R1675" s="161">
        <v>1.0042418622529699</v>
      </c>
      <c r="S1675" s="146">
        <v>1.0003111021476101</v>
      </c>
      <c r="T1675" s="146">
        <v>0.99926687648318402</v>
      </c>
      <c r="U1675" s="146">
        <v>1.0211068493474975</v>
      </c>
      <c r="V1675" s="146">
        <v>0.98903801549687098</v>
      </c>
      <c r="W1675" s="146">
        <v>5.1392743344636817E-2</v>
      </c>
      <c r="X1675" s="145" t="s">
        <v>1711</v>
      </c>
    </row>
    <row r="1676" spans="2:24" x14ac:dyDescent="0.25">
      <c r="B1676" s="150">
        <v>42954</v>
      </c>
      <c r="C1676" s="147">
        <v>4.9696522363389527E-2</v>
      </c>
      <c r="D1676" s="149">
        <v>4.667466140784967E-2</v>
      </c>
      <c r="E1676" s="147">
        <v>5.1109802053904661E-2</v>
      </c>
      <c r="F1676" s="147">
        <v>5.3979477309985403E-2</v>
      </c>
      <c r="G1676" s="148">
        <v>353.52232391000001</v>
      </c>
      <c r="H1676" s="148">
        <v>3.8251887700000022</v>
      </c>
      <c r="I1676" s="148">
        <v>9.634840570000005</v>
      </c>
      <c r="J1676" s="147">
        <v>-3.1925314352667343E-3</v>
      </c>
      <c r="K1676" s="159">
        <v>7.3048159021357334E-3</v>
      </c>
      <c r="L1676" s="148">
        <v>3726.7948000000001</v>
      </c>
      <c r="M1676" s="148">
        <v>0.98725693469306863</v>
      </c>
      <c r="N1676" s="147">
        <v>-3.413149029394557E-3</v>
      </c>
      <c r="O1676" s="147">
        <v>-4.1412295903063383E-3</v>
      </c>
      <c r="P1676" s="147">
        <v>-2.0535407012213379E-3</v>
      </c>
      <c r="Q1676" s="147">
        <v>-9.8831788405079704E-4</v>
      </c>
      <c r="R1676" s="161">
        <v>1.0008142351155438</v>
      </c>
      <c r="S1676" s="146">
        <v>0.99616858421188448</v>
      </c>
      <c r="T1676" s="146">
        <v>0.99721484128094351</v>
      </c>
      <c r="U1676" s="146">
        <v>1.0200976711867606</v>
      </c>
      <c r="V1676" s="146">
        <v>0.98710749132444031</v>
      </c>
      <c r="W1676" s="146">
        <v>-0.19519211012944085</v>
      </c>
      <c r="X1676" s="145" t="s">
        <v>1711</v>
      </c>
    </row>
    <row r="1677" spans="2:24" x14ac:dyDescent="0.25">
      <c r="B1677" s="150">
        <v>42955</v>
      </c>
      <c r="C1677" s="147">
        <v>4.9947340341824485E-2</v>
      </c>
      <c r="D1677" s="149">
        <v>4.7011619099749408E-2</v>
      </c>
      <c r="E1677" s="147">
        <v>5.1415125466612588E-2</v>
      </c>
      <c r="F1677" s="147">
        <v>5.4020115749113543E-2</v>
      </c>
      <c r="G1677" s="148">
        <v>352.43524508000002</v>
      </c>
      <c r="H1677" s="148">
        <v>6.3986552499999991</v>
      </c>
      <c r="I1677" s="148">
        <v>11.933456289999999</v>
      </c>
      <c r="J1677" s="147">
        <v>-5.4918771049903984E-3</v>
      </c>
      <c r="K1677" s="159">
        <v>7.0084966493641349E-3</v>
      </c>
      <c r="L1677" s="148">
        <v>3732.2129</v>
      </c>
      <c r="M1677" s="148">
        <v>0.98204500865275912</v>
      </c>
      <c r="N1677" s="147">
        <v>-5.8048436247578649E-3</v>
      </c>
      <c r="O1677" s="147">
        <v>-6.6731593360820525E-3</v>
      </c>
      <c r="P1677" s="147">
        <v>-6.15571756977206E-3</v>
      </c>
      <c r="Q1677" s="147">
        <v>-1.5414179977753923E-3</v>
      </c>
      <c r="R1677" s="161">
        <v>0.99500466498326645</v>
      </c>
      <c r="S1677" s="146">
        <v>0.98952099252383929</v>
      </c>
      <c r="T1677" s="146">
        <v>0.99107626836163298</v>
      </c>
      <c r="U1677" s="146">
        <v>1.0185252742769046</v>
      </c>
      <c r="V1677" s="146">
        <v>0.98710749132444031</v>
      </c>
      <c r="W1677" s="146">
        <v>0</v>
      </c>
      <c r="X1677" s="145" t="s">
        <v>1711</v>
      </c>
    </row>
    <row r="1678" spans="2:24" x14ac:dyDescent="0.25">
      <c r="B1678" s="150">
        <v>42956</v>
      </c>
      <c r="C1678" s="147">
        <v>4.9987705710739509E-2</v>
      </c>
      <c r="D1678" s="149">
        <v>4.7088449830858414E-2</v>
      </c>
      <c r="E1678" s="147">
        <v>5.13297611681202E-2</v>
      </c>
      <c r="F1678" s="147">
        <v>5.3987216372724127E-2</v>
      </c>
      <c r="G1678" s="148">
        <v>350.49091397999996</v>
      </c>
      <c r="H1678" s="148">
        <v>6.9423012800000024</v>
      </c>
      <c r="I1678" s="148">
        <v>9.5669668499999929</v>
      </c>
      <c r="J1678" s="147">
        <v>-3.288428124357336E-3</v>
      </c>
      <c r="K1678" s="159">
        <v>6.8987665418657126E-3</v>
      </c>
      <c r="L1678" s="148">
        <v>3731.0439999999999</v>
      </c>
      <c r="M1678" s="148">
        <v>0.98129148603373129</v>
      </c>
      <c r="N1678" s="147">
        <v>-8.6696807300560836E-4</v>
      </c>
      <c r="O1678" s="147">
        <v>-1.9694209780941195E-3</v>
      </c>
      <c r="P1678" s="147">
        <v>2.4629748333557179E-3</v>
      </c>
      <c r="Q1678" s="147">
        <v>8.3205611570826888E-4</v>
      </c>
      <c r="R1678" s="161">
        <v>0.99414202770623439</v>
      </c>
      <c r="S1678" s="146">
        <v>0.98757220912289834</v>
      </c>
      <c r="T1678" s="146">
        <v>0.99351726426854381</v>
      </c>
      <c r="U1678" s="146">
        <v>1.0193727444603702</v>
      </c>
      <c r="V1678" s="146">
        <v>0.98588846385753759</v>
      </c>
      <c r="W1678" s="146">
        <v>-0.12349490583513899</v>
      </c>
      <c r="X1678" s="145" t="s">
        <v>1711</v>
      </c>
    </row>
    <row r="1679" spans="2:24" x14ac:dyDescent="0.25">
      <c r="B1679" s="150">
        <v>42957</v>
      </c>
      <c r="C1679" s="147">
        <v>4.9963633611398696E-2</v>
      </c>
      <c r="D1679" s="149">
        <v>4.7069843348482819E-2</v>
      </c>
      <c r="E1679" s="147">
        <v>5.1241202077045217E-2</v>
      </c>
      <c r="F1679" s="147">
        <v>5.4006104989867E-2</v>
      </c>
      <c r="G1679" s="148">
        <v>348.8987637300001</v>
      </c>
      <c r="H1679" s="148">
        <v>3.9572089000000013</v>
      </c>
      <c r="I1679" s="148">
        <v>10.393981530000007</v>
      </c>
      <c r="J1679" s="147">
        <v>-4.0585636296696301E-3</v>
      </c>
      <c r="K1679" s="159">
        <v>6.936261641384181E-3</v>
      </c>
      <c r="L1679" s="148">
        <v>3715.9207999999999</v>
      </c>
      <c r="M1679" s="148">
        <v>0.9815178589887712</v>
      </c>
      <c r="N1679" s="147">
        <v>5.6177795545633001E-4</v>
      </c>
      <c r="O1679" s="147">
        <v>6.2217430477044225E-4</v>
      </c>
      <c r="P1679" s="147">
        <v>1.5003155008274816E-3</v>
      </c>
      <c r="Q1679" s="147">
        <v>-3.9981076387897664E-5</v>
      </c>
      <c r="R1679" s="161">
        <v>0.9947005147819924</v>
      </c>
      <c r="S1679" s="146">
        <v>0.98818665117552007</v>
      </c>
      <c r="T1679" s="146">
        <v>0.99500785362046562</v>
      </c>
      <c r="U1679" s="146">
        <v>1.0193319888408061</v>
      </c>
      <c r="V1679" s="146">
        <v>0.98654748021038363</v>
      </c>
      <c r="W1679" s="146">
        <v>6.6844919786108542E-2</v>
      </c>
      <c r="X1679" s="145" t="s">
        <v>1712</v>
      </c>
    </row>
    <row r="1680" spans="2:24" x14ac:dyDescent="0.25">
      <c r="B1680" s="150">
        <v>42958</v>
      </c>
      <c r="C1680" s="147">
        <v>4.9904698646727315E-2</v>
      </c>
      <c r="D1680" s="149">
        <v>4.7017050385888617E-2</v>
      </c>
      <c r="E1680" s="147">
        <v>5.1197080720329996E-2</v>
      </c>
      <c r="F1680" s="147">
        <v>5.3960542723046928E-2</v>
      </c>
      <c r="G1680" s="148">
        <v>348.31215293000014</v>
      </c>
      <c r="H1680" s="148">
        <v>4.5943193499999966</v>
      </c>
      <c r="I1680" s="148">
        <v>11.65996035</v>
      </c>
      <c r="J1680" s="147">
        <v>-1.9446914998381248E-3</v>
      </c>
      <c r="K1680" s="159">
        <v>6.9434923371583107E-3</v>
      </c>
      <c r="L1680" s="148">
        <v>3647.3503000000001</v>
      </c>
      <c r="M1680" s="148">
        <v>0.98256612895277362</v>
      </c>
      <c r="N1680" s="147">
        <v>1.1226323176344144E-3</v>
      </c>
      <c r="O1680" s="147">
        <v>1.1860076543024386E-3</v>
      </c>
      <c r="P1680" s="147">
        <v>8.5404099340347041E-4</v>
      </c>
      <c r="Q1680" s="147">
        <v>1.4712653315824742E-3</v>
      </c>
      <c r="R1680" s="161">
        <v>0.9958171977262541</v>
      </c>
      <c r="S1680" s="146">
        <v>0.98935864810769369</v>
      </c>
      <c r="T1680" s="146">
        <v>0.99585763111621595</v>
      </c>
      <c r="U1680" s="146">
        <v>1.0208316966573605</v>
      </c>
      <c r="V1680" s="146">
        <v>0.98857553546829358</v>
      </c>
      <c r="W1680" s="146">
        <v>0.20557097337854727</v>
      </c>
      <c r="X1680" s="145" t="s">
        <v>1712</v>
      </c>
    </row>
    <row r="1681" spans="2:24" x14ac:dyDescent="0.25">
      <c r="B1681" s="150">
        <v>42961</v>
      </c>
      <c r="C1681" s="147">
        <v>4.9956367349923571E-2</v>
      </c>
      <c r="D1681" s="149">
        <v>4.7122271651577591E-2</v>
      </c>
      <c r="E1681" s="147">
        <v>5.1190916026138622E-2</v>
      </c>
      <c r="F1681" s="147">
        <v>5.3950545139879694E-2</v>
      </c>
      <c r="G1681" s="148">
        <v>347.75034928000008</v>
      </c>
      <c r="H1681" s="148">
        <v>4.4625737000000019</v>
      </c>
      <c r="I1681" s="148">
        <v>9.2138584499999983</v>
      </c>
      <c r="J1681" s="147">
        <v>-5.068252318581979E-3</v>
      </c>
      <c r="K1681" s="159">
        <v>6.8282734883021029E-3</v>
      </c>
      <c r="L1681" s="148">
        <v>3694.6831000000002</v>
      </c>
      <c r="M1681" s="148">
        <v>0.98132779284455052</v>
      </c>
      <c r="N1681" s="147">
        <v>-9.8259687701690189E-4</v>
      </c>
      <c r="O1681" s="147">
        <v>-1.9586876041777892E-3</v>
      </c>
      <c r="P1681" s="147">
        <v>1.2990769446784435E-3</v>
      </c>
      <c r="Q1681" s="147">
        <v>1.1119891612004452E-3</v>
      </c>
      <c r="R1681" s="161">
        <v>0.9948387108576886</v>
      </c>
      <c r="S1681" s="146">
        <v>0.98742080358755902</v>
      </c>
      <c r="T1681" s="146">
        <v>0.99715132680498098</v>
      </c>
      <c r="U1681" s="146">
        <v>1.0219668504394532</v>
      </c>
      <c r="V1681" s="146">
        <v>0.9900460263653279</v>
      </c>
      <c r="W1681" s="146">
        <v>0.14874846122281085</v>
      </c>
      <c r="X1681" s="145" t="s">
        <v>1712</v>
      </c>
    </row>
    <row r="1682" spans="2:24" x14ac:dyDescent="0.25">
      <c r="B1682" s="150">
        <v>42962</v>
      </c>
      <c r="C1682" s="147">
        <v>4.9911454669010501E-2</v>
      </c>
      <c r="D1682" s="149">
        <v>4.7029771419903395E-2</v>
      </c>
      <c r="E1682" s="147">
        <v>5.120126249982529E-2</v>
      </c>
      <c r="F1682" s="147">
        <v>5.3999246586977641E-2</v>
      </c>
      <c r="G1682" s="148">
        <v>346.29733379999999</v>
      </c>
      <c r="H1682" s="148">
        <v>2.9575473999999997</v>
      </c>
      <c r="I1682" s="148">
        <v>7.5070037600000052</v>
      </c>
      <c r="J1682" s="147">
        <v>-3.7573050266846686E-3</v>
      </c>
      <c r="K1682" s="159">
        <v>6.9694751670742461E-3</v>
      </c>
      <c r="L1682" s="148">
        <v>3706.0565999999999</v>
      </c>
      <c r="M1682" s="148">
        <v>0.98228342918841693</v>
      </c>
      <c r="N1682" s="147">
        <v>1.8217667389561734E-3</v>
      </c>
      <c r="O1682" s="147">
        <v>2.6333724960196357E-3</v>
      </c>
      <c r="P1682" s="147">
        <v>-5.6755826376456164E-5</v>
      </c>
      <c r="Q1682" s="147">
        <v>-2.0350369969770652E-4</v>
      </c>
      <c r="R1682" s="161">
        <v>0.9966510749317552</v>
      </c>
      <c r="S1682" s="146">
        <v>0.99002105037372412</v>
      </c>
      <c r="T1682" s="146">
        <v>0.99709473265740578</v>
      </c>
      <c r="U1682" s="146">
        <v>1.0217588764044203</v>
      </c>
      <c r="V1682" s="146">
        <v>0.99029965020649113</v>
      </c>
      <c r="W1682" s="146">
        <v>2.5617378829789397E-2</v>
      </c>
      <c r="X1682" s="145" t="s">
        <v>1712</v>
      </c>
    </row>
    <row r="1683" spans="2:24" x14ac:dyDescent="0.25">
      <c r="B1683" s="150">
        <v>42963</v>
      </c>
      <c r="C1683" s="147">
        <v>4.9882819249535248E-2</v>
      </c>
      <c r="D1683" s="149">
        <v>4.6980349286701889E-2</v>
      </c>
      <c r="E1683" s="147">
        <v>5.1191325510270433E-2</v>
      </c>
      <c r="F1683" s="147">
        <v>5.4030397400340317E-2</v>
      </c>
      <c r="G1683" s="148">
        <v>345.74016609000017</v>
      </c>
      <c r="H1683" s="148">
        <v>4.8285863899999981</v>
      </c>
      <c r="I1683" s="148">
        <v>8.3580500799999982</v>
      </c>
      <c r="J1683" s="147">
        <v>-4.9466026105330326E-3</v>
      </c>
      <c r="K1683" s="159">
        <v>7.0500481136384283E-3</v>
      </c>
      <c r="L1683" s="148">
        <v>3701.4207000000001</v>
      </c>
      <c r="M1683" s="148">
        <v>0.98277613207943582</v>
      </c>
      <c r="N1683" s="147">
        <v>4.649412875116271E-4</v>
      </c>
      <c r="O1683" s="147">
        <v>4.4844669673724344E-4</v>
      </c>
      <c r="P1683" s="147">
        <v>1.6945441069234476E-3</v>
      </c>
      <c r="Q1683" s="147">
        <v>-8.7379011330702093E-4</v>
      </c>
      <c r="R1683" s="161">
        <v>0.99711445916573394</v>
      </c>
      <c r="S1683" s="146">
        <v>0.99046502204346443</v>
      </c>
      <c r="T1683" s="146">
        <v>0.99878435366067475</v>
      </c>
      <c r="U1683" s="146">
        <v>1.0208660736000343</v>
      </c>
      <c r="V1683" s="146">
        <v>0.98953877868300111</v>
      </c>
      <c r="W1683" s="146">
        <v>-7.683245402857003E-2</v>
      </c>
      <c r="X1683" s="145" t="s">
        <v>1712</v>
      </c>
    </row>
    <row r="1684" spans="2:24" x14ac:dyDescent="0.25">
      <c r="B1684" s="150">
        <v>42964</v>
      </c>
      <c r="C1684" s="147">
        <v>4.9669012408141804E-2</v>
      </c>
      <c r="D1684" s="149">
        <v>4.6807094075584518E-2</v>
      </c>
      <c r="E1684" s="147">
        <v>5.0990924822961053E-2</v>
      </c>
      <c r="F1684" s="147">
        <v>5.3811768771829804E-2</v>
      </c>
      <c r="G1684" s="148">
        <v>344.92419072000024</v>
      </c>
      <c r="H1684" s="148">
        <v>5.2784844400000015</v>
      </c>
      <c r="I1684" s="148">
        <v>8.9719022899999974</v>
      </c>
      <c r="J1684" s="147">
        <v>-4.4006848364241645E-3</v>
      </c>
      <c r="K1684" s="159">
        <v>7.004674696245286E-3</v>
      </c>
      <c r="L1684" s="148">
        <v>3721.277</v>
      </c>
      <c r="M1684" s="148">
        <v>0.98693177016994338</v>
      </c>
      <c r="N1684" s="147">
        <v>3.7910806183293053E-3</v>
      </c>
      <c r="O1684" s="147">
        <v>4.1568939464728394E-3</v>
      </c>
      <c r="P1684" s="147">
        <v>3.0150365859141588E-3</v>
      </c>
      <c r="Q1684" s="147">
        <v>3.6108651192390583E-3</v>
      </c>
      <c r="R1684" s="161">
        <v>1.000894600466133</v>
      </c>
      <c r="S1684" s="146">
        <v>0.99458228009779004</v>
      </c>
      <c r="T1684" s="146">
        <v>1.0017957250284002</v>
      </c>
      <c r="U1684" s="146">
        <v>1.0245522832966112</v>
      </c>
      <c r="V1684" s="146">
        <v>0.98948805391476835</v>
      </c>
      <c r="W1684" s="146">
        <v>-5.1261021119639776E-3</v>
      </c>
      <c r="X1684" s="145" t="s">
        <v>1712</v>
      </c>
    </row>
    <row r="1685" spans="2:24" x14ac:dyDescent="0.25">
      <c r="B1685" s="150">
        <v>42965</v>
      </c>
      <c r="C1685" s="147">
        <v>4.9607884405370548E-2</v>
      </c>
      <c r="D1685" s="149">
        <v>4.673941135071915E-2</v>
      </c>
      <c r="E1685" s="147">
        <v>5.0972254178165963E-2</v>
      </c>
      <c r="F1685" s="147">
        <v>5.3731198783720721E-2</v>
      </c>
      <c r="G1685" s="148">
        <v>343.8206512500002</v>
      </c>
      <c r="H1685" s="148">
        <v>2.6004830299999999</v>
      </c>
      <c r="I1685" s="148">
        <v>6.9631504199999981</v>
      </c>
      <c r="J1685" s="147">
        <v>-1.7634135037110684E-3</v>
      </c>
      <c r="K1685" s="159">
        <v>6.9917874330015714E-3</v>
      </c>
      <c r="L1685" s="148">
        <v>3724.6747999999998</v>
      </c>
      <c r="M1685" s="148">
        <v>0.98768783311781649</v>
      </c>
      <c r="N1685" s="147">
        <v>1.2710756784115524E-3</v>
      </c>
      <c r="O1685" s="147">
        <v>1.1252894694614162E-3</v>
      </c>
      <c r="P1685" s="147">
        <v>2.2584691928983041E-4</v>
      </c>
      <c r="Q1685" s="147">
        <v>3.398257686304162E-3</v>
      </c>
      <c r="R1685" s="161">
        <v>1.002166813249439</v>
      </c>
      <c r="S1685" s="146">
        <v>0.99570147306409695</v>
      </c>
      <c r="T1685" s="146">
        <v>1.0020219775066554</v>
      </c>
      <c r="U1685" s="146">
        <v>1.0280339759683443</v>
      </c>
      <c r="V1685" s="146">
        <v>0.98948805391476835</v>
      </c>
      <c r="W1685" s="146">
        <v>0</v>
      </c>
      <c r="X1685" s="145" t="s">
        <v>1712</v>
      </c>
    </row>
    <row r="1686" spans="2:24" x14ac:dyDescent="0.25">
      <c r="B1686" s="150">
        <v>42968</v>
      </c>
      <c r="C1686" s="147">
        <v>4.9674587267053739E-2</v>
      </c>
      <c r="D1686" s="149">
        <v>4.676296723227364E-2</v>
      </c>
      <c r="E1686" s="147">
        <v>5.112797650812629E-2</v>
      </c>
      <c r="F1686" s="147">
        <v>5.3802384678870656E-2</v>
      </c>
      <c r="G1686" s="148">
        <v>343.81147496000006</v>
      </c>
      <c r="H1686" s="148">
        <v>2.1378245500000008</v>
      </c>
      <c r="I1686" s="148">
        <v>5.9709554699999989</v>
      </c>
      <c r="J1686" s="147">
        <v>-4.1998273069574037E-3</v>
      </c>
      <c r="K1686" s="159">
        <v>7.0394174465970155E-3</v>
      </c>
      <c r="L1686" s="148">
        <v>3740.9940999999999</v>
      </c>
      <c r="M1686" s="148">
        <v>0.98630493249349205</v>
      </c>
      <c r="N1686" s="147">
        <v>-1.6735906968228911E-4</v>
      </c>
      <c r="O1686" s="147">
        <v>2.7211405659218239E-4</v>
      </c>
      <c r="P1686" s="147">
        <v>-1.8950702126952143E-3</v>
      </c>
      <c r="Q1686" s="147">
        <v>-8.3214410882192754E-4</v>
      </c>
      <c r="R1686" s="161">
        <v>1.0019990915439072</v>
      </c>
      <c r="S1686" s="146">
        <v>0.99597241743108722</v>
      </c>
      <c r="T1686" s="146">
        <v>1.0001230755046167</v>
      </c>
      <c r="U1686" s="146">
        <v>1.0271785035515735</v>
      </c>
      <c r="V1686" s="146">
        <v>0.98887948148654947</v>
      </c>
      <c r="W1686" s="146">
        <v>-6.1503767105737552E-2</v>
      </c>
      <c r="X1686" s="145" t="s">
        <v>1712</v>
      </c>
    </row>
    <row r="1687" spans="2:24" x14ac:dyDescent="0.25">
      <c r="B1687" s="150">
        <v>42969</v>
      </c>
      <c r="C1687" s="147">
        <v>4.9646778131163971E-2</v>
      </c>
      <c r="D1687" s="149">
        <v>4.6763664256405324E-2</v>
      </c>
      <c r="E1687" s="147">
        <v>5.1020594798130078E-2</v>
      </c>
      <c r="F1687" s="147">
        <v>5.3767050273401853E-2</v>
      </c>
      <c r="G1687" s="148">
        <v>345.24458645999999</v>
      </c>
      <c r="H1687" s="148">
        <v>2.6069423899999999</v>
      </c>
      <c r="I1687" s="148">
        <v>8.3032448500000005</v>
      </c>
      <c r="J1687" s="147">
        <v>-4.3379641216584417E-3</v>
      </c>
      <c r="K1687" s="159">
        <v>7.0033860169965295E-3</v>
      </c>
      <c r="L1687" s="148">
        <v>3752.2979999999998</v>
      </c>
      <c r="M1687" s="148">
        <v>0.98645566239879701</v>
      </c>
      <c r="N1687" s="147">
        <v>8.5373554216200127E-4</v>
      </c>
      <c r="O1687" s="147">
        <v>7.9357643029062566E-4</v>
      </c>
      <c r="P1687" s="147">
        <v>1.1035117966268658E-3</v>
      </c>
      <c r="Q1687" s="147">
        <v>1.2767820429535409E-3</v>
      </c>
      <c r="R1687" s="161">
        <v>1.0028545337815724</v>
      </c>
      <c r="S1687" s="146">
        <v>0.99676279766678011</v>
      </c>
      <c r="T1687" s="146">
        <v>1.0012267231165148</v>
      </c>
      <c r="U1687" s="146">
        <v>1.0284899866198161</v>
      </c>
      <c r="V1687" s="146">
        <v>0.98928532131889402</v>
      </c>
      <c r="W1687" s="146">
        <v>4.1040373467390381E-2</v>
      </c>
      <c r="X1687" s="145" t="s">
        <v>1712</v>
      </c>
    </row>
    <row r="1688" spans="2:24" x14ac:dyDescent="0.25">
      <c r="B1688" s="150">
        <v>42970</v>
      </c>
      <c r="C1688" s="147">
        <v>4.9646131991216078E-2</v>
      </c>
      <c r="D1688" s="149">
        <v>4.6721760834807932E-2</v>
      </c>
      <c r="E1688" s="147">
        <v>5.1128553084384604E-2</v>
      </c>
      <c r="F1688" s="147">
        <v>5.3812998807798246E-2</v>
      </c>
      <c r="G1688" s="148">
        <v>344.36489485999994</v>
      </c>
      <c r="H1688" s="148">
        <v>3.4790960100000006</v>
      </c>
      <c r="I1688" s="148">
        <v>9.2745978299999994</v>
      </c>
      <c r="J1688" s="147">
        <v>-3.2932857449689788E-3</v>
      </c>
      <c r="K1688" s="159">
        <v>7.0912379729903136E-3</v>
      </c>
      <c r="L1688" s="148">
        <v>3756.0884000000001</v>
      </c>
      <c r="M1688" s="148">
        <v>0.98646650077668974</v>
      </c>
      <c r="N1688" s="147">
        <v>2.6801853841757856E-4</v>
      </c>
      <c r="O1688" s="147">
        <v>9.473397914227952E-4</v>
      </c>
      <c r="P1688" s="147">
        <v>-1.9059793144923589E-3</v>
      </c>
      <c r="Q1688" s="147">
        <v>6.0819586918104729E-5</v>
      </c>
      <c r="R1688" s="161">
        <v>1.0031233173879621</v>
      </c>
      <c r="S1688" s="146">
        <v>0.99770707072761977</v>
      </c>
      <c r="T1688" s="146">
        <v>0.99931840569313779</v>
      </c>
      <c r="U1688" s="146">
        <v>1.0285525389559516</v>
      </c>
      <c r="V1688" s="146">
        <v>0.98994508170350093</v>
      </c>
      <c r="W1688" s="146">
        <v>6.6690606884520318E-2</v>
      </c>
      <c r="X1688" s="145" t="s">
        <v>1712</v>
      </c>
    </row>
    <row r="1689" spans="2:24" x14ac:dyDescent="0.25">
      <c r="B1689" s="150">
        <v>42971</v>
      </c>
      <c r="C1689" s="147">
        <v>4.975273954451484E-2</v>
      </c>
      <c r="D1689" s="149">
        <v>4.6838286130797019E-2</v>
      </c>
      <c r="E1689" s="147">
        <v>5.1186269821145734E-2</v>
      </c>
      <c r="F1689" s="147">
        <v>5.3877448776256685E-2</v>
      </c>
      <c r="G1689" s="148">
        <v>343.69380729999989</v>
      </c>
      <c r="H1689" s="148">
        <v>2.7547618600000003</v>
      </c>
      <c r="I1689" s="148">
        <v>6.7878761899999995</v>
      </c>
      <c r="J1689" s="147">
        <v>-2.5624980093686038E-3</v>
      </c>
      <c r="K1689" s="159">
        <v>7.0391626454596665E-3</v>
      </c>
      <c r="L1689" s="148">
        <v>3734.6457999999998</v>
      </c>
      <c r="M1689" s="148">
        <v>0.98436898985902466</v>
      </c>
      <c r="N1689" s="147">
        <v>-1.8848134402555754E-3</v>
      </c>
      <c r="O1689" s="147">
        <v>-2.1727149833415077E-3</v>
      </c>
      <c r="P1689" s="147">
        <v>-1.1658552716774988E-3</v>
      </c>
      <c r="Q1689" s="147">
        <v>-9.9023744929310265E-4</v>
      </c>
      <c r="R1689" s="161">
        <v>1.0012326170771155</v>
      </c>
      <c r="S1689" s="146">
        <v>0.99553933762606417</v>
      </c>
      <c r="T1689" s="146">
        <v>0.99815334506177611</v>
      </c>
      <c r="U1689" s="146">
        <v>1.0275340277133118</v>
      </c>
      <c r="V1689" s="146">
        <v>0.9893869087628715</v>
      </c>
      <c r="W1689" s="146">
        <v>-5.6384232918147335E-2</v>
      </c>
      <c r="X1689" s="145" t="s">
        <v>1712</v>
      </c>
    </row>
    <row r="1690" spans="2:24" x14ac:dyDescent="0.25">
      <c r="B1690" s="150">
        <v>42972</v>
      </c>
      <c r="C1690" s="147">
        <v>4.9726776162208754E-2</v>
      </c>
      <c r="D1690" s="149">
        <v>4.6813793113561222E-2</v>
      </c>
      <c r="E1690" s="147">
        <v>5.1196361208005851E-2</v>
      </c>
      <c r="F1690" s="147">
        <v>5.3737199722093204E-2</v>
      </c>
      <c r="G1690" s="148">
        <v>343.69726179999986</v>
      </c>
      <c r="H1690" s="148">
        <v>2.8077962699999994</v>
      </c>
      <c r="I1690" s="148">
        <v>11.303576180000007</v>
      </c>
      <c r="J1690" s="147">
        <v>-3.3080980400650899E-3</v>
      </c>
      <c r="K1690" s="159">
        <v>6.9234066085319818E-3</v>
      </c>
      <c r="L1690" s="148">
        <v>3795.7543999999998</v>
      </c>
      <c r="M1690" s="148">
        <v>0.98480589437753518</v>
      </c>
      <c r="N1690" s="147">
        <v>4.1773450145306745E-4</v>
      </c>
      <c r="O1690" s="147">
        <v>5.0974957410621633E-4</v>
      </c>
      <c r="P1690" s="147">
        <v>-2.9458460962692698E-4</v>
      </c>
      <c r="Q1690" s="147">
        <v>2.6748644506791918E-3</v>
      </c>
      <c r="R1690" s="161">
        <v>1.0016508664852488</v>
      </c>
      <c r="S1690" s="146">
        <v>0.99604681337942502</v>
      </c>
      <c r="T1690" s="146">
        <v>0.99785930444827331</v>
      </c>
      <c r="U1690" s="146">
        <v>1.0302825419559052</v>
      </c>
      <c r="V1690" s="146">
        <v>0.98893015153389674</v>
      </c>
      <c r="W1690" s="146">
        <v>-4.6165683508579122E-2</v>
      </c>
      <c r="X1690" s="145" t="s">
        <v>1712</v>
      </c>
    </row>
    <row r="1691" spans="2:24" x14ac:dyDescent="0.25">
      <c r="B1691" s="150">
        <v>42975</v>
      </c>
      <c r="C1691" s="147">
        <v>4.9549658458161006E-2</v>
      </c>
      <c r="D1691" s="149">
        <v>4.6698039332871505E-2</v>
      </c>
      <c r="E1691" s="147">
        <v>5.0297351163577267E-2</v>
      </c>
      <c r="F1691" s="147">
        <v>5.3810667578073623E-2</v>
      </c>
      <c r="G1691" s="148">
        <v>342.62227516999997</v>
      </c>
      <c r="H1691" s="148">
        <v>8.6382976699999965</v>
      </c>
      <c r="I1691" s="148">
        <v>19.69401113</v>
      </c>
      <c r="J1691" s="147">
        <v>0</v>
      </c>
      <c r="K1691" s="159">
        <v>7.1126282452021183E-3</v>
      </c>
      <c r="L1691" s="148">
        <v>3842.7118999999998</v>
      </c>
      <c r="M1691" s="148">
        <v>0.9860726969059489</v>
      </c>
      <c r="N1691" s="147">
        <v>2.2283890838305682E-3</v>
      </c>
      <c r="O1691" s="147">
        <v>2.5574019800235176E-3</v>
      </c>
      <c r="P1691" s="147">
        <v>2.2541588197772483E-3</v>
      </c>
      <c r="Q1691" s="147">
        <v>-1.3757411089757065E-4</v>
      </c>
      <c r="R1691" s="161">
        <v>1.003882934341934</v>
      </c>
      <c r="S1691" s="146">
        <v>0.99859410547215754</v>
      </c>
      <c r="T1691" s="146">
        <v>1.0001086378002921</v>
      </c>
      <c r="U1691" s="146">
        <v>1.0301408017512224</v>
      </c>
      <c r="V1691" s="146">
        <v>0.98806747642223436</v>
      </c>
      <c r="W1691" s="146">
        <v>-8.7233169129714433E-2</v>
      </c>
      <c r="X1691" s="145" t="s">
        <v>1712</v>
      </c>
    </row>
    <row r="1692" spans="2:24" x14ac:dyDescent="0.25">
      <c r="B1692" s="150">
        <v>42976</v>
      </c>
      <c r="C1692" s="147">
        <v>4.9637179386101175E-2</v>
      </c>
      <c r="D1692" s="149">
        <v>4.6704915234759586E-2</v>
      </c>
      <c r="E1692" s="147">
        <v>5.0362595385727758E-2</v>
      </c>
      <c r="F1692" s="147">
        <v>5.3877416681810425E-2</v>
      </c>
      <c r="G1692" s="148">
        <v>338.05671642000027</v>
      </c>
      <c r="H1692" s="148">
        <v>3.7511957000000002</v>
      </c>
      <c r="I1692" s="148">
        <v>12.19349221</v>
      </c>
      <c r="J1692" s="147">
        <v>0</v>
      </c>
      <c r="K1692" s="159">
        <v>7.1725014470508386E-3</v>
      </c>
      <c r="L1692" s="148">
        <v>3834.5376000000001</v>
      </c>
      <c r="M1692" s="148">
        <v>0.98552024894931944</v>
      </c>
      <c r="N1692" s="147">
        <v>-8.0400282167920585E-4</v>
      </c>
      <c r="O1692" s="147">
        <v>-5.1355891123573065E-4</v>
      </c>
      <c r="P1692" s="147">
        <v>-1.5369884876144442E-3</v>
      </c>
      <c r="Q1692" s="147">
        <v>-1.1976714658334517E-3</v>
      </c>
      <c r="R1692" s="161">
        <v>1.0030758096300874</v>
      </c>
      <c r="S1692" s="146">
        <v>0.99808126857058488</v>
      </c>
      <c r="T1692" s="146">
        <v>0.99857148233762938</v>
      </c>
      <c r="U1692" s="146">
        <v>1.028907031507174</v>
      </c>
      <c r="V1692" s="146">
        <v>0.98872693207443108</v>
      </c>
      <c r="W1692" s="146">
        <v>6.6741965294175712E-2</v>
      </c>
      <c r="X1692" s="145" t="s">
        <v>1712</v>
      </c>
    </row>
    <row r="1693" spans="2:24" x14ac:dyDescent="0.25">
      <c r="B1693" s="150">
        <v>42977</v>
      </c>
      <c r="C1693" s="147">
        <v>4.9706688393696075E-2</v>
      </c>
      <c r="D1693" s="149">
        <v>4.6760358437186476E-2</v>
      </c>
      <c r="E1693" s="147">
        <v>5.0360182004718965E-2</v>
      </c>
      <c r="F1693" s="147">
        <v>5.3996251879632334E-2</v>
      </c>
      <c r="G1693" s="148">
        <v>336.20499775000002</v>
      </c>
      <c r="H1693" s="148">
        <v>3.1091317499999991</v>
      </c>
      <c r="I1693" s="148">
        <v>12.02248672</v>
      </c>
      <c r="J1693" s="147">
        <v>0</v>
      </c>
      <c r="K1693" s="159">
        <v>7.2358934424458579E-3</v>
      </c>
      <c r="L1693" s="148">
        <v>3834.3004999999998</v>
      </c>
      <c r="M1693" s="148">
        <v>0.98464216826206574</v>
      </c>
      <c r="N1693" s="147">
        <v>-8.697970736161394E-4</v>
      </c>
      <c r="O1693" s="147">
        <v>-7.9411026430444215E-4</v>
      </c>
      <c r="P1693" s="147">
        <v>1.1120770751921766E-4</v>
      </c>
      <c r="Q1693" s="147">
        <v>-2.7441417953311185E-3</v>
      </c>
      <c r="R1693" s="161">
        <v>1.002203337226256</v>
      </c>
      <c r="S1693" s="146">
        <v>0.99728868199060294</v>
      </c>
      <c r="T1693" s="146">
        <v>0.99868253118297412</v>
      </c>
      <c r="U1693" s="146">
        <v>1.0260835647185051</v>
      </c>
      <c r="V1693" s="146">
        <v>0.9891834548729469</v>
      </c>
      <c r="W1693" s="146">
        <v>4.6172788836447473E-2</v>
      </c>
      <c r="X1693" s="145" t="s">
        <v>1712</v>
      </c>
    </row>
    <row r="1694" spans="2:24" x14ac:dyDescent="0.25">
      <c r="B1694" s="150">
        <v>42978</v>
      </c>
      <c r="C1694" s="147">
        <v>4.9781299458345092E-2</v>
      </c>
      <c r="D1694" s="149">
        <v>4.6848446214851153E-2</v>
      </c>
      <c r="E1694" s="147">
        <v>5.0396681846244656E-2</v>
      </c>
      <c r="F1694" s="147">
        <v>5.4010763503018117E-2</v>
      </c>
      <c r="G1694" s="148">
        <v>335.36848540000022</v>
      </c>
      <c r="H1694" s="148">
        <v>3.1857044399999999</v>
      </c>
      <c r="I1694" s="148">
        <v>10.241267310000005</v>
      </c>
      <c r="J1694" s="147">
        <v>0</v>
      </c>
      <c r="K1694" s="159">
        <v>7.1623172881669639E-3</v>
      </c>
      <c r="L1694" s="148">
        <v>3822.0927999999999</v>
      </c>
      <c r="M1694" s="148">
        <v>0.98333504686705342</v>
      </c>
      <c r="N1694" s="147">
        <v>-1.2216880462000148E-3</v>
      </c>
      <c r="O1694" s="147">
        <v>-1.7215715054372804E-3</v>
      </c>
      <c r="P1694" s="147">
        <v>-3.5173249811516099E-4</v>
      </c>
      <c r="Q1694" s="147">
        <v>6.2088478501594552E-4</v>
      </c>
      <c r="R1694" s="161">
        <v>1.0009789573893049</v>
      </c>
      <c r="S1694" s="146">
        <v>0.99557177821299281</v>
      </c>
      <c r="T1694" s="146">
        <v>0.99833126208145717</v>
      </c>
      <c r="U1694" s="146">
        <v>1.0267206443919938</v>
      </c>
      <c r="V1694" s="146">
        <v>0.98979224559294265</v>
      </c>
      <c r="W1694" s="146">
        <v>6.1544773822958539E-2</v>
      </c>
      <c r="X1694" s="145" t="s">
        <v>1712</v>
      </c>
    </row>
    <row r="1695" spans="2:24" x14ac:dyDescent="0.25">
      <c r="B1695" s="150">
        <v>42979</v>
      </c>
      <c r="C1695" s="147">
        <v>4.983692730834912E-2</v>
      </c>
      <c r="D1695" s="149">
        <v>4.6899180724855792E-2</v>
      </c>
      <c r="E1695" s="147">
        <v>5.0502460542877638E-2</v>
      </c>
      <c r="F1695" s="147">
        <v>5.4024523022180214E-2</v>
      </c>
      <c r="G1695" s="148">
        <v>335.41027598999977</v>
      </c>
      <c r="H1695" s="148">
        <v>2.9472833200000004</v>
      </c>
      <c r="I1695" s="148">
        <v>11.982978689999994</v>
      </c>
      <c r="J1695" s="147">
        <v>0</v>
      </c>
      <c r="K1695" s="159">
        <v>7.1253422973244218E-3</v>
      </c>
      <c r="L1695" s="148">
        <v>3830.5383000000002</v>
      </c>
      <c r="M1695" s="148">
        <v>0.98242289843563324</v>
      </c>
      <c r="N1695" s="147">
        <v>-1.2548437569915136E-3</v>
      </c>
      <c r="O1695" s="147">
        <v>-1.1557314796545653E-3</v>
      </c>
      <c r="P1695" s="147">
        <v>-2.4068550020646916E-3</v>
      </c>
      <c r="Q1695" s="147">
        <v>4.8132833230482806E-5</v>
      </c>
      <c r="R1695" s="161">
        <v>0.99972288519374508</v>
      </c>
      <c r="S1695" s="146">
        <v>0.99442116456865637</v>
      </c>
      <c r="T1695" s="146">
        <v>0.99592842348959887</v>
      </c>
      <c r="U1695" s="146">
        <v>1.0267700633655445</v>
      </c>
      <c r="V1695" s="146">
        <v>0.98938632269527815</v>
      </c>
      <c r="W1695" s="146">
        <v>-4.1010919157217454E-2</v>
      </c>
      <c r="X1695" s="145" t="s">
        <v>1712</v>
      </c>
    </row>
    <row r="1696" spans="2:24" x14ac:dyDescent="0.25">
      <c r="B1696" s="150">
        <v>42982</v>
      </c>
      <c r="C1696" s="147">
        <v>4.9872267221000709E-2</v>
      </c>
      <c r="D1696" s="149">
        <v>4.6912454090382402E-2</v>
      </c>
      <c r="E1696" s="147">
        <v>5.0550716751076516E-2</v>
      </c>
      <c r="F1696" s="147">
        <v>5.4170872635502978E-2</v>
      </c>
      <c r="G1696" s="148">
        <v>335.87323465999998</v>
      </c>
      <c r="H1696" s="148">
        <v>2.3736054499999999</v>
      </c>
      <c r="I1696" s="148">
        <v>11.78909734</v>
      </c>
      <c r="J1696" s="147">
        <v>-3.7106969683510013E-3</v>
      </c>
      <c r="K1696" s="159">
        <v>7.2584185451205763E-3</v>
      </c>
      <c r="L1696" s="148">
        <v>3845.6163000000001</v>
      </c>
      <c r="M1696" s="148">
        <v>0.9818996972387779</v>
      </c>
      <c r="N1696" s="147">
        <v>-3.5882219303646324E-4</v>
      </c>
      <c r="O1696" s="147">
        <v>-3.0095963218867581E-4</v>
      </c>
      <c r="P1696" s="147">
        <v>1.6644911091822162E-4</v>
      </c>
      <c r="Q1696" s="147">
        <v>-1.0452423746433424E-3</v>
      </c>
      <c r="R1696" s="161">
        <v>0.99936416243565107</v>
      </c>
      <c r="S1696" s="146">
        <v>0.99412188394072709</v>
      </c>
      <c r="T1696" s="146">
        <v>0.99609419489022677</v>
      </c>
      <c r="U1696" s="146">
        <v>1.0256968397862998</v>
      </c>
      <c r="V1696" s="146">
        <v>0.98892979991115826</v>
      </c>
      <c r="W1696" s="146">
        <v>-4.6142014867984318E-2</v>
      </c>
      <c r="X1696" s="145" t="s">
        <v>1712</v>
      </c>
    </row>
    <row r="1697" spans="2:24" x14ac:dyDescent="0.25">
      <c r="B1697" s="150">
        <v>42983</v>
      </c>
      <c r="C1697" s="147">
        <v>4.9896417779806822E-2</v>
      </c>
      <c r="D1697" s="149">
        <v>4.6985173159628441E-2</v>
      </c>
      <c r="E1697" s="147">
        <v>5.0566718174876929E-2</v>
      </c>
      <c r="F1697" s="147">
        <v>5.4082445047032073E-2</v>
      </c>
      <c r="G1697" s="148">
        <v>336.19255872000014</v>
      </c>
      <c r="H1697" s="148">
        <v>2.6746191499999985</v>
      </c>
      <c r="I1697" s="148">
        <v>9.4336692400000022</v>
      </c>
      <c r="J1697" s="147">
        <v>-3.9051943348632169E-3</v>
      </c>
      <c r="K1697" s="159">
        <v>7.097271887403632E-3</v>
      </c>
      <c r="L1697" s="148">
        <v>3857.0464000000002</v>
      </c>
      <c r="M1697" s="148">
        <v>0.9814146986404978</v>
      </c>
      <c r="N1697" s="147">
        <v>-1.8727150338666536E-4</v>
      </c>
      <c r="O1697" s="147">
        <v>-4.155019578379385E-4</v>
      </c>
      <c r="P1697" s="147">
        <v>-2.9474885000493431E-5</v>
      </c>
      <c r="Q1697" s="147">
        <v>8.2019261012267761E-4</v>
      </c>
      <c r="R1697" s="161">
        <v>0.99917701000652093</v>
      </c>
      <c r="S1697" s="146">
        <v>0.99370882435162022</v>
      </c>
      <c r="T1697" s="146">
        <v>0.99606483512838273</v>
      </c>
      <c r="U1697" s="146">
        <v>1.0265381087545189</v>
      </c>
      <c r="V1697" s="146">
        <v>0.98725631222349775</v>
      </c>
      <c r="W1697" s="146">
        <v>-0.16922209117480339</v>
      </c>
      <c r="X1697" s="145" t="s">
        <v>1712</v>
      </c>
    </row>
    <row r="1698" spans="2:24" x14ac:dyDescent="0.25">
      <c r="B1698" s="150">
        <v>42984</v>
      </c>
      <c r="C1698" s="147">
        <v>4.9846532840306955E-2</v>
      </c>
      <c r="D1698" s="149">
        <v>4.6952070183093379E-2</v>
      </c>
      <c r="E1698" s="147">
        <v>5.0531168480520028E-2</v>
      </c>
      <c r="F1698" s="147">
        <v>5.3938578841847287E-2</v>
      </c>
      <c r="G1698" s="148">
        <v>335.51907043999989</v>
      </c>
      <c r="H1698" s="148">
        <v>3.2087398800000009</v>
      </c>
      <c r="I1698" s="148">
        <v>10.684332009999997</v>
      </c>
      <c r="J1698" s="147">
        <v>-4.6772020074882306E-3</v>
      </c>
      <c r="K1698" s="159">
        <v>6.986508658753908E-3</v>
      </c>
      <c r="L1698" s="148">
        <v>3849.4499000000001</v>
      </c>
      <c r="M1698" s="148">
        <v>0.98244950773287931</v>
      </c>
      <c r="N1698" s="147">
        <v>1.0257989570001428E-3</v>
      </c>
      <c r="O1698" s="147">
        <v>7.1855577846024208E-4</v>
      </c>
      <c r="P1698" s="147">
        <v>6.5141459284067532E-4</v>
      </c>
      <c r="Q1698" s="147">
        <v>2.3235897103326291E-3</v>
      </c>
      <c r="R1698" s="161">
        <v>1.0002019647412441</v>
      </c>
      <c r="S1698" s="146">
        <v>0.99442285956946486</v>
      </c>
      <c r="T1698" s="146">
        <v>0.99671368629740076</v>
      </c>
      <c r="U1698" s="146">
        <v>1.0289233621412852</v>
      </c>
      <c r="V1698" s="146">
        <v>0.98821943965891801</v>
      </c>
      <c r="W1698" s="146">
        <v>9.7555966317517839E-2</v>
      </c>
      <c r="X1698" s="145" t="s">
        <v>1712</v>
      </c>
    </row>
    <row r="1699" spans="2:24" x14ac:dyDescent="0.25">
      <c r="B1699" s="150">
        <v>42985</v>
      </c>
      <c r="C1699" s="147">
        <v>4.9821952592025945E-2</v>
      </c>
      <c r="D1699" s="149">
        <v>4.6911289407826649E-2</v>
      </c>
      <c r="E1699" s="147">
        <v>5.0396028858455649E-2</v>
      </c>
      <c r="F1699" s="147">
        <v>5.4051517564080609E-2</v>
      </c>
      <c r="G1699" s="148">
        <v>333.39653512000012</v>
      </c>
      <c r="H1699" s="148">
        <v>3.2177146499999987</v>
      </c>
      <c r="I1699" s="148">
        <v>10.491621249999998</v>
      </c>
      <c r="J1699" s="147">
        <v>-2.3503453664899584E-3</v>
      </c>
      <c r="K1699" s="159">
        <v>7.1402281562539596E-3</v>
      </c>
      <c r="L1699" s="148">
        <v>3829.8712999999998</v>
      </c>
      <c r="M1699" s="148">
        <v>0.98252792302081837</v>
      </c>
      <c r="N1699" s="147">
        <v>7.4066702243151235E-4</v>
      </c>
      <c r="O1699" s="147">
        <v>7.3353679339804888E-4</v>
      </c>
      <c r="P1699" s="147">
        <v>2.7858806940626413E-3</v>
      </c>
      <c r="Q1699" s="147">
        <v>-1.3960320427220841E-3</v>
      </c>
      <c r="R1699" s="161">
        <v>1.0009427813522991</v>
      </c>
      <c r="S1699" s="146">
        <v>0.9951523053251552</v>
      </c>
      <c r="T1699" s="146">
        <v>0.99949041171356467</v>
      </c>
      <c r="U1699" s="146">
        <v>1.0274869521582306</v>
      </c>
      <c r="V1699" s="146">
        <v>0.98999380380953939</v>
      </c>
      <c r="W1699" s="146">
        <v>0.17955163391986576</v>
      </c>
      <c r="X1699" s="145" t="s">
        <v>1712</v>
      </c>
    </row>
    <row r="1700" spans="2:24" x14ac:dyDescent="0.25">
      <c r="B1700" s="150">
        <v>42986</v>
      </c>
      <c r="C1700" s="147">
        <v>4.9819549465079146E-2</v>
      </c>
      <c r="D1700" s="149">
        <v>4.6928044904631185E-2</v>
      </c>
      <c r="E1700" s="147">
        <v>5.0249345303882836E-2</v>
      </c>
      <c r="F1700" s="147">
        <v>5.4001548621419586E-2</v>
      </c>
      <c r="G1700" s="148">
        <v>332.85299452999993</v>
      </c>
      <c r="H1700" s="148">
        <v>2.4676509899999992</v>
      </c>
      <c r="I1700" s="148">
        <v>9.4018207800000031</v>
      </c>
      <c r="J1700" s="147">
        <v>-3.0808231183304213E-3</v>
      </c>
      <c r="K1700" s="159">
        <v>7.0735037167884013E-3</v>
      </c>
      <c r="L1700" s="148">
        <v>3825.9895000000001</v>
      </c>
      <c r="M1700" s="148">
        <v>0.98250804870619757</v>
      </c>
      <c r="N1700" s="147">
        <v>4.2669440521622801E-4</v>
      </c>
      <c r="O1700" s="147">
        <v>1.4201358763522496E-4</v>
      </c>
      <c r="P1700" s="147">
        <v>2.7155546454082015E-3</v>
      </c>
      <c r="Q1700" s="147">
        <v>8.1375648851679126E-4</v>
      </c>
      <c r="R1700" s="161">
        <v>1.0013698780370437</v>
      </c>
      <c r="S1700" s="146">
        <v>0.99529363047427799</v>
      </c>
      <c r="T1700" s="146">
        <v>1.0022045825441346</v>
      </c>
      <c r="U1700" s="146">
        <v>1.0283230763324158</v>
      </c>
      <c r="V1700" s="146">
        <v>0.99146481986274826</v>
      </c>
      <c r="W1700" s="146">
        <v>0.14858841010402238</v>
      </c>
      <c r="X1700" s="145" t="s">
        <v>1712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10</vt:i4>
      </vt:variant>
      <vt:variant>
        <vt:lpstr>命名范围</vt:lpstr>
      </vt:variant>
      <vt:variant>
        <vt:i4>8</vt:i4>
      </vt:variant>
    </vt:vector>
  </HeadingPairs>
  <TitlesOfParts>
    <vt:vector size="18" baseType="lpstr">
      <vt:lpstr>综合数据</vt:lpstr>
      <vt:lpstr>整体套利</vt:lpstr>
      <vt:lpstr>母基可交易套利</vt:lpstr>
      <vt:lpstr>B类全体</vt:lpstr>
      <vt:lpstr>A类全体</vt:lpstr>
      <vt:lpstr>数据说明</vt:lpstr>
      <vt:lpstr>RT</vt:lpstr>
      <vt:lpstr>WN</vt:lpstr>
      <vt:lpstr>CF</vt:lpstr>
      <vt:lpstr>CC</vt:lpstr>
      <vt:lpstr>ImYield</vt:lpstr>
      <vt:lpstr>ImYield3</vt:lpstr>
      <vt:lpstr>ImYield3.2</vt:lpstr>
      <vt:lpstr>ImYield3.5</vt:lpstr>
      <vt:lpstr>ImYield4</vt:lpstr>
      <vt:lpstr>TDate0</vt:lpstr>
      <vt:lpstr>TDate1</vt:lpstr>
      <vt:lpstr>TDate2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陈杨城</dc:creator>
  <cp:lastModifiedBy>xoe</cp:lastModifiedBy>
  <dcterms:created xsi:type="dcterms:W3CDTF">2015-06-08T05:29:39Z</dcterms:created>
  <dcterms:modified xsi:type="dcterms:W3CDTF">2017-09-10T09:03:38Z</dcterms:modified>
</cp:coreProperties>
</file>