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leo7s\Documents\Universidad\03 APM\07 mod Gestión Económica\"/>
    </mc:Choice>
  </mc:AlternateContent>
  <xr:revisionPtr revIDLastSave="0" documentId="13_ncr:1_{0F00E689-CCD9-44C1-B4A1-DD5B06D024ED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EVALUACION PRY OPCION 1" sheetId="1" r:id="rId1"/>
    <sheet name="Oferta" sheetId="4" r:id="rId2"/>
    <sheet name="COSTOS PRY" sheetId="3" r:id="rId3"/>
  </sheets>
  <definedNames>
    <definedName name="Inflacion1">#REF!</definedName>
    <definedName name="Inflacion2">#REF!</definedName>
    <definedName name="Inflacion3">#REF!</definedName>
    <definedName name="Inflacion4">#REF!</definedName>
    <definedName name="Inflacion5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1" l="1"/>
  <c r="D8" i="4"/>
  <c r="C8" i="4"/>
  <c r="N8" i="1"/>
  <c r="H8" i="1"/>
  <c r="B44" i="1" l="1"/>
  <c r="B42" i="1"/>
  <c r="B26" i="1"/>
  <c r="E18" i="1"/>
  <c r="F18" i="1"/>
  <c r="G18" i="1"/>
  <c r="H18" i="1"/>
  <c r="I18" i="1"/>
  <c r="J18" i="1"/>
  <c r="K18" i="1"/>
  <c r="L18" i="1"/>
  <c r="M18" i="1"/>
  <c r="N18" i="1"/>
  <c r="D18" i="1"/>
  <c r="D19" i="1" s="1"/>
  <c r="G13" i="1"/>
  <c r="N9" i="1"/>
  <c r="H9" i="1"/>
  <c r="C8" i="1"/>
  <c r="C9" i="1" s="1"/>
  <c r="C5" i="3"/>
  <c r="C4" i="3"/>
  <c r="C12" i="3"/>
  <c r="C11" i="3"/>
  <c r="C10" i="3"/>
  <c r="C9" i="3"/>
  <c r="M9" i="1"/>
  <c r="L9" i="1"/>
  <c r="K9" i="1"/>
  <c r="J9" i="1"/>
  <c r="I9" i="1"/>
  <c r="G9" i="1"/>
  <c r="F9" i="1"/>
  <c r="E9" i="1"/>
  <c r="D9" i="1"/>
  <c r="J13" i="1" l="1"/>
  <c r="H13" i="1"/>
  <c r="I13" i="1"/>
  <c r="E13" i="1"/>
  <c r="M13" i="1"/>
  <c r="C13" i="1"/>
  <c r="K13" i="1"/>
  <c r="D13" i="1"/>
  <c r="L13" i="1"/>
  <c r="F13" i="1"/>
  <c r="N13" i="1"/>
  <c r="B41" i="1"/>
  <c r="C16" i="3"/>
  <c r="C15" i="3"/>
  <c r="C17" i="3"/>
  <c r="C18" i="3"/>
  <c r="C14" i="3"/>
  <c r="F4" i="3" s="1"/>
  <c r="B2" i="1" l="1"/>
  <c r="C19" i="3"/>
  <c r="B12" i="1" l="1"/>
  <c r="I14" i="1"/>
  <c r="I15" i="1" s="1"/>
  <c r="I17" i="1" s="1"/>
  <c r="I19" i="1" s="1"/>
  <c r="I33" i="1" s="1"/>
  <c r="E14" i="1"/>
  <c r="E15" i="1" s="1"/>
  <c r="E17" i="1" s="1"/>
  <c r="E19" i="1" s="1"/>
  <c r="E33" i="1" s="1"/>
  <c r="D14" i="1"/>
  <c r="D15" i="1" s="1"/>
  <c r="D17" i="1" s="1"/>
  <c r="D33" i="1" s="1"/>
  <c r="F14" i="1"/>
  <c r="F15" i="1" s="1"/>
  <c r="F17" i="1" s="1"/>
  <c r="F19" i="1" s="1"/>
  <c r="F33" i="1" s="1"/>
  <c r="G14" i="1"/>
  <c r="G15" i="1" s="1"/>
  <c r="G17" i="1" s="1"/>
  <c r="G19" i="1" s="1"/>
  <c r="G33" i="1" s="1"/>
  <c r="J14" i="1"/>
  <c r="J15" i="1" s="1"/>
  <c r="J17" i="1" s="1"/>
  <c r="J19" i="1" s="1"/>
  <c r="J33" i="1" s="1"/>
  <c r="K14" i="1"/>
  <c r="K15" i="1" s="1"/>
  <c r="K17" i="1" s="1"/>
  <c r="K19" i="1" s="1"/>
  <c r="K33" i="1" s="1"/>
  <c r="M14" i="1"/>
  <c r="M15" i="1" s="1"/>
  <c r="M17" i="1" s="1"/>
  <c r="M19" i="1" s="1"/>
  <c r="M33" i="1" s="1"/>
  <c r="L14" i="1"/>
  <c r="L15" i="1" s="1"/>
  <c r="L17" i="1" s="1"/>
  <c r="L19" i="1" s="1"/>
  <c r="L33" i="1" s="1"/>
  <c r="N14" i="1"/>
  <c r="N15" i="1" s="1"/>
  <c r="N17" i="1" s="1"/>
  <c r="N19" i="1" s="1"/>
  <c r="N33" i="1" s="1"/>
  <c r="H14" i="1"/>
  <c r="H15" i="1" s="1"/>
  <c r="H17" i="1" s="1"/>
  <c r="H19" i="1" s="1"/>
  <c r="C14" i="1"/>
  <c r="H33" i="1" l="1"/>
  <c r="B43" i="1"/>
  <c r="B45" i="1" s="1"/>
  <c r="B46" i="1" s="1"/>
  <c r="C15" i="1"/>
  <c r="C17" i="1" s="1"/>
  <c r="C19" i="1" s="1"/>
  <c r="B15" i="1"/>
  <c r="B17" i="1" s="1"/>
  <c r="B19" i="1" s="1"/>
  <c r="C26" i="1"/>
  <c r="B25" i="1" l="1"/>
  <c r="B27" i="1" s="1"/>
  <c r="C27" i="1" s="1"/>
  <c r="C33" i="1"/>
  <c r="C34" i="1" s="1"/>
  <c r="B47" i="1"/>
  <c r="D34" i="1" l="1"/>
  <c r="E34" i="1" s="1"/>
  <c r="F34" i="1" s="1"/>
  <c r="G34" i="1" s="1"/>
  <c r="H34" i="1" s="1"/>
  <c r="I34" i="1" s="1"/>
  <c r="J34" i="1" s="1"/>
  <c r="K34" i="1" s="1"/>
  <c r="L34" i="1" s="1"/>
  <c r="M34" i="1" s="1"/>
  <c r="N34" i="1" s="1"/>
</calcChain>
</file>

<file path=xl/sharedStrings.xml><?xml version="1.0" encoding="utf-8"?>
<sst xmlns="http://schemas.openxmlformats.org/spreadsheetml/2006/main" count="84" uniqueCount="61">
  <si>
    <t>MENSUALIDAD CLIENTE (MILLONES)</t>
  </si>
  <si>
    <t>OPCION 1: Pago en tres cuotas y el cliente es el dueño de las maquinas.</t>
  </si>
  <si>
    <t>SALARIO NETO INGENIERO MENSUAL</t>
  </si>
  <si>
    <t>COSTOS FIJOS MENSUAL</t>
  </si>
  <si>
    <t>MES</t>
  </si>
  <si>
    <t>INGRESOS</t>
  </si>
  <si>
    <t>SERVICIO AUTOMATIZACION</t>
  </si>
  <si>
    <t>TOTAL INGRESOS</t>
  </si>
  <si>
    <t>EGRESOS</t>
  </si>
  <si>
    <t xml:space="preserve"> </t>
  </si>
  <si>
    <t>INVERSION</t>
  </si>
  <si>
    <t>OTROS COSTOS (ARRIENDOS, SERVICIOS ETC)</t>
  </si>
  <si>
    <t>COSTOS FIJOS (NOMINA)</t>
  </si>
  <si>
    <t>TOTAL EGRESOS</t>
  </si>
  <si>
    <t>FLUJO NETO ECONOMICO</t>
  </si>
  <si>
    <t>PAGO DEUDA</t>
  </si>
  <si>
    <t>FLUJO NETO FINANCIERO</t>
  </si>
  <si>
    <t>GANANCIA 
        O
COSTO OPORTUNIDAD</t>
  </si>
  <si>
    <t>FLUJO NETO FINANCIADO</t>
  </si>
  <si>
    <t>VA</t>
  </si>
  <si>
    <t>VAN</t>
  </si>
  <si>
    <t>TIR</t>
  </si>
  <si>
    <t>VALOR ACTUAL</t>
  </si>
  <si>
    <t>VALOR ACTUA ACUMULADO</t>
  </si>
  <si>
    <t>PAYBACK</t>
  </si>
  <si>
    <t>ESTADO DE PERDIDAS Y GANANCIAS</t>
  </si>
  <si>
    <t>VENTAS</t>
  </si>
  <si>
    <t>COSTOS</t>
  </si>
  <si>
    <t>UTILIDAD BRUTA</t>
  </si>
  <si>
    <t>GASTOS FINANCIEROS</t>
  </si>
  <si>
    <t>IMPUESTOS</t>
  </si>
  <si>
    <t>UTILIDAD NETA DEL EJERCICIO</t>
  </si>
  <si>
    <t>HARDWARE</t>
  </si>
  <si>
    <t>Robots</t>
  </si>
  <si>
    <t>Sensores</t>
  </si>
  <si>
    <t>SOFTWARE</t>
  </si>
  <si>
    <t>Studio 5000</t>
  </si>
  <si>
    <t>Siemenx NX</t>
  </si>
  <si>
    <t>Ignition</t>
  </si>
  <si>
    <t>NOMINA</t>
  </si>
  <si>
    <t>Ingeniero 1</t>
  </si>
  <si>
    <t>Ingeniero 2</t>
  </si>
  <si>
    <t>Ingeniero 3</t>
  </si>
  <si>
    <t>Ingeniero 4</t>
  </si>
  <si>
    <t>Ingeniero 5</t>
  </si>
  <si>
    <t>ITEM</t>
  </si>
  <si>
    <t>VALOR</t>
  </si>
  <si>
    <t>SubTotal</t>
  </si>
  <si>
    <t>Dólar</t>
  </si>
  <si>
    <t>Actuadores</t>
  </si>
  <si>
    <t>TOTAL</t>
  </si>
  <si>
    <t>MES[30%]</t>
  </si>
  <si>
    <t>MES[40%]</t>
  </si>
  <si>
    <t>Duración Proyecto</t>
  </si>
  <si>
    <t xml:space="preserve">Nomina mensual </t>
  </si>
  <si>
    <t>Meses</t>
  </si>
  <si>
    <t>Valor</t>
  </si>
  <si>
    <t>Porcentaje</t>
  </si>
  <si>
    <t>Total</t>
  </si>
  <si>
    <t>RACK PLCs</t>
  </si>
  <si>
    <t>UTILIDAD ANTES DE IMPUESTOS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</si>
</sst>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\ * #,##0.00_-;\-&quot;$&quot;\ * #,##0.00_-;_-&quot;$&quot;\ * &quot;-&quot;??_-;_-@_-"/>
    <numFmt numFmtId="164" formatCode="&quot;$&quot;#,##0"/>
    <numFmt numFmtId="165" formatCode="&quot;$&quot;#,##0.00"/>
    <numFmt numFmtId="166" formatCode="_-&quot;$&quot;\ * #,##0_-;\-&quot;$&quot;\ * #,##0_-;_-&quot;$&quot;\ * &quot;-&quot;??_-;_-@_-"/>
    <numFmt numFmtId="167" formatCode="&quot;$&quot;#,##0.0"/>
    <numFmt numFmtId="168" formatCode="0.0%"/>
    <numFmt numFmtId="169" formatCode="&quot;$&quot;\ #,##0.0"/>
  </numFmts>
  <fonts count="14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Calibri"/>
    </font>
    <font>
      <sz val="10"/>
      <color rgb="FF000000"/>
      <name val="Arial"/>
    </font>
    <font>
      <sz val="10"/>
      <color theme="1"/>
      <name val="Arial"/>
      <family val="2"/>
    </font>
    <font>
      <b/>
      <sz val="12"/>
      <color rgb="FF000000"/>
      <name val="Arial"/>
      <family val="2"/>
    </font>
    <font>
      <b/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theme="3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9379"/>
        <bgColor rgb="FFFF9379"/>
      </patternFill>
    </fill>
    <fill>
      <patternFill patternType="solid">
        <fgColor rgb="FFB4C6E7"/>
        <bgColor rgb="FFB4C6E7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rgb="FFFFC000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73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0" borderId="0" xfId="0" applyFont="1" applyAlignment="1">
      <alignment vertical="center" wrapText="1"/>
    </xf>
    <xf numFmtId="165" fontId="2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vertical="center" wrapText="1"/>
    </xf>
    <xf numFmtId="165" fontId="2" fillId="4" borderId="1" xfId="0" applyNumberFormat="1" applyFont="1" applyFill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165" fontId="2" fillId="5" borderId="1" xfId="0" applyNumberFormat="1" applyFont="1" applyFill="1" applyBorder="1" applyAlignment="1">
      <alignment vertical="center"/>
    </xf>
    <xf numFmtId="0" fontId="2" fillId="5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165" fontId="2" fillId="6" borderId="1" xfId="0" applyNumberFormat="1" applyFont="1" applyFill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6" borderId="2" xfId="0" applyFont="1" applyFill="1" applyBorder="1" applyAlignment="1">
      <alignment vertical="center"/>
    </xf>
    <xf numFmtId="0" fontId="2" fillId="6" borderId="2" xfId="0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164" fontId="2" fillId="0" borderId="2" xfId="0" applyNumberFormat="1" applyFont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164" fontId="2" fillId="3" borderId="2" xfId="0" applyNumberFormat="1" applyFont="1" applyFill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3" fillId="0" borderId="0" xfId="0" applyFont="1"/>
    <xf numFmtId="0" fontId="0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/>
    <xf numFmtId="0" fontId="9" fillId="0" borderId="3" xfId="0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166" fontId="0" fillId="0" borderId="3" xfId="1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44" fontId="0" fillId="0" borderId="3" xfId="1" applyFont="1" applyBorder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166" fontId="10" fillId="0" borderId="3" xfId="1" applyNumberFormat="1" applyFont="1" applyBorder="1" applyAlignment="1">
      <alignment horizontal="center" vertical="center"/>
    </xf>
    <xf numFmtId="167" fontId="2" fillId="3" borderId="1" xfId="0" applyNumberFormat="1" applyFont="1" applyFill="1" applyBorder="1" applyAlignment="1">
      <alignment horizontal="center" vertical="center"/>
    </xf>
    <xf numFmtId="166" fontId="0" fillId="0" borderId="0" xfId="0" applyNumberFormat="1" applyFont="1" applyAlignment="1"/>
    <xf numFmtId="0" fontId="11" fillId="0" borderId="0" xfId="0" applyFont="1" applyAlignment="1">
      <alignment horizontal="center" vertical="center"/>
    </xf>
    <xf numFmtId="166" fontId="10" fillId="0" borderId="0" xfId="0" applyNumberFormat="1" applyFont="1" applyAlignment="1">
      <alignment horizontal="center" vertical="center"/>
    </xf>
    <xf numFmtId="165" fontId="5" fillId="6" borderId="1" xfId="0" applyNumberFormat="1" applyFont="1" applyFill="1" applyBorder="1" applyAlignment="1">
      <alignment vertical="center"/>
    </xf>
    <xf numFmtId="0" fontId="6" fillId="7" borderId="3" xfId="0" applyFont="1" applyFill="1" applyBorder="1" applyAlignment="1">
      <alignment horizontal="center" vertical="center"/>
    </xf>
    <xf numFmtId="168" fontId="2" fillId="0" borderId="2" xfId="0" applyNumberFormat="1" applyFont="1" applyBorder="1" applyAlignment="1">
      <alignment horizontal="center" vertical="center"/>
    </xf>
    <xf numFmtId="168" fontId="2" fillId="3" borderId="2" xfId="0" applyNumberFormat="1" applyFont="1" applyFill="1" applyBorder="1" applyAlignment="1">
      <alignment vertical="center"/>
    </xf>
    <xf numFmtId="169" fontId="2" fillId="0" borderId="0" xfId="0" applyNumberFormat="1" applyFont="1" applyAlignment="1">
      <alignment vertical="center"/>
    </xf>
    <xf numFmtId="168" fontId="2" fillId="0" borderId="0" xfId="2" applyNumberFormat="1" applyFont="1" applyAlignment="1">
      <alignment vertical="center"/>
    </xf>
    <xf numFmtId="0" fontId="2" fillId="8" borderId="0" xfId="0" applyFont="1" applyFill="1" applyAlignment="1">
      <alignment horizontal="center" vertical="center"/>
    </xf>
    <xf numFmtId="165" fontId="2" fillId="0" borderId="1" xfId="0" applyNumberFormat="1" applyFont="1" applyFill="1" applyBorder="1" applyAlignment="1">
      <alignment vertical="center"/>
    </xf>
    <xf numFmtId="0" fontId="2" fillId="7" borderId="0" xfId="0" applyFont="1" applyFill="1" applyAlignment="1">
      <alignment vertical="center" wrapText="1"/>
    </xf>
    <xf numFmtId="0" fontId="2" fillId="7" borderId="0" xfId="0" applyFont="1" applyFill="1" applyAlignment="1">
      <alignment vertical="center"/>
    </xf>
    <xf numFmtId="0" fontId="7" fillId="9" borderId="3" xfId="0" applyFont="1" applyFill="1" applyBorder="1"/>
    <xf numFmtId="0" fontId="8" fillId="9" borderId="3" xfId="0" applyFont="1" applyFill="1" applyBorder="1"/>
    <xf numFmtId="0" fontId="8" fillId="9" borderId="3" xfId="0" applyFont="1" applyFill="1" applyBorder="1" applyAlignment="1">
      <alignment horizontal="center"/>
    </xf>
    <xf numFmtId="0" fontId="10" fillId="9" borderId="3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165" fontId="2" fillId="0" borderId="3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166" fontId="12" fillId="0" borderId="3" xfId="1" applyNumberFormat="1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165" fontId="2" fillId="0" borderId="0" xfId="0" applyNumberFormat="1" applyFont="1" applyFill="1" applyAlignment="1">
      <alignment vertical="center"/>
    </xf>
    <xf numFmtId="165" fontId="5" fillId="0" borderId="1" xfId="0" applyNumberFormat="1" applyFont="1" applyFill="1" applyBorder="1" applyAlignment="1">
      <alignment vertical="center"/>
    </xf>
    <xf numFmtId="165" fontId="13" fillId="8" borderId="0" xfId="0" applyNumberFormat="1" applyFont="1" applyFill="1" applyAlignment="1">
      <alignment vertical="center"/>
    </xf>
    <xf numFmtId="9" fontId="0" fillId="0" borderId="3" xfId="2" applyFont="1" applyBorder="1" applyAlignment="1">
      <alignment horizontal="center" vertical="center"/>
    </xf>
    <xf numFmtId="9" fontId="0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165" fontId="11" fillId="0" borderId="3" xfId="0" applyNumberFormat="1" applyFont="1" applyFill="1" applyBorder="1" applyAlignment="1">
      <alignment horizontal="center" vertic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19" workbookViewId="0">
      <selection activeCell="A46" sqref="A46"/>
    </sheetView>
  </sheetViews>
  <sheetFormatPr baseColWidth="10" defaultColWidth="14.44140625" defaultRowHeight="15" customHeight="1" x14ac:dyDescent="0.25"/>
  <cols>
    <col min="1" max="1" width="18.44140625" customWidth="1"/>
    <col min="2" max="2" width="24.33203125" customWidth="1"/>
    <col min="3" max="3" width="22.109375" customWidth="1"/>
    <col min="4" max="5" width="16.5546875" customWidth="1"/>
    <col min="6" max="7" width="15.33203125" bestFit="1" customWidth="1"/>
    <col min="8" max="9" width="16.33203125" bestFit="1" customWidth="1"/>
    <col min="10" max="13" width="15.33203125" bestFit="1" customWidth="1"/>
    <col min="14" max="14" width="17" bestFit="1" customWidth="1"/>
    <col min="15" max="20" width="14.33203125" bestFit="1" customWidth="1"/>
    <col min="21" max="26" width="15.33203125" bestFit="1" customWidth="1"/>
  </cols>
  <sheetData>
    <row r="1" spans="1:26" ht="12.75" customHeight="1" x14ac:dyDescent="0.25">
      <c r="A1" s="1" t="s">
        <v>0</v>
      </c>
      <c r="B1" s="2">
        <v>3260.2286086223362</v>
      </c>
      <c r="C1" s="3"/>
      <c r="D1" s="4" t="s">
        <v>1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5">
      <c r="A2" s="1" t="s">
        <v>2</v>
      </c>
      <c r="B2" s="38">
        <f>('COSTOS PRY'!F4)/1000000</f>
        <v>5.1978370833333329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5">
      <c r="A3" s="1" t="s">
        <v>3</v>
      </c>
      <c r="B3" s="38">
        <v>1.5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5">
      <c r="A4" s="5"/>
      <c r="B4" s="6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5">
      <c r="A5" s="7"/>
      <c r="B5" s="8" t="s">
        <v>4</v>
      </c>
      <c r="C5" s="40" t="s">
        <v>51</v>
      </c>
      <c r="D5" s="8" t="s">
        <v>4</v>
      </c>
      <c r="E5" s="8" t="s">
        <v>4</v>
      </c>
      <c r="F5" s="8" t="s">
        <v>4</v>
      </c>
      <c r="G5" s="8" t="s">
        <v>4</v>
      </c>
      <c r="H5" s="40" t="s">
        <v>52</v>
      </c>
      <c r="I5" s="8" t="s">
        <v>4</v>
      </c>
      <c r="J5" s="8" t="s">
        <v>4</v>
      </c>
      <c r="K5" s="8" t="s">
        <v>4</v>
      </c>
      <c r="L5" s="8" t="s">
        <v>4</v>
      </c>
      <c r="M5" s="8" t="s">
        <v>4</v>
      </c>
      <c r="N5" s="40" t="s">
        <v>51</v>
      </c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</row>
    <row r="6" spans="1:26" ht="12.75" customHeight="1" x14ac:dyDescent="0.25">
      <c r="A6" s="7"/>
      <c r="B6" s="8">
        <v>0</v>
      </c>
      <c r="C6" s="8">
        <v>1</v>
      </c>
      <c r="D6" s="8">
        <v>2</v>
      </c>
      <c r="E6" s="8">
        <v>3</v>
      </c>
      <c r="F6" s="8">
        <v>4</v>
      </c>
      <c r="G6" s="8">
        <v>5</v>
      </c>
      <c r="H6" s="8">
        <v>6</v>
      </c>
      <c r="I6" s="8">
        <v>7</v>
      </c>
      <c r="J6" s="8">
        <v>8</v>
      </c>
      <c r="K6" s="8">
        <v>9</v>
      </c>
      <c r="L6" s="8">
        <v>10</v>
      </c>
      <c r="M6" s="8">
        <v>11</v>
      </c>
      <c r="N6" s="8">
        <v>12</v>
      </c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</row>
    <row r="7" spans="1:26" ht="12.75" customHeight="1" x14ac:dyDescent="0.25">
      <c r="A7" s="9" t="s">
        <v>5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spans="1:26" ht="12.75" customHeight="1" x14ac:dyDescent="0.25">
      <c r="A8" s="11" t="s">
        <v>6</v>
      </c>
      <c r="B8" s="10"/>
      <c r="C8" s="10">
        <f>$B$1*1000000*0.3</f>
        <v>978068582.58670092</v>
      </c>
      <c r="D8" s="10">
        <v>0</v>
      </c>
      <c r="E8" s="10">
        <v>0</v>
      </c>
      <c r="F8" s="10">
        <v>0</v>
      </c>
      <c r="G8" s="10">
        <v>0</v>
      </c>
      <c r="H8" s="10">
        <f>$B$1*1000000*0.4</f>
        <v>1304091443.4489346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f>$B$1*1000000*0.3</f>
        <v>978068582.58670092</v>
      </c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 spans="1:26" ht="12.75" customHeight="1" x14ac:dyDescent="0.25">
      <c r="A9" s="11" t="s">
        <v>7</v>
      </c>
      <c r="B9" s="10"/>
      <c r="C9" s="10">
        <f t="shared" ref="C9:N9" si="0">SUM(C8)</f>
        <v>978068582.58670092</v>
      </c>
      <c r="D9" s="10">
        <f t="shared" si="0"/>
        <v>0</v>
      </c>
      <c r="E9" s="10">
        <f t="shared" si="0"/>
        <v>0</v>
      </c>
      <c r="F9" s="10">
        <f t="shared" si="0"/>
        <v>0</v>
      </c>
      <c r="G9" s="10">
        <f t="shared" si="0"/>
        <v>0</v>
      </c>
      <c r="H9" s="10">
        <f t="shared" si="0"/>
        <v>1304091443.4489346</v>
      </c>
      <c r="I9" s="10">
        <f t="shared" si="0"/>
        <v>0</v>
      </c>
      <c r="J9" s="10">
        <f t="shared" si="0"/>
        <v>0</v>
      </c>
      <c r="K9" s="10">
        <f t="shared" si="0"/>
        <v>0</v>
      </c>
      <c r="L9" s="10">
        <f t="shared" si="0"/>
        <v>0</v>
      </c>
      <c r="M9" s="10">
        <f t="shared" si="0"/>
        <v>0</v>
      </c>
      <c r="N9" s="10">
        <f t="shared" si="0"/>
        <v>978068582.58670092</v>
      </c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spans="1:26" ht="12.75" customHeight="1" x14ac:dyDescent="0.25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</row>
    <row r="11" spans="1:26" ht="12.75" customHeight="1" x14ac:dyDescent="0.25">
      <c r="A11" s="12" t="s">
        <v>8</v>
      </c>
      <c r="B11" s="13" t="s">
        <v>9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spans="1:26" ht="12.75" customHeight="1" x14ac:dyDescent="0.25">
      <c r="A12" s="14" t="s">
        <v>10</v>
      </c>
      <c r="B12" s="13">
        <f>'COSTOS PRY'!C19</f>
        <v>997984720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 spans="1:26" ht="12.75" customHeight="1" x14ac:dyDescent="0.25">
      <c r="A13" s="14" t="s">
        <v>11</v>
      </c>
      <c r="B13" s="13"/>
      <c r="C13" s="13">
        <f t="shared" ref="C13:N13" si="1">$B$3*1000000</f>
        <v>1500000</v>
      </c>
      <c r="D13" s="13">
        <f t="shared" si="1"/>
        <v>1500000</v>
      </c>
      <c r="E13" s="13">
        <f t="shared" si="1"/>
        <v>1500000</v>
      </c>
      <c r="F13" s="13">
        <f t="shared" si="1"/>
        <v>1500000</v>
      </c>
      <c r="G13" s="13">
        <f t="shared" si="1"/>
        <v>1500000</v>
      </c>
      <c r="H13" s="13">
        <f t="shared" si="1"/>
        <v>1500000</v>
      </c>
      <c r="I13" s="13">
        <f t="shared" si="1"/>
        <v>1500000</v>
      </c>
      <c r="J13" s="13">
        <f t="shared" si="1"/>
        <v>1500000</v>
      </c>
      <c r="K13" s="13">
        <f t="shared" si="1"/>
        <v>1500000</v>
      </c>
      <c r="L13" s="13">
        <f t="shared" si="1"/>
        <v>1500000</v>
      </c>
      <c r="M13" s="13">
        <f t="shared" si="1"/>
        <v>1500000</v>
      </c>
      <c r="N13" s="13">
        <f t="shared" si="1"/>
        <v>1500000</v>
      </c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spans="1:26" ht="26.4" x14ac:dyDescent="0.25">
      <c r="A14" s="14" t="s">
        <v>12</v>
      </c>
      <c r="B14" s="13"/>
      <c r="C14" s="13">
        <f t="shared" ref="C14:N14" si="2">($B$2*1000000*1.6)*5</f>
        <v>41582696.666666664</v>
      </c>
      <c r="D14" s="13">
        <f t="shared" si="2"/>
        <v>41582696.666666664</v>
      </c>
      <c r="E14" s="13">
        <f t="shared" si="2"/>
        <v>41582696.666666664</v>
      </c>
      <c r="F14" s="13">
        <f t="shared" si="2"/>
        <v>41582696.666666664</v>
      </c>
      <c r="G14" s="13">
        <f t="shared" si="2"/>
        <v>41582696.666666664</v>
      </c>
      <c r="H14" s="13">
        <f t="shared" si="2"/>
        <v>41582696.666666664</v>
      </c>
      <c r="I14" s="13">
        <f t="shared" si="2"/>
        <v>41582696.666666664</v>
      </c>
      <c r="J14" s="13">
        <f t="shared" si="2"/>
        <v>41582696.666666664</v>
      </c>
      <c r="K14" s="13">
        <f t="shared" si="2"/>
        <v>41582696.666666664</v>
      </c>
      <c r="L14" s="13">
        <f t="shared" si="2"/>
        <v>41582696.666666664</v>
      </c>
      <c r="M14" s="13">
        <f t="shared" si="2"/>
        <v>41582696.666666664</v>
      </c>
      <c r="N14" s="13">
        <f t="shared" si="2"/>
        <v>41582696.666666664</v>
      </c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spans="1:26" ht="12.75" customHeight="1" x14ac:dyDescent="0.25">
      <c r="A15" s="14" t="s">
        <v>13</v>
      </c>
      <c r="B15" s="13">
        <f t="shared" ref="B15:N15" si="3">SUM(B12:B14)</f>
        <v>997984720</v>
      </c>
      <c r="C15" s="13">
        <f t="shared" si="3"/>
        <v>43082696.666666664</v>
      </c>
      <c r="D15" s="13">
        <f t="shared" si="3"/>
        <v>43082696.666666664</v>
      </c>
      <c r="E15" s="13">
        <f t="shared" si="3"/>
        <v>43082696.666666664</v>
      </c>
      <c r="F15" s="13">
        <f t="shared" si="3"/>
        <v>43082696.666666664</v>
      </c>
      <c r="G15" s="13">
        <f t="shared" si="3"/>
        <v>43082696.666666664</v>
      </c>
      <c r="H15" s="13">
        <f t="shared" si="3"/>
        <v>43082696.666666664</v>
      </c>
      <c r="I15" s="13">
        <f t="shared" si="3"/>
        <v>43082696.666666664</v>
      </c>
      <c r="J15" s="13">
        <f t="shared" si="3"/>
        <v>43082696.666666664</v>
      </c>
      <c r="K15" s="13">
        <f t="shared" si="3"/>
        <v>43082696.666666664</v>
      </c>
      <c r="L15" s="13">
        <f t="shared" si="3"/>
        <v>43082696.666666664</v>
      </c>
      <c r="M15" s="13">
        <f t="shared" si="3"/>
        <v>43082696.666666664</v>
      </c>
      <c r="N15" s="13">
        <f t="shared" si="3"/>
        <v>43082696.666666664</v>
      </c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spans="1:26" ht="12.75" customHeight="1" x14ac:dyDescent="0.25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</row>
    <row r="17" spans="1:26" ht="12.75" customHeight="1" x14ac:dyDescent="0.25">
      <c r="A17" s="5" t="s">
        <v>14</v>
      </c>
      <c r="B17" s="6">
        <f t="shared" ref="B17:N17" si="4">B9-B15</f>
        <v>-997984720</v>
      </c>
      <c r="C17" s="6">
        <f>C9-C15</f>
        <v>934985885.92003429</v>
      </c>
      <c r="D17" s="6">
        <f t="shared" si="4"/>
        <v>-43082696.666666664</v>
      </c>
      <c r="E17" s="6">
        <f t="shared" si="4"/>
        <v>-43082696.666666664</v>
      </c>
      <c r="F17" s="6">
        <f t="shared" si="4"/>
        <v>-43082696.666666664</v>
      </c>
      <c r="G17" s="6">
        <f t="shared" si="4"/>
        <v>-43082696.666666664</v>
      </c>
      <c r="H17" s="6">
        <f t="shared" si="4"/>
        <v>1261008746.7822678</v>
      </c>
      <c r="I17" s="6">
        <f t="shared" si="4"/>
        <v>-43082696.666666664</v>
      </c>
      <c r="J17" s="6">
        <f t="shared" si="4"/>
        <v>-43082696.666666664</v>
      </c>
      <c r="K17" s="6">
        <f t="shared" si="4"/>
        <v>-43082696.666666664</v>
      </c>
      <c r="L17" s="6">
        <f t="shared" si="4"/>
        <v>-43082696.666666664</v>
      </c>
      <c r="M17" s="6">
        <f t="shared" si="4"/>
        <v>-43082696.666666664</v>
      </c>
      <c r="N17" s="6">
        <f t="shared" si="4"/>
        <v>934985885.92003429</v>
      </c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</row>
    <row r="18" spans="1:26" ht="12.75" customHeight="1" x14ac:dyDescent="0.25">
      <c r="A18" s="5" t="s">
        <v>15</v>
      </c>
      <c r="B18" s="6"/>
      <c r="C18" s="6">
        <v>94654581</v>
      </c>
      <c r="D18" s="6">
        <f>$C$18</f>
        <v>94654581</v>
      </c>
      <c r="E18" s="6">
        <f t="shared" ref="E18:N18" si="5">$C$18</f>
        <v>94654581</v>
      </c>
      <c r="F18" s="6">
        <f t="shared" si="5"/>
        <v>94654581</v>
      </c>
      <c r="G18" s="6">
        <f t="shared" si="5"/>
        <v>94654581</v>
      </c>
      <c r="H18" s="6">
        <f t="shared" si="5"/>
        <v>94654581</v>
      </c>
      <c r="I18" s="6">
        <f t="shared" si="5"/>
        <v>94654581</v>
      </c>
      <c r="J18" s="6">
        <f t="shared" si="5"/>
        <v>94654581</v>
      </c>
      <c r="K18" s="6">
        <f t="shared" si="5"/>
        <v>94654581</v>
      </c>
      <c r="L18" s="6">
        <f t="shared" si="5"/>
        <v>94654581</v>
      </c>
      <c r="M18" s="6">
        <f t="shared" si="5"/>
        <v>94654581</v>
      </c>
      <c r="N18" s="6">
        <f t="shared" si="5"/>
        <v>94654581</v>
      </c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</row>
    <row r="19" spans="1:26" ht="12.75" customHeight="1" x14ac:dyDescent="0.25">
      <c r="A19" s="15" t="s">
        <v>16</v>
      </c>
      <c r="B19" s="16">
        <f t="shared" ref="B19:N19" si="6">B17-B18</f>
        <v>-997984720</v>
      </c>
      <c r="C19" s="42">
        <f>C17-C18</f>
        <v>840331304.92003429</v>
      </c>
      <c r="D19" s="16">
        <f>D17-D18</f>
        <v>-137737277.66666666</v>
      </c>
      <c r="E19" s="16">
        <f t="shared" si="6"/>
        <v>-137737277.66666666</v>
      </c>
      <c r="F19" s="16">
        <f t="shared" si="6"/>
        <v>-137737277.66666666</v>
      </c>
      <c r="G19" s="16">
        <f t="shared" si="6"/>
        <v>-137737277.66666666</v>
      </c>
      <c r="H19" s="16">
        <f t="shared" si="6"/>
        <v>1166354165.7822678</v>
      </c>
      <c r="I19" s="16">
        <f t="shared" si="6"/>
        <v>-137737277.66666666</v>
      </c>
      <c r="J19" s="16">
        <f t="shared" si="6"/>
        <v>-137737277.66666666</v>
      </c>
      <c r="K19" s="16">
        <f t="shared" si="6"/>
        <v>-137737277.66666666</v>
      </c>
      <c r="L19" s="16">
        <f t="shared" si="6"/>
        <v>-137737277.66666666</v>
      </c>
      <c r="M19" s="16">
        <f t="shared" si="6"/>
        <v>-137737277.66666666</v>
      </c>
      <c r="N19" s="16">
        <f t="shared" si="6"/>
        <v>840331304.92003429</v>
      </c>
      <c r="O19" s="65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spans="1:26" ht="12.75" customHeight="1" x14ac:dyDescent="0.25">
      <c r="A20" s="5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</row>
    <row r="21" spans="1:26" ht="12.75" customHeight="1" x14ac:dyDescent="0.25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</row>
    <row r="22" spans="1:26" ht="12.75" customHeight="1" x14ac:dyDescent="0.25">
      <c r="A22" s="17" t="s">
        <v>17</v>
      </c>
      <c r="B22" s="44">
        <v>0.08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</row>
    <row r="23" spans="1:26" ht="12.75" customHeight="1" x14ac:dyDescent="0.25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</row>
    <row r="24" spans="1:26" ht="12.75" customHeight="1" x14ac:dyDescent="0.25">
      <c r="A24" s="18" t="s">
        <v>18</v>
      </c>
      <c r="B24" s="19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</row>
    <row r="25" spans="1:26" ht="12.75" customHeight="1" x14ac:dyDescent="0.25">
      <c r="A25" s="20" t="s">
        <v>19</v>
      </c>
      <c r="B25" s="21">
        <f>NPV(B22,C19:N19)</f>
        <v>1077823496.9999995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</row>
    <row r="26" spans="1:26" ht="12.75" customHeight="1" x14ac:dyDescent="0.25">
      <c r="A26" s="20" t="s">
        <v>10</v>
      </c>
      <c r="B26" s="21">
        <f>$B$12</f>
        <v>997984720</v>
      </c>
      <c r="C26" s="46">
        <f>B26*B22</f>
        <v>79838777.600000009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</row>
    <row r="27" spans="1:26" ht="12.75" customHeight="1" x14ac:dyDescent="0.25">
      <c r="A27" s="22" t="s">
        <v>20</v>
      </c>
      <c r="B27" s="23">
        <f>B25-B26</f>
        <v>79838776.999999523</v>
      </c>
      <c r="C27" s="47">
        <f>(B27/B26)</f>
        <v>7.9999999398787908E-2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</row>
    <row r="28" spans="1:26" ht="12.75" customHeight="1" x14ac:dyDescent="0.25">
      <c r="A28" s="22" t="s">
        <v>21</v>
      </c>
      <c r="B28" s="45">
        <f>IRR(B19:N19)</f>
        <v>0.10012074458606302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</row>
    <row r="29" spans="1:26" ht="12.75" customHeight="1" x14ac:dyDescent="0.25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</row>
    <row r="30" spans="1:26" ht="12.75" customHeight="1" x14ac:dyDescent="0.25">
      <c r="A30" s="50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</row>
    <row r="31" spans="1:26" ht="12.75" customHeight="1" x14ac:dyDescent="0.25">
      <c r="A31" s="5"/>
      <c r="B31" s="3"/>
      <c r="C31" s="8" t="s">
        <v>4</v>
      </c>
      <c r="D31" s="8" t="s">
        <v>4</v>
      </c>
      <c r="E31" s="8" t="s">
        <v>4</v>
      </c>
      <c r="F31" s="8" t="s">
        <v>4</v>
      </c>
      <c r="G31" s="8" t="s">
        <v>4</v>
      </c>
      <c r="H31" s="8" t="s">
        <v>4</v>
      </c>
      <c r="I31" s="8" t="s">
        <v>4</v>
      </c>
      <c r="J31" s="8" t="s">
        <v>4</v>
      </c>
      <c r="K31" s="8" t="s">
        <v>4</v>
      </c>
      <c r="L31" s="8" t="s">
        <v>4</v>
      </c>
      <c r="M31" s="8" t="s">
        <v>4</v>
      </c>
      <c r="N31" s="8" t="s">
        <v>4</v>
      </c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</row>
    <row r="32" spans="1:26" ht="12.75" customHeight="1" x14ac:dyDescent="0.25">
      <c r="A32" s="5"/>
      <c r="B32" s="3"/>
      <c r="C32" s="8">
        <v>1</v>
      </c>
      <c r="D32" s="8">
        <v>2</v>
      </c>
      <c r="E32" s="8">
        <v>3</v>
      </c>
      <c r="F32" s="8">
        <v>4</v>
      </c>
      <c r="G32" s="8">
        <v>5</v>
      </c>
      <c r="H32" s="8">
        <v>6</v>
      </c>
      <c r="I32" s="8">
        <v>7</v>
      </c>
      <c r="J32" s="8">
        <v>8</v>
      </c>
      <c r="K32" s="8">
        <v>9</v>
      </c>
      <c r="L32" s="8">
        <v>10</v>
      </c>
      <c r="M32" s="8">
        <v>11</v>
      </c>
      <c r="N32" s="8">
        <v>12</v>
      </c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</row>
    <row r="33" spans="1:26" ht="12.75" customHeight="1" x14ac:dyDescent="0.25">
      <c r="A33" s="24" t="s">
        <v>22</v>
      </c>
      <c r="B33" s="3"/>
      <c r="C33" s="6">
        <f t="shared" ref="C33:N33" si="7">C19/POWER(1+$B$22,C32)</f>
        <v>778084541.59262431</v>
      </c>
      <c r="D33" s="6">
        <f t="shared" si="7"/>
        <v>-118087515.14631914</v>
      </c>
      <c r="E33" s="6">
        <f t="shared" si="7"/>
        <v>-109340291.80214734</v>
      </c>
      <c r="F33" s="6">
        <f t="shared" si="7"/>
        <v>-101241010.9279142</v>
      </c>
      <c r="G33" s="6">
        <f t="shared" si="7"/>
        <v>-93741676.785105735</v>
      </c>
      <c r="H33" s="6">
        <f t="shared" si="7"/>
        <v>735000969.46456635</v>
      </c>
      <c r="I33" s="6">
        <f t="shared" si="7"/>
        <v>-80368378.588053614</v>
      </c>
      <c r="J33" s="6">
        <f t="shared" si="7"/>
        <v>-74415165.359308898</v>
      </c>
      <c r="K33" s="6">
        <f t="shared" si="7"/>
        <v>-68902930.888248965</v>
      </c>
      <c r="L33" s="6">
        <f t="shared" si="7"/>
        <v>-63799010.081712008</v>
      </c>
      <c r="M33" s="6">
        <f t="shared" si="7"/>
        <v>-59073157.483066678</v>
      </c>
      <c r="N33" s="6">
        <f t="shared" si="7"/>
        <v>333707123.0046854</v>
      </c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</row>
    <row r="34" spans="1:26" ht="12.75" customHeight="1" x14ac:dyDescent="0.25">
      <c r="A34" s="24" t="s">
        <v>23</v>
      </c>
      <c r="B34" s="3"/>
      <c r="C34" s="49">
        <f>C33</f>
        <v>778084541.59262431</v>
      </c>
      <c r="D34" s="49">
        <f>C34+D33</f>
        <v>659997026.44630516</v>
      </c>
      <c r="E34" s="49">
        <f t="shared" ref="E34:N34" si="8">D34+E33</f>
        <v>550656734.64415777</v>
      </c>
      <c r="F34" s="49">
        <f t="shared" si="8"/>
        <v>449415723.71624357</v>
      </c>
      <c r="G34" s="49">
        <f t="shared" si="8"/>
        <v>355674046.9311378</v>
      </c>
      <c r="H34" s="66">
        <f t="shared" si="8"/>
        <v>1090675016.3957043</v>
      </c>
      <c r="I34" s="6">
        <f t="shared" si="8"/>
        <v>1010306637.8076507</v>
      </c>
      <c r="J34" s="6">
        <f t="shared" si="8"/>
        <v>935891472.44834185</v>
      </c>
      <c r="K34" s="6">
        <f t="shared" si="8"/>
        <v>866988541.56009293</v>
      </c>
      <c r="L34" s="6">
        <f t="shared" si="8"/>
        <v>803189531.47838092</v>
      </c>
      <c r="M34" s="6">
        <f t="shared" si="8"/>
        <v>744116373.99531424</v>
      </c>
      <c r="N34" s="6">
        <f t="shared" si="8"/>
        <v>1077823496.9999995</v>
      </c>
      <c r="O34" s="49"/>
      <c r="P34" s="49"/>
      <c r="Q34" s="49"/>
      <c r="R34" s="49"/>
      <c r="S34" s="49"/>
      <c r="T34" s="64"/>
      <c r="U34" s="64"/>
      <c r="V34" s="64"/>
      <c r="W34" s="64"/>
      <c r="X34" s="64"/>
      <c r="Y34" s="64"/>
      <c r="Z34" s="64"/>
    </row>
    <row r="35" spans="1:26" ht="12.75" customHeight="1" x14ac:dyDescent="0.25">
      <c r="A35" s="25" t="s">
        <v>24</v>
      </c>
      <c r="B35" s="48">
        <v>6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</row>
    <row r="36" spans="1:26" ht="12.75" customHeight="1" x14ac:dyDescent="0.25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</row>
    <row r="37" spans="1:26" ht="12.75" customHeight="1" x14ac:dyDescent="0.25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5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5">
      <c r="A39" s="70" t="s">
        <v>25</v>
      </c>
      <c r="B39" s="70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5">
      <c r="A40" s="70"/>
      <c r="B40" s="70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5">
      <c r="A41" s="57" t="s">
        <v>26</v>
      </c>
      <c r="B41" s="58">
        <f>SUM(C8:N8)</f>
        <v>3260228608.6223364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5">
      <c r="A42" s="57" t="s">
        <v>27</v>
      </c>
      <c r="B42" s="58">
        <f>SUM(C13:N14)</f>
        <v>516992360.00000006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3.2" x14ac:dyDescent="0.25">
      <c r="A43" s="57" t="s">
        <v>28</v>
      </c>
      <c r="B43" s="58">
        <f>B41-B42</f>
        <v>2743236248.6223364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26.4" x14ac:dyDescent="0.25">
      <c r="A44" s="57" t="s">
        <v>29</v>
      </c>
      <c r="B44" s="58">
        <f>SUM(C18:N18)</f>
        <v>1135854972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26.4" x14ac:dyDescent="0.25">
      <c r="A45" s="59" t="s">
        <v>60</v>
      </c>
      <c r="B45" s="58">
        <f>B43-B44</f>
        <v>1607381276.6223364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3.2" x14ac:dyDescent="0.25">
      <c r="A46" s="57" t="s">
        <v>30</v>
      </c>
      <c r="B46" s="58">
        <f>B45*0.19</f>
        <v>305402442.55824393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26.4" x14ac:dyDescent="0.25">
      <c r="A47" s="71" t="s">
        <v>31</v>
      </c>
      <c r="B47" s="72">
        <f>B45-B46</f>
        <v>1301978834.0640924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5">
      <c r="A48" s="5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5">
      <c r="A49" s="5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5">
      <c r="A50" s="5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5">
      <c r="A51" s="5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5">
      <c r="A52" s="5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5">
      <c r="A53" s="5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5">
      <c r="A54" s="5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5">
      <c r="A55" s="5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5">
      <c r="A56" s="5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5">
      <c r="A57" s="5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5">
      <c r="A58" s="5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5">
      <c r="A59" s="5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5">
      <c r="A60" s="5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5">
      <c r="A61" s="5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5">
      <c r="A62" s="5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5">
      <c r="A63" s="5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5">
      <c r="A64" s="5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25">
      <c r="A65" s="5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25">
      <c r="A66" s="5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25">
      <c r="A67" s="5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25">
      <c r="A68" s="5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25">
      <c r="A69" s="5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25">
      <c r="A70" s="5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25">
      <c r="A71" s="5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25">
      <c r="A72" s="5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25">
      <c r="A73" s="5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 x14ac:dyDescent="0.25">
      <c r="A74" s="5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25">
      <c r="A75" s="5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25">
      <c r="A76" s="5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 x14ac:dyDescent="0.25">
      <c r="A77" s="5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25">
      <c r="A78" s="5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25">
      <c r="A79" s="5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25">
      <c r="A80" s="5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5">
      <c r="A81" s="5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5">
      <c r="A82" s="5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5">
      <c r="A83" s="5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5">
      <c r="A84" s="5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5">
      <c r="A85" s="5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 x14ac:dyDescent="0.25">
      <c r="A86" s="5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25">
      <c r="A87" s="5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25">
      <c r="A88" s="5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25">
      <c r="A89" s="5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 x14ac:dyDescent="0.25">
      <c r="A90" s="5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 x14ac:dyDescent="0.25">
      <c r="A91" s="5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 x14ac:dyDescent="0.25">
      <c r="A92" s="5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 x14ac:dyDescent="0.25">
      <c r="A93" s="5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 x14ac:dyDescent="0.25">
      <c r="A94" s="5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 x14ac:dyDescent="0.25">
      <c r="A95" s="5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 x14ac:dyDescent="0.25">
      <c r="A96" s="5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 x14ac:dyDescent="0.25">
      <c r="A97" s="5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 x14ac:dyDescent="0.25">
      <c r="A98" s="5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 x14ac:dyDescent="0.25">
      <c r="A99" s="5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 x14ac:dyDescent="0.25">
      <c r="A100" s="5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25">
      <c r="A101" s="5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25">
      <c r="A102" s="5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25">
      <c r="A103" s="5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25">
      <c r="A104" s="5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25">
      <c r="A105" s="5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25">
      <c r="A106" s="5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25">
      <c r="A107" s="5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25">
      <c r="A108" s="5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25">
      <c r="A109" s="5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25">
      <c r="A110" s="5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5">
      <c r="A111" s="5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5">
      <c r="A112" s="5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5">
      <c r="A113" s="5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5">
      <c r="A114" s="5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5">
      <c r="A115" s="5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5">
      <c r="A116" s="5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5">
      <c r="A117" s="5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5">
      <c r="A118" s="5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5">
      <c r="A119" s="5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5">
      <c r="A120" s="5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5">
      <c r="A121" s="5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5">
      <c r="A122" s="5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5">
      <c r="A123" s="5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5">
      <c r="A124" s="5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5">
      <c r="A125" s="5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5">
      <c r="A126" s="5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5">
      <c r="A127" s="5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5">
      <c r="A128" s="5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5">
      <c r="A129" s="5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5">
      <c r="A130" s="5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5">
      <c r="A131" s="5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5">
      <c r="A132" s="5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5">
      <c r="A133" s="5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5">
      <c r="A134" s="5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5">
      <c r="A135" s="5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5">
      <c r="A136" s="5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5">
      <c r="A137" s="5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5">
      <c r="A138" s="5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5">
      <c r="A139" s="5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5">
      <c r="A140" s="5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5">
      <c r="A141" s="5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5">
      <c r="A142" s="5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5">
      <c r="A143" s="5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5">
      <c r="A144" s="5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5">
      <c r="A145" s="5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5">
      <c r="A146" s="5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5">
      <c r="A147" s="5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5">
      <c r="A148" s="5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5">
      <c r="A149" s="5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5">
      <c r="A150" s="5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5">
      <c r="A151" s="5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5">
      <c r="A152" s="5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5">
      <c r="A153" s="5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5">
      <c r="A154" s="5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5">
      <c r="A155" s="5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5">
      <c r="A156" s="5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5">
      <c r="A157" s="5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5">
      <c r="A158" s="5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5">
      <c r="A159" s="5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5">
      <c r="A160" s="5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5">
      <c r="A161" s="5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5">
      <c r="A162" s="5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5">
      <c r="A163" s="5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5">
      <c r="A164" s="5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5">
      <c r="A165" s="5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5">
      <c r="A166" s="5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5">
      <c r="A167" s="5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5">
      <c r="A168" s="5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5">
      <c r="A169" s="5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5">
      <c r="A170" s="5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5">
      <c r="A171" s="5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5">
      <c r="A172" s="5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5">
      <c r="A173" s="5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5">
      <c r="A174" s="5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5">
      <c r="A175" s="5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5">
      <c r="A176" s="5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5">
      <c r="A177" s="5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5">
      <c r="A178" s="5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5">
      <c r="A179" s="5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5">
      <c r="A180" s="5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5">
      <c r="A181" s="5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5">
      <c r="A182" s="5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5">
      <c r="A183" s="5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5">
      <c r="A184" s="5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5">
      <c r="A185" s="5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5">
      <c r="A186" s="5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5">
      <c r="A187" s="5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5">
      <c r="A188" s="5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5">
      <c r="A189" s="5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5">
      <c r="A190" s="5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5">
      <c r="A191" s="5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5">
      <c r="A192" s="5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5">
      <c r="A193" s="5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5">
      <c r="A194" s="5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5">
      <c r="A195" s="5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5">
      <c r="A196" s="5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5">
      <c r="A197" s="5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5">
      <c r="A198" s="5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5">
      <c r="A199" s="5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5">
      <c r="A200" s="5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5">
      <c r="A201" s="5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5">
      <c r="A202" s="5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5">
      <c r="A203" s="5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5">
      <c r="A204" s="5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5">
      <c r="A205" s="5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5">
      <c r="A206" s="5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5">
      <c r="A207" s="5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5">
      <c r="A208" s="5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5">
      <c r="A209" s="5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5">
      <c r="A210" s="5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5">
      <c r="A211" s="5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5">
      <c r="A212" s="5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5">
      <c r="A213" s="5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5">
      <c r="A214" s="5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5">
      <c r="A215" s="5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5">
      <c r="A216" s="5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5">
      <c r="A217" s="5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5">
      <c r="A218" s="5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5">
      <c r="A219" s="5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5">
      <c r="A220" s="5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5">
      <c r="A221" s="5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5">
      <c r="A222" s="5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5">
      <c r="A223" s="5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5">
      <c r="A224" s="5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5">
      <c r="A225" s="5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5">
      <c r="A226" s="5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5">
      <c r="A227" s="5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5">
      <c r="A228" s="5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5">
      <c r="A229" s="5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5">
      <c r="A230" s="5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5">
      <c r="A231" s="5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5">
      <c r="A232" s="5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5">
      <c r="A233" s="5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5">
      <c r="A234" s="5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5">
      <c r="A235" s="5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5">
      <c r="A236" s="5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5">
      <c r="A237" s="5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5">
      <c r="A238" s="5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5">
      <c r="A239" s="5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5">
      <c r="A240" s="5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5">
      <c r="A241" s="5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5">
      <c r="A242" s="5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5">
      <c r="A243" s="5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5">
      <c r="A244" s="5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5">
      <c r="A245" s="5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5">
      <c r="A246" s="5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5">
      <c r="A247" s="5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5">
      <c r="A248" s="5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5">
      <c r="A249" s="5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5">
      <c r="A250" s="5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5">
      <c r="A251" s="5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5">
      <c r="A252" s="5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5">
      <c r="A253" s="5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5">
      <c r="A254" s="5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5">
      <c r="A255" s="5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5">
      <c r="A256" s="5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5">
      <c r="A257" s="5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5">
      <c r="A258" s="5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5">
      <c r="A259" s="5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5">
      <c r="A260" s="5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5">
      <c r="A261" s="5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5">
      <c r="A262" s="5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5">
      <c r="A263" s="5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5">
      <c r="A264" s="5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5">
      <c r="A265" s="5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5">
      <c r="A266" s="5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5">
      <c r="A267" s="5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5">
      <c r="A268" s="5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5">
      <c r="A269" s="5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5">
      <c r="A270" s="5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5">
      <c r="A271" s="5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5">
      <c r="A272" s="5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5">
      <c r="A273" s="5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5">
      <c r="A274" s="5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5">
      <c r="A275" s="5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5">
      <c r="A276" s="5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5">
      <c r="A277" s="5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5">
      <c r="A278" s="5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5">
      <c r="A279" s="5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5">
      <c r="A280" s="5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5">
      <c r="A281" s="5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5">
      <c r="A282" s="5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5">
      <c r="A283" s="5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5">
      <c r="A284" s="5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5">
      <c r="A285" s="5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5">
      <c r="A286" s="5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5">
      <c r="A287" s="5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5">
      <c r="A288" s="5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5">
      <c r="A289" s="5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5">
      <c r="A290" s="5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5">
      <c r="A291" s="5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5">
      <c r="A292" s="5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5">
      <c r="A293" s="5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5">
      <c r="A294" s="5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5">
      <c r="A295" s="5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5">
      <c r="A296" s="5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5">
      <c r="A297" s="5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5">
      <c r="A298" s="5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5">
      <c r="A299" s="5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5">
      <c r="A300" s="5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5">
      <c r="A301" s="5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5">
      <c r="A302" s="5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5">
      <c r="A303" s="5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5">
      <c r="A304" s="5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5">
      <c r="A305" s="5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5">
      <c r="A306" s="5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5">
      <c r="A307" s="5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5">
      <c r="A308" s="5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5">
      <c r="A309" s="5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5">
      <c r="A310" s="5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5">
      <c r="A311" s="5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5">
      <c r="A312" s="5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5">
      <c r="A313" s="5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5">
      <c r="A314" s="5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5">
      <c r="A315" s="5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5">
      <c r="A316" s="5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5">
      <c r="A317" s="5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5">
      <c r="A318" s="5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5">
      <c r="A319" s="5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5">
      <c r="A320" s="5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5">
      <c r="A321" s="5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5">
      <c r="A322" s="5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5">
      <c r="A323" s="5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5">
      <c r="A324" s="5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5">
      <c r="A325" s="5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5">
      <c r="A326" s="5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5">
      <c r="A327" s="5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5">
      <c r="A328" s="5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5">
      <c r="A329" s="5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5">
      <c r="A330" s="5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5">
      <c r="A331" s="5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5">
      <c r="A332" s="5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5">
      <c r="A333" s="5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5">
      <c r="A334" s="5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5">
      <c r="A335" s="5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5">
      <c r="A336" s="5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5">
      <c r="A337" s="5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5">
      <c r="A338" s="5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5">
      <c r="A339" s="5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5">
      <c r="A340" s="5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5">
      <c r="A341" s="5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5">
      <c r="A342" s="5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5">
      <c r="A343" s="5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5">
      <c r="A344" s="5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5">
      <c r="A345" s="5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5">
      <c r="A346" s="5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5">
      <c r="A347" s="5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5">
      <c r="A348" s="5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5">
      <c r="A349" s="5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5">
      <c r="A350" s="5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5">
      <c r="A351" s="5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5">
      <c r="A352" s="5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5">
      <c r="A353" s="5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5">
      <c r="A354" s="5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5">
      <c r="A355" s="5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5">
      <c r="A356" s="5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5">
      <c r="A357" s="5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5">
      <c r="A358" s="5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5">
      <c r="A359" s="5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5">
      <c r="A360" s="5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5">
      <c r="A361" s="5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5">
      <c r="A362" s="5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5">
      <c r="A363" s="5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5">
      <c r="A364" s="5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5">
      <c r="A365" s="5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5">
      <c r="A366" s="5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5">
      <c r="A367" s="5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5">
      <c r="A368" s="5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5">
      <c r="A369" s="5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5">
      <c r="A370" s="5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5">
      <c r="A371" s="5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5">
      <c r="A372" s="5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5">
      <c r="A373" s="5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5">
      <c r="A374" s="5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5">
      <c r="A375" s="5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5">
      <c r="A376" s="5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5">
      <c r="A377" s="5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5">
      <c r="A378" s="5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5">
      <c r="A379" s="5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5">
      <c r="A380" s="5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5">
      <c r="A381" s="5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5">
      <c r="A382" s="5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5">
      <c r="A383" s="5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5">
      <c r="A384" s="5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5">
      <c r="A385" s="5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5">
      <c r="A386" s="5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5">
      <c r="A387" s="5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5">
      <c r="A388" s="5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5">
      <c r="A389" s="5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5">
      <c r="A390" s="5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5">
      <c r="A391" s="5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5">
      <c r="A392" s="5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5">
      <c r="A393" s="5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5">
      <c r="A394" s="5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5">
      <c r="A395" s="5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5">
      <c r="A396" s="5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5">
      <c r="A397" s="5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5">
      <c r="A398" s="5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5">
      <c r="A399" s="5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5">
      <c r="A400" s="5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5">
      <c r="A401" s="5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5">
      <c r="A402" s="5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5">
      <c r="A403" s="5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5">
      <c r="A404" s="5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5">
      <c r="A405" s="5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5">
      <c r="A406" s="5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5">
      <c r="A407" s="5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5">
      <c r="A408" s="5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5">
      <c r="A409" s="5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5">
      <c r="A410" s="5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5">
      <c r="A411" s="5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5">
      <c r="A412" s="5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5">
      <c r="A413" s="5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5">
      <c r="A414" s="5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5">
      <c r="A415" s="5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5">
      <c r="A416" s="5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5">
      <c r="A417" s="5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5">
      <c r="A418" s="5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5">
      <c r="A419" s="5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5">
      <c r="A420" s="5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5">
      <c r="A421" s="5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5">
      <c r="A422" s="5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5">
      <c r="A423" s="5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5">
      <c r="A424" s="5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5">
      <c r="A425" s="5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5">
      <c r="A426" s="5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5">
      <c r="A427" s="5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5">
      <c r="A428" s="5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5">
      <c r="A429" s="5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5">
      <c r="A430" s="5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5">
      <c r="A431" s="5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5">
      <c r="A432" s="5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5">
      <c r="A433" s="5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5">
      <c r="A434" s="5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5">
      <c r="A435" s="5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5">
      <c r="A436" s="5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5">
      <c r="A437" s="5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5">
      <c r="A438" s="5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5">
      <c r="A439" s="5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5">
      <c r="A440" s="5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5">
      <c r="A441" s="5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5">
      <c r="A442" s="5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5">
      <c r="A443" s="5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5">
      <c r="A444" s="5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5">
      <c r="A445" s="5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5">
      <c r="A446" s="5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5">
      <c r="A447" s="5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5">
      <c r="A448" s="5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5">
      <c r="A449" s="5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5">
      <c r="A450" s="5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5">
      <c r="A451" s="5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5">
      <c r="A452" s="5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5">
      <c r="A453" s="5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5">
      <c r="A454" s="5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5">
      <c r="A455" s="5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5">
      <c r="A456" s="5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5">
      <c r="A457" s="5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5">
      <c r="A458" s="5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5">
      <c r="A459" s="5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5">
      <c r="A460" s="5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5">
      <c r="A461" s="5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5">
      <c r="A462" s="5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5">
      <c r="A463" s="5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5">
      <c r="A464" s="5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5">
      <c r="A465" s="5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5">
      <c r="A466" s="5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5">
      <c r="A467" s="5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5">
      <c r="A468" s="5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5">
      <c r="A469" s="5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5">
      <c r="A470" s="5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5">
      <c r="A471" s="5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5">
      <c r="A472" s="5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5">
      <c r="A473" s="5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5">
      <c r="A474" s="5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5">
      <c r="A475" s="5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5">
      <c r="A476" s="5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5">
      <c r="A477" s="5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5">
      <c r="A478" s="5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5">
      <c r="A479" s="5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5">
      <c r="A480" s="5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5">
      <c r="A481" s="5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5">
      <c r="A482" s="5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5">
      <c r="A483" s="5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5">
      <c r="A484" s="5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5">
      <c r="A485" s="5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5">
      <c r="A486" s="5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5">
      <c r="A487" s="5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5">
      <c r="A488" s="5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5">
      <c r="A489" s="5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5">
      <c r="A490" s="5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5">
      <c r="A491" s="5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5">
      <c r="A492" s="5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5">
      <c r="A493" s="5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5">
      <c r="A494" s="5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5">
      <c r="A495" s="5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5">
      <c r="A496" s="5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5">
      <c r="A497" s="5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5">
      <c r="A498" s="5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5">
      <c r="A499" s="5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5">
      <c r="A500" s="5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5">
      <c r="A501" s="5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5">
      <c r="A502" s="5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5">
      <c r="A503" s="5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5">
      <c r="A504" s="5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5">
      <c r="A505" s="5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5">
      <c r="A506" s="5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5">
      <c r="A507" s="5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5">
      <c r="A508" s="5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5">
      <c r="A509" s="5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5">
      <c r="A510" s="5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5">
      <c r="A511" s="5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5">
      <c r="A512" s="5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5">
      <c r="A513" s="5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5">
      <c r="A514" s="5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5">
      <c r="A515" s="5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5">
      <c r="A516" s="5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5">
      <c r="A517" s="5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5">
      <c r="A518" s="5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5">
      <c r="A519" s="5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5">
      <c r="A520" s="5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5">
      <c r="A521" s="5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5">
      <c r="A522" s="5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5">
      <c r="A523" s="5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5">
      <c r="A524" s="5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5">
      <c r="A525" s="5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5">
      <c r="A526" s="5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5">
      <c r="A527" s="5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5">
      <c r="A528" s="5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5">
      <c r="A529" s="5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5">
      <c r="A530" s="5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5">
      <c r="A531" s="5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5">
      <c r="A532" s="5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5">
      <c r="A533" s="5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5">
      <c r="A534" s="5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5">
      <c r="A535" s="5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5">
      <c r="A536" s="5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5">
      <c r="A537" s="5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5">
      <c r="A538" s="5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5">
      <c r="A539" s="5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5">
      <c r="A540" s="5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5">
      <c r="A541" s="5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5">
      <c r="A542" s="5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5">
      <c r="A543" s="5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5">
      <c r="A544" s="5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5">
      <c r="A545" s="5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5">
      <c r="A546" s="5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5">
      <c r="A547" s="5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5">
      <c r="A548" s="5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5">
      <c r="A549" s="5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5">
      <c r="A550" s="5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5">
      <c r="A551" s="5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5">
      <c r="A552" s="5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5">
      <c r="A553" s="5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5">
      <c r="A554" s="5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5">
      <c r="A555" s="5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5">
      <c r="A556" s="5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5">
      <c r="A557" s="5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5">
      <c r="A558" s="5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5">
      <c r="A559" s="5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5">
      <c r="A560" s="5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5">
      <c r="A561" s="5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5">
      <c r="A562" s="5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5">
      <c r="A563" s="5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5">
      <c r="A564" s="5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5">
      <c r="A565" s="5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5">
      <c r="A566" s="5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5">
      <c r="A567" s="5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5">
      <c r="A568" s="5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5">
      <c r="A569" s="5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5">
      <c r="A570" s="5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5">
      <c r="A571" s="5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5">
      <c r="A572" s="5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5">
      <c r="A573" s="5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5">
      <c r="A574" s="5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5">
      <c r="A575" s="5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5">
      <c r="A576" s="5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5">
      <c r="A577" s="5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5">
      <c r="A578" s="5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5">
      <c r="A579" s="5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5">
      <c r="A580" s="5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5">
      <c r="A581" s="5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5">
      <c r="A582" s="5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5">
      <c r="A583" s="5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5">
      <c r="A584" s="5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5">
      <c r="A585" s="5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5">
      <c r="A586" s="5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5">
      <c r="A587" s="5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5">
      <c r="A588" s="5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5">
      <c r="A589" s="5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5">
      <c r="A590" s="5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5">
      <c r="A591" s="5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5">
      <c r="A592" s="5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5">
      <c r="A593" s="5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5">
      <c r="A594" s="5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5">
      <c r="A595" s="5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5">
      <c r="A596" s="5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5">
      <c r="A597" s="5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5">
      <c r="A598" s="5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5">
      <c r="A599" s="5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5">
      <c r="A600" s="5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5">
      <c r="A601" s="5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5">
      <c r="A602" s="5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5">
      <c r="A603" s="5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5">
      <c r="A604" s="5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5">
      <c r="A605" s="5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5">
      <c r="A606" s="5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5">
      <c r="A607" s="5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5">
      <c r="A608" s="5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5">
      <c r="A609" s="5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5">
      <c r="A610" s="5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5">
      <c r="A611" s="5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5">
      <c r="A612" s="5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5">
      <c r="A613" s="5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5">
      <c r="A614" s="5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5">
      <c r="A615" s="5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5">
      <c r="A616" s="5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5">
      <c r="A617" s="5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5">
      <c r="A618" s="5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5">
      <c r="A619" s="5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5">
      <c r="A620" s="5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5">
      <c r="A621" s="5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5">
      <c r="A622" s="5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5">
      <c r="A623" s="5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5">
      <c r="A624" s="5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5">
      <c r="A625" s="5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5">
      <c r="A626" s="5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5">
      <c r="A627" s="5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5">
      <c r="A628" s="5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5">
      <c r="A629" s="5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5">
      <c r="A630" s="5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5">
      <c r="A631" s="5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5">
      <c r="A632" s="5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5">
      <c r="A633" s="5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5">
      <c r="A634" s="5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5">
      <c r="A635" s="5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5">
      <c r="A636" s="5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5">
      <c r="A637" s="5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5">
      <c r="A638" s="5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5">
      <c r="A639" s="5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5">
      <c r="A640" s="5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5">
      <c r="A641" s="5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5">
      <c r="A642" s="5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5">
      <c r="A643" s="5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5">
      <c r="A644" s="5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5">
      <c r="A645" s="5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5">
      <c r="A646" s="5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5">
      <c r="A647" s="5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5">
      <c r="A648" s="5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5">
      <c r="A649" s="5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5">
      <c r="A650" s="5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5">
      <c r="A651" s="5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5">
      <c r="A652" s="5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5">
      <c r="A653" s="5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5">
      <c r="A654" s="5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5">
      <c r="A655" s="5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5">
      <c r="A656" s="5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5">
      <c r="A657" s="5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5">
      <c r="A658" s="5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5">
      <c r="A659" s="5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5">
      <c r="A660" s="5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5">
      <c r="A661" s="5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5">
      <c r="A662" s="5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5">
      <c r="A663" s="5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5">
      <c r="A664" s="5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5">
      <c r="A665" s="5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5">
      <c r="A666" s="5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5">
      <c r="A667" s="5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5">
      <c r="A668" s="5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5">
      <c r="A669" s="5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5">
      <c r="A670" s="5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5">
      <c r="A671" s="5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5">
      <c r="A672" s="5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5">
      <c r="A673" s="5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5">
      <c r="A674" s="5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5">
      <c r="A675" s="5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5">
      <c r="A676" s="5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5">
      <c r="A677" s="5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5">
      <c r="A678" s="5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5">
      <c r="A679" s="5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5">
      <c r="A680" s="5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5">
      <c r="A681" s="5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5">
      <c r="A682" s="5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5">
      <c r="A683" s="5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5">
      <c r="A684" s="5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5">
      <c r="A685" s="5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5">
      <c r="A686" s="5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5">
      <c r="A687" s="5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5">
      <c r="A688" s="5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5">
      <c r="A689" s="5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5">
      <c r="A690" s="5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5">
      <c r="A691" s="5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5">
      <c r="A692" s="5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5">
      <c r="A693" s="5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5">
      <c r="A694" s="5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5">
      <c r="A695" s="5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5">
      <c r="A696" s="5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5">
      <c r="A697" s="5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5">
      <c r="A698" s="5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5">
      <c r="A699" s="5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5">
      <c r="A700" s="5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5">
      <c r="A701" s="5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5">
      <c r="A702" s="5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5">
      <c r="A703" s="5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5">
      <c r="A704" s="5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5">
      <c r="A705" s="5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5">
      <c r="A706" s="5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5">
      <c r="A707" s="5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5">
      <c r="A708" s="5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5">
      <c r="A709" s="5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5">
      <c r="A710" s="5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5">
      <c r="A711" s="5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5">
      <c r="A712" s="5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5">
      <c r="A713" s="5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5">
      <c r="A714" s="5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5">
      <c r="A715" s="5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5">
      <c r="A716" s="5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5">
      <c r="A717" s="5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5">
      <c r="A718" s="5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5">
      <c r="A719" s="5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5">
      <c r="A720" s="5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5">
      <c r="A721" s="5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5">
      <c r="A722" s="5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5">
      <c r="A723" s="5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5">
      <c r="A724" s="5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5">
      <c r="A725" s="5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5">
      <c r="A726" s="5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5">
      <c r="A727" s="5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5">
      <c r="A728" s="5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5">
      <c r="A729" s="5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5">
      <c r="A730" s="5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5">
      <c r="A731" s="5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5">
      <c r="A732" s="5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5">
      <c r="A733" s="5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5">
      <c r="A734" s="5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5">
      <c r="A735" s="5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5">
      <c r="A736" s="5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5">
      <c r="A737" s="5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5">
      <c r="A738" s="5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5">
      <c r="A739" s="5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5">
      <c r="A740" s="5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5">
      <c r="A741" s="5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5">
      <c r="A742" s="5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5">
      <c r="A743" s="5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5">
      <c r="A744" s="5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5">
      <c r="A745" s="5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5">
      <c r="A746" s="5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5">
      <c r="A747" s="5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5">
      <c r="A748" s="5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5">
      <c r="A749" s="5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5">
      <c r="A750" s="5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5">
      <c r="A751" s="5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5">
      <c r="A752" s="5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5">
      <c r="A753" s="5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5">
      <c r="A754" s="5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5">
      <c r="A755" s="5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5">
      <c r="A756" s="5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5">
      <c r="A757" s="5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5">
      <c r="A758" s="5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5">
      <c r="A759" s="5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5">
      <c r="A760" s="5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5">
      <c r="A761" s="5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5">
      <c r="A762" s="5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5">
      <c r="A763" s="5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5">
      <c r="A764" s="5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5">
      <c r="A765" s="5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5">
      <c r="A766" s="5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5">
      <c r="A767" s="5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5">
      <c r="A768" s="5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5">
      <c r="A769" s="5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5">
      <c r="A770" s="5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5">
      <c r="A771" s="5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5">
      <c r="A772" s="5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5">
      <c r="A773" s="5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5">
      <c r="A774" s="5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5">
      <c r="A775" s="5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5">
      <c r="A776" s="5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5">
      <c r="A777" s="5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5">
      <c r="A778" s="5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5">
      <c r="A779" s="5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5">
      <c r="A780" s="5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5">
      <c r="A781" s="5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5">
      <c r="A782" s="5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5">
      <c r="A783" s="5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5">
      <c r="A784" s="5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5">
      <c r="A785" s="5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5">
      <c r="A786" s="5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5">
      <c r="A787" s="5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5">
      <c r="A788" s="5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5">
      <c r="A789" s="5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5">
      <c r="A790" s="5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5">
      <c r="A791" s="5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5">
      <c r="A792" s="5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5">
      <c r="A793" s="5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5">
      <c r="A794" s="5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5">
      <c r="A795" s="5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5">
      <c r="A796" s="5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5">
      <c r="A797" s="5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5">
      <c r="A798" s="5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5">
      <c r="A799" s="5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5">
      <c r="A800" s="5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5">
      <c r="A801" s="5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5">
      <c r="A802" s="5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5">
      <c r="A803" s="5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5">
      <c r="A804" s="5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5">
      <c r="A805" s="5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5">
      <c r="A806" s="5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5">
      <c r="A807" s="5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5">
      <c r="A808" s="5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5">
      <c r="A809" s="5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5">
      <c r="A810" s="5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5">
      <c r="A811" s="5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5">
      <c r="A812" s="5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5">
      <c r="A813" s="5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5">
      <c r="A814" s="5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5">
      <c r="A815" s="5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5">
      <c r="A816" s="5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5">
      <c r="A817" s="5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5">
      <c r="A818" s="5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5">
      <c r="A819" s="5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5">
      <c r="A820" s="5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5">
      <c r="A821" s="5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5">
      <c r="A822" s="5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5">
      <c r="A823" s="5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5">
      <c r="A824" s="5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5">
      <c r="A825" s="5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5">
      <c r="A826" s="5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5">
      <c r="A827" s="5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5">
      <c r="A828" s="5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5">
      <c r="A829" s="5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5">
      <c r="A830" s="5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5">
      <c r="A831" s="5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5">
      <c r="A832" s="5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5">
      <c r="A833" s="5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5">
      <c r="A834" s="5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5">
      <c r="A835" s="5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5">
      <c r="A836" s="5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5">
      <c r="A837" s="5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5">
      <c r="A838" s="5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5">
      <c r="A839" s="5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5">
      <c r="A840" s="5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5">
      <c r="A841" s="5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5">
      <c r="A842" s="5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5">
      <c r="A843" s="5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5">
      <c r="A844" s="5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5">
      <c r="A845" s="5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5">
      <c r="A846" s="5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5">
      <c r="A847" s="5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5">
      <c r="A848" s="5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5">
      <c r="A849" s="5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5">
      <c r="A850" s="5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5">
      <c r="A851" s="5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5">
      <c r="A852" s="5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5">
      <c r="A853" s="5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5">
      <c r="A854" s="5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5">
      <c r="A855" s="5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5">
      <c r="A856" s="5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5">
      <c r="A857" s="5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5">
      <c r="A858" s="5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5">
      <c r="A859" s="5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5">
      <c r="A860" s="5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5">
      <c r="A861" s="5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5">
      <c r="A862" s="5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5">
      <c r="A863" s="5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5">
      <c r="A864" s="5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5">
      <c r="A865" s="5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5">
      <c r="A866" s="5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5">
      <c r="A867" s="5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5">
      <c r="A868" s="5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5">
      <c r="A869" s="5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5">
      <c r="A870" s="5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5">
      <c r="A871" s="5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5">
      <c r="A872" s="5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5">
      <c r="A873" s="5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5">
      <c r="A874" s="5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5">
      <c r="A875" s="5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5">
      <c r="A876" s="5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5">
      <c r="A877" s="5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5">
      <c r="A878" s="5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5">
      <c r="A879" s="5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5">
      <c r="A880" s="5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5">
      <c r="A881" s="5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5">
      <c r="A882" s="5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5">
      <c r="A883" s="5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5">
      <c r="A884" s="5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5">
      <c r="A885" s="5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5">
      <c r="A886" s="5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5">
      <c r="A887" s="5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5">
      <c r="A888" s="5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5">
      <c r="A889" s="5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5">
      <c r="A890" s="5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5">
      <c r="A891" s="5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5">
      <c r="A892" s="5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5">
      <c r="A893" s="5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5">
      <c r="A894" s="5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5">
      <c r="A895" s="5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5">
      <c r="A896" s="5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5">
      <c r="A897" s="5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5">
      <c r="A898" s="5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5">
      <c r="A899" s="5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5">
      <c r="A900" s="5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5">
      <c r="A901" s="5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5">
      <c r="A902" s="5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5">
      <c r="A903" s="5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5">
      <c r="A904" s="5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5">
      <c r="A905" s="5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5">
      <c r="A906" s="5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5">
      <c r="A907" s="5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5">
      <c r="A908" s="5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5">
      <c r="A909" s="5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5">
      <c r="A910" s="5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5">
      <c r="A911" s="5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5">
      <c r="A912" s="5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5">
      <c r="A913" s="5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5">
      <c r="A914" s="5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5">
      <c r="A915" s="5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5">
      <c r="A916" s="5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5">
      <c r="A917" s="5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5">
      <c r="A918" s="5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5">
      <c r="A919" s="5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5">
      <c r="A920" s="5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5">
      <c r="A921" s="5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5">
      <c r="A922" s="5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5">
      <c r="A923" s="5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5">
      <c r="A924" s="5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5">
      <c r="A925" s="5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5">
      <c r="A926" s="5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5">
      <c r="A927" s="5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5">
      <c r="A928" s="5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5">
      <c r="A929" s="5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5">
      <c r="A930" s="5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5">
      <c r="A931" s="5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5">
      <c r="A932" s="5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5">
      <c r="A933" s="5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5">
      <c r="A934" s="5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5">
      <c r="A935" s="5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5">
      <c r="A936" s="5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5">
      <c r="A937" s="5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5">
      <c r="A938" s="5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5">
      <c r="A939" s="5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5">
      <c r="A940" s="5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5">
      <c r="A941" s="5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5">
      <c r="A942" s="5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5">
      <c r="A943" s="5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5">
      <c r="A944" s="5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5">
      <c r="A945" s="5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5">
      <c r="A946" s="5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5">
      <c r="A947" s="5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5">
      <c r="A948" s="5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5">
      <c r="A949" s="5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5">
      <c r="A950" s="5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5">
      <c r="A951" s="5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5">
      <c r="A952" s="5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5">
      <c r="A953" s="5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5">
      <c r="A954" s="5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5">
      <c r="A955" s="5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5">
      <c r="A956" s="5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5">
      <c r="A957" s="5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5">
      <c r="A958" s="5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5">
      <c r="A959" s="5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5">
      <c r="A960" s="5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5">
      <c r="A961" s="5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5">
      <c r="A962" s="5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5">
      <c r="A963" s="5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5">
      <c r="A964" s="5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5">
      <c r="A965" s="5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5">
      <c r="A966" s="5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5">
      <c r="A967" s="5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5">
      <c r="A968" s="5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5">
      <c r="A969" s="5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5">
      <c r="A970" s="5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5">
      <c r="A971" s="5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5">
      <c r="A972" s="5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5">
      <c r="A973" s="5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5">
      <c r="A974" s="5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5">
      <c r="A975" s="5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5">
      <c r="A976" s="5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5">
      <c r="A977" s="5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5">
      <c r="A978" s="5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5">
      <c r="A979" s="5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5">
      <c r="A980" s="5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5">
      <c r="A981" s="5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5">
      <c r="A982" s="5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5">
      <c r="A983" s="5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5">
      <c r="A984" s="5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5">
      <c r="A985" s="5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5">
      <c r="A986" s="5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5">
      <c r="A987" s="5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5">
      <c r="A988" s="5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25">
      <c r="A989" s="5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25">
      <c r="A990" s="5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25">
      <c r="A991" s="5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25">
      <c r="A992" s="5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25">
      <c r="A993" s="5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 x14ac:dyDescent="0.25">
      <c r="A994" s="5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 x14ac:dyDescent="0.25">
      <c r="A995" s="5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 x14ac:dyDescent="0.25">
      <c r="A996" s="5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 x14ac:dyDescent="0.25">
      <c r="A997" s="5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 x14ac:dyDescent="0.25">
      <c r="A998" s="5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 x14ac:dyDescent="0.25">
      <c r="A999" s="5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 x14ac:dyDescent="0.25">
      <c r="A1000" s="5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A39:B40"/>
  </mergeCells>
  <pageMargins left="0.75" right="0.75" top="1" bottom="1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6F9DC-17DB-4A94-BC97-80262297D61A}">
  <dimension ref="B4:D8"/>
  <sheetViews>
    <sheetView showGridLines="0" zoomScale="145" zoomScaleNormal="145" workbookViewId="0">
      <selection activeCell="E11" sqref="E11"/>
    </sheetView>
  </sheetViews>
  <sheetFormatPr baseColWidth="10" defaultRowHeight="13.2" x14ac:dyDescent="0.25"/>
  <cols>
    <col min="2" max="2" width="11.5546875" style="27"/>
    <col min="3" max="3" width="18.21875" style="27" bestFit="1" customWidth="1"/>
    <col min="4" max="4" width="11.5546875" style="27"/>
  </cols>
  <sheetData>
    <row r="4" spans="2:4" ht="15.6" x14ac:dyDescent="0.25">
      <c r="B4" s="43" t="s">
        <v>55</v>
      </c>
      <c r="C4" s="43" t="s">
        <v>56</v>
      </c>
      <c r="D4" s="43" t="s">
        <v>57</v>
      </c>
    </row>
    <row r="5" spans="2:4" x14ac:dyDescent="0.25">
      <c r="B5" s="33">
        <v>1</v>
      </c>
      <c r="C5" s="32">
        <v>978068582</v>
      </c>
      <c r="D5" s="67">
        <v>0.3</v>
      </c>
    </row>
    <row r="6" spans="2:4" x14ac:dyDescent="0.25">
      <c r="B6" s="33">
        <v>6</v>
      </c>
      <c r="C6" s="32">
        <v>1304091443</v>
      </c>
      <c r="D6" s="68">
        <v>0.4</v>
      </c>
    </row>
    <row r="7" spans="2:4" x14ac:dyDescent="0.25">
      <c r="B7" s="33">
        <v>12</v>
      </c>
      <c r="C7" s="32">
        <v>978068582</v>
      </c>
      <c r="D7" s="67">
        <v>0.3</v>
      </c>
    </row>
    <row r="8" spans="2:4" ht="15.6" x14ac:dyDescent="0.25">
      <c r="B8" s="69" t="s">
        <v>58</v>
      </c>
      <c r="C8" s="32">
        <f>SUM(C5:C7)</f>
        <v>3260228607</v>
      </c>
      <c r="D8" s="67">
        <f>SUM(D5:D7)</f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1002"/>
  <sheetViews>
    <sheetView showGridLines="0" zoomScale="145" zoomScaleNormal="145" workbookViewId="0">
      <selection activeCell="B5" sqref="B5"/>
    </sheetView>
  </sheetViews>
  <sheetFormatPr baseColWidth="10" defaultColWidth="14.44140625" defaultRowHeight="15" customHeight="1" x14ac:dyDescent="0.25"/>
  <cols>
    <col min="1" max="2" width="10.6640625" customWidth="1"/>
    <col min="3" max="3" width="15.5546875" bestFit="1" customWidth="1"/>
    <col min="4" max="4" width="12" bestFit="1" customWidth="1"/>
    <col min="5" max="5" width="16.44140625" style="27" bestFit="1" customWidth="1"/>
    <col min="6" max="6" width="12" style="27" bestFit="1" customWidth="1"/>
    <col min="7" max="26" width="10.6640625" customWidth="1"/>
  </cols>
  <sheetData>
    <row r="1" spans="2:6" ht="12.75" customHeight="1" x14ac:dyDescent="0.25"/>
    <row r="2" spans="2:6" ht="12.75" customHeight="1" x14ac:dyDescent="0.25">
      <c r="B2" s="43" t="s">
        <v>45</v>
      </c>
      <c r="C2" s="43" t="s">
        <v>46</v>
      </c>
      <c r="E2" s="55" t="s">
        <v>48</v>
      </c>
      <c r="F2" s="32">
        <v>3720</v>
      </c>
    </row>
    <row r="3" spans="2:6" ht="12.75" customHeight="1" x14ac:dyDescent="0.3">
      <c r="B3" s="52" t="s">
        <v>32</v>
      </c>
      <c r="C3" s="33"/>
      <c r="E3" s="55" t="s">
        <v>53</v>
      </c>
      <c r="F3" s="33">
        <v>12</v>
      </c>
    </row>
    <row r="4" spans="2:6" ht="12.75" customHeight="1" x14ac:dyDescent="0.3">
      <c r="B4" s="30" t="s">
        <v>59</v>
      </c>
      <c r="C4" s="34">
        <f>$F$2*18000</f>
        <v>66960000</v>
      </c>
      <c r="E4" s="55" t="s">
        <v>54</v>
      </c>
      <c r="F4" s="34">
        <f>($C$14/$F$3)/1.6</f>
        <v>5197837.083333333</v>
      </c>
    </row>
    <row r="5" spans="2:6" ht="12.75" customHeight="1" x14ac:dyDescent="0.3">
      <c r="B5" s="28" t="s">
        <v>33</v>
      </c>
      <c r="C5" s="34">
        <f>$F$2*95000</f>
        <v>353400000</v>
      </c>
    </row>
    <row r="6" spans="2:6" ht="12.75" customHeight="1" x14ac:dyDescent="0.3">
      <c r="B6" s="30" t="s">
        <v>49</v>
      </c>
      <c r="C6" s="34">
        <v>35000000</v>
      </c>
    </row>
    <row r="7" spans="2:6" ht="12.75" customHeight="1" x14ac:dyDescent="0.3">
      <c r="B7" s="28" t="s">
        <v>34</v>
      </c>
      <c r="C7" s="32">
        <v>7500000</v>
      </c>
    </row>
    <row r="8" spans="2:6" ht="12.75" customHeight="1" x14ac:dyDescent="0.3">
      <c r="B8" s="53" t="s">
        <v>35</v>
      </c>
      <c r="C8" s="35"/>
    </row>
    <row r="9" spans="2:6" ht="12.75" customHeight="1" x14ac:dyDescent="0.3">
      <c r="B9" s="28" t="s">
        <v>36</v>
      </c>
      <c r="C9" s="32">
        <f>$F$2*2093</f>
        <v>7785960</v>
      </c>
      <c r="F9" s="36"/>
    </row>
    <row r="10" spans="2:6" ht="12.75" customHeight="1" x14ac:dyDescent="0.3">
      <c r="B10" s="28" t="s">
        <v>37</v>
      </c>
      <c r="C10" s="32">
        <f>$F$2*6000</f>
        <v>22320000</v>
      </c>
    </row>
    <row r="11" spans="2:6" ht="12.75" customHeight="1" x14ac:dyDescent="0.3">
      <c r="B11" s="28" t="s">
        <v>38</v>
      </c>
      <c r="C11" s="37">
        <f>$F$2*1620</f>
        <v>6026400</v>
      </c>
    </row>
    <row r="12" spans="2:6" ht="12.75" customHeight="1" x14ac:dyDescent="0.3">
      <c r="B12" s="60" t="s">
        <v>47</v>
      </c>
      <c r="C12" s="61">
        <f>SUM(C4:C11)</f>
        <v>498992360</v>
      </c>
    </row>
    <row r="13" spans="2:6" ht="12.75" customHeight="1" x14ac:dyDescent="0.3">
      <c r="B13" s="54" t="s">
        <v>39</v>
      </c>
      <c r="C13" s="32"/>
    </row>
    <row r="14" spans="2:6" ht="12.75" customHeight="1" x14ac:dyDescent="0.3">
      <c r="B14" s="29" t="s">
        <v>40</v>
      </c>
      <c r="C14" s="32">
        <f>$C$12/5</f>
        <v>99798472</v>
      </c>
      <c r="D14" s="39"/>
      <c r="E14" s="31"/>
      <c r="F14" s="41"/>
    </row>
    <row r="15" spans="2:6" ht="12.75" customHeight="1" x14ac:dyDescent="0.3">
      <c r="B15" s="29" t="s">
        <v>41</v>
      </c>
      <c r="C15" s="32">
        <f t="shared" ref="C15:C18" si="0">$C$12/5</f>
        <v>99798472</v>
      </c>
      <c r="D15" s="39"/>
      <c r="F15" s="36"/>
    </row>
    <row r="16" spans="2:6" ht="12.75" customHeight="1" x14ac:dyDescent="0.3">
      <c r="B16" s="29" t="s">
        <v>42</v>
      </c>
      <c r="C16" s="32">
        <f t="shared" si="0"/>
        <v>99798472</v>
      </c>
    </row>
    <row r="17" spans="2:6" ht="12.75" customHeight="1" x14ac:dyDescent="0.3">
      <c r="B17" s="29" t="s">
        <v>43</v>
      </c>
      <c r="C17" s="32">
        <f t="shared" si="0"/>
        <v>99798472</v>
      </c>
    </row>
    <row r="18" spans="2:6" ht="12.75" customHeight="1" x14ac:dyDescent="0.3">
      <c r="B18" s="29" t="s">
        <v>44</v>
      </c>
      <c r="C18" s="32">
        <f t="shared" si="0"/>
        <v>99798472</v>
      </c>
      <c r="F18" s="36"/>
    </row>
    <row r="19" spans="2:6" ht="12.75" customHeight="1" x14ac:dyDescent="0.25">
      <c r="B19" s="56" t="s">
        <v>50</v>
      </c>
      <c r="C19" s="61">
        <f>SUM(C14:C18)+C12</f>
        <v>997984720</v>
      </c>
    </row>
    <row r="20" spans="2:6" ht="12.75" customHeight="1" x14ac:dyDescent="0.25"/>
    <row r="21" spans="2:6" ht="12.75" customHeight="1" x14ac:dyDescent="0.25"/>
    <row r="22" spans="2:6" ht="12.75" customHeight="1" x14ac:dyDescent="0.25"/>
    <row r="23" spans="2:6" ht="12.75" customHeight="1" x14ac:dyDescent="0.25"/>
    <row r="24" spans="2:6" ht="12.75" customHeight="1" x14ac:dyDescent="0.25"/>
    <row r="25" spans="2:6" ht="12.75" customHeight="1" x14ac:dyDescent="0.25"/>
    <row r="26" spans="2:6" ht="12.75" customHeight="1" x14ac:dyDescent="0.3">
      <c r="C26" s="26"/>
    </row>
    <row r="27" spans="2:6" ht="12.75" customHeight="1" x14ac:dyDescent="0.25"/>
    <row r="28" spans="2:6" ht="12.75" customHeight="1" x14ac:dyDescent="0.25"/>
    <row r="29" spans="2:6" ht="12.75" customHeight="1" x14ac:dyDescent="0.25"/>
    <row r="30" spans="2:6" ht="12.75" customHeight="1" x14ac:dyDescent="0.25"/>
    <row r="31" spans="2:6" ht="12.75" customHeight="1" x14ac:dyDescent="0.25"/>
    <row r="32" spans="2:6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  <row r="1001" ht="12.75" customHeight="1" x14ac:dyDescent="0.25"/>
    <row r="1002" ht="12.75" customHeight="1" x14ac:dyDescent="0.2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EVALUACION PRY OPCION 1</vt:lpstr>
      <vt:lpstr>Oferta</vt:lpstr>
      <vt:lpstr>COSTOS PRY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Leonardo M. Benitez</cp:lastModifiedBy>
  <dcterms:modified xsi:type="dcterms:W3CDTF">2021-04-30T03:36:07Z</dcterms:modified>
</cp:coreProperties>
</file>