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eo7s\Documents\Universidad\03 APM\07 mod Gestión Económica\"/>
    </mc:Choice>
  </mc:AlternateContent>
  <xr:revisionPtr revIDLastSave="0" documentId="13_ncr:1_{EF22B80C-E388-41BC-90A6-4FEA6C7E5E12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EVALUACION PRY OPCION 2" sheetId="2" r:id="rId1"/>
    <sheet name="OFERTA" sheetId="4" r:id="rId2"/>
    <sheet name="COSTOS PRY" sheetId="3" r:id="rId3"/>
  </sheets>
  <definedNames>
    <definedName name="Inflacion1">#REF!</definedName>
    <definedName name="Inflacion2">#REF!</definedName>
    <definedName name="Inflacion3">#REF!</definedName>
    <definedName name="Inflacion4">#REF!</definedName>
    <definedName name="Inflacion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2" l="1"/>
  <c r="BJ15" i="2"/>
  <c r="BJ14" i="2"/>
  <c r="B42" i="2" s="1"/>
  <c r="AX13" i="2"/>
  <c r="AX16" i="2" s="1"/>
  <c r="AL13" i="2"/>
  <c r="AL16" i="2" s="1"/>
  <c r="Z13" i="2"/>
  <c r="B16" i="2"/>
  <c r="AX15" i="2"/>
  <c r="AX14" i="2"/>
  <c r="AL15" i="2"/>
  <c r="AL14" i="2"/>
  <c r="AU14" i="2"/>
  <c r="AU15" i="2"/>
  <c r="AU16" i="2"/>
  <c r="Z15" i="2"/>
  <c r="Z14" i="2"/>
  <c r="BJ16" i="2" l="1"/>
  <c r="P14" i="2" l="1"/>
  <c r="Q14" i="2"/>
  <c r="R14" i="2"/>
  <c r="S14" i="2"/>
  <c r="T14" i="2"/>
  <c r="U14" i="2"/>
  <c r="V14" i="2"/>
  <c r="W14" i="2"/>
  <c r="X14" i="2"/>
  <c r="Y14" i="2"/>
  <c r="AA14" i="2"/>
  <c r="AB14" i="2"/>
  <c r="AC14" i="2"/>
  <c r="AD14" i="2"/>
  <c r="AE14" i="2"/>
  <c r="AF14" i="2"/>
  <c r="AG14" i="2"/>
  <c r="AH14" i="2"/>
  <c r="AI14" i="2"/>
  <c r="AJ14" i="2"/>
  <c r="AK14" i="2"/>
  <c r="AM14" i="2"/>
  <c r="AN14" i="2"/>
  <c r="AO14" i="2"/>
  <c r="AP14" i="2"/>
  <c r="AQ14" i="2"/>
  <c r="AR14" i="2"/>
  <c r="AS14" i="2"/>
  <c r="AT14" i="2"/>
  <c r="AV14" i="2"/>
  <c r="AW14" i="2"/>
  <c r="AY14" i="2"/>
  <c r="AZ14" i="2"/>
  <c r="BA14" i="2"/>
  <c r="BB14" i="2"/>
  <c r="BC14" i="2"/>
  <c r="BD14" i="2"/>
  <c r="BE14" i="2"/>
  <c r="BF14" i="2"/>
  <c r="BG14" i="2"/>
  <c r="BH14" i="2"/>
  <c r="BI14" i="2"/>
  <c r="O14" i="2"/>
  <c r="P19" i="2"/>
  <c r="Q19" i="2"/>
  <c r="R19" i="2"/>
  <c r="S19" i="2"/>
  <c r="T19" i="2"/>
  <c r="U19" i="2"/>
  <c r="V19" i="2"/>
  <c r="W19" i="2"/>
  <c r="X19" i="2"/>
  <c r="Y19" i="2"/>
  <c r="Z19" i="2"/>
  <c r="AB19" i="2"/>
  <c r="AC19" i="2"/>
  <c r="AD19" i="2"/>
  <c r="AE19" i="2"/>
  <c r="AF19" i="2"/>
  <c r="AG19" i="2"/>
  <c r="AH19" i="2"/>
  <c r="AI19" i="2"/>
  <c r="AJ19" i="2"/>
  <c r="AK19" i="2"/>
  <c r="AL19" i="2"/>
  <c r="AN19" i="2"/>
  <c r="AO19" i="2"/>
  <c r="AP19" i="2"/>
  <c r="AQ19" i="2"/>
  <c r="AR19" i="2"/>
  <c r="AS19" i="2"/>
  <c r="AT19" i="2"/>
  <c r="AU19" i="2"/>
  <c r="AV19" i="2"/>
  <c r="AW19" i="2"/>
  <c r="AX19" i="2"/>
  <c r="AZ19" i="2"/>
  <c r="BA19" i="2"/>
  <c r="BB19" i="2"/>
  <c r="BC19" i="2"/>
  <c r="BD19" i="2"/>
  <c r="BE19" i="2"/>
  <c r="BF19" i="2"/>
  <c r="BG19" i="2"/>
  <c r="BH19" i="2"/>
  <c r="BI19" i="2"/>
  <c r="BJ19" i="2"/>
  <c r="E19" i="2"/>
  <c r="F19" i="2"/>
  <c r="G19" i="2"/>
  <c r="H19" i="2"/>
  <c r="I19" i="2"/>
  <c r="J19" i="2"/>
  <c r="K19" i="2"/>
  <c r="L19" i="2"/>
  <c r="M19" i="2"/>
  <c r="N19" i="2"/>
  <c r="D19" i="2"/>
  <c r="O8" i="2"/>
  <c r="O9" i="2" s="1"/>
  <c r="P8" i="2"/>
  <c r="P9" i="2" s="1"/>
  <c r="Q8" i="2"/>
  <c r="Q9" i="2" s="1"/>
  <c r="R8" i="2"/>
  <c r="R9" i="2" s="1"/>
  <c r="S8" i="2"/>
  <c r="S9" i="2" s="1"/>
  <c r="T8" i="2"/>
  <c r="T9" i="2" s="1"/>
  <c r="U8" i="2"/>
  <c r="U9" i="2" s="1"/>
  <c r="V8" i="2"/>
  <c r="V9" i="2" s="1"/>
  <c r="W8" i="2"/>
  <c r="W9" i="2" s="1"/>
  <c r="X8" i="2"/>
  <c r="X9" i="2" s="1"/>
  <c r="Y8" i="2"/>
  <c r="Y9" i="2" s="1"/>
  <c r="Z8" i="2"/>
  <c r="Z9" i="2" s="1"/>
  <c r="AA8" i="2"/>
  <c r="AA9" i="2" s="1"/>
  <c r="AB8" i="2"/>
  <c r="AB9" i="2" s="1"/>
  <c r="AC8" i="2"/>
  <c r="AC9" i="2" s="1"/>
  <c r="AD8" i="2"/>
  <c r="AD9" i="2" s="1"/>
  <c r="AE8" i="2"/>
  <c r="AE9" i="2" s="1"/>
  <c r="AF8" i="2"/>
  <c r="AF9" i="2" s="1"/>
  <c r="AG8" i="2"/>
  <c r="AG9" i="2" s="1"/>
  <c r="AH8" i="2"/>
  <c r="AH9" i="2" s="1"/>
  <c r="AI8" i="2"/>
  <c r="AI9" i="2" s="1"/>
  <c r="AJ8" i="2"/>
  <c r="AJ9" i="2" s="1"/>
  <c r="AK8" i="2"/>
  <c r="AK9" i="2" s="1"/>
  <c r="AL8" i="2"/>
  <c r="AL9" i="2" s="1"/>
  <c r="AM8" i="2"/>
  <c r="AM9" i="2" s="1"/>
  <c r="AN8" i="2"/>
  <c r="AN9" i="2" s="1"/>
  <c r="AO8" i="2"/>
  <c r="AO9" i="2" s="1"/>
  <c r="AP8" i="2"/>
  <c r="AP9" i="2" s="1"/>
  <c r="AQ8" i="2"/>
  <c r="AQ9" i="2" s="1"/>
  <c r="AR8" i="2"/>
  <c r="AR9" i="2" s="1"/>
  <c r="AS8" i="2"/>
  <c r="AS9" i="2" s="1"/>
  <c r="AT8" i="2"/>
  <c r="AT9" i="2" s="1"/>
  <c r="AU8" i="2"/>
  <c r="AU9" i="2" s="1"/>
  <c r="AV8" i="2"/>
  <c r="AV9" i="2" s="1"/>
  <c r="AW8" i="2"/>
  <c r="AW9" i="2" s="1"/>
  <c r="AX8" i="2"/>
  <c r="AX9" i="2" s="1"/>
  <c r="AY8" i="2"/>
  <c r="AY9" i="2" s="1"/>
  <c r="AZ8" i="2"/>
  <c r="AZ9" i="2" s="1"/>
  <c r="BA8" i="2"/>
  <c r="BA9" i="2" s="1"/>
  <c r="BB8" i="2"/>
  <c r="BB9" i="2" s="1"/>
  <c r="BC8" i="2"/>
  <c r="BC9" i="2" s="1"/>
  <c r="BD8" i="2"/>
  <c r="BD9" i="2" s="1"/>
  <c r="BE8" i="2"/>
  <c r="BE9" i="2" s="1"/>
  <c r="BF8" i="2"/>
  <c r="BF9" i="2" s="1"/>
  <c r="BG8" i="2"/>
  <c r="BG9" i="2" s="1"/>
  <c r="BH8" i="2"/>
  <c r="BH9" i="2" s="1"/>
  <c r="BI8" i="2"/>
  <c r="BI9" i="2" s="1"/>
  <c r="BJ8" i="2"/>
  <c r="BJ9" i="2" s="1"/>
  <c r="C5" i="3"/>
  <c r="C4" i="3"/>
  <c r="C12" i="3"/>
  <c r="C11" i="3"/>
  <c r="C10" i="3"/>
  <c r="C9" i="3"/>
  <c r="N14" i="2"/>
  <c r="M14" i="2"/>
  <c r="L14" i="2"/>
  <c r="K14" i="2"/>
  <c r="J14" i="2"/>
  <c r="I14" i="2"/>
  <c r="H14" i="2"/>
  <c r="G14" i="2"/>
  <c r="F14" i="2"/>
  <c r="E14" i="2"/>
  <c r="D14" i="2"/>
  <c r="C14" i="2"/>
  <c r="N8" i="2"/>
  <c r="N9" i="2" s="1"/>
  <c r="M8" i="2"/>
  <c r="M9" i="2" s="1"/>
  <c r="L8" i="2"/>
  <c r="L9" i="2" s="1"/>
  <c r="K8" i="2"/>
  <c r="K9" i="2" s="1"/>
  <c r="J8" i="2"/>
  <c r="J9" i="2" s="1"/>
  <c r="I8" i="2"/>
  <c r="I9" i="2" s="1"/>
  <c r="H8" i="2"/>
  <c r="H9" i="2" s="1"/>
  <c r="G8" i="2"/>
  <c r="G9" i="2" s="1"/>
  <c r="F8" i="2"/>
  <c r="F9" i="2" s="1"/>
  <c r="E8" i="2"/>
  <c r="E9" i="2" s="1"/>
  <c r="D8" i="2"/>
  <c r="D9" i="2" s="1"/>
  <c r="C8" i="2"/>
  <c r="B41" i="2" l="1"/>
  <c r="B44" i="2"/>
  <c r="C9" i="2"/>
  <c r="C16" i="3"/>
  <c r="C15" i="3"/>
  <c r="C17" i="3"/>
  <c r="C18" i="3"/>
  <c r="C14" i="3"/>
  <c r="F4" i="3" s="1"/>
  <c r="B2" i="2" l="1"/>
  <c r="C19" i="3"/>
  <c r="Q15" i="2" l="1"/>
  <c r="Q16" i="2" s="1"/>
  <c r="Q18" i="2" s="1"/>
  <c r="Q20" i="2" s="1"/>
  <c r="Q34" i="2" s="1"/>
  <c r="Y15" i="2"/>
  <c r="Y16" i="2" s="1"/>
  <c r="Y18" i="2" s="1"/>
  <c r="Y20" i="2" s="1"/>
  <c r="Y34" i="2" s="1"/>
  <c r="AG15" i="2"/>
  <c r="AG16" i="2" s="1"/>
  <c r="AG18" i="2" s="1"/>
  <c r="AG20" i="2" s="1"/>
  <c r="AG34" i="2" s="1"/>
  <c r="AO15" i="2"/>
  <c r="AO16" i="2" s="1"/>
  <c r="AO18" i="2" s="1"/>
  <c r="AO20" i="2" s="1"/>
  <c r="AO34" i="2" s="1"/>
  <c r="AW15" i="2"/>
  <c r="AW16" i="2" s="1"/>
  <c r="AW18" i="2" s="1"/>
  <c r="AW20" i="2" s="1"/>
  <c r="AW34" i="2" s="1"/>
  <c r="BE15" i="2"/>
  <c r="BE16" i="2" s="1"/>
  <c r="BE18" i="2" s="1"/>
  <c r="BE20" i="2" s="1"/>
  <c r="BE34" i="2" s="1"/>
  <c r="T15" i="2"/>
  <c r="T16" i="2" s="1"/>
  <c r="T18" i="2" s="1"/>
  <c r="T20" i="2" s="1"/>
  <c r="T34" i="2" s="1"/>
  <c r="AR15" i="2"/>
  <c r="AR16" i="2" s="1"/>
  <c r="AR18" i="2" s="1"/>
  <c r="AR20" i="2" s="1"/>
  <c r="AR34" i="2" s="1"/>
  <c r="AE15" i="2"/>
  <c r="AE16" i="2" s="1"/>
  <c r="AE18" i="2" s="1"/>
  <c r="AE20" i="2" s="1"/>
  <c r="AE34" i="2" s="1"/>
  <c r="AF15" i="2"/>
  <c r="AF16" i="2" s="1"/>
  <c r="AF18" i="2" s="1"/>
  <c r="AF20" i="2" s="1"/>
  <c r="AF34" i="2" s="1"/>
  <c r="R15" i="2"/>
  <c r="R16" i="2" s="1"/>
  <c r="R18" i="2" s="1"/>
  <c r="R20" i="2" s="1"/>
  <c r="R34" i="2" s="1"/>
  <c r="Z16" i="2"/>
  <c r="Z18" i="2" s="1"/>
  <c r="Z20" i="2" s="1"/>
  <c r="Z34" i="2" s="1"/>
  <c r="AH15" i="2"/>
  <c r="AH16" i="2" s="1"/>
  <c r="AH18" i="2" s="1"/>
  <c r="AH20" i="2" s="1"/>
  <c r="AH34" i="2" s="1"/>
  <c r="AP15" i="2"/>
  <c r="AP16" i="2" s="1"/>
  <c r="AP18" i="2" s="1"/>
  <c r="AP20" i="2" s="1"/>
  <c r="AP34" i="2" s="1"/>
  <c r="AX18" i="2"/>
  <c r="AX20" i="2" s="1"/>
  <c r="AX34" i="2" s="1"/>
  <c r="BF15" i="2"/>
  <c r="BF16" i="2" s="1"/>
  <c r="BF18" i="2" s="1"/>
  <c r="BF20" i="2" s="1"/>
  <c r="BF34" i="2" s="1"/>
  <c r="AM15" i="2"/>
  <c r="AM16" i="2" s="1"/>
  <c r="AM18" i="2" s="1"/>
  <c r="AM20" i="2" s="1"/>
  <c r="AM34" i="2" s="1"/>
  <c r="AM35" i="2" s="1"/>
  <c r="AV15" i="2"/>
  <c r="AV16" i="2" s="1"/>
  <c r="AV18" i="2" s="1"/>
  <c r="AV20" i="2" s="1"/>
  <c r="AV34" i="2" s="1"/>
  <c r="S15" i="2"/>
  <c r="S16" i="2" s="1"/>
  <c r="S18" i="2" s="1"/>
  <c r="S20" i="2" s="1"/>
  <c r="S34" i="2" s="1"/>
  <c r="AA15" i="2"/>
  <c r="AA16" i="2" s="1"/>
  <c r="AA18" i="2" s="1"/>
  <c r="AA20" i="2" s="1"/>
  <c r="AA34" i="2" s="1"/>
  <c r="AA35" i="2" s="1"/>
  <c r="AI15" i="2"/>
  <c r="AI16" i="2" s="1"/>
  <c r="AI18" i="2" s="1"/>
  <c r="AI20" i="2" s="1"/>
  <c r="AI34" i="2" s="1"/>
  <c r="AQ15" i="2"/>
  <c r="AQ16" i="2" s="1"/>
  <c r="AQ18" i="2" s="1"/>
  <c r="AQ20" i="2" s="1"/>
  <c r="AQ34" i="2" s="1"/>
  <c r="AY15" i="2"/>
  <c r="AY16" i="2" s="1"/>
  <c r="AY18" i="2" s="1"/>
  <c r="AY20" i="2" s="1"/>
  <c r="AY34" i="2" s="1"/>
  <c r="AY35" i="2" s="1"/>
  <c r="BG15" i="2"/>
  <c r="BG16" i="2" s="1"/>
  <c r="BG18" i="2" s="1"/>
  <c r="BG20" i="2" s="1"/>
  <c r="BG34" i="2" s="1"/>
  <c r="O15" i="2"/>
  <c r="O16" i="2" s="1"/>
  <c r="O18" i="2" s="1"/>
  <c r="O20" i="2" s="1"/>
  <c r="O34" i="2" s="1"/>
  <c r="O35" i="2" s="1"/>
  <c r="AJ15" i="2"/>
  <c r="AJ16" i="2" s="1"/>
  <c r="AJ18" i="2" s="1"/>
  <c r="AJ20" i="2" s="1"/>
  <c r="AJ34" i="2" s="1"/>
  <c r="AZ15" i="2"/>
  <c r="AZ16" i="2" s="1"/>
  <c r="AZ18" i="2" s="1"/>
  <c r="AZ20" i="2" s="1"/>
  <c r="AZ34" i="2" s="1"/>
  <c r="BH15" i="2"/>
  <c r="BH16" i="2" s="1"/>
  <c r="BH18" i="2" s="1"/>
  <c r="BH20" i="2" s="1"/>
  <c r="BH34" i="2" s="1"/>
  <c r="X15" i="2"/>
  <c r="X16" i="2" s="1"/>
  <c r="X18" i="2" s="1"/>
  <c r="X20" i="2" s="1"/>
  <c r="X34" i="2" s="1"/>
  <c r="AB15" i="2"/>
  <c r="AB16" i="2" s="1"/>
  <c r="AB18" i="2" s="1"/>
  <c r="AB20" i="2" s="1"/>
  <c r="AB34" i="2" s="1"/>
  <c r="AU18" i="2"/>
  <c r="AU20" i="2" s="1"/>
  <c r="AU34" i="2" s="1"/>
  <c r="P15" i="2"/>
  <c r="P16" i="2" s="1"/>
  <c r="P18" i="2" s="1"/>
  <c r="P20" i="2" s="1"/>
  <c r="P34" i="2" s="1"/>
  <c r="U15" i="2"/>
  <c r="U16" i="2" s="1"/>
  <c r="U18" i="2" s="1"/>
  <c r="U20" i="2" s="1"/>
  <c r="U34" i="2" s="1"/>
  <c r="AC15" i="2"/>
  <c r="AC16" i="2" s="1"/>
  <c r="AC18" i="2" s="1"/>
  <c r="AC20" i="2" s="1"/>
  <c r="AC34" i="2" s="1"/>
  <c r="AK15" i="2"/>
  <c r="AK16" i="2" s="1"/>
  <c r="AK18" i="2" s="1"/>
  <c r="AK20" i="2" s="1"/>
  <c r="AK34" i="2" s="1"/>
  <c r="AS15" i="2"/>
  <c r="AS16" i="2" s="1"/>
  <c r="AS18" i="2" s="1"/>
  <c r="AS20" i="2" s="1"/>
  <c r="AS34" i="2" s="1"/>
  <c r="BA15" i="2"/>
  <c r="BA16" i="2" s="1"/>
  <c r="BA18" i="2" s="1"/>
  <c r="BA20" i="2" s="1"/>
  <c r="BA34" i="2" s="1"/>
  <c r="BI15" i="2"/>
  <c r="BI16" i="2" s="1"/>
  <c r="BI18" i="2" s="1"/>
  <c r="BI20" i="2" s="1"/>
  <c r="BI34" i="2" s="1"/>
  <c r="V15" i="2"/>
  <c r="V16" i="2" s="1"/>
  <c r="V18" i="2" s="1"/>
  <c r="V20" i="2" s="1"/>
  <c r="V34" i="2" s="1"/>
  <c r="AD15" i="2"/>
  <c r="AD16" i="2" s="1"/>
  <c r="AD18" i="2" s="1"/>
  <c r="AD20" i="2" s="1"/>
  <c r="AD34" i="2" s="1"/>
  <c r="AL18" i="2"/>
  <c r="AL20" i="2" s="1"/>
  <c r="AL34" i="2" s="1"/>
  <c r="AT15" i="2"/>
  <c r="AT16" i="2" s="1"/>
  <c r="AT18" i="2" s="1"/>
  <c r="AT20" i="2" s="1"/>
  <c r="AT34" i="2" s="1"/>
  <c r="BB15" i="2"/>
  <c r="BB16" i="2" s="1"/>
  <c r="BB18" i="2" s="1"/>
  <c r="BB20" i="2" s="1"/>
  <c r="BB34" i="2" s="1"/>
  <c r="BJ18" i="2"/>
  <c r="BJ20" i="2" s="1"/>
  <c r="BC15" i="2"/>
  <c r="BC16" i="2" s="1"/>
  <c r="BC18" i="2" s="1"/>
  <c r="BC20" i="2" s="1"/>
  <c r="BC34" i="2" s="1"/>
  <c r="BD15" i="2"/>
  <c r="BD16" i="2" s="1"/>
  <c r="BD18" i="2" s="1"/>
  <c r="BD20" i="2" s="1"/>
  <c r="BD34" i="2" s="1"/>
  <c r="W15" i="2"/>
  <c r="W16" i="2" s="1"/>
  <c r="W18" i="2" s="1"/>
  <c r="W20" i="2" s="1"/>
  <c r="W34" i="2" s="1"/>
  <c r="AN15" i="2"/>
  <c r="AN16" i="2" s="1"/>
  <c r="AN18" i="2" s="1"/>
  <c r="AN20" i="2" s="1"/>
  <c r="AN34" i="2" s="1"/>
  <c r="B12" i="2"/>
  <c r="J15" i="2"/>
  <c r="J16" i="2" s="1"/>
  <c r="J18" i="2" s="1"/>
  <c r="J20" i="2" s="1"/>
  <c r="J34" i="2" s="1"/>
  <c r="M15" i="2"/>
  <c r="M16" i="2" s="1"/>
  <c r="M18" i="2" s="1"/>
  <c r="M20" i="2" s="1"/>
  <c r="M34" i="2" s="1"/>
  <c r="G15" i="2"/>
  <c r="G16" i="2" s="1"/>
  <c r="G18" i="2" s="1"/>
  <c r="G20" i="2" s="1"/>
  <c r="G34" i="2" s="1"/>
  <c r="I15" i="2"/>
  <c r="I16" i="2" s="1"/>
  <c r="I18" i="2" s="1"/>
  <c r="I20" i="2" s="1"/>
  <c r="I34" i="2" s="1"/>
  <c r="E15" i="2"/>
  <c r="K15" i="2"/>
  <c r="K16" i="2" s="1"/>
  <c r="K18" i="2" s="1"/>
  <c r="K20" i="2" s="1"/>
  <c r="K34" i="2" s="1"/>
  <c r="F15" i="2"/>
  <c r="F16" i="2" s="1"/>
  <c r="F18" i="2" s="1"/>
  <c r="F20" i="2" s="1"/>
  <c r="F34" i="2" s="1"/>
  <c r="H15" i="2"/>
  <c r="H16" i="2" s="1"/>
  <c r="H18" i="2" s="1"/>
  <c r="H20" i="2" s="1"/>
  <c r="H34" i="2" s="1"/>
  <c r="D15" i="2"/>
  <c r="D16" i="2" s="1"/>
  <c r="D18" i="2" s="1"/>
  <c r="D20" i="2" s="1"/>
  <c r="D34" i="2" s="1"/>
  <c r="L15" i="2"/>
  <c r="L16" i="2" s="1"/>
  <c r="L18" i="2" s="1"/>
  <c r="L20" i="2" s="1"/>
  <c r="L34" i="2" s="1"/>
  <c r="C15" i="2"/>
  <c r="N15" i="2"/>
  <c r="N16" i="2" s="1"/>
  <c r="N18" i="2" s="1"/>
  <c r="N20" i="2" s="1"/>
  <c r="N34" i="2" s="1"/>
  <c r="BJ34" i="2" l="1"/>
  <c r="C16" i="2"/>
  <c r="C18" i="2" s="1"/>
  <c r="C20" i="2" s="1"/>
  <c r="C34" i="2" s="1"/>
  <c r="C35" i="2" s="1"/>
  <c r="D35" i="2" s="1"/>
  <c r="B43" i="2"/>
  <c r="B45" i="2" s="1"/>
  <c r="B46" i="2" s="1"/>
  <c r="B48" i="2" s="1"/>
  <c r="AB35" i="2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P35" i="2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Z35" i="2"/>
  <c r="BA35" i="2" s="1"/>
  <c r="BB35" i="2" s="1"/>
  <c r="BC35" i="2" s="1"/>
  <c r="BD35" i="2" s="1"/>
  <c r="BE35" i="2" s="1"/>
  <c r="BF35" i="2" s="1"/>
  <c r="BG35" i="2" s="1"/>
  <c r="BH35" i="2" s="1"/>
  <c r="BI35" i="2" s="1"/>
  <c r="AN35" i="2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E16" i="2"/>
  <c r="E18" i="2" s="1"/>
  <c r="E20" i="2" s="1"/>
  <c r="B27" i="2"/>
  <c r="C27" i="2" s="1"/>
  <c r="B29" i="2" l="1"/>
  <c r="B26" i="2"/>
  <c r="B28" i="2" s="1"/>
  <c r="C28" i="2" s="1"/>
  <c r="BJ35" i="2"/>
  <c r="B18" i="2"/>
  <c r="B20" i="2" s="1"/>
  <c r="E34" i="2"/>
  <c r="E35" i="2" s="1"/>
  <c r="F35" i="2" s="1"/>
  <c r="G35" i="2" s="1"/>
  <c r="H35" i="2" s="1"/>
  <c r="I35" i="2" s="1"/>
  <c r="J35" i="2" s="1"/>
  <c r="K35" i="2" s="1"/>
  <c r="L35" i="2" s="1"/>
  <c r="M35" i="2" s="1"/>
  <c r="N35" i="2" s="1"/>
</calcChain>
</file>

<file path=xl/sharedStrings.xml><?xml version="1.0" encoding="utf-8"?>
<sst xmlns="http://schemas.openxmlformats.org/spreadsheetml/2006/main" count="180" uniqueCount="59">
  <si>
    <t>MENSUALIDAD CLIENTE (MILLONES)</t>
  </si>
  <si>
    <t>SALARIO NETO INGENIERO MENSUAL</t>
  </si>
  <si>
    <t>COSTOS FIJOS MENSUAL</t>
  </si>
  <si>
    <t>MES</t>
  </si>
  <si>
    <t>INGRESOS</t>
  </si>
  <si>
    <t>SERVICIO AUTOMATIZACION</t>
  </si>
  <si>
    <t>TOTAL INGRESOS</t>
  </si>
  <si>
    <t>EGRESOS</t>
  </si>
  <si>
    <t xml:space="preserve"> </t>
  </si>
  <si>
    <t>INVERSION</t>
  </si>
  <si>
    <t>OTROS COSTOS (ARRIENDOS, SERVICIOS ETC)</t>
  </si>
  <si>
    <t>COSTOS FIJOS (NOMINA)</t>
  </si>
  <si>
    <t>TOTAL EGRESOS</t>
  </si>
  <si>
    <t>FLUJO NETO ECONOMICO</t>
  </si>
  <si>
    <t>PAGO DEUDA</t>
  </si>
  <si>
    <t>FLUJO NETO FINANCIERO</t>
  </si>
  <si>
    <t>GANANCIA 
        O
COSTO OPORTUNIDAD</t>
  </si>
  <si>
    <t>FLUJO NETO FINANCIADO</t>
  </si>
  <si>
    <t>VA</t>
  </si>
  <si>
    <t>VAN</t>
  </si>
  <si>
    <t>TIR</t>
  </si>
  <si>
    <t>VALOR ACTUAL</t>
  </si>
  <si>
    <t>VALOR ACTUA ACUMULADO</t>
  </si>
  <si>
    <t>PAYBACK</t>
  </si>
  <si>
    <t>ESTADO DE PERDIDAS Y GANANCIAS</t>
  </si>
  <si>
    <t>VENTAS</t>
  </si>
  <si>
    <t>COSTOS</t>
  </si>
  <si>
    <t>UTILIDAD BRUTA</t>
  </si>
  <si>
    <t>GASTOS FINANCIEROS</t>
  </si>
  <si>
    <t>IMPUESTOS</t>
  </si>
  <si>
    <t>UTILIDAD NETA DEL EJERCICIO</t>
  </si>
  <si>
    <t>HARDWARE</t>
  </si>
  <si>
    <t>PLCs</t>
  </si>
  <si>
    <t>Robots</t>
  </si>
  <si>
    <t>Sensores</t>
  </si>
  <si>
    <t>SOFTWARE</t>
  </si>
  <si>
    <t>Studio 5000</t>
  </si>
  <si>
    <t>Siemenx NX</t>
  </si>
  <si>
    <t>Ignition</t>
  </si>
  <si>
    <t>NOMINA</t>
  </si>
  <si>
    <t>Ingeniero 1</t>
  </si>
  <si>
    <t>Ingeniero 2</t>
  </si>
  <si>
    <t>Ingeniero 3</t>
  </si>
  <si>
    <t>Ingeniero 4</t>
  </si>
  <si>
    <t>Ingeniero 5</t>
  </si>
  <si>
    <t>ITEM</t>
  </si>
  <si>
    <t>VALOR</t>
  </si>
  <si>
    <t>SubTotal</t>
  </si>
  <si>
    <t>Dólar</t>
  </si>
  <si>
    <t>Actuadores</t>
  </si>
  <si>
    <t>TOTAL</t>
  </si>
  <si>
    <t>Duración Proyecto</t>
  </si>
  <si>
    <t xml:space="preserve">Nomina mensual </t>
  </si>
  <si>
    <t>RECUPERACIÓN DE ACTIVOS</t>
  </si>
  <si>
    <t>OPCION : Pago en mensualidades y el cliente paga por alquiler de maquinas.</t>
  </si>
  <si>
    <t>MANTENIMIENTO</t>
  </si>
  <si>
    <t>Valor</t>
  </si>
  <si>
    <t>Meses</t>
  </si>
  <si>
    <t>UTILIDAD ANTES DE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</si>
</sst>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164" formatCode="&quot;$&quot;#,##0"/>
    <numFmt numFmtId="165" formatCode="&quot;$&quot;#,##0.00"/>
    <numFmt numFmtId="166" formatCode="_-&quot;$&quot;\ * #,##0_-;\-&quot;$&quot;\ * #,##0_-;_-&quot;$&quot;\ * &quot;-&quot;??_-;_-@_-"/>
    <numFmt numFmtId="167" formatCode="&quot;$&quot;#,##0.0"/>
    <numFmt numFmtId="168" formatCode="0.0%"/>
    <numFmt numFmtId="169" formatCode="&quot;$&quot;\ #,##0.0"/>
  </numFmts>
  <fonts count="1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379"/>
        <bgColor rgb="FFFF9379"/>
      </patternFill>
    </fill>
    <fill>
      <patternFill patternType="solid">
        <fgColor rgb="FFB4C6E7"/>
        <bgColor rgb="FFB4C6E7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FFC0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65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65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0" xfId="0" applyFont="1"/>
    <xf numFmtId="0" fontId="0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9" fillId="0" borderId="3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166" fontId="0" fillId="0" borderId="3" xfId="1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6" fontId="10" fillId="0" borderId="3" xfId="1" applyNumberFormat="1" applyFont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 applyFont="1" applyAlignment="1"/>
    <xf numFmtId="166" fontId="10" fillId="0" borderId="0" xfId="0" applyNumberFormat="1" applyFont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8" fontId="2" fillId="3" borderId="2" xfId="0" applyNumberFormat="1" applyFont="1" applyFill="1" applyBorder="1" applyAlignment="1">
      <alignment vertical="center"/>
    </xf>
    <xf numFmtId="169" fontId="2" fillId="0" borderId="0" xfId="0" applyNumberFormat="1" applyFont="1" applyAlignment="1">
      <alignment vertical="center"/>
    </xf>
    <xf numFmtId="168" fontId="2" fillId="0" borderId="0" xfId="2" applyNumberFormat="1" applyFont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 applyAlignment="1">
      <alignment vertical="center"/>
    </xf>
    <xf numFmtId="0" fontId="7" fillId="9" borderId="3" xfId="0" applyFont="1" applyFill="1" applyBorder="1"/>
    <xf numFmtId="0" fontId="8" fillId="9" borderId="3" xfId="0" applyFont="1" applyFill="1" applyBorder="1"/>
    <xf numFmtId="0" fontId="8" fillId="9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166" fontId="14" fillId="0" borderId="3" xfId="1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vertical="center"/>
    </xf>
    <xf numFmtId="9" fontId="2" fillId="5" borderId="1" xfId="2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165" fontId="2" fillId="0" borderId="0" xfId="0" applyNumberFormat="1" applyFont="1" applyFill="1" applyAlignment="1">
      <alignment vertical="center"/>
    </xf>
    <xf numFmtId="166" fontId="2" fillId="0" borderId="3" xfId="1" applyNumberFormat="1" applyFont="1" applyBorder="1" applyAlignment="1">
      <alignment horizontal="center" vertical="center"/>
    </xf>
    <xf numFmtId="0" fontId="13" fillId="1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65" fontId="12" fillId="0" borderId="3" xfId="0" applyNumberFormat="1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001"/>
  <sheetViews>
    <sheetView tabSelected="1" topLeftCell="A22" zoomScaleNormal="100" workbookViewId="0">
      <selection activeCell="A40" sqref="A40:B48"/>
    </sheetView>
  </sheetViews>
  <sheetFormatPr baseColWidth="10" defaultColWidth="14.44140625" defaultRowHeight="15" customHeight="1" x14ac:dyDescent="0.25"/>
  <cols>
    <col min="1" max="1" width="18.44140625" customWidth="1"/>
    <col min="2" max="2" width="19.33203125" bestFit="1" customWidth="1"/>
    <col min="3" max="3" width="22.109375" customWidth="1"/>
    <col min="4" max="5" width="16.5546875" customWidth="1"/>
    <col min="6" max="6" width="21.33203125" customWidth="1"/>
    <col min="7" max="7" width="18.88671875" customWidth="1"/>
    <col min="8" max="8" width="19" customWidth="1"/>
    <col min="9" max="9" width="19.44140625" customWidth="1"/>
    <col min="10" max="13" width="16.5546875" customWidth="1"/>
    <col min="14" max="14" width="17.109375" customWidth="1"/>
    <col min="15" max="15" width="16.33203125" bestFit="1" customWidth="1"/>
    <col min="16" max="26" width="14.6640625" bestFit="1" customWidth="1"/>
  </cols>
  <sheetData>
    <row r="1" spans="1:122" ht="12.75" customHeight="1" x14ac:dyDescent="0.25">
      <c r="A1" s="1" t="s">
        <v>0</v>
      </c>
      <c r="B1" s="4">
        <v>145.5295470898852</v>
      </c>
      <c r="C1" s="2"/>
      <c r="D1" s="3" t="s">
        <v>54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122" ht="12.75" customHeight="1" x14ac:dyDescent="0.25">
      <c r="A2" s="1" t="s">
        <v>1</v>
      </c>
      <c r="B2" s="38">
        <f>('COSTOS PRY'!F4)/1000000</f>
        <v>5.1978370833333329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122" ht="12.75" customHeight="1" x14ac:dyDescent="0.25">
      <c r="A3" s="1" t="s">
        <v>2</v>
      </c>
      <c r="B3" s="38">
        <v>1.5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122" ht="12.75" customHeight="1" x14ac:dyDescent="0.25">
      <c r="A4" s="5"/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122" ht="12.75" customHeight="1" x14ac:dyDescent="0.25">
      <c r="A5" s="7"/>
      <c r="B5" s="8" t="s">
        <v>3</v>
      </c>
      <c r="C5" s="8" t="s">
        <v>3</v>
      </c>
      <c r="D5" s="8" t="s">
        <v>3</v>
      </c>
      <c r="E5" s="8" t="s">
        <v>3</v>
      </c>
      <c r="F5" s="8" t="s">
        <v>3</v>
      </c>
      <c r="G5" s="8" t="s">
        <v>3</v>
      </c>
      <c r="H5" s="8" t="s">
        <v>3</v>
      </c>
      <c r="I5" s="8" t="s">
        <v>3</v>
      </c>
      <c r="J5" s="8" t="s">
        <v>3</v>
      </c>
      <c r="K5" s="8" t="s">
        <v>3</v>
      </c>
      <c r="L5" s="8" t="s">
        <v>3</v>
      </c>
      <c r="M5" s="8" t="s">
        <v>3</v>
      </c>
      <c r="N5" s="8" t="s">
        <v>3</v>
      </c>
      <c r="O5" s="8" t="s">
        <v>3</v>
      </c>
      <c r="P5" s="8" t="s">
        <v>3</v>
      </c>
      <c r="Q5" s="8" t="s">
        <v>3</v>
      </c>
      <c r="R5" s="8" t="s">
        <v>3</v>
      </c>
      <c r="S5" s="8" t="s">
        <v>3</v>
      </c>
      <c r="T5" s="8" t="s">
        <v>3</v>
      </c>
      <c r="U5" s="8" t="s">
        <v>3</v>
      </c>
      <c r="V5" s="8" t="s">
        <v>3</v>
      </c>
      <c r="W5" s="8" t="s">
        <v>3</v>
      </c>
      <c r="X5" s="8" t="s">
        <v>3</v>
      </c>
      <c r="Y5" s="8" t="s">
        <v>3</v>
      </c>
      <c r="Z5" s="8" t="s">
        <v>3</v>
      </c>
      <c r="AA5" s="8" t="s">
        <v>3</v>
      </c>
      <c r="AB5" s="8" t="s">
        <v>3</v>
      </c>
      <c r="AC5" s="8" t="s">
        <v>3</v>
      </c>
      <c r="AD5" s="8" t="s">
        <v>3</v>
      </c>
      <c r="AE5" s="8" t="s">
        <v>3</v>
      </c>
      <c r="AF5" s="8" t="s">
        <v>3</v>
      </c>
      <c r="AG5" s="8" t="s">
        <v>3</v>
      </c>
      <c r="AH5" s="8" t="s">
        <v>3</v>
      </c>
      <c r="AI5" s="8" t="s">
        <v>3</v>
      </c>
      <c r="AJ5" s="8" t="s">
        <v>3</v>
      </c>
      <c r="AK5" s="8" t="s">
        <v>3</v>
      </c>
      <c r="AL5" s="8" t="s">
        <v>3</v>
      </c>
      <c r="AM5" s="8" t="s">
        <v>3</v>
      </c>
      <c r="AN5" s="8" t="s">
        <v>3</v>
      </c>
      <c r="AO5" s="8" t="s">
        <v>3</v>
      </c>
      <c r="AP5" s="8" t="s">
        <v>3</v>
      </c>
      <c r="AQ5" s="8" t="s">
        <v>3</v>
      </c>
      <c r="AR5" s="8" t="s">
        <v>3</v>
      </c>
      <c r="AS5" s="8" t="s">
        <v>3</v>
      </c>
      <c r="AT5" s="8" t="s">
        <v>3</v>
      </c>
      <c r="AU5" s="8" t="s">
        <v>3</v>
      </c>
      <c r="AV5" s="8" t="s">
        <v>3</v>
      </c>
      <c r="AW5" s="8" t="s">
        <v>3</v>
      </c>
      <c r="AX5" s="8" t="s">
        <v>3</v>
      </c>
      <c r="AY5" s="8" t="s">
        <v>3</v>
      </c>
      <c r="AZ5" s="8" t="s">
        <v>3</v>
      </c>
      <c r="BA5" s="8" t="s">
        <v>3</v>
      </c>
      <c r="BB5" s="8" t="s">
        <v>3</v>
      </c>
      <c r="BC5" s="8" t="s">
        <v>3</v>
      </c>
      <c r="BD5" s="8" t="s">
        <v>3</v>
      </c>
      <c r="BE5" s="8" t="s">
        <v>3</v>
      </c>
      <c r="BF5" s="8" t="s">
        <v>3</v>
      </c>
      <c r="BG5" s="8" t="s">
        <v>3</v>
      </c>
      <c r="BH5" s="8" t="s">
        <v>3</v>
      </c>
      <c r="BI5" s="8" t="s">
        <v>3</v>
      </c>
      <c r="BJ5" s="8" t="s">
        <v>3</v>
      </c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</row>
    <row r="6" spans="1:122" ht="12.75" customHeight="1" x14ac:dyDescent="0.25">
      <c r="A6" s="7"/>
      <c r="B6" s="8">
        <v>0</v>
      </c>
      <c r="C6" s="8">
        <v>1</v>
      </c>
      <c r="D6" s="8">
        <v>2</v>
      </c>
      <c r="E6" s="8">
        <v>3</v>
      </c>
      <c r="F6" s="8">
        <v>4</v>
      </c>
      <c r="G6" s="8">
        <v>5</v>
      </c>
      <c r="H6" s="8">
        <v>6</v>
      </c>
      <c r="I6" s="8">
        <v>7</v>
      </c>
      <c r="J6" s="8">
        <v>8</v>
      </c>
      <c r="K6" s="8">
        <v>9</v>
      </c>
      <c r="L6" s="8">
        <v>10</v>
      </c>
      <c r="M6" s="8">
        <v>11</v>
      </c>
      <c r="N6" s="8">
        <v>12</v>
      </c>
      <c r="O6" s="8">
        <v>13</v>
      </c>
      <c r="P6" s="8">
        <v>14</v>
      </c>
      <c r="Q6" s="8">
        <v>15</v>
      </c>
      <c r="R6" s="8">
        <v>16</v>
      </c>
      <c r="S6" s="8">
        <v>17</v>
      </c>
      <c r="T6" s="8">
        <v>18</v>
      </c>
      <c r="U6" s="8">
        <v>19</v>
      </c>
      <c r="V6" s="8">
        <v>20</v>
      </c>
      <c r="W6" s="8">
        <v>21</v>
      </c>
      <c r="X6" s="8">
        <v>22</v>
      </c>
      <c r="Y6" s="8">
        <v>23</v>
      </c>
      <c r="Z6" s="8">
        <v>24</v>
      </c>
      <c r="AA6" s="8">
        <v>25</v>
      </c>
      <c r="AB6" s="8">
        <v>26</v>
      </c>
      <c r="AC6" s="8">
        <v>27</v>
      </c>
      <c r="AD6" s="8">
        <v>28</v>
      </c>
      <c r="AE6" s="8">
        <v>29</v>
      </c>
      <c r="AF6" s="8">
        <v>30</v>
      </c>
      <c r="AG6" s="8">
        <v>31</v>
      </c>
      <c r="AH6" s="8">
        <v>32</v>
      </c>
      <c r="AI6" s="8">
        <v>33</v>
      </c>
      <c r="AJ6" s="8">
        <v>34</v>
      </c>
      <c r="AK6" s="8">
        <v>35</v>
      </c>
      <c r="AL6" s="8">
        <v>36</v>
      </c>
      <c r="AM6" s="8">
        <v>37</v>
      </c>
      <c r="AN6" s="8">
        <v>38</v>
      </c>
      <c r="AO6" s="8">
        <v>39</v>
      </c>
      <c r="AP6" s="8">
        <v>40</v>
      </c>
      <c r="AQ6" s="8">
        <v>41</v>
      </c>
      <c r="AR6" s="8">
        <v>42</v>
      </c>
      <c r="AS6" s="8">
        <v>43</v>
      </c>
      <c r="AT6" s="8">
        <v>44</v>
      </c>
      <c r="AU6" s="8">
        <v>45</v>
      </c>
      <c r="AV6" s="8">
        <v>46</v>
      </c>
      <c r="AW6" s="8">
        <v>47</v>
      </c>
      <c r="AX6" s="8">
        <v>48</v>
      </c>
      <c r="AY6" s="8">
        <v>49</v>
      </c>
      <c r="AZ6" s="8">
        <v>50</v>
      </c>
      <c r="BA6" s="8">
        <v>51</v>
      </c>
      <c r="BB6" s="8">
        <v>52</v>
      </c>
      <c r="BC6" s="8">
        <v>53</v>
      </c>
      <c r="BD6" s="8">
        <v>54</v>
      </c>
      <c r="BE6" s="8">
        <v>55</v>
      </c>
      <c r="BF6" s="8">
        <v>56</v>
      </c>
      <c r="BG6" s="8">
        <v>57</v>
      </c>
      <c r="BH6" s="8">
        <v>58</v>
      </c>
      <c r="BI6" s="8">
        <v>59</v>
      </c>
      <c r="BJ6" s="8">
        <v>60</v>
      </c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</row>
    <row r="7" spans="1:122" ht="12.75" customHeight="1" x14ac:dyDescent="0.25">
      <c r="A7" s="9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</row>
    <row r="8" spans="1:122" ht="12.75" customHeight="1" x14ac:dyDescent="0.25">
      <c r="A8" s="11" t="s">
        <v>5</v>
      </c>
      <c r="B8" s="10"/>
      <c r="C8" s="10">
        <f t="shared" ref="C8:BJ8" si="0">$B$1*1000000</f>
        <v>145529547.08988521</v>
      </c>
      <c r="D8" s="10">
        <f t="shared" si="0"/>
        <v>145529547.08988521</v>
      </c>
      <c r="E8" s="10">
        <f t="shared" si="0"/>
        <v>145529547.08988521</v>
      </c>
      <c r="F8" s="10">
        <f t="shared" si="0"/>
        <v>145529547.08988521</v>
      </c>
      <c r="G8" s="10">
        <f t="shared" si="0"/>
        <v>145529547.08988521</v>
      </c>
      <c r="H8" s="10">
        <f t="shared" si="0"/>
        <v>145529547.08988521</v>
      </c>
      <c r="I8" s="10">
        <f t="shared" si="0"/>
        <v>145529547.08988521</v>
      </c>
      <c r="J8" s="10">
        <f t="shared" si="0"/>
        <v>145529547.08988521</v>
      </c>
      <c r="K8" s="10">
        <f t="shared" si="0"/>
        <v>145529547.08988521</v>
      </c>
      <c r="L8" s="10">
        <f t="shared" si="0"/>
        <v>145529547.08988521</v>
      </c>
      <c r="M8" s="10">
        <f t="shared" si="0"/>
        <v>145529547.08988521</v>
      </c>
      <c r="N8" s="10">
        <f t="shared" si="0"/>
        <v>145529547.08988521</v>
      </c>
      <c r="O8" s="10">
        <f t="shared" si="0"/>
        <v>145529547.08988521</v>
      </c>
      <c r="P8" s="10">
        <f t="shared" si="0"/>
        <v>145529547.08988521</v>
      </c>
      <c r="Q8" s="10">
        <f t="shared" si="0"/>
        <v>145529547.08988521</v>
      </c>
      <c r="R8" s="10">
        <f t="shared" si="0"/>
        <v>145529547.08988521</v>
      </c>
      <c r="S8" s="10">
        <f t="shared" si="0"/>
        <v>145529547.08988521</v>
      </c>
      <c r="T8" s="10">
        <f t="shared" si="0"/>
        <v>145529547.08988521</v>
      </c>
      <c r="U8" s="10">
        <f t="shared" si="0"/>
        <v>145529547.08988521</v>
      </c>
      <c r="V8" s="10">
        <f t="shared" si="0"/>
        <v>145529547.08988521</v>
      </c>
      <c r="W8" s="10">
        <f t="shared" si="0"/>
        <v>145529547.08988521</v>
      </c>
      <c r="X8" s="10">
        <f t="shared" si="0"/>
        <v>145529547.08988521</v>
      </c>
      <c r="Y8" s="10">
        <f t="shared" si="0"/>
        <v>145529547.08988521</v>
      </c>
      <c r="Z8" s="10">
        <f t="shared" si="0"/>
        <v>145529547.08988521</v>
      </c>
      <c r="AA8" s="10">
        <f t="shared" si="0"/>
        <v>145529547.08988521</v>
      </c>
      <c r="AB8" s="10">
        <f t="shared" si="0"/>
        <v>145529547.08988521</v>
      </c>
      <c r="AC8" s="10">
        <f t="shared" si="0"/>
        <v>145529547.08988521</v>
      </c>
      <c r="AD8" s="10">
        <f t="shared" si="0"/>
        <v>145529547.08988521</v>
      </c>
      <c r="AE8" s="10">
        <f t="shared" si="0"/>
        <v>145529547.08988521</v>
      </c>
      <c r="AF8" s="10">
        <f t="shared" si="0"/>
        <v>145529547.08988521</v>
      </c>
      <c r="AG8" s="10">
        <f t="shared" si="0"/>
        <v>145529547.08988521</v>
      </c>
      <c r="AH8" s="10">
        <f t="shared" si="0"/>
        <v>145529547.08988521</v>
      </c>
      <c r="AI8" s="10">
        <f t="shared" si="0"/>
        <v>145529547.08988521</v>
      </c>
      <c r="AJ8" s="10">
        <f t="shared" si="0"/>
        <v>145529547.08988521</v>
      </c>
      <c r="AK8" s="10">
        <f t="shared" si="0"/>
        <v>145529547.08988521</v>
      </c>
      <c r="AL8" s="10">
        <f t="shared" si="0"/>
        <v>145529547.08988521</v>
      </c>
      <c r="AM8" s="10">
        <f t="shared" si="0"/>
        <v>145529547.08988521</v>
      </c>
      <c r="AN8" s="10">
        <f t="shared" si="0"/>
        <v>145529547.08988521</v>
      </c>
      <c r="AO8" s="10">
        <f t="shared" si="0"/>
        <v>145529547.08988521</v>
      </c>
      <c r="AP8" s="10">
        <f t="shared" si="0"/>
        <v>145529547.08988521</v>
      </c>
      <c r="AQ8" s="10">
        <f t="shared" si="0"/>
        <v>145529547.08988521</v>
      </c>
      <c r="AR8" s="10">
        <f t="shared" si="0"/>
        <v>145529547.08988521</v>
      </c>
      <c r="AS8" s="10">
        <f t="shared" si="0"/>
        <v>145529547.08988521</v>
      </c>
      <c r="AT8" s="10">
        <f t="shared" si="0"/>
        <v>145529547.08988521</v>
      </c>
      <c r="AU8" s="10">
        <f t="shared" si="0"/>
        <v>145529547.08988521</v>
      </c>
      <c r="AV8" s="10">
        <f t="shared" si="0"/>
        <v>145529547.08988521</v>
      </c>
      <c r="AW8" s="10">
        <f t="shared" si="0"/>
        <v>145529547.08988521</v>
      </c>
      <c r="AX8" s="10">
        <f t="shared" si="0"/>
        <v>145529547.08988521</v>
      </c>
      <c r="AY8" s="10">
        <f t="shared" si="0"/>
        <v>145529547.08988521</v>
      </c>
      <c r="AZ8" s="10">
        <f t="shared" si="0"/>
        <v>145529547.08988521</v>
      </c>
      <c r="BA8" s="10">
        <f t="shared" si="0"/>
        <v>145529547.08988521</v>
      </c>
      <c r="BB8" s="10">
        <f t="shared" si="0"/>
        <v>145529547.08988521</v>
      </c>
      <c r="BC8" s="10">
        <f t="shared" si="0"/>
        <v>145529547.08988521</v>
      </c>
      <c r="BD8" s="10">
        <f t="shared" si="0"/>
        <v>145529547.08988521</v>
      </c>
      <c r="BE8" s="10">
        <f t="shared" si="0"/>
        <v>145529547.08988521</v>
      </c>
      <c r="BF8" s="10">
        <f t="shared" si="0"/>
        <v>145529547.08988521</v>
      </c>
      <c r="BG8" s="10">
        <f t="shared" si="0"/>
        <v>145529547.08988521</v>
      </c>
      <c r="BH8" s="10">
        <f t="shared" si="0"/>
        <v>145529547.08988521</v>
      </c>
      <c r="BI8" s="10">
        <f t="shared" si="0"/>
        <v>145529547.08988521</v>
      </c>
      <c r="BJ8" s="10">
        <f t="shared" si="0"/>
        <v>145529547.08988521</v>
      </c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</row>
    <row r="9" spans="1:122" ht="12.75" customHeight="1" x14ac:dyDescent="0.25">
      <c r="A9" s="11" t="s">
        <v>6</v>
      </c>
      <c r="B9" s="10"/>
      <c r="C9" s="10">
        <f t="shared" ref="C9:N9" si="1">SUM(C8)</f>
        <v>145529547.08988521</v>
      </c>
      <c r="D9" s="10">
        <f t="shared" si="1"/>
        <v>145529547.08988521</v>
      </c>
      <c r="E9" s="10">
        <f t="shared" si="1"/>
        <v>145529547.08988521</v>
      </c>
      <c r="F9" s="10">
        <f t="shared" si="1"/>
        <v>145529547.08988521</v>
      </c>
      <c r="G9" s="10">
        <f t="shared" si="1"/>
        <v>145529547.08988521</v>
      </c>
      <c r="H9" s="10">
        <f t="shared" si="1"/>
        <v>145529547.08988521</v>
      </c>
      <c r="I9" s="10">
        <f t="shared" si="1"/>
        <v>145529547.08988521</v>
      </c>
      <c r="J9" s="10">
        <f t="shared" si="1"/>
        <v>145529547.08988521</v>
      </c>
      <c r="K9" s="10">
        <f t="shared" si="1"/>
        <v>145529547.08988521</v>
      </c>
      <c r="L9" s="10">
        <f t="shared" si="1"/>
        <v>145529547.08988521</v>
      </c>
      <c r="M9" s="10">
        <f t="shared" si="1"/>
        <v>145529547.08988521</v>
      </c>
      <c r="N9" s="10">
        <f t="shared" si="1"/>
        <v>145529547.08988521</v>
      </c>
      <c r="O9" s="10">
        <f t="shared" ref="O9:BJ9" si="2">SUM(O8)</f>
        <v>145529547.08988521</v>
      </c>
      <c r="P9" s="10">
        <f t="shared" si="2"/>
        <v>145529547.08988521</v>
      </c>
      <c r="Q9" s="10">
        <f t="shared" si="2"/>
        <v>145529547.08988521</v>
      </c>
      <c r="R9" s="10">
        <f t="shared" si="2"/>
        <v>145529547.08988521</v>
      </c>
      <c r="S9" s="10">
        <f t="shared" si="2"/>
        <v>145529547.08988521</v>
      </c>
      <c r="T9" s="10">
        <f t="shared" si="2"/>
        <v>145529547.08988521</v>
      </c>
      <c r="U9" s="10">
        <f t="shared" si="2"/>
        <v>145529547.08988521</v>
      </c>
      <c r="V9" s="10">
        <f t="shared" si="2"/>
        <v>145529547.08988521</v>
      </c>
      <c r="W9" s="10">
        <f t="shared" si="2"/>
        <v>145529547.08988521</v>
      </c>
      <c r="X9" s="10">
        <f t="shared" si="2"/>
        <v>145529547.08988521</v>
      </c>
      <c r="Y9" s="10">
        <f t="shared" si="2"/>
        <v>145529547.08988521</v>
      </c>
      <c r="Z9" s="10">
        <f t="shared" si="2"/>
        <v>145529547.08988521</v>
      </c>
      <c r="AA9" s="10">
        <f t="shared" si="2"/>
        <v>145529547.08988521</v>
      </c>
      <c r="AB9" s="10">
        <f t="shared" si="2"/>
        <v>145529547.08988521</v>
      </c>
      <c r="AC9" s="10">
        <f t="shared" si="2"/>
        <v>145529547.08988521</v>
      </c>
      <c r="AD9" s="10">
        <f t="shared" si="2"/>
        <v>145529547.08988521</v>
      </c>
      <c r="AE9" s="10">
        <f t="shared" si="2"/>
        <v>145529547.08988521</v>
      </c>
      <c r="AF9" s="10">
        <f t="shared" si="2"/>
        <v>145529547.08988521</v>
      </c>
      <c r="AG9" s="10">
        <f t="shared" si="2"/>
        <v>145529547.08988521</v>
      </c>
      <c r="AH9" s="10">
        <f t="shared" si="2"/>
        <v>145529547.08988521</v>
      </c>
      <c r="AI9" s="10">
        <f t="shared" si="2"/>
        <v>145529547.08988521</v>
      </c>
      <c r="AJ9" s="10">
        <f t="shared" si="2"/>
        <v>145529547.08988521</v>
      </c>
      <c r="AK9" s="10">
        <f t="shared" si="2"/>
        <v>145529547.08988521</v>
      </c>
      <c r="AL9" s="10">
        <f t="shared" si="2"/>
        <v>145529547.08988521</v>
      </c>
      <c r="AM9" s="10">
        <f t="shared" si="2"/>
        <v>145529547.08988521</v>
      </c>
      <c r="AN9" s="10">
        <f t="shared" si="2"/>
        <v>145529547.08988521</v>
      </c>
      <c r="AO9" s="10">
        <f t="shared" si="2"/>
        <v>145529547.08988521</v>
      </c>
      <c r="AP9" s="10">
        <f t="shared" si="2"/>
        <v>145529547.08988521</v>
      </c>
      <c r="AQ9" s="10">
        <f t="shared" si="2"/>
        <v>145529547.08988521</v>
      </c>
      <c r="AR9" s="10">
        <f t="shared" si="2"/>
        <v>145529547.08988521</v>
      </c>
      <c r="AS9" s="10">
        <f t="shared" si="2"/>
        <v>145529547.08988521</v>
      </c>
      <c r="AT9" s="10">
        <f t="shared" si="2"/>
        <v>145529547.08988521</v>
      </c>
      <c r="AU9" s="10">
        <f t="shared" si="2"/>
        <v>145529547.08988521</v>
      </c>
      <c r="AV9" s="10">
        <f t="shared" si="2"/>
        <v>145529547.08988521</v>
      </c>
      <c r="AW9" s="10">
        <f t="shared" si="2"/>
        <v>145529547.08988521</v>
      </c>
      <c r="AX9" s="10">
        <f t="shared" si="2"/>
        <v>145529547.08988521</v>
      </c>
      <c r="AY9" s="10">
        <f t="shared" si="2"/>
        <v>145529547.08988521</v>
      </c>
      <c r="AZ9" s="10">
        <f t="shared" si="2"/>
        <v>145529547.08988521</v>
      </c>
      <c r="BA9" s="10">
        <f t="shared" si="2"/>
        <v>145529547.08988521</v>
      </c>
      <c r="BB9" s="10">
        <f t="shared" si="2"/>
        <v>145529547.08988521</v>
      </c>
      <c r="BC9" s="10">
        <f t="shared" si="2"/>
        <v>145529547.08988521</v>
      </c>
      <c r="BD9" s="10">
        <f t="shared" si="2"/>
        <v>145529547.08988521</v>
      </c>
      <c r="BE9" s="10">
        <f t="shared" si="2"/>
        <v>145529547.08988521</v>
      </c>
      <c r="BF9" s="10">
        <f t="shared" si="2"/>
        <v>145529547.08988521</v>
      </c>
      <c r="BG9" s="10">
        <f t="shared" si="2"/>
        <v>145529547.08988521</v>
      </c>
      <c r="BH9" s="10">
        <f t="shared" si="2"/>
        <v>145529547.08988521</v>
      </c>
      <c r="BI9" s="10">
        <f t="shared" si="2"/>
        <v>145529547.08988521</v>
      </c>
      <c r="BJ9" s="10">
        <f t="shared" si="2"/>
        <v>145529547.08988521</v>
      </c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</row>
    <row r="10" spans="1:122" ht="12.75" customHeight="1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</row>
    <row r="11" spans="1:122" ht="12.75" customHeight="1" x14ac:dyDescent="0.25">
      <c r="A11" s="12" t="s">
        <v>7</v>
      </c>
      <c r="B11" s="13" t="s">
        <v>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</row>
    <row r="12" spans="1:122" ht="12.75" customHeight="1" x14ac:dyDescent="0.25">
      <c r="A12" s="14" t="s">
        <v>9</v>
      </c>
      <c r="B12" s="13">
        <f>'COSTOS PRY'!C19</f>
        <v>997984720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</row>
    <row r="13" spans="1:122" ht="13.2" x14ac:dyDescent="0.25">
      <c r="A13" s="14" t="s">
        <v>55</v>
      </c>
      <c r="B13" s="60">
        <v>0.15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>
        <f>$B$12*$B$13</f>
        <v>149697708</v>
      </c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>
        <f>$B$12*$B$13</f>
        <v>149697708</v>
      </c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>
        <f>$B$12*$B$13</f>
        <v>149697708</v>
      </c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</row>
    <row r="14" spans="1:122" ht="12.75" customHeight="1" x14ac:dyDescent="0.25">
      <c r="A14" s="14" t="s">
        <v>10</v>
      </c>
      <c r="B14" s="13"/>
      <c r="C14" s="13">
        <f t="shared" ref="C14:N14" si="3">$B$3*1000000</f>
        <v>1500000</v>
      </c>
      <c r="D14" s="13">
        <f t="shared" si="3"/>
        <v>1500000</v>
      </c>
      <c r="E14" s="13">
        <f t="shared" si="3"/>
        <v>1500000</v>
      </c>
      <c r="F14" s="13">
        <f t="shared" si="3"/>
        <v>1500000</v>
      </c>
      <c r="G14" s="13">
        <f t="shared" si="3"/>
        <v>1500000</v>
      </c>
      <c r="H14" s="13">
        <f t="shared" si="3"/>
        <v>1500000</v>
      </c>
      <c r="I14" s="13">
        <f t="shared" si="3"/>
        <v>1500000</v>
      </c>
      <c r="J14" s="13">
        <f t="shared" si="3"/>
        <v>1500000</v>
      </c>
      <c r="K14" s="13">
        <f t="shared" si="3"/>
        <v>1500000</v>
      </c>
      <c r="L14" s="13">
        <f t="shared" si="3"/>
        <v>1500000</v>
      </c>
      <c r="M14" s="13">
        <f t="shared" si="3"/>
        <v>1500000</v>
      </c>
      <c r="N14" s="13">
        <f t="shared" si="3"/>
        <v>1500000</v>
      </c>
      <c r="O14" s="13">
        <f>$B$3*1000000*0.2</f>
        <v>300000</v>
      </c>
      <c r="P14" s="13">
        <f t="shared" ref="P14:BI14" si="4">$B$3*1000000*0.2</f>
        <v>300000</v>
      </c>
      <c r="Q14" s="13">
        <f t="shared" si="4"/>
        <v>300000</v>
      </c>
      <c r="R14" s="13">
        <f t="shared" si="4"/>
        <v>300000</v>
      </c>
      <c r="S14" s="13">
        <f t="shared" si="4"/>
        <v>300000</v>
      </c>
      <c r="T14" s="13">
        <f t="shared" si="4"/>
        <v>300000</v>
      </c>
      <c r="U14" s="13">
        <f t="shared" si="4"/>
        <v>300000</v>
      </c>
      <c r="V14" s="13">
        <f t="shared" si="4"/>
        <v>300000</v>
      </c>
      <c r="W14" s="13">
        <f t="shared" si="4"/>
        <v>300000</v>
      </c>
      <c r="X14" s="13">
        <f t="shared" si="4"/>
        <v>300000</v>
      </c>
      <c r="Y14" s="13">
        <f t="shared" si="4"/>
        <v>300000</v>
      </c>
      <c r="Z14" s="13">
        <f>$B$3*1000000</f>
        <v>1500000</v>
      </c>
      <c r="AA14" s="13">
        <f t="shared" si="4"/>
        <v>300000</v>
      </c>
      <c r="AB14" s="13">
        <f t="shared" si="4"/>
        <v>300000</v>
      </c>
      <c r="AC14" s="13">
        <f t="shared" si="4"/>
        <v>300000</v>
      </c>
      <c r="AD14" s="13">
        <f t="shared" si="4"/>
        <v>300000</v>
      </c>
      <c r="AE14" s="13">
        <f t="shared" si="4"/>
        <v>300000</v>
      </c>
      <c r="AF14" s="13">
        <f t="shared" si="4"/>
        <v>300000</v>
      </c>
      <c r="AG14" s="13">
        <f t="shared" si="4"/>
        <v>300000</v>
      </c>
      <c r="AH14" s="13">
        <f t="shared" si="4"/>
        <v>300000</v>
      </c>
      <c r="AI14" s="13">
        <f t="shared" si="4"/>
        <v>300000</v>
      </c>
      <c r="AJ14" s="13">
        <f t="shared" si="4"/>
        <v>300000</v>
      </c>
      <c r="AK14" s="13">
        <f t="shared" si="4"/>
        <v>300000</v>
      </c>
      <c r="AL14" s="13">
        <f>$B$3*1000000</f>
        <v>1500000</v>
      </c>
      <c r="AM14" s="13">
        <f t="shared" si="4"/>
        <v>300000</v>
      </c>
      <c r="AN14" s="13">
        <f t="shared" si="4"/>
        <v>300000</v>
      </c>
      <c r="AO14" s="13">
        <f t="shared" si="4"/>
        <v>300000</v>
      </c>
      <c r="AP14" s="13">
        <f t="shared" si="4"/>
        <v>300000</v>
      </c>
      <c r="AQ14" s="13">
        <f t="shared" si="4"/>
        <v>300000</v>
      </c>
      <c r="AR14" s="13">
        <f t="shared" si="4"/>
        <v>300000</v>
      </c>
      <c r="AS14" s="13">
        <f t="shared" si="4"/>
        <v>300000</v>
      </c>
      <c r="AT14" s="13">
        <f t="shared" si="4"/>
        <v>300000</v>
      </c>
      <c r="AU14" s="13">
        <f t="shared" si="4"/>
        <v>300000</v>
      </c>
      <c r="AV14" s="13">
        <f t="shared" si="4"/>
        <v>300000</v>
      </c>
      <c r="AW14" s="13">
        <f t="shared" si="4"/>
        <v>300000</v>
      </c>
      <c r="AX14" s="13">
        <f>$B$3*1000000</f>
        <v>1500000</v>
      </c>
      <c r="AY14" s="13">
        <f t="shared" si="4"/>
        <v>300000</v>
      </c>
      <c r="AZ14" s="13">
        <f t="shared" si="4"/>
        <v>300000</v>
      </c>
      <c r="BA14" s="13">
        <f t="shared" si="4"/>
        <v>300000</v>
      </c>
      <c r="BB14" s="13">
        <f t="shared" si="4"/>
        <v>300000</v>
      </c>
      <c r="BC14" s="13">
        <f t="shared" si="4"/>
        <v>300000</v>
      </c>
      <c r="BD14" s="13">
        <f t="shared" si="4"/>
        <v>300000</v>
      </c>
      <c r="BE14" s="13">
        <f t="shared" si="4"/>
        <v>300000</v>
      </c>
      <c r="BF14" s="13">
        <f t="shared" si="4"/>
        <v>300000</v>
      </c>
      <c r="BG14" s="13">
        <f t="shared" si="4"/>
        <v>300000</v>
      </c>
      <c r="BH14" s="13">
        <f t="shared" si="4"/>
        <v>300000</v>
      </c>
      <c r="BI14" s="13">
        <f t="shared" si="4"/>
        <v>300000</v>
      </c>
      <c r="BJ14" s="13">
        <f>$B$3*1000000*0.2</f>
        <v>300000</v>
      </c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</row>
    <row r="15" spans="1:122" ht="26.4" x14ac:dyDescent="0.25">
      <c r="A15" s="14" t="s">
        <v>11</v>
      </c>
      <c r="B15" s="13"/>
      <c r="C15" s="13">
        <f>($B$2*1000000*1.6)*5</f>
        <v>41582696.666666664</v>
      </c>
      <c r="D15" s="13">
        <f t="shared" ref="D15:N15" si="5">($B$2*1000000*1.6)*5</f>
        <v>41582696.666666664</v>
      </c>
      <c r="E15" s="13">
        <f t="shared" si="5"/>
        <v>41582696.666666664</v>
      </c>
      <c r="F15" s="13">
        <f t="shared" si="5"/>
        <v>41582696.666666664</v>
      </c>
      <c r="G15" s="13">
        <f t="shared" si="5"/>
        <v>41582696.666666664</v>
      </c>
      <c r="H15" s="13">
        <f t="shared" si="5"/>
        <v>41582696.666666664</v>
      </c>
      <c r="I15" s="13">
        <f t="shared" si="5"/>
        <v>41582696.666666664</v>
      </c>
      <c r="J15" s="13">
        <f t="shared" si="5"/>
        <v>41582696.666666664</v>
      </c>
      <c r="K15" s="13">
        <f t="shared" si="5"/>
        <v>41582696.666666664</v>
      </c>
      <c r="L15" s="13">
        <f t="shared" si="5"/>
        <v>41582696.666666664</v>
      </c>
      <c r="M15" s="13">
        <f t="shared" si="5"/>
        <v>41582696.666666664</v>
      </c>
      <c r="N15" s="13">
        <f t="shared" si="5"/>
        <v>41582696.666666664</v>
      </c>
      <c r="O15" s="13">
        <f>($B$2*1000000*1.6)*0.5</f>
        <v>4158269.6666666665</v>
      </c>
      <c r="P15" s="13">
        <f t="shared" ref="P15:BI15" si="6">($B$2*1000000*1.6)*0.5</f>
        <v>4158269.6666666665</v>
      </c>
      <c r="Q15" s="13">
        <f t="shared" si="6"/>
        <v>4158269.6666666665</v>
      </c>
      <c r="R15" s="13">
        <f t="shared" si="6"/>
        <v>4158269.6666666665</v>
      </c>
      <c r="S15" s="13">
        <f t="shared" si="6"/>
        <v>4158269.6666666665</v>
      </c>
      <c r="T15" s="13">
        <f t="shared" si="6"/>
        <v>4158269.6666666665</v>
      </c>
      <c r="U15" s="13">
        <f t="shared" si="6"/>
        <v>4158269.6666666665</v>
      </c>
      <c r="V15" s="13">
        <f t="shared" si="6"/>
        <v>4158269.6666666665</v>
      </c>
      <c r="W15" s="13">
        <f t="shared" si="6"/>
        <v>4158269.6666666665</v>
      </c>
      <c r="X15" s="13">
        <f t="shared" si="6"/>
        <v>4158269.6666666665</v>
      </c>
      <c r="Y15" s="13">
        <f t="shared" si="6"/>
        <v>4158269.6666666665</v>
      </c>
      <c r="Z15" s="13">
        <f>($B$2*1000000*1.6)*2</f>
        <v>16633078.666666666</v>
      </c>
      <c r="AA15" s="13">
        <f t="shared" si="6"/>
        <v>4158269.6666666665</v>
      </c>
      <c r="AB15" s="13">
        <f t="shared" si="6"/>
        <v>4158269.6666666665</v>
      </c>
      <c r="AC15" s="13">
        <f t="shared" si="6"/>
        <v>4158269.6666666665</v>
      </c>
      <c r="AD15" s="13">
        <f t="shared" si="6"/>
        <v>4158269.6666666665</v>
      </c>
      <c r="AE15" s="13">
        <f t="shared" si="6"/>
        <v>4158269.6666666665</v>
      </c>
      <c r="AF15" s="13">
        <f t="shared" si="6"/>
        <v>4158269.6666666665</v>
      </c>
      <c r="AG15" s="13">
        <f t="shared" si="6"/>
        <v>4158269.6666666665</v>
      </c>
      <c r="AH15" s="13">
        <f t="shared" si="6"/>
        <v>4158269.6666666665</v>
      </c>
      <c r="AI15" s="13">
        <f t="shared" si="6"/>
        <v>4158269.6666666665</v>
      </c>
      <c r="AJ15" s="13">
        <f t="shared" si="6"/>
        <v>4158269.6666666665</v>
      </c>
      <c r="AK15" s="13">
        <f t="shared" si="6"/>
        <v>4158269.6666666665</v>
      </c>
      <c r="AL15" s="13">
        <f>($B$2*1000000*1.6)*2</f>
        <v>16633078.666666666</v>
      </c>
      <c r="AM15" s="13">
        <f t="shared" si="6"/>
        <v>4158269.6666666665</v>
      </c>
      <c r="AN15" s="13">
        <f t="shared" si="6"/>
        <v>4158269.6666666665</v>
      </c>
      <c r="AO15" s="13">
        <f t="shared" si="6"/>
        <v>4158269.6666666665</v>
      </c>
      <c r="AP15" s="13">
        <f t="shared" si="6"/>
        <v>4158269.6666666665</v>
      </c>
      <c r="AQ15" s="13">
        <f t="shared" si="6"/>
        <v>4158269.6666666665</v>
      </c>
      <c r="AR15" s="13">
        <f t="shared" si="6"/>
        <v>4158269.6666666665</v>
      </c>
      <c r="AS15" s="13">
        <f t="shared" si="6"/>
        <v>4158269.6666666665</v>
      </c>
      <c r="AT15" s="13">
        <f t="shared" si="6"/>
        <v>4158269.6666666665</v>
      </c>
      <c r="AU15" s="13">
        <f t="shared" si="6"/>
        <v>4158269.6666666665</v>
      </c>
      <c r="AV15" s="13">
        <f t="shared" si="6"/>
        <v>4158269.6666666665</v>
      </c>
      <c r="AW15" s="13">
        <f t="shared" si="6"/>
        <v>4158269.6666666665</v>
      </c>
      <c r="AX15" s="13">
        <f>($B$2*1000000*1.6)*2</f>
        <v>16633078.666666666</v>
      </c>
      <c r="AY15" s="13">
        <f t="shared" si="6"/>
        <v>4158269.6666666665</v>
      </c>
      <c r="AZ15" s="13">
        <f t="shared" si="6"/>
        <v>4158269.6666666665</v>
      </c>
      <c r="BA15" s="13">
        <f t="shared" si="6"/>
        <v>4158269.6666666665</v>
      </c>
      <c r="BB15" s="13">
        <f t="shared" si="6"/>
        <v>4158269.6666666665</v>
      </c>
      <c r="BC15" s="13">
        <f t="shared" si="6"/>
        <v>4158269.6666666665</v>
      </c>
      <c r="BD15" s="13">
        <f t="shared" si="6"/>
        <v>4158269.6666666665</v>
      </c>
      <c r="BE15" s="13">
        <f t="shared" si="6"/>
        <v>4158269.6666666665</v>
      </c>
      <c r="BF15" s="13">
        <f t="shared" si="6"/>
        <v>4158269.6666666665</v>
      </c>
      <c r="BG15" s="13">
        <f t="shared" si="6"/>
        <v>4158269.6666666665</v>
      </c>
      <c r="BH15" s="13">
        <f t="shared" si="6"/>
        <v>4158269.6666666665</v>
      </c>
      <c r="BI15" s="13">
        <f t="shared" si="6"/>
        <v>4158269.6666666665</v>
      </c>
      <c r="BJ15" s="13">
        <f>($B$2*1000000*1.6)*0.5</f>
        <v>4158269.6666666665</v>
      </c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</row>
    <row r="16" spans="1:122" ht="12.75" customHeight="1" x14ac:dyDescent="0.25">
      <c r="A16" s="14" t="s">
        <v>12</v>
      </c>
      <c r="B16" s="13">
        <f>B12</f>
        <v>997984720</v>
      </c>
      <c r="C16" s="13">
        <f t="shared" ref="C16:N16" si="7">SUM(C12:C15)</f>
        <v>43082696.666666664</v>
      </c>
      <c r="D16" s="13">
        <f t="shared" si="7"/>
        <v>43082696.666666664</v>
      </c>
      <c r="E16" s="13">
        <f t="shared" si="7"/>
        <v>43082696.666666664</v>
      </c>
      <c r="F16" s="13">
        <f t="shared" si="7"/>
        <v>43082696.666666664</v>
      </c>
      <c r="G16" s="13">
        <f t="shared" si="7"/>
        <v>43082696.666666664</v>
      </c>
      <c r="H16" s="13">
        <f t="shared" si="7"/>
        <v>43082696.666666664</v>
      </c>
      <c r="I16" s="13">
        <f t="shared" si="7"/>
        <v>43082696.666666664</v>
      </c>
      <c r="J16" s="13">
        <f t="shared" si="7"/>
        <v>43082696.666666664</v>
      </c>
      <c r="K16" s="13">
        <f t="shared" si="7"/>
        <v>43082696.666666664</v>
      </c>
      <c r="L16" s="13">
        <f t="shared" si="7"/>
        <v>43082696.666666664</v>
      </c>
      <c r="M16" s="13">
        <f t="shared" si="7"/>
        <v>43082696.666666664</v>
      </c>
      <c r="N16" s="13">
        <f t="shared" si="7"/>
        <v>43082696.666666664</v>
      </c>
      <c r="O16" s="13">
        <f t="shared" ref="O16:BI16" si="8">SUM(O12:O15)</f>
        <v>4458269.666666666</v>
      </c>
      <c r="P16" s="13">
        <f t="shared" si="8"/>
        <v>4458269.666666666</v>
      </c>
      <c r="Q16" s="13">
        <f t="shared" si="8"/>
        <v>4458269.666666666</v>
      </c>
      <c r="R16" s="13">
        <f t="shared" si="8"/>
        <v>4458269.666666666</v>
      </c>
      <c r="S16" s="13">
        <f t="shared" si="8"/>
        <v>4458269.666666666</v>
      </c>
      <c r="T16" s="13">
        <f t="shared" si="8"/>
        <v>4458269.666666666</v>
      </c>
      <c r="U16" s="13">
        <f t="shared" si="8"/>
        <v>4458269.666666666</v>
      </c>
      <c r="V16" s="13">
        <f t="shared" si="8"/>
        <v>4458269.666666666</v>
      </c>
      <c r="W16" s="13">
        <f t="shared" si="8"/>
        <v>4458269.666666666</v>
      </c>
      <c r="X16" s="13">
        <f t="shared" si="8"/>
        <v>4458269.666666666</v>
      </c>
      <c r="Y16" s="13">
        <f t="shared" si="8"/>
        <v>4458269.666666666</v>
      </c>
      <c r="Z16" s="13">
        <f t="shared" si="8"/>
        <v>167830786.66666666</v>
      </c>
      <c r="AA16" s="13">
        <f t="shared" si="8"/>
        <v>4458269.666666666</v>
      </c>
      <c r="AB16" s="13">
        <f t="shared" si="8"/>
        <v>4458269.666666666</v>
      </c>
      <c r="AC16" s="13">
        <f t="shared" si="8"/>
        <v>4458269.666666666</v>
      </c>
      <c r="AD16" s="13">
        <f t="shared" si="8"/>
        <v>4458269.666666666</v>
      </c>
      <c r="AE16" s="13">
        <f t="shared" si="8"/>
        <v>4458269.666666666</v>
      </c>
      <c r="AF16" s="13">
        <f t="shared" si="8"/>
        <v>4458269.666666666</v>
      </c>
      <c r="AG16" s="13">
        <f t="shared" si="8"/>
        <v>4458269.666666666</v>
      </c>
      <c r="AH16" s="13">
        <f t="shared" si="8"/>
        <v>4458269.666666666</v>
      </c>
      <c r="AI16" s="13">
        <f t="shared" si="8"/>
        <v>4458269.666666666</v>
      </c>
      <c r="AJ16" s="13">
        <f t="shared" si="8"/>
        <v>4458269.666666666</v>
      </c>
      <c r="AK16" s="13">
        <f t="shared" si="8"/>
        <v>4458269.666666666</v>
      </c>
      <c r="AL16" s="13">
        <f t="shared" ref="AL16" si="9">SUM(AL12:AL15)</f>
        <v>167830786.66666666</v>
      </c>
      <c r="AM16" s="13">
        <f t="shared" si="8"/>
        <v>4458269.666666666</v>
      </c>
      <c r="AN16" s="13">
        <f t="shared" si="8"/>
        <v>4458269.666666666</v>
      </c>
      <c r="AO16" s="13">
        <f t="shared" si="8"/>
        <v>4458269.666666666</v>
      </c>
      <c r="AP16" s="13">
        <f t="shared" si="8"/>
        <v>4458269.666666666</v>
      </c>
      <c r="AQ16" s="13">
        <f t="shared" si="8"/>
        <v>4458269.666666666</v>
      </c>
      <c r="AR16" s="13">
        <f t="shared" si="8"/>
        <v>4458269.666666666</v>
      </c>
      <c r="AS16" s="13">
        <f t="shared" si="8"/>
        <v>4458269.666666666</v>
      </c>
      <c r="AT16" s="13">
        <f t="shared" si="8"/>
        <v>4458269.666666666</v>
      </c>
      <c r="AU16" s="13">
        <f t="shared" si="8"/>
        <v>4458269.666666666</v>
      </c>
      <c r="AV16" s="13">
        <f t="shared" si="8"/>
        <v>4458269.666666666</v>
      </c>
      <c r="AW16" s="13">
        <f t="shared" si="8"/>
        <v>4458269.666666666</v>
      </c>
      <c r="AX16" s="13">
        <f t="shared" si="8"/>
        <v>167830786.66666666</v>
      </c>
      <c r="AY16" s="13">
        <f t="shared" si="8"/>
        <v>4458269.666666666</v>
      </c>
      <c r="AZ16" s="13">
        <f t="shared" si="8"/>
        <v>4458269.666666666</v>
      </c>
      <c r="BA16" s="13">
        <f t="shared" si="8"/>
        <v>4458269.666666666</v>
      </c>
      <c r="BB16" s="13">
        <f t="shared" si="8"/>
        <v>4458269.666666666</v>
      </c>
      <c r="BC16" s="13">
        <f t="shared" si="8"/>
        <v>4458269.666666666</v>
      </c>
      <c r="BD16" s="13">
        <f t="shared" si="8"/>
        <v>4458269.666666666</v>
      </c>
      <c r="BE16" s="13">
        <f t="shared" si="8"/>
        <v>4458269.666666666</v>
      </c>
      <c r="BF16" s="13">
        <f t="shared" si="8"/>
        <v>4458269.666666666</v>
      </c>
      <c r="BG16" s="13">
        <f t="shared" si="8"/>
        <v>4458269.666666666</v>
      </c>
      <c r="BH16" s="13">
        <f t="shared" si="8"/>
        <v>4458269.666666666</v>
      </c>
      <c r="BI16" s="13">
        <f t="shared" si="8"/>
        <v>4458269.666666666</v>
      </c>
      <c r="BJ16" s="13">
        <f t="shared" ref="BJ16" si="10">SUM(BJ12:BJ15)</f>
        <v>4458269.666666666</v>
      </c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</row>
    <row r="17" spans="1:122" ht="12.75" customHeight="1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</row>
    <row r="18" spans="1:122" ht="12.75" customHeight="1" x14ac:dyDescent="0.25">
      <c r="A18" s="5" t="s">
        <v>13</v>
      </c>
      <c r="B18" s="6">
        <f>B9-B16</f>
        <v>-997984720</v>
      </c>
      <c r="C18" s="6">
        <f t="shared" ref="C18:N18" si="11">C9-C16</f>
        <v>102446850.42321855</v>
      </c>
      <c r="D18" s="6">
        <f t="shared" si="11"/>
        <v>102446850.42321855</v>
      </c>
      <c r="E18" s="6">
        <f t="shared" si="11"/>
        <v>102446850.42321855</v>
      </c>
      <c r="F18" s="6">
        <f t="shared" si="11"/>
        <v>102446850.42321855</v>
      </c>
      <c r="G18" s="6">
        <f t="shared" si="11"/>
        <v>102446850.42321855</v>
      </c>
      <c r="H18" s="6">
        <f t="shared" si="11"/>
        <v>102446850.42321855</v>
      </c>
      <c r="I18" s="6">
        <f t="shared" si="11"/>
        <v>102446850.42321855</v>
      </c>
      <c r="J18" s="6">
        <f t="shared" si="11"/>
        <v>102446850.42321855</v>
      </c>
      <c r="K18" s="6">
        <f t="shared" si="11"/>
        <v>102446850.42321855</v>
      </c>
      <c r="L18" s="6">
        <f t="shared" si="11"/>
        <v>102446850.42321855</v>
      </c>
      <c r="M18" s="6">
        <f t="shared" si="11"/>
        <v>102446850.42321855</v>
      </c>
      <c r="N18" s="6">
        <f t="shared" si="11"/>
        <v>102446850.42321855</v>
      </c>
      <c r="O18" s="6">
        <f t="shared" ref="O18:BJ18" si="12">O9-O16</f>
        <v>141071277.42321855</v>
      </c>
      <c r="P18" s="6">
        <f t="shared" si="12"/>
        <v>141071277.42321855</v>
      </c>
      <c r="Q18" s="6">
        <f t="shared" si="12"/>
        <v>141071277.42321855</v>
      </c>
      <c r="R18" s="6">
        <f t="shared" si="12"/>
        <v>141071277.42321855</v>
      </c>
      <c r="S18" s="6">
        <f t="shared" si="12"/>
        <v>141071277.42321855</v>
      </c>
      <c r="T18" s="6">
        <f t="shared" si="12"/>
        <v>141071277.42321855</v>
      </c>
      <c r="U18" s="6">
        <f t="shared" si="12"/>
        <v>141071277.42321855</v>
      </c>
      <c r="V18" s="6">
        <f t="shared" si="12"/>
        <v>141071277.42321855</v>
      </c>
      <c r="W18" s="6">
        <f t="shared" si="12"/>
        <v>141071277.42321855</v>
      </c>
      <c r="X18" s="6">
        <f t="shared" si="12"/>
        <v>141071277.42321855</v>
      </c>
      <c r="Y18" s="6">
        <f t="shared" si="12"/>
        <v>141071277.42321855</v>
      </c>
      <c r="Z18" s="6">
        <f t="shared" si="12"/>
        <v>-22301239.576781452</v>
      </c>
      <c r="AA18" s="6">
        <f t="shared" si="12"/>
        <v>141071277.42321855</v>
      </c>
      <c r="AB18" s="6">
        <f t="shared" si="12"/>
        <v>141071277.42321855</v>
      </c>
      <c r="AC18" s="6">
        <f t="shared" si="12"/>
        <v>141071277.42321855</v>
      </c>
      <c r="AD18" s="6">
        <f t="shared" si="12"/>
        <v>141071277.42321855</v>
      </c>
      <c r="AE18" s="6">
        <f t="shared" si="12"/>
        <v>141071277.42321855</v>
      </c>
      <c r="AF18" s="6">
        <f t="shared" si="12"/>
        <v>141071277.42321855</v>
      </c>
      <c r="AG18" s="6">
        <f t="shared" si="12"/>
        <v>141071277.42321855</v>
      </c>
      <c r="AH18" s="6">
        <f t="shared" si="12"/>
        <v>141071277.42321855</v>
      </c>
      <c r="AI18" s="6">
        <f t="shared" si="12"/>
        <v>141071277.42321855</v>
      </c>
      <c r="AJ18" s="6">
        <f t="shared" si="12"/>
        <v>141071277.42321855</v>
      </c>
      <c r="AK18" s="6">
        <f t="shared" si="12"/>
        <v>141071277.42321855</v>
      </c>
      <c r="AL18" s="6">
        <f t="shared" si="12"/>
        <v>-22301239.576781452</v>
      </c>
      <c r="AM18" s="6">
        <f t="shared" si="12"/>
        <v>141071277.42321855</v>
      </c>
      <c r="AN18" s="6">
        <f t="shared" si="12"/>
        <v>141071277.42321855</v>
      </c>
      <c r="AO18" s="6">
        <f t="shared" si="12"/>
        <v>141071277.42321855</v>
      </c>
      <c r="AP18" s="6">
        <f t="shared" si="12"/>
        <v>141071277.42321855</v>
      </c>
      <c r="AQ18" s="6">
        <f t="shared" si="12"/>
        <v>141071277.42321855</v>
      </c>
      <c r="AR18" s="6">
        <f t="shared" si="12"/>
        <v>141071277.42321855</v>
      </c>
      <c r="AS18" s="6">
        <f t="shared" si="12"/>
        <v>141071277.42321855</v>
      </c>
      <c r="AT18" s="6">
        <f t="shared" si="12"/>
        <v>141071277.42321855</v>
      </c>
      <c r="AU18" s="6">
        <f t="shared" si="12"/>
        <v>141071277.42321855</v>
      </c>
      <c r="AV18" s="6">
        <f t="shared" si="12"/>
        <v>141071277.42321855</v>
      </c>
      <c r="AW18" s="6">
        <f t="shared" si="12"/>
        <v>141071277.42321855</v>
      </c>
      <c r="AX18" s="6">
        <f t="shared" si="12"/>
        <v>-22301239.576781452</v>
      </c>
      <c r="AY18" s="6">
        <f t="shared" si="12"/>
        <v>141071277.42321855</v>
      </c>
      <c r="AZ18" s="6">
        <f t="shared" si="12"/>
        <v>141071277.42321855</v>
      </c>
      <c r="BA18" s="6">
        <f t="shared" si="12"/>
        <v>141071277.42321855</v>
      </c>
      <c r="BB18" s="6">
        <f t="shared" si="12"/>
        <v>141071277.42321855</v>
      </c>
      <c r="BC18" s="6">
        <f t="shared" si="12"/>
        <v>141071277.42321855</v>
      </c>
      <c r="BD18" s="6">
        <f t="shared" si="12"/>
        <v>141071277.42321855</v>
      </c>
      <c r="BE18" s="6">
        <f t="shared" si="12"/>
        <v>141071277.42321855</v>
      </c>
      <c r="BF18" s="6">
        <f t="shared" si="12"/>
        <v>141071277.42321855</v>
      </c>
      <c r="BG18" s="6">
        <f t="shared" si="12"/>
        <v>141071277.42321855</v>
      </c>
      <c r="BH18" s="6">
        <f t="shared" si="12"/>
        <v>141071277.42321855</v>
      </c>
      <c r="BI18" s="6">
        <f t="shared" si="12"/>
        <v>141071277.42321855</v>
      </c>
      <c r="BJ18" s="6">
        <f t="shared" si="12"/>
        <v>141071277.42321855</v>
      </c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</row>
    <row r="19" spans="1:122" ht="12.75" customHeight="1" x14ac:dyDescent="0.25">
      <c r="A19" s="5" t="s">
        <v>14</v>
      </c>
      <c r="B19" s="6"/>
      <c r="C19" s="6">
        <v>23865509</v>
      </c>
      <c r="D19" s="6">
        <f>$C$19</f>
        <v>23865509</v>
      </c>
      <c r="E19" s="6">
        <f t="shared" ref="E19:N19" si="13">$C$19</f>
        <v>23865509</v>
      </c>
      <c r="F19" s="6">
        <f t="shared" si="13"/>
        <v>23865509</v>
      </c>
      <c r="G19" s="6">
        <f t="shared" si="13"/>
        <v>23865509</v>
      </c>
      <c r="H19" s="6">
        <f t="shared" si="13"/>
        <v>23865509</v>
      </c>
      <c r="I19" s="6">
        <f t="shared" si="13"/>
        <v>23865509</v>
      </c>
      <c r="J19" s="6">
        <f t="shared" si="13"/>
        <v>23865509</v>
      </c>
      <c r="K19" s="6">
        <f t="shared" si="13"/>
        <v>23865509</v>
      </c>
      <c r="L19" s="6">
        <f t="shared" si="13"/>
        <v>23865509</v>
      </c>
      <c r="M19" s="6">
        <f t="shared" si="13"/>
        <v>23865509</v>
      </c>
      <c r="N19" s="6">
        <f t="shared" si="13"/>
        <v>23865509</v>
      </c>
      <c r="O19" s="6">
        <v>94654582</v>
      </c>
      <c r="P19" s="6">
        <f t="shared" ref="P19:Z19" si="14">$C$19</f>
        <v>23865509</v>
      </c>
      <c r="Q19" s="6">
        <f t="shared" si="14"/>
        <v>23865509</v>
      </c>
      <c r="R19" s="6">
        <f t="shared" si="14"/>
        <v>23865509</v>
      </c>
      <c r="S19" s="6">
        <f t="shared" si="14"/>
        <v>23865509</v>
      </c>
      <c r="T19" s="6">
        <f t="shared" si="14"/>
        <v>23865509</v>
      </c>
      <c r="U19" s="6">
        <f t="shared" si="14"/>
        <v>23865509</v>
      </c>
      <c r="V19" s="6">
        <f t="shared" si="14"/>
        <v>23865509</v>
      </c>
      <c r="W19" s="6">
        <f t="shared" si="14"/>
        <v>23865509</v>
      </c>
      <c r="X19" s="6">
        <f t="shared" si="14"/>
        <v>23865509</v>
      </c>
      <c r="Y19" s="6">
        <f t="shared" si="14"/>
        <v>23865509</v>
      </c>
      <c r="Z19" s="6">
        <f t="shared" si="14"/>
        <v>23865509</v>
      </c>
      <c r="AA19" s="6">
        <v>94654583</v>
      </c>
      <c r="AB19" s="6">
        <f t="shared" ref="AB19" si="15">$C$19</f>
        <v>23865509</v>
      </c>
      <c r="AC19" s="6">
        <f t="shared" ref="AC19:AL19" si="16">$C$19</f>
        <v>23865509</v>
      </c>
      <c r="AD19" s="6">
        <f t="shared" si="16"/>
        <v>23865509</v>
      </c>
      <c r="AE19" s="6">
        <f t="shared" si="16"/>
        <v>23865509</v>
      </c>
      <c r="AF19" s="6">
        <f t="shared" si="16"/>
        <v>23865509</v>
      </c>
      <c r="AG19" s="6">
        <f t="shared" si="16"/>
        <v>23865509</v>
      </c>
      <c r="AH19" s="6">
        <f t="shared" si="16"/>
        <v>23865509</v>
      </c>
      <c r="AI19" s="6">
        <f t="shared" si="16"/>
        <v>23865509</v>
      </c>
      <c r="AJ19" s="6">
        <f t="shared" si="16"/>
        <v>23865509</v>
      </c>
      <c r="AK19" s="6">
        <f t="shared" si="16"/>
        <v>23865509</v>
      </c>
      <c r="AL19" s="6">
        <f t="shared" si="16"/>
        <v>23865509</v>
      </c>
      <c r="AM19" s="6">
        <v>94654584</v>
      </c>
      <c r="AN19" s="6">
        <f t="shared" ref="AN19" si="17">$C$19</f>
        <v>23865509</v>
      </c>
      <c r="AO19" s="6">
        <f t="shared" ref="AO19:AX19" si="18">$C$19</f>
        <v>23865509</v>
      </c>
      <c r="AP19" s="6">
        <f t="shared" si="18"/>
        <v>23865509</v>
      </c>
      <c r="AQ19" s="6">
        <f t="shared" si="18"/>
        <v>23865509</v>
      </c>
      <c r="AR19" s="6">
        <f t="shared" si="18"/>
        <v>23865509</v>
      </c>
      <c r="AS19" s="6">
        <f t="shared" si="18"/>
        <v>23865509</v>
      </c>
      <c r="AT19" s="6">
        <f t="shared" si="18"/>
        <v>23865509</v>
      </c>
      <c r="AU19" s="6">
        <f t="shared" si="18"/>
        <v>23865509</v>
      </c>
      <c r="AV19" s="6">
        <f t="shared" si="18"/>
        <v>23865509</v>
      </c>
      <c r="AW19" s="6">
        <f t="shared" si="18"/>
        <v>23865509</v>
      </c>
      <c r="AX19" s="6">
        <f t="shared" si="18"/>
        <v>23865509</v>
      </c>
      <c r="AY19" s="6">
        <v>94654585</v>
      </c>
      <c r="AZ19" s="6">
        <f t="shared" ref="AZ19" si="19">$C$19</f>
        <v>23865509</v>
      </c>
      <c r="BA19" s="6">
        <f t="shared" ref="BA19:BJ19" si="20">$C$19</f>
        <v>23865509</v>
      </c>
      <c r="BB19" s="6">
        <f t="shared" si="20"/>
        <v>23865509</v>
      </c>
      <c r="BC19" s="6">
        <f t="shared" si="20"/>
        <v>23865509</v>
      </c>
      <c r="BD19" s="6">
        <f t="shared" si="20"/>
        <v>23865509</v>
      </c>
      <c r="BE19" s="6">
        <f t="shared" si="20"/>
        <v>23865509</v>
      </c>
      <c r="BF19" s="6">
        <f t="shared" si="20"/>
        <v>23865509</v>
      </c>
      <c r="BG19" s="6">
        <f t="shared" si="20"/>
        <v>23865509</v>
      </c>
      <c r="BH19" s="6">
        <f t="shared" si="20"/>
        <v>23865509</v>
      </c>
      <c r="BI19" s="6">
        <f t="shared" si="20"/>
        <v>23865509</v>
      </c>
      <c r="BJ19" s="6">
        <f t="shared" si="20"/>
        <v>23865509</v>
      </c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</row>
    <row r="20" spans="1:122" ht="12.75" customHeight="1" x14ac:dyDescent="0.25">
      <c r="A20" s="15" t="s">
        <v>15</v>
      </c>
      <c r="B20" s="16">
        <f t="shared" ref="B20:N20" si="21">B18-B19</f>
        <v>-997984720</v>
      </c>
      <c r="C20" s="16">
        <f t="shared" si="21"/>
        <v>78581341.423218548</v>
      </c>
      <c r="D20" s="16">
        <f t="shared" si="21"/>
        <v>78581341.423218548</v>
      </c>
      <c r="E20" s="16">
        <f t="shared" si="21"/>
        <v>78581341.423218548</v>
      </c>
      <c r="F20" s="16">
        <f t="shared" si="21"/>
        <v>78581341.423218548</v>
      </c>
      <c r="G20" s="16">
        <f t="shared" si="21"/>
        <v>78581341.423218548</v>
      </c>
      <c r="H20" s="16">
        <f t="shared" si="21"/>
        <v>78581341.423218548</v>
      </c>
      <c r="I20" s="16">
        <f t="shared" si="21"/>
        <v>78581341.423218548</v>
      </c>
      <c r="J20" s="16">
        <f t="shared" si="21"/>
        <v>78581341.423218548</v>
      </c>
      <c r="K20" s="16">
        <f t="shared" si="21"/>
        <v>78581341.423218548</v>
      </c>
      <c r="L20" s="16">
        <f t="shared" si="21"/>
        <v>78581341.423218548</v>
      </c>
      <c r="M20" s="16">
        <f t="shared" si="21"/>
        <v>78581341.423218548</v>
      </c>
      <c r="N20" s="16">
        <f t="shared" si="21"/>
        <v>78581341.423218548</v>
      </c>
      <c r="O20" s="16">
        <f t="shared" ref="O20:BJ20" si="22">O18-O19</f>
        <v>46416695.423218548</v>
      </c>
      <c r="P20" s="16">
        <f t="shared" si="22"/>
        <v>117205768.42321855</v>
      </c>
      <c r="Q20" s="16">
        <f t="shared" si="22"/>
        <v>117205768.42321855</v>
      </c>
      <c r="R20" s="16">
        <f t="shared" si="22"/>
        <v>117205768.42321855</v>
      </c>
      <c r="S20" s="16">
        <f t="shared" si="22"/>
        <v>117205768.42321855</v>
      </c>
      <c r="T20" s="16">
        <f t="shared" si="22"/>
        <v>117205768.42321855</v>
      </c>
      <c r="U20" s="16">
        <f t="shared" si="22"/>
        <v>117205768.42321855</v>
      </c>
      <c r="V20" s="16">
        <f t="shared" si="22"/>
        <v>117205768.42321855</v>
      </c>
      <c r="W20" s="16">
        <f t="shared" si="22"/>
        <v>117205768.42321855</v>
      </c>
      <c r="X20" s="16">
        <f t="shared" si="22"/>
        <v>117205768.42321855</v>
      </c>
      <c r="Y20" s="16">
        <f t="shared" si="22"/>
        <v>117205768.42321855</v>
      </c>
      <c r="Z20" s="16">
        <f t="shared" si="22"/>
        <v>-46166748.576781452</v>
      </c>
      <c r="AA20" s="16">
        <f t="shared" si="22"/>
        <v>46416694.423218548</v>
      </c>
      <c r="AB20" s="16">
        <f t="shared" si="22"/>
        <v>117205768.42321855</v>
      </c>
      <c r="AC20" s="16">
        <f t="shared" si="22"/>
        <v>117205768.42321855</v>
      </c>
      <c r="AD20" s="16">
        <f t="shared" si="22"/>
        <v>117205768.42321855</v>
      </c>
      <c r="AE20" s="16">
        <f t="shared" si="22"/>
        <v>117205768.42321855</v>
      </c>
      <c r="AF20" s="16">
        <f t="shared" si="22"/>
        <v>117205768.42321855</v>
      </c>
      <c r="AG20" s="16">
        <f t="shared" si="22"/>
        <v>117205768.42321855</v>
      </c>
      <c r="AH20" s="16">
        <f t="shared" si="22"/>
        <v>117205768.42321855</v>
      </c>
      <c r="AI20" s="16">
        <f t="shared" si="22"/>
        <v>117205768.42321855</v>
      </c>
      <c r="AJ20" s="16">
        <f t="shared" si="22"/>
        <v>117205768.42321855</v>
      </c>
      <c r="AK20" s="16">
        <f t="shared" si="22"/>
        <v>117205768.42321855</v>
      </c>
      <c r="AL20" s="16">
        <f t="shared" si="22"/>
        <v>-46166748.576781452</v>
      </c>
      <c r="AM20" s="16">
        <f t="shared" si="22"/>
        <v>46416693.423218548</v>
      </c>
      <c r="AN20" s="16">
        <f t="shared" si="22"/>
        <v>117205768.42321855</v>
      </c>
      <c r="AO20" s="16">
        <f t="shared" si="22"/>
        <v>117205768.42321855</v>
      </c>
      <c r="AP20" s="16">
        <f t="shared" si="22"/>
        <v>117205768.42321855</v>
      </c>
      <c r="AQ20" s="16">
        <f t="shared" si="22"/>
        <v>117205768.42321855</v>
      </c>
      <c r="AR20" s="16">
        <f t="shared" si="22"/>
        <v>117205768.42321855</v>
      </c>
      <c r="AS20" s="16">
        <f t="shared" si="22"/>
        <v>117205768.42321855</v>
      </c>
      <c r="AT20" s="16">
        <f t="shared" si="22"/>
        <v>117205768.42321855</v>
      </c>
      <c r="AU20" s="16">
        <f t="shared" si="22"/>
        <v>117205768.42321855</v>
      </c>
      <c r="AV20" s="16">
        <f t="shared" si="22"/>
        <v>117205768.42321855</v>
      </c>
      <c r="AW20" s="16">
        <f t="shared" si="22"/>
        <v>117205768.42321855</v>
      </c>
      <c r="AX20" s="16">
        <f t="shared" si="22"/>
        <v>-46166748.576781452</v>
      </c>
      <c r="AY20" s="16">
        <f t="shared" si="22"/>
        <v>46416692.423218548</v>
      </c>
      <c r="AZ20" s="16">
        <f t="shared" si="22"/>
        <v>117205768.42321855</v>
      </c>
      <c r="BA20" s="16">
        <f t="shared" si="22"/>
        <v>117205768.42321855</v>
      </c>
      <c r="BB20" s="16">
        <f t="shared" si="22"/>
        <v>117205768.42321855</v>
      </c>
      <c r="BC20" s="16">
        <f t="shared" si="22"/>
        <v>117205768.42321855</v>
      </c>
      <c r="BD20" s="16">
        <f t="shared" si="22"/>
        <v>117205768.42321855</v>
      </c>
      <c r="BE20" s="16">
        <f t="shared" si="22"/>
        <v>117205768.42321855</v>
      </c>
      <c r="BF20" s="16">
        <f t="shared" si="22"/>
        <v>117205768.42321855</v>
      </c>
      <c r="BG20" s="16">
        <f t="shared" si="22"/>
        <v>117205768.42321855</v>
      </c>
      <c r="BH20" s="16">
        <f t="shared" si="22"/>
        <v>117205768.42321855</v>
      </c>
      <c r="BI20" s="16">
        <f t="shared" si="22"/>
        <v>117205768.42321855</v>
      </c>
      <c r="BJ20" s="16">
        <f t="shared" si="22"/>
        <v>117205768.42321855</v>
      </c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</row>
    <row r="21" spans="1:122" ht="12.75" customHeight="1" x14ac:dyDescent="0.25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</row>
    <row r="22" spans="1:122" ht="12.75" customHeight="1" x14ac:dyDescent="0.25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</row>
    <row r="23" spans="1:122" ht="12.75" customHeight="1" x14ac:dyDescent="0.25">
      <c r="A23" s="17" t="s">
        <v>16</v>
      </c>
      <c r="B23" s="42">
        <v>0.08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</row>
    <row r="24" spans="1:122" ht="12.75" customHeight="1" x14ac:dyDescent="0.25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</row>
    <row r="25" spans="1:122" ht="12.75" customHeight="1" x14ac:dyDescent="0.25">
      <c r="A25" s="18" t="s">
        <v>17</v>
      </c>
      <c r="B25" s="19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</row>
    <row r="26" spans="1:122" ht="12.75" customHeight="1" x14ac:dyDescent="0.25">
      <c r="A26" s="20" t="s">
        <v>18</v>
      </c>
      <c r="B26" s="21">
        <f>NPV(B23,C20:BJ20)</f>
        <v>1077368496.9999995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</row>
    <row r="27" spans="1:122" ht="12.75" customHeight="1" x14ac:dyDescent="0.25">
      <c r="A27" s="20" t="s">
        <v>9</v>
      </c>
      <c r="B27" s="21">
        <f>$B$12</f>
        <v>997984720</v>
      </c>
      <c r="C27" s="44">
        <f>B27*B23</f>
        <v>79838777.600000009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</row>
    <row r="28" spans="1:122" ht="12.75" customHeight="1" x14ac:dyDescent="0.25">
      <c r="A28" s="22" t="s">
        <v>19</v>
      </c>
      <c r="B28" s="23">
        <f>B26-B27</f>
        <v>79383776.999999523</v>
      </c>
      <c r="C28" s="45">
        <f>(B28/B27)</f>
        <v>7.9544080594740496E-2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</row>
    <row r="29" spans="1:122" ht="12.75" customHeight="1" x14ac:dyDescent="0.25">
      <c r="A29" s="22" t="s">
        <v>20</v>
      </c>
      <c r="B29" s="43">
        <f>IRR(B20:BJ20)</f>
        <v>8.6092162598894628E-2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</row>
    <row r="30" spans="1:122" ht="12.75" customHeight="1" x14ac:dyDescent="0.25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</row>
    <row r="31" spans="1:122" ht="12.75" customHeight="1" x14ac:dyDescent="0.25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</row>
    <row r="32" spans="1:122" ht="12.75" customHeight="1" x14ac:dyDescent="0.25">
      <c r="A32" s="5"/>
      <c r="B32" s="2"/>
      <c r="C32" s="8" t="s">
        <v>3</v>
      </c>
      <c r="D32" s="8" t="s">
        <v>3</v>
      </c>
      <c r="E32" s="8" t="s">
        <v>3</v>
      </c>
      <c r="F32" s="8" t="s">
        <v>3</v>
      </c>
      <c r="G32" s="8" t="s">
        <v>3</v>
      </c>
      <c r="H32" s="8" t="s">
        <v>3</v>
      </c>
      <c r="I32" s="8" t="s">
        <v>3</v>
      </c>
      <c r="J32" s="8" t="s">
        <v>3</v>
      </c>
      <c r="K32" s="8" t="s">
        <v>3</v>
      </c>
      <c r="L32" s="8" t="s">
        <v>3</v>
      </c>
      <c r="M32" s="8" t="s">
        <v>3</v>
      </c>
      <c r="N32" s="8" t="s">
        <v>3</v>
      </c>
      <c r="O32" s="8" t="s">
        <v>3</v>
      </c>
      <c r="P32" s="8" t="s">
        <v>3</v>
      </c>
      <c r="Q32" s="8" t="s">
        <v>3</v>
      </c>
      <c r="R32" s="8" t="s">
        <v>3</v>
      </c>
      <c r="S32" s="8" t="s">
        <v>3</v>
      </c>
      <c r="T32" s="8" t="s">
        <v>3</v>
      </c>
      <c r="U32" s="8" t="s">
        <v>3</v>
      </c>
      <c r="V32" s="8" t="s">
        <v>3</v>
      </c>
      <c r="W32" s="8" t="s">
        <v>3</v>
      </c>
      <c r="X32" s="8" t="s">
        <v>3</v>
      </c>
      <c r="Y32" s="8" t="s">
        <v>3</v>
      </c>
      <c r="Z32" s="8" t="s">
        <v>3</v>
      </c>
      <c r="AA32" s="8" t="s">
        <v>3</v>
      </c>
      <c r="AB32" s="8" t="s">
        <v>3</v>
      </c>
      <c r="AC32" s="8" t="s">
        <v>3</v>
      </c>
      <c r="AD32" s="8" t="s">
        <v>3</v>
      </c>
      <c r="AE32" s="8" t="s">
        <v>3</v>
      </c>
      <c r="AF32" s="8" t="s">
        <v>3</v>
      </c>
      <c r="AG32" s="8" t="s">
        <v>3</v>
      </c>
      <c r="AH32" s="8" t="s">
        <v>3</v>
      </c>
      <c r="AI32" s="8" t="s">
        <v>3</v>
      </c>
      <c r="AJ32" s="8" t="s">
        <v>3</v>
      </c>
      <c r="AK32" s="8" t="s">
        <v>3</v>
      </c>
      <c r="AL32" s="8" t="s">
        <v>3</v>
      </c>
      <c r="AM32" s="8" t="s">
        <v>3</v>
      </c>
      <c r="AN32" s="8" t="s">
        <v>3</v>
      </c>
      <c r="AO32" s="8" t="s">
        <v>3</v>
      </c>
      <c r="AP32" s="8" t="s">
        <v>3</v>
      </c>
      <c r="AQ32" s="8" t="s">
        <v>3</v>
      </c>
      <c r="AR32" s="8" t="s">
        <v>3</v>
      </c>
      <c r="AS32" s="8" t="s">
        <v>3</v>
      </c>
      <c r="AT32" s="8" t="s">
        <v>3</v>
      </c>
      <c r="AU32" s="8" t="s">
        <v>3</v>
      </c>
      <c r="AV32" s="8" t="s">
        <v>3</v>
      </c>
      <c r="AW32" s="8" t="s">
        <v>3</v>
      </c>
      <c r="AX32" s="8" t="s">
        <v>3</v>
      </c>
      <c r="AY32" s="8" t="s">
        <v>3</v>
      </c>
      <c r="AZ32" s="8" t="s">
        <v>3</v>
      </c>
      <c r="BA32" s="8" t="s">
        <v>3</v>
      </c>
      <c r="BB32" s="8" t="s">
        <v>3</v>
      </c>
      <c r="BC32" s="8" t="s">
        <v>3</v>
      </c>
      <c r="BD32" s="8" t="s">
        <v>3</v>
      </c>
      <c r="BE32" s="8" t="s">
        <v>3</v>
      </c>
      <c r="BF32" s="8" t="s">
        <v>3</v>
      </c>
      <c r="BG32" s="8" t="s">
        <v>3</v>
      </c>
      <c r="BH32" s="8" t="s">
        <v>3</v>
      </c>
      <c r="BI32" s="8" t="s">
        <v>3</v>
      </c>
      <c r="BJ32" s="8" t="s">
        <v>3</v>
      </c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  <c r="DO32" s="61"/>
      <c r="DP32" s="61"/>
      <c r="DQ32" s="61"/>
      <c r="DR32" s="61"/>
    </row>
    <row r="33" spans="1:122" ht="12.75" customHeight="1" x14ac:dyDescent="0.25">
      <c r="A33" s="5"/>
      <c r="B33" s="2"/>
      <c r="C33" s="8">
        <v>1</v>
      </c>
      <c r="D33" s="8">
        <v>2</v>
      </c>
      <c r="E33" s="8">
        <v>3</v>
      </c>
      <c r="F33" s="8">
        <v>4</v>
      </c>
      <c r="G33" s="8">
        <v>5</v>
      </c>
      <c r="H33" s="8">
        <v>6</v>
      </c>
      <c r="I33" s="8">
        <v>7</v>
      </c>
      <c r="J33" s="8">
        <v>8</v>
      </c>
      <c r="K33" s="8">
        <v>9</v>
      </c>
      <c r="L33" s="8">
        <v>10</v>
      </c>
      <c r="M33" s="8">
        <v>11</v>
      </c>
      <c r="N33" s="8">
        <v>12</v>
      </c>
      <c r="O33" s="8">
        <v>13</v>
      </c>
      <c r="P33" s="8">
        <v>14</v>
      </c>
      <c r="Q33" s="8">
        <v>15</v>
      </c>
      <c r="R33" s="8">
        <v>16</v>
      </c>
      <c r="S33" s="8">
        <v>17</v>
      </c>
      <c r="T33" s="8">
        <v>18</v>
      </c>
      <c r="U33" s="8">
        <v>19</v>
      </c>
      <c r="V33" s="8">
        <v>20</v>
      </c>
      <c r="W33" s="8">
        <v>21</v>
      </c>
      <c r="X33" s="8">
        <v>22</v>
      </c>
      <c r="Y33" s="8">
        <v>23</v>
      </c>
      <c r="Z33" s="8">
        <v>24</v>
      </c>
      <c r="AA33" s="8">
        <v>25</v>
      </c>
      <c r="AB33" s="8">
        <v>26</v>
      </c>
      <c r="AC33" s="8">
        <v>27</v>
      </c>
      <c r="AD33" s="8">
        <v>28</v>
      </c>
      <c r="AE33" s="8">
        <v>29</v>
      </c>
      <c r="AF33" s="8">
        <v>30</v>
      </c>
      <c r="AG33" s="8">
        <v>31</v>
      </c>
      <c r="AH33" s="8">
        <v>32</v>
      </c>
      <c r="AI33" s="8">
        <v>33</v>
      </c>
      <c r="AJ33" s="8">
        <v>34</v>
      </c>
      <c r="AK33" s="8">
        <v>35</v>
      </c>
      <c r="AL33" s="8">
        <v>36</v>
      </c>
      <c r="AM33" s="8">
        <v>37</v>
      </c>
      <c r="AN33" s="8">
        <v>38</v>
      </c>
      <c r="AO33" s="8">
        <v>39</v>
      </c>
      <c r="AP33" s="8">
        <v>40</v>
      </c>
      <c r="AQ33" s="8">
        <v>41</v>
      </c>
      <c r="AR33" s="8">
        <v>42</v>
      </c>
      <c r="AS33" s="8">
        <v>43</v>
      </c>
      <c r="AT33" s="8">
        <v>44</v>
      </c>
      <c r="AU33" s="8">
        <v>45</v>
      </c>
      <c r="AV33" s="8">
        <v>46</v>
      </c>
      <c r="AW33" s="8">
        <v>47</v>
      </c>
      <c r="AX33" s="8">
        <v>48</v>
      </c>
      <c r="AY33" s="8">
        <v>49</v>
      </c>
      <c r="AZ33" s="8">
        <v>50</v>
      </c>
      <c r="BA33" s="8">
        <v>51</v>
      </c>
      <c r="BB33" s="8">
        <v>52</v>
      </c>
      <c r="BC33" s="8">
        <v>53</v>
      </c>
      <c r="BD33" s="8">
        <v>54</v>
      </c>
      <c r="BE33" s="8">
        <v>55</v>
      </c>
      <c r="BF33" s="8">
        <v>56</v>
      </c>
      <c r="BG33" s="8">
        <v>57</v>
      </c>
      <c r="BH33" s="8">
        <v>58</v>
      </c>
      <c r="BI33" s="8">
        <v>59</v>
      </c>
      <c r="BJ33" s="8">
        <v>60</v>
      </c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61"/>
      <c r="DP33" s="61"/>
      <c r="DQ33" s="61"/>
      <c r="DR33" s="61"/>
    </row>
    <row r="34" spans="1:122" ht="12.75" customHeight="1" x14ac:dyDescent="0.25">
      <c r="A34" s="24" t="s">
        <v>21</v>
      </c>
      <c r="B34" s="2"/>
      <c r="C34" s="6">
        <f t="shared" ref="C34:N34" si="23">C20/POWER(1+$B$23,C33)</f>
        <v>72760501.317794949</v>
      </c>
      <c r="D34" s="6">
        <f t="shared" si="23"/>
        <v>67370834.55351384</v>
      </c>
      <c r="E34" s="6">
        <f t="shared" si="23"/>
        <v>62380402.364364661</v>
      </c>
      <c r="F34" s="6">
        <f t="shared" si="23"/>
        <v>57759631.818856165</v>
      </c>
      <c r="G34" s="6">
        <f t="shared" si="23"/>
        <v>53481140.573014967</v>
      </c>
      <c r="H34" s="6">
        <f t="shared" si="23"/>
        <v>49519574.604643479</v>
      </c>
      <c r="I34" s="6">
        <f t="shared" si="23"/>
        <v>45851457.967262484</v>
      </c>
      <c r="J34" s="6">
        <f t="shared" si="23"/>
        <v>42455053.673391186</v>
      </c>
      <c r="K34" s="6">
        <f t="shared" si="23"/>
        <v>39310234.882769614</v>
      </c>
      <c r="L34" s="6">
        <f t="shared" si="23"/>
        <v>36398365.632194087</v>
      </c>
      <c r="M34" s="6">
        <f t="shared" si="23"/>
        <v>33702190.400179707</v>
      </c>
      <c r="N34" s="6">
        <f t="shared" si="23"/>
        <v>31205731.852018248</v>
      </c>
      <c r="O34" s="6">
        <f t="shared" ref="O34:BJ34" si="24">O20/POWER(1+$B$23,O33)</f>
        <v>17067322.577259719</v>
      </c>
      <c r="P34" s="6">
        <f t="shared" si="24"/>
        <v>39903997.9711385</v>
      </c>
      <c r="Q34" s="6">
        <f t="shared" si="24"/>
        <v>36948146.269572683</v>
      </c>
      <c r="R34" s="6">
        <f t="shared" si="24"/>
        <v>34211246.545900635</v>
      </c>
      <c r="S34" s="6">
        <f t="shared" si="24"/>
        <v>31677080.135093179</v>
      </c>
      <c r="T34" s="6">
        <f t="shared" si="24"/>
        <v>29330629.754715905</v>
      </c>
      <c r="U34" s="6">
        <f t="shared" si="24"/>
        <v>27157990.513625834</v>
      </c>
      <c r="V34" s="6">
        <f t="shared" si="24"/>
        <v>25146287.512616515</v>
      </c>
      <c r="W34" s="6">
        <f t="shared" si="24"/>
        <v>23283599.548718993</v>
      </c>
      <c r="X34" s="6">
        <f t="shared" si="24"/>
        <v>21558888.471036103</v>
      </c>
      <c r="Y34" s="6">
        <f t="shared" si="24"/>
        <v>19961933.76947787</v>
      </c>
      <c r="Z34" s="6">
        <f t="shared" si="24"/>
        <v>-7280465.6561286887</v>
      </c>
      <c r="AA34" s="6">
        <f t="shared" si="24"/>
        <v>6777668.4726612885</v>
      </c>
      <c r="AB34" s="6">
        <f t="shared" si="24"/>
        <v>15846426.619320821</v>
      </c>
      <c r="AC34" s="6">
        <f t="shared" si="24"/>
        <v>14672617.240111871</v>
      </c>
      <c r="AD34" s="6">
        <f t="shared" si="24"/>
        <v>13585756.703807289</v>
      </c>
      <c r="AE34" s="6">
        <f t="shared" si="24"/>
        <v>12579404.355377117</v>
      </c>
      <c r="AF34" s="6">
        <f t="shared" si="24"/>
        <v>11647596.625349181</v>
      </c>
      <c r="AG34" s="6">
        <f t="shared" si="24"/>
        <v>10784811.69013813</v>
      </c>
      <c r="AH34" s="6">
        <f t="shared" si="24"/>
        <v>9985936.7501278985</v>
      </c>
      <c r="AI34" s="6">
        <f t="shared" si="24"/>
        <v>9246237.7315999046</v>
      </c>
      <c r="AJ34" s="6">
        <f t="shared" si="24"/>
        <v>8561331.2329628747</v>
      </c>
      <c r="AK34" s="6">
        <f t="shared" si="24"/>
        <v>7927158.5490396982</v>
      </c>
      <c r="AL34" s="6">
        <f t="shared" si="24"/>
        <v>-2891173.0813983162</v>
      </c>
      <c r="AM34" s="6">
        <f t="shared" si="24"/>
        <v>2691505.34404924</v>
      </c>
      <c r="AN34" s="6">
        <f t="shared" si="24"/>
        <v>6292834.0359063791</v>
      </c>
      <c r="AO34" s="6">
        <f t="shared" si="24"/>
        <v>5826698.181394795</v>
      </c>
      <c r="AP34" s="6">
        <f t="shared" si="24"/>
        <v>5395090.9086988838</v>
      </c>
      <c r="AQ34" s="6">
        <f t="shared" si="24"/>
        <v>4995454.5450915592</v>
      </c>
      <c r="AR34" s="6">
        <f t="shared" si="24"/>
        <v>4625420.8750847774</v>
      </c>
      <c r="AS34" s="6">
        <f t="shared" si="24"/>
        <v>4282797.1065599788</v>
      </c>
      <c r="AT34" s="6">
        <f t="shared" si="24"/>
        <v>3965552.876444424</v>
      </c>
      <c r="AU34" s="6">
        <f t="shared" si="24"/>
        <v>3671808.2189300228</v>
      </c>
      <c r="AV34" s="6">
        <f t="shared" si="24"/>
        <v>3399822.4249352054</v>
      </c>
      <c r="AW34" s="6">
        <f t="shared" si="24"/>
        <v>3147983.7267918563</v>
      </c>
      <c r="AX34" s="6">
        <f t="shared" si="24"/>
        <v>-1148124.6092501979</v>
      </c>
      <c r="AY34" s="6">
        <f t="shared" si="24"/>
        <v>1068833.7805642388</v>
      </c>
      <c r="AZ34" s="6">
        <f t="shared" si="24"/>
        <v>2498970.976534205</v>
      </c>
      <c r="BA34" s="6">
        <f t="shared" si="24"/>
        <v>2313862.0153094488</v>
      </c>
      <c r="BB34" s="6">
        <f t="shared" si="24"/>
        <v>2142464.8289902303</v>
      </c>
      <c r="BC34" s="6">
        <f t="shared" si="24"/>
        <v>1983763.7305465098</v>
      </c>
      <c r="BD34" s="6">
        <f t="shared" si="24"/>
        <v>1836818.2690245458</v>
      </c>
      <c r="BE34" s="6">
        <f t="shared" si="24"/>
        <v>1700757.6565042089</v>
      </c>
      <c r="BF34" s="6">
        <f t="shared" si="24"/>
        <v>1574775.6078742675</v>
      </c>
      <c r="BG34" s="6">
        <f t="shared" si="24"/>
        <v>1458125.562846544</v>
      </c>
      <c r="BH34" s="6">
        <f t="shared" si="24"/>
        <v>1350116.2618949481</v>
      </c>
      <c r="BI34" s="6">
        <f t="shared" si="24"/>
        <v>1250107.6499027298</v>
      </c>
      <c r="BJ34" s="6">
        <f t="shared" si="24"/>
        <v>1157507.0832432683</v>
      </c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</row>
    <row r="35" spans="1:122" ht="12.75" customHeight="1" x14ac:dyDescent="0.25">
      <c r="A35" s="24" t="s">
        <v>22</v>
      </c>
      <c r="B35" s="2"/>
      <c r="C35" s="59">
        <f>C34</f>
        <v>72760501.317794949</v>
      </c>
      <c r="D35" s="59">
        <f t="shared" ref="D35:N35" si="25">C35+D34</f>
        <v>140131335.8713088</v>
      </c>
      <c r="E35" s="59">
        <f t="shared" si="25"/>
        <v>202511738.23567346</v>
      </c>
      <c r="F35" s="59">
        <f t="shared" si="25"/>
        <v>260271370.05452961</v>
      </c>
      <c r="G35" s="59">
        <f t="shared" si="25"/>
        <v>313752510.62754458</v>
      </c>
      <c r="H35" s="59">
        <f t="shared" si="25"/>
        <v>363272085.23218805</v>
      </c>
      <c r="I35" s="59">
        <f t="shared" si="25"/>
        <v>409123543.19945055</v>
      </c>
      <c r="J35" s="59">
        <f t="shared" si="25"/>
        <v>451578596.87284172</v>
      </c>
      <c r="K35" s="59">
        <f t="shared" si="25"/>
        <v>490888831.7556113</v>
      </c>
      <c r="L35" s="59">
        <f t="shared" si="25"/>
        <v>527287197.3878054</v>
      </c>
      <c r="M35" s="59">
        <f t="shared" si="25"/>
        <v>560989387.78798509</v>
      </c>
      <c r="N35" s="59">
        <f t="shared" si="25"/>
        <v>592195119.64000332</v>
      </c>
      <c r="O35" s="59">
        <f t="shared" ref="O35" si="26">O34</f>
        <v>17067322.577259719</v>
      </c>
      <c r="P35" s="59">
        <f t="shared" ref="P35" si="27">O35+P34</f>
        <v>56971320.548398219</v>
      </c>
      <c r="Q35" s="59">
        <f t="shared" ref="Q35" si="28">P35+Q34</f>
        <v>93919466.817970902</v>
      </c>
      <c r="R35" s="59">
        <f t="shared" ref="R35" si="29">Q35+R34</f>
        <v>128130713.36387154</v>
      </c>
      <c r="S35" s="59">
        <f t="shared" ref="S35" si="30">R35+S34</f>
        <v>159807793.49896473</v>
      </c>
      <c r="T35" s="59">
        <f t="shared" ref="T35" si="31">S35+T34</f>
        <v>189138423.25368065</v>
      </c>
      <c r="U35" s="59">
        <f t="shared" ref="U35" si="32">T35+U34</f>
        <v>216296413.76730648</v>
      </c>
      <c r="V35" s="59">
        <f t="shared" ref="V35" si="33">U35+V34</f>
        <v>241442701.27992299</v>
      </c>
      <c r="W35" s="59">
        <f t="shared" ref="W35" si="34">V35+W34</f>
        <v>264726300.82864198</v>
      </c>
      <c r="X35" s="59">
        <f t="shared" ref="X35" si="35">W35+X34</f>
        <v>286285189.29967809</v>
      </c>
      <c r="Y35" s="59">
        <f t="shared" ref="Y35" si="36">X35+Y34</f>
        <v>306247123.06915593</v>
      </c>
      <c r="Z35" s="59">
        <f t="shared" ref="Z35" si="37">Y35+Z34</f>
        <v>298966657.41302723</v>
      </c>
      <c r="AA35" s="59">
        <f t="shared" ref="AA35" si="38">AA34</f>
        <v>6777668.4726612885</v>
      </c>
      <c r="AB35" s="59">
        <f t="shared" ref="AB35" si="39">AA35+AB34</f>
        <v>22624095.091982111</v>
      </c>
      <c r="AC35" s="59">
        <f t="shared" ref="AC35" si="40">AB35+AC34</f>
        <v>37296712.332093984</v>
      </c>
      <c r="AD35" s="59">
        <f t="shared" ref="AD35" si="41">AC35+AD34</f>
        <v>50882469.035901271</v>
      </c>
      <c r="AE35" s="59">
        <f t="shared" ref="AE35" si="42">AD35+AE34</f>
        <v>63461873.391278386</v>
      </c>
      <c r="AF35" s="59">
        <f t="shared" ref="AF35" si="43">AE35+AF34</f>
        <v>75109470.016627565</v>
      </c>
      <c r="AG35" s="59">
        <f t="shared" ref="AG35" si="44">AF35+AG34</f>
        <v>85894281.706765696</v>
      </c>
      <c r="AH35" s="59">
        <f t="shared" ref="AH35" si="45">AG35+AH34</f>
        <v>95880218.456893593</v>
      </c>
      <c r="AI35" s="59">
        <f t="shared" ref="AI35" si="46">AH35+AI34</f>
        <v>105126456.18849349</v>
      </c>
      <c r="AJ35" s="59">
        <f t="shared" ref="AJ35" si="47">AI35+AJ34</f>
        <v>113687787.42145637</v>
      </c>
      <c r="AK35" s="59">
        <f t="shared" ref="AK35" si="48">AJ35+AK34</f>
        <v>121614945.97049606</v>
      </c>
      <c r="AL35" s="59">
        <f t="shared" ref="AL35" si="49">AK35+AL34</f>
        <v>118723772.88909774</v>
      </c>
      <c r="AM35" s="59">
        <f t="shared" ref="AM35" si="50">AM34</f>
        <v>2691505.34404924</v>
      </c>
      <c r="AN35" s="59">
        <f t="shared" ref="AN35" si="51">AM35+AN34</f>
        <v>8984339.3799556196</v>
      </c>
      <c r="AO35" s="59">
        <f t="shared" ref="AO35" si="52">AN35+AO34</f>
        <v>14811037.561350415</v>
      </c>
      <c r="AP35" s="59">
        <f t="shared" ref="AP35" si="53">AO35+AP34</f>
        <v>20206128.470049299</v>
      </c>
      <c r="AQ35" s="59">
        <f t="shared" ref="AQ35" si="54">AP35+AQ34</f>
        <v>25201583.015140858</v>
      </c>
      <c r="AR35" s="59">
        <f t="shared" ref="AR35" si="55">AQ35+AR34</f>
        <v>29827003.890225634</v>
      </c>
      <c r="AS35" s="59">
        <f t="shared" ref="AS35" si="56">AR35+AS34</f>
        <v>34109800.996785611</v>
      </c>
      <c r="AT35" s="59">
        <f t="shared" ref="AT35" si="57">AS35+AT34</f>
        <v>38075353.873230033</v>
      </c>
      <c r="AU35" s="59">
        <f t="shared" ref="AU35" si="58">AT35+AU34</f>
        <v>41747162.092160054</v>
      </c>
      <c r="AV35" s="59">
        <f t="shared" ref="AV35" si="59">AU35+AV34</f>
        <v>45146984.51709526</v>
      </c>
      <c r="AW35" s="59">
        <f t="shared" ref="AW35" si="60">AV35+AW34</f>
        <v>48294968.243887119</v>
      </c>
      <c r="AX35" s="59">
        <f t="shared" ref="AX35" si="61">AW35+AX34</f>
        <v>47146843.634636924</v>
      </c>
      <c r="AY35" s="59">
        <f t="shared" ref="AY35" si="62">AY34</f>
        <v>1068833.7805642388</v>
      </c>
      <c r="AZ35" s="59">
        <f t="shared" ref="AZ35" si="63">AY35+AZ34</f>
        <v>3567804.7570984438</v>
      </c>
      <c r="BA35" s="59">
        <f t="shared" ref="BA35" si="64">AZ35+BA34</f>
        <v>5881666.7724078931</v>
      </c>
      <c r="BB35" s="59">
        <f t="shared" ref="BB35" si="65">BA35+BB34</f>
        <v>8024131.6013981234</v>
      </c>
      <c r="BC35" s="59">
        <f t="shared" ref="BC35" si="66">BB35+BC34</f>
        <v>10007895.331944633</v>
      </c>
      <c r="BD35" s="59">
        <f t="shared" ref="BD35" si="67">BC35+BD34</f>
        <v>11844713.600969179</v>
      </c>
      <c r="BE35" s="59">
        <f t="shared" ref="BE35" si="68">BD35+BE34</f>
        <v>13545471.257473387</v>
      </c>
      <c r="BF35" s="59">
        <f t="shared" ref="BF35" si="69">BE35+BF34</f>
        <v>15120246.865347654</v>
      </c>
      <c r="BG35" s="59">
        <f t="shared" ref="BG35" si="70">BF35+BG34</f>
        <v>16578372.428194197</v>
      </c>
      <c r="BH35" s="59">
        <f t="shared" ref="BH35" si="71">BG35+BH34</f>
        <v>17928488.690089144</v>
      </c>
      <c r="BI35" s="59">
        <f t="shared" ref="BI35" si="72">BH35+BI34</f>
        <v>19178596.339991875</v>
      </c>
      <c r="BJ35" s="59">
        <f t="shared" ref="BJ35" si="73">BI35+BJ34</f>
        <v>20336103.423235144</v>
      </c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</row>
    <row r="36" spans="1:122" ht="12.75" customHeight="1" x14ac:dyDescent="0.25">
      <c r="A36" s="25" t="s">
        <v>23</v>
      </c>
      <c r="B36" s="46">
        <v>60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122" ht="12.75" customHeight="1" x14ac:dyDescent="0.25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122" ht="12.75" customHeight="1" x14ac:dyDescent="0.25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122" ht="12.75" customHeight="1" x14ac:dyDescent="0.25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122" ht="15.6" x14ac:dyDescent="0.25">
      <c r="A40" s="65" t="s">
        <v>24</v>
      </c>
      <c r="B40" s="6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122" ht="13.2" x14ac:dyDescent="0.25">
      <c r="A41" s="54" t="s">
        <v>25</v>
      </c>
      <c r="B41" s="55">
        <f>SUM(C8:BJ8)</f>
        <v>8731772825.3930988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122" ht="13.2" x14ac:dyDescent="0.25">
      <c r="A42" s="54" t="s">
        <v>26</v>
      </c>
      <c r="B42" s="55">
        <f>SUM(C13:BJ15)</f>
        <v>1221106855.0000012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122" ht="12.75" customHeight="1" x14ac:dyDescent="0.25">
      <c r="A43" s="54" t="s">
        <v>27</v>
      </c>
      <c r="B43" s="55">
        <f>B41-B42</f>
        <v>7510665970.3930979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122" ht="26.4" x14ac:dyDescent="0.25">
      <c r="A44" s="54" t="s">
        <v>28</v>
      </c>
      <c r="B44" s="55">
        <f>SUM(C19:BJ19)</f>
        <v>1715086838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122" ht="26.4" x14ac:dyDescent="0.25">
      <c r="A45" s="56" t="s">
        <v>58</v>
      </c>
      <c r="B45" s="55">
        <f>B43-B44</f>
        <v>5795579132.3930979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122" ht="13.2" x14ac:dyDescent="0.25">
      <c r="A46" s="54" t="s">
        <v>29</v>
      </c>
      <c r="B46" s="55">
        <f>B45*0.19</f>
        <v>1101160035.1546886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122" ht="26.4" x14ac:dyDescent="0.25">
      <c r="A47" s="56" t="s">
        <v>53</v>
      </c>
      <c r="B47" s="55">
        <f>SUM('COSTOS PRY'!C4:C7)*0.5</f>
        <v>231430000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122" ht="26.4" x14ac:dyDescent="0.25">
      <c r="A48" s="66" t="s">
        <v>30</v>
      </c>
      <c r="B48" s="67">
        <f>(B45-B46)+B47</f>
        <v>4925849097.238409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customHeight="1" x14ac:dyDescent="0.25">
      <c r="A1001" s="5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">
    <mergeCell ref="A40:B40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F30D-8134-4570-A3D7-12456EFF3F3F}">
  <dimension ref="B6:C7"/>
  <sheetViews>
    <sheetView showGridLines="0" workbookViewId="0">
      <selection activeCell="B6" sqref="B6:C7"/>
    </sheetView>
  </sheetViews>
  <sheetFormatPr baseColWidth="10" defaultRowHeight="13.2" x14ac:dyDescent="0.25"/>
  <cols>
    <col min="3" max="3" width="14" bestFit="1" customWidth="1"/>
  </cols>
  <sheetData>
    <row r="6" spans="2:3" ht="15.6" x14ac:dyDescent="0.25">
      <c r="B6" s="41" t="s">
        <v>57</v>
      </c>
      <c r="C6" s="41" t="s">
        <v>56</v>
      </c>
    </row>
    <row r="7" spans="2:3" x14ac:dyDescent="0.25">
      <c r="B7" s="33">
        <v>60</v>
      </c>
      <c r="C7" s="64">
        <v>145529547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02"/>
  <sheetViews>
    <sheetView showGridLines="0" zoomScale="145" zoomScaleNormal="145" workbookViewId="0">
      <selection activeCell="F4" sqref="F4"/>
    </sheetView>
  </sheetViews>
  <sheetFormatPr baseColWidth="10" defaultColWidth="14.44140625" defaultRowHeight="15" customHeight="1" x14ac:dyDescent="0.25"/>
  <cols>
    <col min="1" max="2" width="10.6640625" customWidth="1"/>
    <col min="3" max="3" width="15.5546875" bestFit="1" customWidth="1"/>
    <col min="4" max="4" width="12" bestFit="1" customWidth="1"/>
    <col min="5" max="5" width="16.44140625" style="27" bestFit="1" customWidth="1"/>
    <col min="6" max="6" width="12" style="27" bestFit="1" customWidth="1"/>
    <col min="7" max="26" width="10.6640625" customWidth="1"/>
  </cols>
  <sheetData>
    <row r="1" spans="2:6" ht="12.75" customHeight="1" x14ac:dyDescent="0.25"/>
    <row r="2" spans="2:6" ht="12.75" customHeight="1" x14ac:dyDescent="0.25">
      <c r="B2" s="41" t="s">
        <v>45</v>
      </c>
      <c r="C2" s="41" t="s">
        <v>46</v>
      </c>
      <c r="E2" s="52" t="s">
        <v>48</v>
      </c>
      <c r="F2" s="32">
        <v>3720</v>
      </c>
    </row>
    <row r="3" spans="2:6" ht="12.75" customHeight="1" x14ac:dyDescent="0.3">
      <c r="B3" s="49" t="s">
        <v>31</v>
      </c>
      <c r="C3" s="33"/>
      <c r="E3" s="52" t="s">
        <v>51</v>
      </c>
      <c r="F3" s="33">
        <v>12</v>
      </c>
    </row>
    <row r="4" spans="2:6" ht="12.75" customHeight="1" x14ac:dyDescent="0.3">
      <c r="B4" s="28" t="s">
        <v>32</v>
      </c>
      <c r="C4" s="34">
        <f>$F$2*18000</f>
        <v>66960000</v>
      </c>
      <c r="E4" s="52" t="s">
        <v>52</v>
      </c>
      <c r="F4" s="34">
        <f>($C$14/$F$3)/1.6</f>
        <v>5197837.083333333</v>
      </c>
    </row>
    <row r="5" spans="2:6" ht="12.75" customHeight="1" x14ac:dyDescent="0.3">
      <c r="B5" s="28" t="s">
        <v>33</v>
      </c>
      <c r="C5" s="34">
        <f>$F$2*95000</f>
        <v>353400000</v>
      </c>
    </row>
    <row r="6" spans="2:6" ht="12.75" customHeight="1" x14ac:dyDescent="0.3">
      <c r="B6" s="30" t="s">
        <v>49</v>
      </c>
      <c r="C6" s="34">
        <v>35000000</v>
      </c>
    </row>
    <row r="7" spans="2:6" ht="12.75" customHeight="1" x14ac:dyDescent="0.3">
      <c r="B7" s="28" t="s">
        <v>34</v>
      </c>
      <c r="C7" s="32">
        <v>7500000</v>
      </c>
    </row>
    <row r="8" spans="2:6" ht="12.75" customHeight="1" x14ac:dyDescent="0.3">
      <c r="B8" s="50" t="s">
        <v>35</v>
      </c>
      <c r="C8" s="35"/>
    </row>
    <row r="9" spans="2:6" ht="12.75" customHeight="1" x14ac:dyDescent="0.3">
      <c r="B9" s="28" t="s">
        <v>36</v>
      </c>
      <c r="C9" s="32">
        <f>$F$2*2093</f>
        <v>7785960</v>
      </c>
      <c r="F9" s="36"/>
    </row>
    <row r="10" spans="2:6" ht="12.75" customHeight="1" x14ac:dyDescent="0.3">
      <c r="B10" s="28" t="s">
        <v>37</v>
      </c>
      <c r="C10" s="32">
        <f>$F$2*6000</f>
        <v>22320000</v>
      </c>
    </row>
    <row r="11" spans="2:6" ht="12.75" customHeight="1" x14ac:dyDescent="0.3">
      <c r="B11" s="28" t="s">
        <v>38</v>
      </c>
      <c r="C11" s="37">
        <f>$F$2*1620</f>
        <v>6026400</v>
      </c>
    </row>
    <row r="12" spans="2:6" ht="12.75" customHeight="1" x14ac:dyDescent="0.3">
      <c r="B12" s="57" t="s">
        <v>47</v>
      </c>
      <c r="C12" s="58">
        <f>SUM(C4:C11)</f>
        <v>498992360</v>
      </c>
    </row>
    <row r="13" spans="2:6" ht="12.75" customHeight="1" x14ac:dyDescent="0.3">
      <c r="B13" s="51" t="s">
        <v>39</v>
      </c>
      <c r="C13" s="32"/>
    </row>
    <row r="14" spans="2:6" ht="12.75" customHeight="1" x14ac:dyDescent="0.3">
      <c r="B14" s="29" t="s">
        <v>40</v>
      </c>
      <c r="C14" s="32">
        <f>$C$12/5</f>
        <v>99798472</v>
      </c>
      <c r="D14" s="39"/>
      <c r="E14" s="31"/>
      <c r="F14" s="40"/>
    </row>
    <row r="15" spans="2:6" ht="12.75" customHeight="1" x14ac:dyDescent="0.3">
      <c r="B15" s="29" t="s">
        <v>41</v>
      </c>
      <c r="C15" s="32">
        <f t="shared" ref="C15:C18" si="0">$C$12/5</f>
        <v>99798472</v>
      </c>
      <c r="D15" s="39"/>
      <c r="F15" s="36"/>
    </row>
    <row r="16" spans="2:6" ht="12.75" customHeight="1" x14ac:dyDescent="0.3">
      <c r="B16" s="29" t="s">
        <v>42</v>
      </c>
      <c r="C16" s="32">
        <f t="shared" si="0"/>
        <v>99798472</v>
      </c>
    </row>
    <row r="17" spans="2:6" ht="12.75" customHeight="1" x14ac:dyDescent="0.3">
      <c r="B17" s="29" t="s">
        <v>43</v>
      </c>
      <c r="C17" s="32">
        <f t="shared" si="0"/>
        <v>99798472</v>
      </c>
    </row>
    <row r="18" spans="2:6" ht="12.75" customHeight="1" x14ac:dyDescent="0.3">
      <c r="B18" s="29" t="s">
        <v>44</v>
      </c>
      <c r="C18" s="32">
        <f t="shared" si="0"/>
        <v>99798472</v>
      </c>
      <c r="F18" s="36"/>
    </row>
    <row r="19" spans="2:6" ht="12.75" customHeight="1" x14ac:dyDescent="0.25">
      <c r="B19" s="53" t="s">
        <v>50</v>
      </c>
      <c r="C19" s="58">
        <f>SUM(C14:C18)+C12</f>
        <v>997984720</v>
      </c>
    </row>
    <row r="20" spans="2:6" ht="12.75" customHeight="1" x14ac:dyDescent="0.25"/>
    <row r="21" spans="2:6" ht="12.75" customHeight="1" x14ac:dyDescent="0.25"/>
    <row r="22" spans="2:6" ht="12.75" customHeight="1" x14ac:dyDescent="0.25"/>
    <row r="23" spans="2:6" ht="12.75" customHeight="1" x14ac:dyDescent="0.25"/>
    <row r="24" spans="2:6" ht="12.75" customHeight="1" x14ac:dyDescent="0.25"/>
    <row r="25" spans="2:6" ht="12.75" customHeight="1" x14ac:dyDescent="0.25"/>
    <row r="26" spans="2:6" ht="12.75" customHeight="1" x14ac:dyDescent="0.3">
      <c r="C26" s="26"/>
    </row>
    <row r="27" spans="2:6" ht="12.75" customHeight="1" x14ac:dyDescent="0.25"/>
    <row r="28" spans="2:6" ht="12.75" customHeight="1" x14ac:dyDescent="0.25"/>
    <row r="29" spans="2:6" ht="12.75" customHeight="1" x14ac:dyDescent="0.25"/>
    <row r="30" spans="2:6" ht="12.75" customHeight="1" x14ac:dyDescent="0.25"/>
    <row r="31" spans="2:6" ht="12.75" customHeight="1" x14ac:dyDescent="0.25"/>
    <row r="32" spans="2: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EVALUACION PRY OPCION 2</vt:lpstr>
      <vt:lpstr>OFERTA</vt:lpstr>
      <vt:lpstr>COSTOS PRY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M. Benitez</cp:lastModifiedBy>
  <dcterms:modified xsi:type="dcterms:W3CDTF">2021-04-30T03:53:02Z</dcterms:modified>
</cp:coreProperties>
</file>