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LUACION PRY OPCION 1" sheetId="1" r:id="rId4"/>
    <sheet state="visible" name="EVALUACION PRY OPCION 2" sheetId="2" r:id="rId5"/>
    <sheet state="visible" name="COSTOS PRY" sheetId="3" r:id="rId6"/>
  </sheets>
  <definedNames>
    <definedName name="Inflacion4">#REF!</definedName>
    <definedName name="Inflacion5">#REF!</definedName>
    <definedName name="Inflacion1">#REF!</definedName>
    <definedName name="Inflacion2">#REF!</definedName>
    <definedName name="Inflacion3">#REF!</definedName>
  </definedNames>
  <calcPr/>
</workbook>
</file>

<file path=xl/sharedStrings.xml><?xml version="1.0" encoding="utf-8"?>
<sst xmlns="http://schemas.openxmlformats.org/spreadsheetml/2006/main" count="155" uniqueCount="49">
  <si>
    <t>MENSUALIDAD CLIENTE (MILLONES)</t>
  </si>
  <si>
    <t>OPCION 1: Pago en tres cuotas y el cliente es el dueño de las maquinas.</t>
  </si>
  <si>
    <t>SALARIO NETO INGENIERO MENSUAL</t>
  </si>
  <si>
    <t>COSTOS FIJOS MENSUAL</t>
  </si>
  <si>
    <t>MES</t>
  </si>
  <si>
    <t>INGRESOS</t>
  </si>
  <si>
    <t>SERVICIO AUTOMATIZACION</t>
  </si>
  <si>
    <t>TOTAL INGRESOS</t>
  </si>
  <si>
    <t>EGRESOS</t>
  </si>
  <si>
    <t xml:space="preserve"> </t>
  </si>
  <si>
    <t>INVERSION</t>
  </si>
  <si>
    <t>OTROS COSTOS (ARRIENDOS, SERVICIOS ETC)</t>
  </si>
  <si>
    <t>COSTOS FIJOS (NOMINA)</t>
  </si>
  <si>
    <t>TOTAL EGRESOS</t>
  </si>
  <si>
    <t>FLUJO NETO ECONOMICO</t>
  </si>
  <si>
    <t>PAGO DEUDA</t>
  </si>
  <si>
    <t>FLUJO NETO FINANCIERO</t>
  </si>
  <si>
    <t>GANANCIA 
        O
COSTO OPORTUNIDAD</t>
  </si>
  <si>
    <t>FLUJO NETO FINANCIADO</t>
  </si>
  <si>
    <t>VA</t>
  </si>
  <si>
    <t>VAN</t>
  </si>
  <si>
    <t>TIR</t>
  </si>
  <si>
    <t>VALOR ACTUAL</t>
  </si>
  <si>
    <t>VALOR ACTUA ACUMULADO</t>
  </si>
  <si>
    <t>PAYBACK</t>
  </si>
  <si>
    <t>ESTADO DE PERDIDAS Y GANANCIAS</t>
  </si>
  <si>
    <t>VENTAS</t>
  </si>
  <si>
    <t>COSTOS</t>
  </si>
  <si>
    <t>UTILIDAD BRUTA</t>
  </si>
  <si>
    <t>GASTOS FINANCIEROS</t>
  </si>
  <si>
    <t>UTILIDAD ANTES DE IMMPUESTOS</t>
  </si>
  <si>
    <t>IMPUESTOS</t>
  </si>
  <si>
    <t>UTILIDAD NETA DEL EJERCICIO</t>
  </si>
  <si>
    <t>OPCION 2: Pago en mensualidades y el cliente paga por alquiler de maquinas.</t>
  </si>
  <si>
    <t>HARDWARE</t>
  </si>
  <si>
    <t>PLCs</t>
  </si>
  <si>
    <t>Robots</t>
  </si>
  <si>
    <t>Sensores</t>
  </si>
  <si>
    <t>SOFTWARE</t>
  </si>
  <si>
    <t>Studio 5000</t>
  </si>
  <si>
    <t>Siemenx NX</t>
  </si>
  <si>
    <t>Ignition</t>
  </si>
  <si>
    <t>NOMINA</t>
  </si>
  <si>
    <t>Ingeniero 1</t>
  </si>
  <si>
    <t>Ingeniero 2</t>
  </si>
  <si>
    <t>Ingeniero 3</t>
  </si>
  <si>
    <t>Ingeniero 4</t>
  </si>
  <si>
    <t>Ingeniero 5</t>
  </si>
  <si>
    <t>INMOBILIARIO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</si>
</sst>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4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9379"/>
        <bgColor rgb="FFFF9379"/>
      </patternFill>
    </fill>
    <fill>
      <patternFill patternType="solid">
        <fgColor rgb="FFB4C6E7"/>
        <bgColor rgb="FFB4C6E7"/>
      </patternFill>
    </fill>
    <fill>
      <patternFill patternType="solid">
        <fgColor rgb="FFFFC000"/>
        <bgColor rgb="FFFFC00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1" fillId="2" fontId="2" numFmtId="164" xfId="0" applyAlignment="1" applyBorder="1" applyFont="1" applyNumberFormat="1">
      <alignment horizontal="center" vertical="center"/>
    </xf>
    <xf borderId="0" fillId="0" fontId="2" numFmtId="0" xfId="0" applyAlignment="1" applyFont="1">
      <alignment vertical="center"/>
    </xf>
    <xf borderId="1" fillId="3" fontId="1" numFmtId="0" xfId="0" applyAlignment="1" applyBorder="1" applyFill="1" applyFont="1">
      <alignment vertical="center"/>
    </xf>
    <xf borderId="1" fillId="3" fontId="2" numFmtId="164" xfId="0" applyAlignment="1" applyBorder="1" applyFont="1" applyNumberFormat="1">
      <alignment horizontal="center" vertical="center"/>
    </xf>
    <xf borderId="0" fillId="0" fontId="2" numFmtId="0" xfId="0" applyAlignment="1" applyFont="1">
      <alignment shrinkToFit="0" vertical="center" wrapText="1"/>
    </xf>
    <xf borderId="0" fillId="0" fontId="2" numFmtId="165" xfId="0" applyAlignment="1" applyFont="1" applyNumberFormat="1">
      <alignment vertical="center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1" fillId="4" fontId="1" numFmtId="0" xfId="0" applyAlignment="1" applyBorder="1" applyFill="1" applyFont="1">
      <alignment shrinkToFit="0" vertical="center" wrapText="1"/>
    </xf>
    <xf borderId="1" fillId="4" fontId="2" numFmtId="165" xfId="0" applyAlignment="1" applyBorder="1" applyFont="1" applyNumberFormat="1">
      <alignment vertical="center"/>
    </xf>
    <xf borderId="1" fillId="4" fontId="2" numFmtId="0" xfId="0" applyAlignment="1" applyBorder="1" applyFont="1">
      <alignment shrinkToFit="0" vertical="center" wrapText="1"/>
    </xf>
    <xf borderId="1" fillId="5" fontId="1" numFmtId="0" xfId="0" applyAlignment="1" applyBorder="1" applyFill="1" applyFont="1">
      <alignment shrinkToFit="0" vertical="center" wrapText="1"/>
    </xf>
    <xf borderId="1" fillId="5" fontId="2" numFmtId="165" xfId="0" applyAlignment="1" applyBorder="1" applyFont="1" applyNumberFormat="1">
      <alignment vertical="center"/>
    </xf>
    <xf borderId="1" fillId="5" fontId="2" numFmtId="0" xfId="0" applyAlignment="1" applyBorder="1" applyFont="1">
      <alignment shrinkToFit="0" vertical="center" wrapText="1"/>
    </xf>
    <xf borderId="1" fillId="6" fontId="2" numFmtId="0" xfId="0" applyAlignment="1" applyBorder="1" applyFill="1" applyFont="1">
      <alignment shrinkToFit="0" vertical="center" wrapText="1"/>
    </xf>
    <xf borderId="1" fillId="6" fontId="2" numFmtId="165" xfId="0" applyAlignment="1" applyBorder="1" applyFont="1" applyNumberFormat="1">
      <alignment vertical="center"/>
    </xf>
    <xf borderId="2" fillId="0" fontId="1" numFmtId="0" xfId="0" applyAlignment="1" applyBorder="1" applyFont="1">
      <alignment shrinkToFit="0" vertical="center" wrapText="1"/>
    </xf>
    <xf borderId="2" fillId="0" fontId="2" numFmtId="9" xfId="0" applyAlignment="1" applyBorder="1" applyFont="1" applyNumberFormat="1">
      <alignment horizontal="center" vertical="center"/>
    </xf>
    <xf borderId="2" fillId="6" fontId="1" numFmtId="0" xfId="0" applyAlignment="1" applyBorder="1" applyFont="1">
      <alignment vertical="center"/>
    </xf>
    <xf borderId="2" fillId="6" fontId="2" numFmtId="0" xfId="0" applyAlignment="1" applyBorder="1" applyFont="1">
      <alignment vertical="center"/>
    </xf>
    <xf borderId="2" fillId="0" fontId="2" numFmtId="0" xfId="0" applyAlignment="1" applyBorder="1" applyFont="1">
      <alignment vertical="center"/>
    </xf>
    <xf borderId="2" fillId="0" fontId="2" numFmtId="164" xfId="0" applyAlignment="1" applyBorder="1" applyFont="1" applyNumberFormat="1">
      <alignment vertical="center"/>
    </xf>
    <xf borderId="2" fillId="0" fontId="2" numFmtId="165" xfId="0" applyAlignment="1" applyBorder="1" applyFont="1" applyNumberFormat="1">
      <alignment vertical="center"/>
    </xf>
    <xf borderId="2" fillId="3" fontId="2" numFmtId="0" xfId="0" applyAlignment="1" applyBorder="1" applyFont="1">
      <alignment vertical="center"/>
    </xf>
    <xf borderId="2" fillId="3" fontId="2" numFmtId="164" xfId="0" applyAlignment="1" applyBorder="1" applyFont="1" applyNumberFormat="1">
      <alignment vertical="center"/>
    </xf>
    <xf borderId="2" fillId="3" fontId="2" numFmtId="9" xfId="0" applyAlignment="1" applyBorder="1" applyFont="1" applyNumberFormat="1">
      <alignment vertical="center"/>
    </xf>
    <xf borderId="0" fillId="0" fontId="1" numFmtId="0" xfId="0" applyAlignment="1" applyFont="1">
      <alignment shrinkToFit="0" vertical="center" wrapText="1"/>
    </xf>
    <xf borderId="1" fillId="3" fontId="2" numFmtId="165" xfId="0" applyAlignment="1" applyBorder="1" applyFont="1" applyNumberFormat="1">
      <alignment vertical="center"/>
    </xf>
    <xf borderId="1" fillId="3" fontId="1" numFmtId="0" xfId="0" applyAlignment="1" applyBorder="1" applyFont="1">
      <alignment shrinkToFit="0" vertical="center" wrapText="1"/>
    </xf>
    <xf borderId="0" fillId="0" fontId="2" numFmtId="0" xfId="0" applyAlignment="1" applyFont="1">
      <alignment horizontal="center" vertical="center"/>
    </xf>
    <xf borderId="1" fillId="7" fontId="1" numFmtId="0" xfId="0" applyAlignment="1" applyBorder="1" applyFill="1" applyFont="1">
      <alignment shrinkToFit="0" vertical="center" wrapText="1"/>
    </xf>
    <xf borderId="1" fillId="7" fontId="2" numFmtId="0" xfId="0" applyAlignment="1" applyBorder="1" applyFont="1">
      <alignment vertical="center"/>
    </xf>
    <xf borderId="1" fillId="7" fontId="2" numFmtId="0" xfId="0" applyAlignment="1" applyBorder="1" applyFont="1">
      <alignment shrinkToFit="0" vertical="center" wrapText="1"/>
    </xf>
    <xf borderId="1" fillId="7" fontId="2" numFmtId="165" xfId="0" applyAlignment="1" applyBorder="1" applyFont="1" applyNumberFormat="1">
      <alignment vertic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24.29"/>
    <col customWidth="1" min="3" max="3" width="22.14"/>
    <col customWidth="1" min="4" max="5" width="16.57"/>
    <col customWidth="1" min="6" max="6" width="21.29"/>
    <col customWidth="1" min="7" max="7" width="18.86"/>
    <col customWidth="1" min="8" max="8" width="24.57"/>
    <col customWidth="1" min="9" max="9" width="19.43"/>
    <col customWidth="1" min="10" max="13" width="16.57"/>
    <col customWidth="1" min="14" max="14" width="22.0"/>
    <col customWidth="1" min="15" max="26" width="11.43"/>
  </cols>
  <sheetData>
    <row r="1" ht="12.75" customHeight="1">
      <c r="A1" s="1" t="s">
        <v>0</v>
      </c>
      <c r="B1" s="2">
        <v>200.0</v>
      </c>
      <c r="C1" s="3"/>
      <c r="D1" s="4" t="s">
        <v>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1" t="s">
        <v>2</v>
      </c>
      <c r="B2" s="5">
        <v>4.0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1" t="s">
        <v>3</v>
      </c>
      <c r="B3" s="5">
        <v>5.0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6"/>
      <c r="B4" s="7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8"/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  <c r="H5" s="9" t="s">
        <v>4</v>
      </c>
      <c r="I5" s="9" t="s">
        <v>4</v>
      </c>
      <c r="J5" s="9" t="s">
        <v>4</v>
      </c>
      <c r="K5" s="9" t="s">
        <v>4</v>
      </c>
      <c r="L5" s="9" t="s">
        <v>4</v>
      </c>
      <c r="M5" s="9" t="s">
        <v>4</v>
      </c>
      <c r="N5" s="9" t="s">
        <v>4</v>
      </c>
      <c r="O5" s="9" t="s">
        <v>4</v>
      </c>
      <c r="P5" s="9" t="s">
        <v>4</v>
      </c>
      <c r="Q5" s="9" t="s">
        <v>4</v>
      </c>
      <c r="R5" s="9" t="s">
        <v>4</v>
      </c>
      <c r="S5" s="9" t="s">
        <v>4</v>
      </c>
      <c r="T5" s="9" t="s">
        <v>4</v>
      </c>
      <c r="U5" s="9" t="s">
        <v>4</v>
      </c>
      <c r="V5" s="9" t="s">
        <v>4</v>
      </c>
      <c r="W5" s="9" t="s">
        <v>4</v>
      </c>
      <c r="X5" s="9" t="s">
        <v>4</v>
      </c>
      <c r="Y5" s="9" t="s">
        <v>4</v>
      </c>
      <c r="Z5" s="9" t="s">
        <v>4</v>
      </c>
    </row>
    <row r="6" ht="12.75" customHeight="1">
      <c r="A6" s="8"/>
      <c r="B6" s="9">
        <v>0.0</v>
      </c>
      <c r="C6" s="9">
        <v>1.0</v>
      </c>
      <c r="D6" s="9">
        <v>2.0</v>
      </c>
      <c r="E6" s="9">
        <v>3.0</v>
      </c>
      <c r="F6" s="9">
        <v>4.0</v>
      </c>
      <c r="G6" s="9">
        <v>5.0</v>
      </c>
      <c r="H6" s="9">
        <v>6.0</v>
      </c>
      <c r="I6" s="9">
        <v>7.0</v>
      </c>
      <c r="J6" s="9">
        <v>8.0</v>
      </c>
      <c r="K6" s="9">
        <v>9.0</v>
      </c>
      <c r="L6" s="9">
        <v>10.0</v>
      </c>
      <c r="M6" s="9">
        <v>11.0</v>
      </c>
      <c r="N6" s="9">
        <v>12.0</v>
      </c>
      <c r="O6" s="9">
        <v>13.0</v>
      </c>
      <c r="P6" s="9">
        <v>14.0</v>
      </c>
      <c r="Q6" s="9">
        <v>15.0</v>
      </c>
      <c r="R6" s="9">
        <v>16.0</v>
      </c>
      <c r="S6" s="9">
        <v>17.0</v>
      </c>
      <c r="T6" s="9">
        <v>18.0</v>
      </c>
      <c r="U6" s="9">
        <v>19.0</v>
      </c>
      <c r="V6" s="9">
        <v>20.0</v>
      </c>
      <c r="W6" s="9">
        <v>21.0</v>
      </c>
      <c r="X6" s="9">
        <v>22.0</v>
      </c>
      <c r="Y6" s="9">
        <v>23.0</v>
      </c>
      <c r="Z6" s="9">
        <v>24.0</v>
      </c>
    </row>
    <row r="7" ht="12.75" customHeight="1">
      <c r="A7" s="10" t="s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12" t="s">
        <v>6</v>
      </c>
      <c r="B8" s="11"/>
      <c r="C8" s="11">
        <v>1.0E9</v>
      </c>
      <c r="D8" s="11">
        <v>0.0</v>
      </c>
      <c r="E8" s="11">
        <v>0.0</v>
      </c>
      <c r="F8" s="11">
        <v>0.0</v>
      </c>
      <c r="G8" s="11">
        <v>1.0E9</v>
      </c>
      <c r="H8" s="11">
        <v>0.0</v>
      </c>
      <c r="I8" s="11">
        <v>0.0</v>
      </c>
      <c r="J8" s="11">
        <v>0.0</v>
      </c>
      <c r="K8" s="11">
        <v>0.0</v>
      </c>
      <c r="L8" s="11">
        <v>0.0</v>
      </c>
      <c r="M8" s="11">
        <v>0.0</v>
      </c>
      <c r="N8" s="11">
        <v>1.0E9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12" t="s">
        <v>7</v>
      </c>
      <c r="B9" s="11"/>
      <c r="C9" s="11">
        <f t="shared" ref="C9:N9" si="1">SUM(C8)</f>
        <v>1000000000</v>
      </c>
      <c r="D9" s="11">
        <f t="shared" si="1"/>
        <v>0</v>
      </c>
      <c r="E9" s="11">
        <f t="shared" si="1"/>
        <v>0</v>
      </c>
      <c r="F9" s="11">
        <f t="shared" si="1"/>
        <v>0</v>
      </c>
      <c r="G9" s="11">
        <f t="shared" si="1"/>
        <v>1000000000</v>
      </c>
      <c r="H9" s="11">
        <f t="shared" si="1"/>
        <v>0</v>
      </c>
      <c r="I9" s="11">
        <f t="shared" si="1"/>
        <v>0</v>
      </c>
      <c r="J9" s="11">
        <f t="shared" si="1"/>
        <v>0</v>
      </c>
      <c r="K9" s="11">
        <f t="shared" si="1"/>
        <v>0</v>
      </c>
      <c r="L9" s="11">
        <f t="shared" si="1"/>
        <v>0</v>
      </c>
      <c r="M9" s="11">
        <f t="shared" si="1"/>
        <v>0</v>
      </c>
      <c r="N9" s="11">
        <f t="shared" si="1"/>
        <v>1000000000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13" t="s">
        <v>8</v>
      </c>
      <c r="B11" s="14" t="s">
        <v>9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15" t="s">
        <v>10</v>
      </c>
      <c r="B12" s="14">
        <v>1.0E9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15" t="s">
        <v>11</v>
      </c>
      <c r="B13" s="14"/>
      <c r="C13" s="14">
        <f t="shared" ref="C13:N13" si="2">$B$3*1000000</f>
        <v>5000000</v>
      </c>
      <c r="D13" s="14">
        <f t="shared" si="2"/>
        <v>5000000</v>
      </c>
      <c r="E13" s="14">
        <f t="shared" si="2"/>
        <v>5000000</v>
      </c>
      <c r="F13" s="14">
        <f t="shared" si="2"/>
        <v>5000000</v>
      </c>
      <c r="G13" s="14">
        <f t="shared" si="2"/>
        <v>5000000</v>
      </c>
      <c r="H13" s="14">
        <f t="shared" si="2"/>
        <v>5000000</v>
      </c>
      <c r="I13" s="14">
        <f t="shared" si="2"/>
        <v>5000000</v>
      </c>
      <c r="J13" s="14">
        <f t="shared" si="2"/>
        <v>5000000</v>
      </c>
      <c r="K13" s="14">
        <f t="shared" si="2"/>
        <v>5000000</v>
      </c>
      <c r="L13" s="14">
        <f t="shared" si="2"/>
        <v>5000000</v>
      </c>
      <c r="M13" s="14">
        <f t="shared" si="2"/>
        <v>5000000</v>
      </c>
      <c r="N13" s="14">
        <f t="shared" si="2"/>
        <v>5000000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15" t="s">
        <v>12</v>
      </c>
      <c r="B14" s="14"/>
      <c r="C14" s="14">
        <f t="shared" ref="C14:N14" si="3">($B$2*1000000*1.6)*5</f>
        <v>32000000</v>
      </c>
      <c r="D14" s="14">
        <f t="shared" si="3"/>
        <v>32000000</v>
      </c>
      <c r="E14" s="14">
        <f t="shared" si="3"/>
        <v>32000000</v>
      </c>
      <c r="F14" s="14">
        <f t="shared" si="3"/>
        <v>32000000</v>
      </c>
      <c r="G14" s="14">
        <f t="shared" si="3"/>
        <v>32000000</v>
      </c>
      <c r="H14" s="14">
        <f t="shared" si="3"/>
        <v>32000000</v>
      </c>
      <c r="I14" s="14">
        <f t="shared" si="3"/>
        <v>32000000</v>
      </c>
      <c r="J14" s="14">
        <f t="shared" si="3"/>
        <v>32000000</v>
      </c>
      <c r="K14" s="14">
        <f t="shared" si="3"/>
        <v>32000000</v>
      </c>
      <c r="L14" s="14">
        <f t="shared" si="3"/>
        <v>32000000</v>
      </c>
      <c r="M14" s="14">
        <f t="shared" si="3"/>
        <v>32000000</v>
      </c>
      <c r="N14" s="14">
        <f t="shared" si="3"/>
        <v>32000000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15" t="s">
        <v>13</v>
      </c>
      <c r="B15" s="14">
        <f t="shared" ref="B15:N15" si="4">SUM(B12:B14)</f>
        <v>1000000000</v>
      </c>
      <c r="C15" s="14">
        <f t="shared" si="4"/>
        <v>37000000</v>
      </c>
      <c r="D15" s="14">
        <f t="shared" si="4"/>
        <v>37000000</v>
      </c>
      <c r="E15" s="14">
        <f t="shared" si="4"/>
        <v>37000000</v>
      </c>
      <c r="F15" s="14">
        <f t="shared" si="4"/>
        <v>37000000</v>
      </c>
      <c r="G15" s="14">
        <f t="shared" si="4"/>
        <v>37000000</v>
      </c>
      <c r="H15" s="14">
        <f t="shared" si="4"/>
        <v>37000000</v>
      </c>
      <c r="I15" s="14">
        <f t="shared" si="4"/>
        <v>37000000</v>
      </c>
      <c r="J15" s="14">
        <f t="shared" si="4"/>
        <v>37000000</v>
      </c>
      <c r="K15" s="14">
        <f t="shared" si="4"/>
        <v>37000000</v>
      </c>
      <c r="L15" s="14">
        <f t="shared" si="4"/>
        <v>37000000</v>
      </c>
      <c r="M15" s="14">
        <f t="shared" si="4"/>
        <v>37000000</v>
      </c>
      <c r="N15" s="14">
        <f t="shared" si="4"/>
        <v>37000000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6" t="s">
        <v>14</v>
      </c>
      <c r="B17" s="7">
        <f t="shared" ref="B17:N17" si="5">B9-B15</f>
        <v>-1000000000</v>
      </c>
      <c r="C17" s="7">
        <f t="shared" si="5"/>
        <v>963000000</v>
      </c>
      <c r="D17" s="7">
        <f t="shared" si="5"/>
        <v>-37000000</v>
      </c>
      <c r="E17" s="7">
        <f t="shared" si="5"/>
        <v>-37000000</v>
      </c>
      <c r="F17" s="7">
        <f t="shared" si="5"/>
        <v>-37000000</v>
      </c>
      <c r="G17" s="7">
        <f t="shared" si="5"/>
        <v>963000000</v>
      </c>
      <c r="H17" s="7">
        <f t="shared" si="5"/>
        <v>-37000000</v>
      </c>
      <c r="I17" s="7">
        <f t="shared" si="5"/>
        <v>-37000000</v>
      </c>
      <c r="J17" s="7">
        <f t="shared" si="5"/>
        <v>-37000000</v>
      </c>
      <c r="K17" s="7">
        <f t="shared" si="5"/>
        <v>-37000000</v>
      </c>
      <c r="L17" s="7">
        <f t="shared" si="5"/>
        <v>-37000000</v>
      </c>
      <c r="M17" s="7">
        <f t="shared" si="5"/>
        <v>-37000000</v>
      </c>
      <c r="N17" s="7">
        <f t="shared" si="5"/>
        <v>963000000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6" t="s">
        <v>15</v>
      </c>
      <c r="B18" s="7"/>
      <c r="C18" s="7">
        <v>9.0E7</v>
      </c>
      <c r="D18" s="7">
        <v>9.0E7</v>
      </c>
      <c r="E18" s="7">
        <v>9.0E7</v>
      </c>
      <c r="F18" s="7">
        <v>9.0E7</v>
      </c>
      <c r="G18" s="7">
        <v>9.0E7</v>
      </c>
      <c r="H18" s="7">
        <v>9.0E7</v>
      </c>
      <c r="I18" s="7">
        <v>9.0E7</v>
      </c>
      <c r="J18" s="7">
        <v>9.0E7</v>
      </c>
      <c r="K18" s="7">
        <v>9.0E7</v>
      </c>
      <c r="L18" s="7">
        <v>9.0E7</v>
      </c>
      <c r="M18" s="7">
        <v>9.0E7</v>
      </c>
      <c r="N18" s="7">
        <v>9.0E7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16" t="s">
        <v>16</v>
      </c>
      <c r="B19" s="17">
        <f t="shared" ref="B19:N19" si="6">B17-B18</f>
        <v>-1000000000</v>
      </c>
      <c r="C19" s="17">
        <f t="shared" si="6"/>
        <v>873000000</v>
      </c>
      <c r="D19" s="17">
        <f t="shared" si="6"/>
        <v>-127000000</v>
      </c>
      <c r="E19" s="17">
        <f t="shared" si="6"/>
        <v>-127000000</v>
      </c>
      <c r="F19" s="17">
        <f t="shared" si="6"/>
        <v>-127000000</v>
      </c>
      <c r="G19" s="17">
        <f t="shared" si="6"/>
        <v>873000000</v>
      </c>
      <c r="H19" s="17">
        <f t="shared" si="6"/>
        <v>-127000000</v>
      </c>
      <c r="I19" s="17">
        <f t="shared" si="6"/>
        <v>-127000000</v>
      </c>
      <c r="J19" s="17">
        <f t="shared" si="6"/>
        <v>-127000000</v>
      </c>
      <c r="K19" s="17">
        <f t="shared" si="6"/>
        <v>-127000000</v>
      </c>
      <c r="L19" s="17">
        <f t="shared" si="6"/>
        <v>-127000000</v>
      </c>
      <c r="M19" s="17">
        <f t="shared" si="6"/>
        <v>-127000000</v>
      </c>
      <c r="N19" s="17">
        <f t="shared" si="6"/>
        <v>873000000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18" t="s">
        <v>17</v>
      </c>
      <c r="B22" s="19">
        <v>0.05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20" t="s">
        <v>18</v>
      </c>
      <c r="B24" s="21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22" t="s">
        <v>19</v>
      </c>
      <c r="B25" s="23">
        <f t="array" ref="B25">NPV(B22,C19:N19)</f>
        <v>1167111579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22" t="s">
        <v>10</v>
      </c>
      <c r="B26" s="24">
        <f>$B$12</f>
        <v>1000000000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25" t="s">
        <v>20</v>
      </c>
      <c r="B27" s="26">
        <f>B25-B26</f>
        <v>167111579.2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25" t="s">
        <v>21</v>
      </c>
      <c r="B28" s="27">
        <f>IRR(B19:N19)</f>
        <v>0.09435787858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6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6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6"/>
      <c r="B31" s="3"/>
      <c r="C31" s="9" t="s">
        <v>4</v>
      </c>
      <c r="D31" s="9" t="s">
        <v>4</v>
      </c>
      <c r="E31" s="9" t="s">
        <v>4</v>
      </c>
      <c r="F31" s="9" t="s">
        <v>4</v>
      </c>
      <c r="G31" s="9" t="s">
        <v>4</v>
      </c>
      <c r="H31" s="9" t="s">
        <v>4</v>
      </c>
      <c r="I31" s="9" t="s">
        <v>4</v>
      </c>
      <c r="J31" s="9" t="s">
        <v>4</v>
      </c>
      <c r="K31" s="9" t="s">
        <v>4</v>
      </c>
      <c r="L31" s="9" t="s">
        <v>4</v>
      </c>
      <c r="M31" s="9" t="s">
        <v>4</v>
      </c>
      <c r="N31" s="9" t="s">
        <v>4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6"/>
      <c r="B32" s="3"/>
      <c r="C32" s="9">
        <v>1.0</v>
      </c>
      <c r="D32" s="9">
        <v>2.0</v>
      </c>
      <c r="E32" s="9">
        <v>3.0</v>
      </c>
      <c r="F32" s="9">
        <v>4.0</v>
      </c>
      <c r="G32" s="9">
        <v>5.0</v>
      </c>
      <c r="H32" s="9">
        <v>6.0</v>
      </c>
      <c r="I32" s="9">
        <v>7.0</v>
      </c>
      <c r="J32" s="9">
        <v>8.0</v>
      </c>
      <c r="K32" s="9">
        <v>9.0</v>
      </c>
      <c r="L32" s="9">
        <v>10.0</v>
      </c>
      <c r="M32" s="9">
        <v>11.0</v>
      </c>
      <c r="N32" s="9">
        <v>12.0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28" t="s">
        <v>22</v>
      </c>
      <c r="B33" s="3"/>
      <c r="C33" s="7">
        <f t="shared" ref="C33:N33" si="7">C19/POWER(1+$B$22,C32)</f>
        <v>831428571.4</v>
      </c>
      <c r="D33" s="7">
        <f t="shared" si="7"/>
        <v>-115192743.8</v>
      </c>
      <c r="E33" s="7">
        <f t="shared" si="7"/>
        <v>-109707375</v>
      </c>
      <c r="F33" s="7">
        <f t="shared" si="7"/>
        <v>-104483214.3</v>
      </c>
      <c r="G33" s="7">
        <f t="shared" si="7"/>
        <v>684018343.3</v>
      </c>
      <c r="H33" s="7">
        <f t="shared" si="7"/>
        <v>-94769355.37</v>
      </c>
      <c r="I33" s="7">
        <f t="shared" si="7"/>
        <v>-90256528.93</v>
      </c>
      <c r="J33" s="7">
        <f t="shared" si="7"/>
        <v>-85958598.98</v>
      </c>
      <c r="K33" s="7">
        <f t="shared" si="7"/>
        <v>-81865332.36</v>
      </c>
      <c r="L33" s="7">
        <f t="shared" si="7"/>
        <v>-77966983.2</v>
      </c>
      <c r="M33" s="7">
        <f t="shared" si="7"/>
        <v>-74254269.71</v>
      </c>
      <c r="N33" s="7">
        <f t="shared" si="7"/>
        <v>486119066.1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28" t="s">
        <v>23</v>
      </c>
      <c r="B34" s="3"/>
      <c r="C34" s="29">
        <f>C33</f>
        <v>831428571.4</v>
      </c>
      <c r="D34" s="29">
        <f t="shared" ref="D34:N34" si="8">C34+D33</f>
        <v>716235827.7</v>
      </c>
      <c r="E34" s="29">
        <f t="shared" si="8"/>
        <v>606528452.7</v>
      </c>
      <c r="F34" s="29">
        <f t="shared" si="8"/>
        <v>502045238.4</v>
      </c>
      <c r="G34" s="29">
        <f t="shared" si="8"/>
        <v>1186063582</v>
      </c>
      <c r="H34" s="7">
        <f t="shared" si="8"/>
        <v>1091294226</v>
      </c>
      <c r="I34" s="7">
        <f t="shared" si="8"/>
        <v>1001037697</v>
      </c>
      <c r="J34" s="7">
        <f t="shared" si="8"/>
        <v>915079098.4</v>
      </c>
      <c r="K34" s="7">
        <f t="shared" si="8"/>
        <v>833213766</v>
      </c>
      <c r="L34" s="7">
        <f t="shared" si="8"/>
        <v>755246782.8</v>
      </c>
      <c r="M34" s="7">
        <f t="shared" si="8"/>
        <v>680992513.1</v>
      </c>
      <c r="N34" s="7">
        <f t="shared" si="8"/>
        <v>1167111579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0" t="s">
        <v>24</v>
      </c>
      <c r="B35" s="31">
        <v>5.0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6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6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2" t="s">
        <v>25</v>
      </c>
      <c r="B39" s="3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4"/>
      <c r="B40" s="3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4" t="s">
        <v>26</v>
      </c>
      <c r="B41" s="35">
        <f>SUM(C8:N8)</f>
        <v>3000000000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4" t="s">
        <v>27</v>
      </c>
      <c r="B42" s="35">
        <f>SUM(C13:N14)</f>
        <v>444000000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4" t="s">
        <v>28</v>
      </c>
      <c r="B43" s="35">
        <f>B41-B42</f>
        <v>2556000000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4" t="s">
        <v>29</v>
      </c>
      <c r="B44" s="35">
        <f>SUM(C18:N18)</f>
        <v>1080000000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4" t="s">
        <v>30</v>
      </c>
      <c r="B45" s="35">
        <f>B43-B44</f>
        <v>1476000000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4" t="s">
        <v>31</v>
      </c>
      <c r="B46" s="35">
        <f>B45*0.19</f>
        <v>280440000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4" t="s">
        <v>32</v>
      </c>
      <c r="B47" s="35">
        <f>B45-B46</f>
        <v>1195560000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6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6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6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6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6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6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6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6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6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6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6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6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6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6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6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6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6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6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6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6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6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6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6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6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6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6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6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6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6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6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6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6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6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6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6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6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6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6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6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6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6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6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6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6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6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6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6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6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6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6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6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6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6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6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6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6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6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6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6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6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6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6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6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6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6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6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6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6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6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6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6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6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6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6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6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6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6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6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6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6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6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6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6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6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6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6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6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6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6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6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6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6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6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6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6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6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6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6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6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6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6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6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6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6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6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6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6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6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6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6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6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6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6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6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6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6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6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6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6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6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6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6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6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6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6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6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6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6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6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6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6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6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6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6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6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6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6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6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6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6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6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6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6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6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6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6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6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6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6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6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6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6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6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6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6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6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6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6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6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6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6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6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6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6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6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6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6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6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6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6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6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6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6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6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6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6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6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6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6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6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6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6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6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6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6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6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6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6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6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6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6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6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6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6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6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6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6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6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6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6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6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6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6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6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6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6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6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6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6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6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6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6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6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6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6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6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6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6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6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6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6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6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6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6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6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6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6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6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6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6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6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6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6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6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6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6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6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6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6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6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6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6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6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6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6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6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6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6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6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6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6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6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6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6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6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6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6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6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6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6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6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6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6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6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6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6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6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6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6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6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6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6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6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6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6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6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6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6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6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6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6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6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6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6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6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6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6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6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6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6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6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6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6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6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6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6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6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6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6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6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6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6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6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6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6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6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6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6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6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6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6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6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6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6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6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6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6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6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6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6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6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6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6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6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6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6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6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6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6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6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6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6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6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6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6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6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6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6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6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6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6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6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6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6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6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6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6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6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6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6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6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6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6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6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6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6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6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6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6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6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6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6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6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6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6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6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6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6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6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6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6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6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6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6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6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6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6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6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6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6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6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6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6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6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6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6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6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6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6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6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6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6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6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6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6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6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6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6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6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6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6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6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6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6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6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6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6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6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6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6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6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6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6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6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6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6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6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6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6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6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6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6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6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6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6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6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6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6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6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6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6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6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6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6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6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6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6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6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6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6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6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6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6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6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6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6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6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6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6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6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6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6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6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6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6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6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6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6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6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6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6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6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6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6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6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6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6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6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6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6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6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6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6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6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6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6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6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6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6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6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6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6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6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6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6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6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6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6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6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6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6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6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6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6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6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6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6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6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6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6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6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6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6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6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6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6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6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6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6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6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6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6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6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6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6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6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6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6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6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6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6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6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6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6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6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6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6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6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6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6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6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6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6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6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6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6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6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6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6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6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6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6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6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6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6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6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6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6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6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6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6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6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6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6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6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6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6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6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6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6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6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6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6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6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6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6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6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6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6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6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6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6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6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6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6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6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6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6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6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6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6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6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6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6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6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6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6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6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6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6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6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6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6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6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6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6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6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6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6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6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6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6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6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6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6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6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6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6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6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6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6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6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6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6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6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6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6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6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6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6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6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6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6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6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6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6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6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6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6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6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6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6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6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6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6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6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6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6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6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6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6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6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6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6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6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6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6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6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6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6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6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6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6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6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6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6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6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6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6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6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6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6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6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6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6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6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6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6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6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6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6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6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6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6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6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6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6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6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6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6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6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6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6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6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6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6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6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6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6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6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6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6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6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6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6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6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6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6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6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6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6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6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6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6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6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6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6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6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6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6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6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6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6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6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6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6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6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6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6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6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6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6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6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6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6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6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6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6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6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6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6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6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6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6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6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6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6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6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6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6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6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6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6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6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6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6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6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6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6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6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6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6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6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6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6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6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6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6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6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6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6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6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6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6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6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6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6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6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6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6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6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6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6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6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6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6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6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6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6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6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6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6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6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6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6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6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6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6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6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6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6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6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6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6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6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6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6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6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6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6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6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6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6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6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6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6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6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6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6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6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6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6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6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6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6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6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6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6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6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6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6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6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6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6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6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6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6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6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6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6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6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6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6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6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6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6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6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6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6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6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6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6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6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24.29"/>
    <col customWidth="1" min="3" max="3" width="22.14"/>
    <col customWidth="1" min="4" max="5" width="16.57"/>
    <col customWidth="1" min="6" max="6" width="21.29"/>
    <col customWidth="1" min="7" max="7" width="18.86"/>
    <col customWidth="1" min="8" max="8" width="24.57"/>
    <col customWidth="1" min="9" max="9" width="19.43"/>
    <col customWidth="1" min="10" max="13" width="16.57"/>
    <col customWidth="1" min="14" max="14" width="22.0"/>
    <col customWidth="1" min="15" max="26" width="11.43"/>
  </cols>
  <sheetData>
    <row r="1" ht="12.75" customHeight="1">
      <c r="A1" s="1" t="s">
        <v>0</v>
      </c>
      <c r="B1" s="5">
        <v>245.46668052185618</v>
      </c>
      <c r="C1" s="3"/>
      <c r="D1" s="4" t="s">
        <v>33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1" t="s">
        <v>2</v>
      </c>
      <c r="B2" s="5">
        <v>4.0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1" t="s">
        <v>3</v>
      </c>
      <c r="B3" s="5">
        <v>5.0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6"/>
      <c r="B4" s="7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8"/>
      <c r="B5" s="9" t="s">
        <v>4</v>
      </c>
      <c r="C5" s="9" t="s">
        <v>4</v>
      </c>
      <c r="D5" s="9" t="s">
        <v>4</v>
      </c>
      <c r="E5" s="9" t="s">
        <v>4</v>
      </c>
      <c r="F5" s="9" t="s">
        <v>4</v>
      </c>
      <c r="G5" s="9" t="s">
        <v>4</v>
      </c>
      <c r="H5" s="9" t="s">
        <v>4</v>
      </c>
      <c r="I5" s="9" t="s">
        <v>4</v>
      </c>
      <c r="J5" s="9" t="s">
        <v>4</v>
      </c>
      <c r="K5" s="9" t="s">
        <v>4</v>
      </c>
      <c r="L5" s="9" t="s">
        <v>4</v>
      </c>
      <c r="M5" s="9" t="s">
        <v>4</v>
      </c>
      <c r="N5" s="9" t="s">
        <v>4</v>
      </c>
      <c r="O5" s="9" t="s">
        <v>4</v>
      </c>
      <c r="P5" s="9" t="s">
        <v>4</v>
      </c>
      <c r="Q5" s="9" t="s">
        <v>4</v>
      </c>
      <c r="R5" s="9" t="s">
        <v>4</v>
      </c>
      <c r="S5" s="9" t="s">
        <v>4</v>
      </c>
      <c r="T5" s="9" t="s">
        <v>4</v>
      </c>
      <c r="U5" s="9" t="s">
        <v>4</v>
      </c>
      <c r="V5" s="9" t="s">
        <v>4</v>
      </c>
      <c r="W5" s="9" t="s">
        <v>4</v>
      </c>
      <c r="X5" s="9" t="s">
        <v>4</v>
      </c>
      <c r="Y5" s="9" t="s">
        <v>4</v>
      </c>
      <c r="Z5" s="9" t="s">
        <v>4</v>
      </c>
    </row>
    <row r="6" ht="12.75" customHeight="1">
      <c r="A6" s="8"/>
      <c r="B6" s="9">
        <v>0.0</v>
      </c>
      <c r="C6" s="9">
        <v>1.0</v>
      </c>
      <c r="D6" s="9">
        <v>2.0</v>
      </c>
      <c r="E6" s="9">
        <v>3.0</v>
      </c>
      <c r="F6" s="9">
        <v>4.0</v>
      </c>
      <c r="G6" s="9">
        <v>5.0</v>
      </c>
      <c r="H6" s="9">
        <v>6.0</v>
      </c>
      <c r="I6" s="9">
        <v>7.0</v>
      </c>
      <c r="J6" s="9">
        <v>8.0</v>
      </c>
      <c r="K6" s="9">
        <v>9.0</v>
      </c>
      <c r="L6" s="9">
        <v>10.0</v>
      </c>
      <c r="M6" s="9">
        <v>11.0</v>
      </c>
      <c r="N6" s="9">
        <v>12.0</v>
      </c>
      <c r="O6" s="9">
        <v>13.0</v>
      </c>
      <c r="P6" s="9">
        <v>14.0</v>
      </c>
      <c r="Q6" s="9">
        <v>15.0</v>
      </c>
      <c r="R6" s="9">
        <v>16.0</v>
      </c>
      <c r="S6" s="9">
        <v>17.0</v>
      </c>
      <c r="T6" s="9">
        <v>18.0</v>
      </c>
      <c r="U6" s="9">
        <v>19.0</v>
      </c>
      <c r="V6" s="9">
        <v>20.0</v>
      </c>
      <c r="W6" s="9">
        <v>21.0</v>
      </c>
      <c r="X6" s="9">
        <v>22.0</v>
      </c>
      <c r="Y6" s="9">
        <v>23.0</v>
      </c>
      <c r="Z6" s="9">
        <v>24.0</v>
      </c>
    </row>
    <row r="7" ht="12.75" customHeight="1">
      <c r="A7" s="10" t="s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12" t="s">
        <v>6</v>
      </c>
      <c r="B8" s="11"/>
      <c r="C8" s="11">
        <f t="shared" ref="C8:N8" si="1">$B$1*1000000</f>
        <v>245466680.5</v>
      </c>
      <c r="D8" s="11">
        <f t="shared" si="1"/>
        <v>245466680.5</v>
      </c>
      <c r="E8" s="11">
        <f t="shared" si="1"/>
        <v>245466680.5</v>
      </c>
      <c r="F8" s="11">
        <f t="shared" si="1"/>
        <v>245466680.5</v>
      </c>
      <c r="G8" s="11">
        <f t="shared" si="1"/>
        <v>245466680.5</v>
      </c>
      <c r="H8" s="11">
        <f t="shared" si="1"/>
        <v>245466680.5</v>
      </c>
      <c r="I8" s="11">
        <f t="shared" si="1"/>
        <v>245466680.5</v>
      </c>
      <c r="J8" s="11">
        <f t="shared" si="1"/>
        <v>245466680.5</v>
      </c>
      <c r="K8" s="11">
        <f t="shared" si="1"/>
        <v>245466680.5</v>
      </c>
      <c r="L8" s="11">
        <f t="shared" si="1"/>
        <v>245466680.5</v>
      </c>
      <c r="M8" s="11">
        <f t="shared" si="1"/>
        <v>245466680.5</v>
      </c>
      <c r="N8" s="11">
        <f t="shared" si="1"/>
        <v>245466680.5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12" t="s">
        <v>7</v>
      </c>
      <c r="B9" s="11"/>
      <c r="C9" s="11">
        <f t="shared" ref="C9:N9" si="2">SUM(C8)</f>
        <v>245466680.5</v>
      </c>
      <c r="D9" s="11">
        <f t="shared" si="2"/>
        <v>245466680.5</v>
      </c>
      <c r="E9" s="11">
        <f t="shared" si="2"/>
        <v>245466680.5</v>
      </c>
      <c r="F9" s="11">
        <f t="shared" si="2"/>
        <v>245466680.5</v>
      </c>
      <c r="G9" s="11">
        <f t="shared" si="2"/>
        <v>245466680.5</v>
      </c>
      <c r="H9" s="11">
        <f t="shared" si="2"/>
        <v>245466680.5</v>
      </c>
      <c r="I9" s="11">
        <f t="shared" si="2"/>
        <v>245466680.5</v>
      </c>
      <c r="J9" s="11">
        <f t="shared" si="2"/>
        <v>245466680.5</v>
      </c>
      <c r="K9" s="11">
        <f t="shared" si="2"/>
        <v>245466680.5</v>
      </c>
      <c r="L9" s="11">
        <f t="shared" si="2"/>
        <v>245466680.5</v>
      </c>
      <c r="M9" s="11">
        <f t="shared" si="2"/>
        <v>245466680.5</v>
      </c>
      <c r="N9" s="11">
        <f t="shared" si="2"/>
        <v>245466680.5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13" t="s">
        <v>8</v>
      </c>
      <c r="B11" s="14" t="s">
        <v>9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15" t="s">
        <v>10</v>
      </c>
      <c r="B12" s="14">
        <v>1.0E9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15" t="s">
        <v>11</v>
      </c>
      <c r="B13" s="14"/>
      <c r="C13" s="14">
        <f t="shared" ref="C13:N13" si="3">$B$3*1000000</f>
        <v>5000000</v>
      </c>
      <c r="D13" s="14">
        <f t="shared" si="3"/>
        <v>5000000</v>
      </c>
      <c r="E13" s="14">
        <f t="shared" si="3"/>
        <v>5000000</v>
      </c>
      <c r="F13" s="14">
        <f t="shared" si="3"/>
        <v>5000000</v>
      </c>
      <c r="G13" s="14">
        <f t="shared" si="3"/>
        <v>5000000</v>
      </c>
      <c r="H13" s="14">
        <f t="shared" si="3"/>
        <v>5000000</v>
      </c>
      <c r="I13" s="14">
        <f t="shared" si="3"/>
        <v>5000000</v>
      </c>
      <c r="J13" s="14">
        <f t="shared" si="3"/>
        <v>5000000</v>
      </c>
      <c r="K13" s="14">
        <f t="shared" si="3"/>
        <v>5000000</v>
      </c>
      <c r="L13" s="14">
        <f t="shared" si="3"/>
        <v>5000000</v>
      </c>
      <c r="M13" s="14">
        <f t="shared" si="3"/>
        <v>5000000</v>
      </c>
      <c r="N13" s="14">
        <f t="shared" si="3"/>
        <v>5000000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15" t="s">
        <v>12</v>
      </c>
      <c r="B14" s="14"/>
      <c r="C14" s="14">
        <f t="shared" ref="C14:N14" si="4">($B$2*1000000*1.6)*5</f>
        <v>32000000</v>
      </c>
      <c r="D14" s="14">
        <f t="shared" si="4"/>
        <v>32000000</v>
      </c>
      <c r="E14" s="14">
        <f t="shared" si="4"/>
        <v>32000000</v>
      </c>
      <c r="F14" s="14">
        <f t="shared" si="4"/>
        <v>32000000</v>
      </c>
      <c r="G14" s="14">
        <f t="shared" si="4"/>
        <v>32000000</v>
      </c>
      <c r="H14" s="14">
        <f t="shared" si="4"/>
        <v>32000000</v>
      </c>
      <c r="I14" s="14">
        <f t="shared" si="4"/>
        <v>32000000</v>
      </c>
      <c r="J14" s="14">
        <f t="shared" si="4"/>
        <v>32000000</v>
      </c>
      <c r="K14" s="14">
        <f t="shared" si="4"/>
        <v>32000000</v>
      </c>
      <c r="L14" s="14">
        <f t="shared" si="4"/>
        <v>32000000</v>
      </c>
      <c r="M14" s="14">
        <f t="shared" si="4"/>
        <v>32000000</v>
      </c>
      <c r="N14" s="14">
        <f t="shared" si="4"/>
        <v>32000000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15" t="s">
        <v>13</v>
      </c>
      <c r="B15" s="14">
        <f t="shared" ref="B15:N15" si="5">SUM(B12:B14)</f>
        <v>1000000000</v>
      </c>
      <c r="C15" s="14">
        <f t="shared" si="5"/>
        <v>37000000</v>
      </c>
      <c r="D15" s="14">
        <f t="shared" si="5"/>
        <v>37000000</v>
      </c>
      <c r="E15" s="14">
        <f t="shared" si="5"/>
        <v>37000000</v>
      </c>
      <c r="F15" s="14">
        <f t="shared" si="5"/>
        <v>37000000</v>
      </c>
      <c r="G15" s="14">
        <f t="shared" si="5"/>
        <v>37000000</v>
      </c>
      <c r="H15" s="14">
        <f t="shared" si="5"/>
        <v>37000000</v>
      </c>
      <c r="I15" s="14">
        <f t="shared" si="5"/>
        <v>37000000</v>
      </c>
      <c r="J15" s="14">
        <f t="shared" si="5"/>
        <v>37000000</v>
      </c>
      <c r="K15" s="14">
        <f t="shared" si="5"/>
        <v>37000000</v>
      </c>
      <c r="L15" s="14">
        <f t="shared" si="5"/>
        <v>37000000</v>
      </c>
      <c r="M15" s="14">
        <f t="shared" si="5"/>
        <v>37000000</v>
      </c>
      <c r="N15" s="14">
        <f t="shared" si="5"/>
        <v>37000000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6" t="s">
        <v>14</v>
      </c>
      <c r="B17" s="7">
        <f t="shared" ref="B17:N17" si="6">B9-B15</f>
        <v>-1000000000</v>
      </c>
      <c r="C17" s="7">
        <f t="shared" si="6"/>
        <v>208466680.5</v>
      </c>
      <c r="D17" s="7">
        <f t="shared" si="6"/>
        <v>208466680.5</v>
      </c>
      <c r="E17" s="7">
        <f t="shared" si="6"/>
        <v>208466680.5</v>
      </c>
      <c r="F17" s="7">
        <f t="shared" si="6"/>
        <v>208466680.5</v>
      </c>
      <c r="G17" s="7">
        <f t="shared" si="6"/>
        <v>208466680.5</v>
      </c>
      <c r="H17" s="7">
        <f t="shared" si="6"/>
        <v>208466680.5</v>
      </c>
      <c r="I17" s="7">
        <f t="shared" si="6"/>
        <v>208466680.5</v>
      </c>
      <c r="J17" s="7">
        <f t="shared" si="6"/>
        <v>208466680.5</v>
      </c>
      <c r="K17" s="7">
        <f t="shared" si="6"/>
        <v>208466680.5</v>
      </c>
      <c r="L17" s="7">
        <f t="shared" si="6"/>
        <v>208466680.5</v>
      </c>
      <c r="M17" s="7">
        <f t="shared" si="6"/>
        <v>208466680.5</v>
      </c>
      <c r="N17" s="7">
        <f t="shared" si="6"/>
        <v>208466680.5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6" t="s">
        <v>15</v>
      </c>
      <c r="B18" s="7"/>
      <c r="C18" s="7">
        <v>9.0E7</v>
      </c>
      <c r="D18" s="7">
        <v>9.0E7</v>
      </c>
      <c r="E18" s="7">
        <v>9.0E7</v>
      </c>
      <c r="F18" s="7">
        <v>9.0E7</v>
      </c>
      <c r="G18" s="7">
        <v>9.0E7</v>
      </c>
      <c r="H18" s="7">
        <v>9.0E7</v>
      </c>
      <c r="I18" s="7">
        <v>9.0E7</v>
      </c>
      <c r="J18" s="7">
        <v>9.0E7</v>
      </c>
      <c r="K18" s="7">
        <v>9.0E7</v>
      </c>
      <c r="L18" s="7">
        <v>9.0E7</v>
      </c>
      <c r="M18" s="7">
        <v>9.0E7</v>
      </c>
      <c r="N18" s="7">
        <v>9.0E7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16" t="s">
        <v>16</v>
      </c>
      <c r="B19" s="17">
        <f t="shared" ref="B19:N19" si="7">B17-B18</f>
        <v>-1000000000</v>
      </c>
      <c r="C19" s="17">
        <f t="shared" si="7"/>
        <v>118466680.5</v>
      </c>
      <c r="D19" s="17">
        <f t="shared" si="7"/>
        <v>118466680.5</v>
      </c>
      <c r="E19" s="17">
        <f t="shared" si="7"/>
        <v>118466680.5</v>
      </c>
      <c r="F19" s="17">
        <f t="shared" si="7"/>
        <v>118466680.5</v>
      </c>
      <c r="G19" s="17">
        <f t="shared" si="7"/>
        <v>118466680.5</v>
      </c>
      <c r="H19" s="17">
        <f t="shared" si="7"/>
        <v>118466680.5</v>
      </c>
      <c r="I19" s="17">
        <f t="shared" si="7"/>
        <v>118466680.5</v>
      </c>
      <c r="J19" s="17">
        <f t="shared" si="7"/>
        <v>118466680.5</v>
      </c>
      <c r="K19" s="17">
        <f t="shared" si="7"/>
        <v>118466680.5</v>
      </c>
      <c r="L19" s="17">
        <f t="shared" si="7"/>
        <v>118466680.5</v>
      </c>
      <c r="M19" s="17">
        <f t="shared" si="7"/>
        <v>118466680.5</v>
      </c>
      <c r="N19" s="17">
        <f t="shared" si="7"/>
        <v>118466680.5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18" t="s">
        <v>17</v>
      </c>
      <c r="B22" s="19">
        <v>0.05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20" t="s">
        <v>18</v>
      </c>
      <c r="B24" s="21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22" t="s">
        <v>19</v>
      </c>
      <c r="B25" s="23">
        <f t="array" ref="B25">NPV(B22,C19:N19)</f>
        <v>1050000000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22" t="s">
        <v>10</v>
      </c>
      <c r="B26" s="23">
        <f>$B$12</f>
        <v>1000000000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25" t="s">
        <v>20</v>
      </c>
      <c r="B27" s="26">
        <f>B25-B26</f>
        <v>50000000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25" t="s">
        <v>21</v>
      </c>
      <c r="B28" s="27">
        <f>IRR(B19:N19)</f>
        <v>0.05875872859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6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6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6"/>
      <c r="B31" s="3"/>
      <c r="C31" s="9" t="s">
        <v>4</v>
      </c>
      <c r="D31" s="9" t="s">
        <v>4</v>
      </c>
      <c r="E31" s="9" t="s">
        <v>4</v>
      </c>
      <c r="F31" s="9" t="s">
        <v>4</v>
      </c>
      <c r="G31" s="9" t="s">
        <v>4</v>
      </c>
      <c r="H31" s="9" t="s">
        <v>4</v>
      </c>
      <c r="I31" s="9" t="s">
        <v>4</v>
      </c>
      <c r="J31" s="9" t="s">
        <v>4</v>
      </c>
      <c r="K31" s="9" t="s">
        <v>4</v>
      </c>
      <c r="L31" s="9" t="s">
        <v>4</v>
      </c>
      <c r="M31" s="9" t="s">
        <v>4</v>
      </c>
      <c r="N31" s="9" t="s">
        <v>4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6"/>
      <c r="B32" s="3"/>
      <c r="C32" s="9">
        <v>1.0</v>
      </c>
      <c r="D32" s="9">
        <v>2.0</v>
      </c>
      <c r="E32" s="9">
        <v>3.0</v>
      </c>
      <c r="F32" s="9">
        <v>4.0</v>
      </c>
      <c r="G32" s="9">
        <v>5.0</v>
      </c>
      <c r="H32" s="9">
        <v>6.0</v>
      </c>
      <c r="I32" s="9">
        <v>7.0</v>
      </c>
      <c r="J32" s="9">
        <v>8.0</v>
      </c>
      <c r="K32" s="9">
        <v>9.0</v>
      </c>
      <c r="L32" s="9">
        <v>10.0</v>
      </c>
      <c r="M32" s="9">
        <v>11.0</v>
      </c>
      <c r="N32" s="9">
        <v>12.0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28" t="s">
        <v>22</v>
      </c>
      <c r="B33" s="3"/>
      <c r="C33" s="7">
        <f t="shared" ref="C33:N33" si="8">C19/POWER(1+$B$22,C32)</f>
        <v>112825410</v>
      </c>
      <c r="D33" s="7">
        <f t="shared" si="8"/>
        <v>107452771.4</v>
      </c>
      <c r="E33" s="7">
        <f t="shared" si="8"/>
        <v>102335972.8</v>
      </c>
      <c r="F33" s="7">
        <f t="shared" si="8"/>
        <v>97462831.25</v>
      </c>
      <c r="G33" s="7">
        <f t="shared" si="8"/>
        <v>92821744.04</v>
      </c>
      <c r="H33" s="7">
        <f t="shared" si="8"/>
        <v>88401660.99</v>
      </c>
      <c r="I33" s="7">
        <f t="shared" si="8"/>
        <v>84192058.09</v>
      </c>
      <c r="J33" s="7">
        <f t="shared" si="8"/>
        <v>80182912.47</v>
      </c>
      <c r="K33" s="7">
        <f t="shared" si="8"/>
        <v>76364678.54</v>
      </c>
      <c r="L33" s="7">
        <f t="shared" si="8"/>
        <v>72728265.28</v>
      </c>
      <c r="M33" s="7">
        <f t="shared" si="8"/>
        <v>69265014.55</v>
      </c>
      <c r="N33" s="7">
        <f t="shared" si="8"/>
        <v>65966680.52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28" t="s">
        <v>23</v>
      </c>
      <c r="B34" s="3"/>
      <c r="C34" s="29">
        <f>C33</f>
        <v>112825410</v>
      </c>
      <c r="D34" s="29">
        <f t="shared" ref="D34:N34" si="9">C34+D33</f>
        <v>220278181.5</v>
      </c>
      <c r="E34" s="29">
        <f t="shared" si="9"/>
        <v>322614154.3</v>
      </c>
      <c r="F34" s="29">
        <f t="shared" si="9"/>
        <v>420076985.5</v>
      </c>
      <c r="G34" s="29">
        <f t="shared" si="9"/>
        <v>512898729.6</v>
      </c>
      <c r="H34" s="29">
        <f t="shared" si="9"/>
        <v>601300390.6</v>
      </c>
      <c r="I34" s="29">
        <f t="shared" si="9"/>
        <v>685492448.6</v>
      </c>
      <c r="J34" s="29">
        <f t="shared" si="9"/>
        <v>765675361.1</v>
      </c>
      <c r="K34" s="29">
        <f t="shared" si="9"/>
        <v>842040039.7</v>
      </c>
      <c r="L34" s="29">
        <f t="shared" si="9"/>
        <v>914768304.9</v>
      </c>
      <c r="M34" s="29">
        <f t="shared" si="9"/>
        <v>984033319.5</v>
      </c>
      <c r="N34" s="29">
        <f t="shared" si="9"/>
        <v>1050000000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0" t="s">
        <v>24</v>
      </c>
      <c r="B35" s="31">
        <v>12.0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6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6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2" t="s">
        <v>25</v>
      </c>
      <c r="B39" s="3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4"/>
      <c r="B40" s="3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4" t="s">
        <v>26</v>
      </c>
      <c r="B41" s="35">
        <f>SUM(C8:N8)</f>
        <v>2945600166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4" t="s">
        <v>27</v>
      </c>
      <c r="B42" s="35">
        <f>SUM(C13:N14)</f>
        <v>444000000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4" t="s">
        <v>28</v>
      </c>
      <c r="B43" s="35">
        <f>B41-B42</f>
        <v>2501600166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4" t="s">
        <v>29</v>
      </c>
      <c r="B44" s="35">
        <f>SUM(C18:N18)</f>
        <v>1080000000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4" t="s">
        <v>30</v>
      </c>
      <c r="B45" s="35">
        <f>B43-B44</f>
        <v>1421600166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4" t="s">
        <v>31</v>
      </c>
      <c r="B46" s="35">
        <f>B45*0.19</f>
        <v>270104031.6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4" t="s">
        <v>32</v>
      </c>
      <c r="B47" s="35">
        <f>B45-B46</f>
        <v>1151496135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6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6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6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6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6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6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6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6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6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6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6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6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6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6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6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6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6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6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6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6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6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6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6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6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6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6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6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6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6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6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6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6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6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6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6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6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6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6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6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6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6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6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6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6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6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6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6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6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6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6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6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6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6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6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6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6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6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6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6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6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6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6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6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6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6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6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6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6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6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6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6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6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6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6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6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6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6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6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6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6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6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6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6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6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6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6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6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6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6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6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6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6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6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6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6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6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6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6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6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6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6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6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6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6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6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6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6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6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6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6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6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6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6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6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6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6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6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6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6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6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6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6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6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6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6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6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6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6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6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6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6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6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6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6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6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6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6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6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6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6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6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6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6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6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6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6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6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6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6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6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6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6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6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6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6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6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6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6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6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6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6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6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6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6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6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6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6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6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6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6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6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6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6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6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6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6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6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6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6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6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6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6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6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6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6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6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6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6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6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6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6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6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6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6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6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6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6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6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6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6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6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6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6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6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6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6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6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6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6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6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6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6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6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6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6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6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6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6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6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6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6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6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6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6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6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6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6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6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6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6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6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6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6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6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6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6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6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6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6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6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6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6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6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6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6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6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6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6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6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6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6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6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6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6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6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6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6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6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6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6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6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6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6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6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6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6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6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6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6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6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6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6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6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6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6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6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6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6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6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6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6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6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6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6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6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6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6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6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6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6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6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6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6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6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6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6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6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6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6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6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6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6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6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6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6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6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6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6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6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6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6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6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6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6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6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6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6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6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6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6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6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6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6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6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6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6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6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6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6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6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6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6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6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6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6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6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6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6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6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6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6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6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6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6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6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6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6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6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6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6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6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6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6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6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6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6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6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6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6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6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6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6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6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6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6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6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6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6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6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6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6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6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6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6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6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6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6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6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6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6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6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6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6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6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6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6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6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6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6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6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6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6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6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6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6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6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6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6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6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6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6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6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6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6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6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6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6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6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6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6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6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6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6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6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6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6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6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6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6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6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6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6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6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6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6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6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6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6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6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6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6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6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6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6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6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6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6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6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6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6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6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6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6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6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6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6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6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6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6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6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6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6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6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6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6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6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6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6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6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6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6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6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6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6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6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6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6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6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6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6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6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6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6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6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6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6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6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6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6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6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6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6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6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6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6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6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6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6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6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6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6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6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6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6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6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6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6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6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6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6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6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6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6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6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6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6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6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6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6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6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6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6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6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6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6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6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6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6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6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6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6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6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6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6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6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6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6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6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6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6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6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6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6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6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6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6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6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6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6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6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6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6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6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6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6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6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6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6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6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6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6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6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6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6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6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6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6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6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6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6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6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6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6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6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6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6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6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6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6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6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6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6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6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6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6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6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6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6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6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6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6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6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6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6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6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6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6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6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6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6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6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6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6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6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6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6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6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6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6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6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6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6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6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6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6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6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6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6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6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6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6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6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6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6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6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6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6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6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6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6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6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6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6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6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6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6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6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6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6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6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6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6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6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6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6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6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6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6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6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6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6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6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6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6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6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6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6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6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6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6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6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6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6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6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6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6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6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6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6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6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6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6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6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6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6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6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6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6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6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6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6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6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6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6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6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6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6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6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6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6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6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6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6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6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6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6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6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6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6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6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6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6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6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6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6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6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6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6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6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6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6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6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6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6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6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6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6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6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6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6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6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6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6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6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6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6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6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6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6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6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6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6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6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6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6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6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6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6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6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6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6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6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6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6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6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6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6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6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6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6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6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6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6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6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6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6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6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6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6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6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6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6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6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6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6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6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6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6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6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6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6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6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6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6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6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6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6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6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6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6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6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6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6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6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6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6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6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6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6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6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6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6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6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6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6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6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6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6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6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6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6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6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6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6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6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6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6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6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6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6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6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6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6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6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6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6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6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6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6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6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6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6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6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6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6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6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6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6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6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6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6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6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6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6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6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6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6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6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6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6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6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6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6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6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6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6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6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6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6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6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6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6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6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7.29"/>
    <col customWidth="1" min="4" max="26" width="10.71"/>
  </cols>
  <sheetData>
    <row r="1" ht="12.75" customHeight="1"/>
    <row r="2" ht="12.75" customHeight="1"/>
    <row r="3" ht="12.75" customHeight="1">
      <c r="C3" s="36" t="s">
        <v>34</v>
      </c>
    </row>
    <row r="4" ht="12.75" customHeight="1">
      <c r="C4" s="36" t="s">
        <v>35</v>
      </c>
    </row>
    <row r="5" ht="12.75" customHeight="1">
      <c r="C5" s="36" t="s">
        <v>36</v>
      </c>
    </row>
    <row r="6" ht="12.75" customHeight="1">
      <c r="C6" s="36" t="s">
        <v>37</v>
      </c>
    </row>
    <row r="7" ht="12.75" customHeight="1"/>
    <row r="8" ht="12.75" customHeight="1"/>
    <row r="9" ht="12.75" customHeight="1"/>
    <row r="10" ht="12.75" customHeight="1">
      <c r="C10" s="36" t="s">
        <v>38</v>
      </c>
    </row>
    <row r="11" ht="12.75" customHeight="1">
      <c r="C11" s="36" t="s">
        <v>39</v>
      </c>
    </row>
    <row r="12" ht="12.75" customHeight="1">
      <c r="C12" s="36" t="s">
        <v>40</v>
      </c>
    </row>
    <row r="13" ht="12.75" customHeight="1">
      <c r="C13" s="36" t="s">
        <v>41</v>
      </c>
    </row>
    <row r="14" ht="12.75" customHeight="1"/>
    <row r="15" ht="12.75" customHeight="1"/>
    <row r="16" ht="12.75" customHeight="1">
      <c r="C16" s="36" t="s">
        <v>42</v>
      </c>
    </row>
    <row r="17" ht="12.75" customHeight="1">
      <c r="C17" s="36" t="s">
        <v>43</v>
      </c>
    </row>
    <row r="18" ht="12.75" customHeight="1">
      <c r="C18" s="36" t="s">
        <v>44</v>
      </c>
    </row>
    <row r="19" ht="12.75" customHeight="1">
      <c r="C19" s="36" t="s">
        <v>45</v>
      </c>
    </row>
    <row r="20" ht="12.75" customHeight="1">
      <c r="C20" s="36" t="s">
        <v>46</v>
      </c>
    </row>
    <row r="21" ht="12.75" customHeight="1">
      <c r="C21" s="36" t="s">
        <v>47</v>
      </c>
    </row>
    <row r="22" ht="12.75" customHeight="1"/>
    <row r="23" ht="12.75" customHeight="1"/>
    <row r="24" ht="12.75" customHeight="1">
      <c r="C24" s="36" t="s">
        <v>48</v>
      </c>
    </row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