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leo7s\Documents\Universidad\03 APM\04 Gitrespository\Proyecto_APM\01 Documentación\01 Investigación fabricación de bicicletas\03 Código y análisis\"/>
    </mc:Choice>
  </mc:AlternateContent>
  <xr:revisionPtr revIDLastSave="0" documentId="13_ncr:1_{EA2B5E71-5D44-4043-97D3-7E4134D50E4E}" xr6:coauthVersionLast="46" xr6:coauthVersionMax="46" xr10:uidLastSave="{00000000-0000-0000-0000-000000000000}"/>
  <bookViews>
    <workbookView xWindow="-108" yWindow="-108" windowWidth="23256" windowHeight="13176" xr2:uid="{00000000-000D-0000-FFFF-FFFF00000000}"/>
  </bookViews>
  <sheets>
    <sheet name="Tiempos Produccion" sheetId="1" r:id="rId1"/>
    <sheet name="Prmtrs Produc Manual" sheetId="2" r:id="rId2"/>
    <sheet name="Demanda" sheetId="3" r:id="rId3"/>
    <sheet name="Materia prima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2" l="1"/>
  <c r="D4" i="4"/>
  <c r="D19" i="3"/>
  <c r="D20" i="3"/>
  <c r="D21" i="3"/>
  <c r="D22" i="3"/>
  <c r="D23" i="3"/>
  <c r="D24" i="3"/>
  <c r="D25" i="3"/>
  <c r="D26" i="3"/>
  <c r="D27" i="3"/>
  <c r="D28" i="3"/>
  <c r="D29" i="3"/>
  <c r="D18" i="3"/>
  <c r="E3" i="3"/>
  <c r="E4" i="3"/>
  <c r="E5" i="3"/>
  <c r="E6" i="3"/>
  <c r="E7" i="3"/>
  <c r="D38" i="2"/>
  <c r="D37" i="2"/>
  <c r="D36" i="2"/>
  <c r="K36" i="2"/>
  <c r="K37" i="2"/>
  <c r="K38" i="2"/>
  <c r="K39" i="2"/>
  <c r="K35" i="2"/>
  <c r="L29" i="2"/>
  <c r="L30" i="2"/>
  <c r="L31" i="2"/>
  <c r="L32" i="2"/>
  <c r="L28" i="2"/>
  <c r="D31" i="2"/>
  <c r="D30" i="2"/>
  <c r="D32" i="2" s="1"/>
  <c r="D29" i="2"/>
  <c r="D25" i="2"/>
  <c r="D24" i="2"/>
  <c r="D23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4" i="2"/>
  <c r="D22" i="2"/>
  <c r="D21" i="2"/>
  <c r="D20" i="2"/>
  <c r="D19" i="2"/>
  <c r="D18" i="2"/>
  <c r="D17" i="2"/>
  <c r="D13" i="2"/>
  <c r="D11" i="2"/>
  <c r="D14" i="2" s="1"/>
  <c r="D10" i="2"/>
  <c r="D12" i="2" s="1"/>
  <c r="D7" i="2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6" i="1"/>
  <c r="F5" i="1"/>
  <c r="F4" i="1"/>
  <c r="I8" i="1"/>
  <c r="I7" i="1"/>
  <c r="I5" i="1"/>
  <c r="I6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4" i="1"/>
  <c r="G13" i="1"/>
  <c r="G5" i="1"/>
  <c r="G6" i="1"/>
  <c r="G7" i="1"/>
  <c r="G8" i="1"/>
  <c r="G9" i="1"/>
  <c r="G10" i="1"/>
  <c r="G11" i="1"/>
  <c r="G12" i="1"/>
  <c r="G14" i="1"/>
  <c r="G15" i="1"/>
  <c r="G16" i="1"/>
  <c r="G17" i="1"/>
  <c r="G18" i="1"/>
  <c r="G19" i="1"/>
  <c r="G20" i="1"/>
  <c r="G21" i="1"/>
  <c r="G22" i="1"/>
  <c r="G23" i="1"/>
  <c r="G4" i="1"/>
  <c r="D34" i="2" l="1"/>
  <c r="D3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tc={744AED2D-B55C-4D4E-9F5B-A8299128F2CF}</author>
  </authors>
  <commentList>
    <comment ref="F8" authorId="0" shapeId="0" xr:uid="{744AED2D-B55C-4D4E-9F5B-A8299128F2C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Ojo es por soldadura no por marco. por marco se debe multiplicar por 12.</t>
      </text>
    </comment>
  </commentList>
</comments>
</file>

<file path=xl/sharedStrings.xml><?xml version="1.0" encoding="utf-8"?>
<sst xmlns="http://schemas.openxmlformats.org/spreadsheetml/2006/main" count="214" uniqueCount="178">
  <si>
    <t>Numero
 de 
proceso</t>
  </si>
  <si>
    <t>Nombre de proceso</t>
  </si>
  <si>
    <t>Tiempo [min]</t>
  </si>
  <si>
    <t>Tiempo [horas]</t>
  </si>
  <si>
    <t>Corte</t>
  </si>
  <si>
    <t>Doblado</t>
  </si>
  <si>
    <t>Conformado</t>
  </si>
  <si>
    <t>Mecanizado</t>
  </si>
  <si>
    <t>Soldado</t>
  </si>
  <si>
    <t>Estampado</t>
  </si>
  <si>
    <t>Pretratamiento superficial - Secado - Curado</t>
  </si>
  <si>
    <t>Pintura</t>
  </si>
  <si>
    <t>Inserción de cubetas</t>
  </si>
  <si>
    <t>Armado de caja pedalera</t>
  </si>
  <si>
    <t>Colocación de cubrecadena</t>
  </si>
  <si>
    <t>7, 8, 10</t>
  </si>
  <si>
    <t>C. B. A. (Caño, bulón y asiento)</t>
  </si>
  <si>
    <t>Horquilla</t>
  </si>
  <si>
    <t>S. F. P. (Sten, forma y puños)</t>
  </si>
  <si>
    <t>Armado ruedas y aproximación de rayos</t>
  </si>
  <si>
    <t>Centrado ruedas</t>
  </si>
  <si>
    <t>Rueda delantera - Colocación</t>
  </si>
  <si>
    <t>Limpieza y desengrase</t>
  </si>
  <si>
    <t>Engomado y colocación de piñon</t>
  </si>
  <si>
    <t>Rueda trasera y cadena - Colocación</t>
  </si>
  <si>
    <t>A</t>
  </si>
  <si>
    <t>O</t>
  </si>
  <si>
    <t>B</t>
  </si>
  <si>
    <t>P</t>
  </si>
  <si>
    <t>N</t>
  </si>
  <si>
    <t>C</t>
  </si>
  <si>
    <t>L</t>
  </si>
  <si>
    <t>M</t>
  </si>
  <si>
    <t>D, E</t>
  </si>
  <si>
    <t>F, G</t>
  </si>
  <si>
    <t>H</t>
  </si>
  <si>
    <t>I</t>
  </si>
  <si>
    <t>J</t>
  </si>
  <si>
    <t>K</t>
  </si>
  <si>
    <t>Utilización 
Operario [%]</t>
  </si>
  <si>
    <t>Tiempo 
por 
pieza [s]</t>
  </si>
  <si>
    <t>Cantidad
de operaciones
por turno</t>
  </si>
  <si>
    <t>Operario
Asignado</t>
  </si>
  <si>
    <t>WIP</t>
  </si>
  <si>
    <t>min</t>
  </si>
  <si>
    <t>Tiempo de trabajo disponible</t>
  </si>
  <si>
    <t>Horas</t>
  </si>
  <si>
    <t>Demanda</t>
  </si>
  <si>
    <t>und</t>
  </si>
  <si>
    <t>Takt</t>
  </si>
  <si>
    <t>Máx producción diaría</t>
  </si>
  <si>
    <t>Producción diaría</t>
  </si>
  <si>
    <t>Mín producción diaría</t>
  </si>
  <si>
    <t>Variación por fabricación manual</t>
  </si>
  <si>
    <t>Tiempo de ciclo Máx produccion</t>
  </si>
  <si>
    <t>Tiempo de ciclo Mín producción</t>
  </si>
  <si>
    <t>Tiempo de setup</t>
  </si>
  <si>
    <t>Tamaño de lote</t>
  </si>
  <si>
    <t>Trabajo en proceso</t>
  </si>
  <si>
    <t>T</t>
  </si>
  <si>
    <t>TD</t>
  </si>
  <si>
    <t>D</t>
  </si>
  <si>
    <t>Sg</t>
  </si>
  <si>
    <t>Pmax</t>
  </si>
  <si>
    <t>Pmin</t>
  </si>
  <si>
    <t>Tc max</t>
  </si>
  <si>
    <t>Tc min</t>
  </si>
  <si>
    <t>Q</t>
  </si>
  <si>
    <t>Abreviación</t>
  </si>
  <si>
    <t>Descripción</t>
  </si>
  <si>
    <t>Valor</t>
  </si>
  <si>
    <t>Unidad</t>
  </si>
  <si>
    <t>otros</t>
  </si>
  <si>
    <t>min x und</t>
  </si>
  <si>
    <t>Tsu</t>
  </si>
  <si>
    <t>Tb</t>
  </si>
  <si>
    <t>Tiempo de producción de un lote</t>
  </si>
  <si>
    <t>Tc</t>
  </si>
  <si>
    <t>Tiempo de ciclo</t>
  </si>
  <si>
    <t>Tbmax</t>
  </si>
  <si>
    <t>Tbmin</t>
  </si>
  <si>
    <t>Tiempo de producción de un lote Max producción</t>
  </si>
  <si>
    <t>Tiempo de producción de un lote Min producción</t>
  </si>
  <si>
    <t>Tp</t>
  </si>
  <si>
    <t>Tiempo de producción por unidad</t>
  </si>
  <si>
    <t>Tpmax</t>
  </si>
  <si>
    <t>Tpmin</t>
  </si>
  <si>
    <t>Tiempo de producción por unidad Max producción</t>
  </si>
  <si>
    <t>Tiempo de producción por unidad Min producción</t>
  </si>
  <si>
    <t>No de proceso</t>
  </si>
  <si>
    <t>Tiempo de ciclo ?</t>
  </si>
  <si>
    <t>Rp</t>
  </si>
  <si>
    <t>Tasa de producción</t>
  </si>
  <si>
    <t>und x h</t>
  </si>
  <si>
    <t>Rpmax</t>
  </si>
  <si>
    <t>Rpmin</t>
  </si>
  <si>
    <t>Tasa de producción Max producción</t>
  </si>
  <si>
    <t>Tasa de producción Min producción</t>
  </si>
  <si>
    <t>n</t>
  </si>
  <si>
    <t>Número de estaciones</t>
  </si>
  <si>
    <t>S</t>
  </si>
  <si>
    <t>Número de turnos por periodo</t>
  </si>
  <si>
    <t>turnos x semana</t>
  </si>
  <si>
    <t>Número de horas por turno</t>
  </si>
  <si>
    <t>hora x turno</t>
  </si>
  <si>
    <t>PC</t>
  </si>
  <si>
    <t>Capacidad de producción</t>
  </si>
  <si>
    <t>Pcmax</t>
  </si>
  <si>
    <t>Pcmin</t>
  </si>
  <si>
    <t>Capacidad de producción Max producción</t>
  </si>
  <si>
    <t>Capacidad de producción Min producción</t>
  </si>
  <si>
    <t>und x semana</t>
  </si>
  <si>
    <t>linea</t>
  </si>
  <si>
    <t>Umax</t>
  </si>
  <si>
    <t>Utilización máxima</t>
  </si>
  <si>
    <t>U</t>
  </si>
  <si>
    <t>Utilización</t>
  </si>
  <si>
    <t>Umin</t>
  </si>
  <si>
    <t>Utilización mínima</t>
  </si>
  <si>
    <t>%</t>
  </si>
  <si>
    <t>Tno</t>
  </si>
  <si>
    <t>Tiempos no operativos</t>
  </si>
  <si>
    <t>MLTmax</t>
  </si>
  <si>
    <t>MLT</t>
  </si>
  <si>
    <t>MLTmin</t>
  </si>
  <si>
    <t>Manufacturing Lead Time Max</t>
  </si>
  <si>
    <t xml:space="preserve">Manufacturing Lead Time </t>
  </si>
  <si>
    <t>Manufacturing Lead Time Min</t>
  </si>
  <si>
    <t>Año</t>
  </si>
  <si>
    <t>Dias habiles</t>
  </si>
  <si>
    <t>Producción Diaría
Necesaría</t>
  </si>
  <si>
    <t>Mes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</si>
  <si>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</si>
  <si>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</si>
  <si>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</si>
  <si>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</si>
  <si>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</si>
  <si>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</si>
  <si>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</si>
  <si>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</si>
  <si>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</si>
  <si>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</si>
  <si>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</si>
  <si>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</si>
  <si>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Producción 
necesaria [%]</t>
  </si>
  <si>
    <t>Producción
necesaria [und]</t>
  </si>
  <si>
    <t>Tubos</t>
  </si>
  <si>
    <t>Platina soporte llanta</t>
  </si>
  <si>
    <t>Platina soporte CC</t>
  </si>
  <si>
    <t>ITEM</t>
  </si>
  <si>
    <t>DESCRIPCION</t>
  </si>
  <si>
    <t>Platina contra freno</t>
  </si>
  <si>
    <t>Platina reflector</t>
  </si>
  <si>
    <t>Collarín tubo sillín</t>
  </si>
  <si>
    <t>Lamina cubre cadenas</t>
  </si>
  <si>
    <t>Cubetas</t>
  </si>
  <si>
    <t>Juego caja central</t>
  </si>
  <si>
    <t>Plato</t>
  </si>
  <si>
    <t>Biela tipo Z</t>
  </si>
  <si>
    <t>Tornillos 3/16x3/8</t>
  </si>
  <si>
    <t>Sillín</t>
  </si>
  <si>
    <t>Tubo sillín</t>
  </si>
  <si>
    <t>Tornillo 1/4"x2" con tuerca</t>
  </si>
  <si>
    <t>Juego de dirección</t>
  </si>
  <si>
    <t>Caña de Dirección</t>
  </si>
  <si>
    <t>Manubrio</t>
  </si>
  <si>
    <t>Mangos</t>
  </si>
  <si>
    <t>rin #26</t>
  </si>
  <si>
    <t>Manzana con freno</t>
  </si>
  <si>
    <t>Juego de rayos con cabezilla</t>
  </si>
  <si>
    <t>Mazana delantera</t>
  </si>
  <si>
    <t>Cinta de protección para Neumático</t>
  </si>
  <si>
    <t>Juego de piñon</t>
  </si>
  <si>
    <t>cadena</t>
  </si>
  <si>
    <t>Juego de Stickers</t>
  </si>
  <si>
    <t>CANTIDAD 
POR 
PROCESO</t>
  </si>
  <si>
    <t>CANTIDAD 
POR 
BICICLETA</t>
  </si>
  <si>
    <t>Ventas 
proyectadas 
por año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</si>
</sst>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6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5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0" xfId="0" applyFill="1"/>
    <xf numFmtId="165" fontId="0" fillId="0" borderId="0" xfId="0" applyNumberFormat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46" fontId="0" fillId="0" borderId="1" xfId="0" applyNumberFormat="1" applyBorder="1" applyAlignment="1">
      <alignment horizontal="center" vertical="center"/>
    </xf>
    <xf numFmtId="20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9" fontId="0" fillId="0" borderId="1" xfId="1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165" fontId="0" fillId="0" borderId="0" xfId="0" applyNumberFormat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2" fontId="0" fillId="0" borderId="1" xfId="0" applyNumberForma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Leonardo Fabio Mercado Benìtez" id="{CAF5515B-8733-4A0D-93D1-0648DD09DE2F}" userId="Leonardo Fabio Mercado Benìtez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8" dT="2021-04-07T08:01:00.87" personId="{CAF5515B-8733-4A0D-93D1-0648DD09DE2F}" id="{744AED2D-B55C-4D4E-9F5B-A8299128F2CF}">
    <text>Ojo es por soldadura no por marco. por marco se debe multiplicar por 12.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N34"/>
  <sheetViews>
    <sheetView showGridLines="0" tabSelected="1" zoomScale="145" zoomScaleNormal="145" workbookViewId="0">
      <selection activeCell="E23" sqref="E23"/>
    </sheetView>
  </sheetViews>
  <sheetFormatPr baseColWidth="10" defaultColWidth="8.88671875" defaultRowHeight="14.4" x14ac:dyDescent="0.3"/>
  <cols>
    <col min="2" max="2" width="13.88671875" customWidth="1"/>
    <col min="3" max="3" width="37.88671875" bestFit="1" customWidth="1"/>
    <col min="4" max="4" width="19.77734375" bestFit="1" customWidth="1"/>
    <col min="5" max="5" width="16" customWidth="1"/>
    <col min="6" max="6" width="12.77734375" bestFit="1" customWidth="1"/>
    <col min="7" max="8" width="19.21875" bestFit="1" customWidth="1"/>
    <col min="9" max="9" width="17.109375" customWidth="1"/>
  </cols>
  <sheetData>
    <row r="3" spans="2:14" ht="72" x14ac:dyDescent="0.3">
      <c r="B3" s="3" t="s">
        <v>0</v>
      </c>
      <c r="C3" s="4" t="s">
        <v>1</v>
      </c>
      <c r="D3" s="4" t="s">
        <v>2</v>
      </c>
      <c r="E3" s="3" t="s">
        <v>41</v>
      </c>
      <c r="F3" s="3" t="s">
        <v>40</v>
      </c>
      <c r="G3" s="4" t="s">
        <v>3</v>
      </c>
      <c r="H3" s="3" t="s">
        <v>42</v>
      </c>
      <c r="I3" s="3" t="s">
        <v>39</v>
      </c>
      <c r="J3" s="1"/>
      <c r="K3" s="1"/>
      <c r="L3" s="1"/>
      <c r="M3" s="1"/>
      <c r="N3" s="1"/>
    </row>
    <row r="4" spans="2:14" x14ac:dyDescent="0.3">
      <c r="B4" s="2">
        <v>1</v>
      </c>
      <c r="C4" s="2" t="s">
        <v>4</v>
      </c>
      <c r="D4" s="2">
        <v>350.4</v>
      </c>
      <c r="E4" s="2">
        <v>1050</v>
      </c>
      <c r="F4" s="8">
        <f>(D4/E4)*60</f>
        <v>20.022857142857141</v>
      </c>
      <c r="G4" s="2" t="str">
        <f>_xlfn.CONCAT(QUOTIENT(D4,60),":",D4-(QUOTIENT(D4,60)*60))</f>
        <v>5:50,4</v>
      </c>
      <c r="H4" s="2" t="s">
        <v>25</v>
      </c>
      <c r="I4" s="8">
        <f>(D4/480)*100</f>
        <v>73</v>
      </c>
      <c r="J4" s="1"/>
      <c r="K4" s="1"/>
      <c r="L4" s="1"/>
      <c r="M4" s="1"/>
      <c r="N4" s="1"/>
    </row>
    <row r="5" spans="2:14" x14ac:dyDescent="0.3">
      <c r="B5" s="2">
        <v>2</v>
      </c>
      <c r="C5" s="2" t="s">
        <v>5</v>
      </c>
      <c r="D5" s="2">
        <v>384.8</v>
      </c>
      <c r="E5" s="2">
        <v>648</v>
      </c>
      <c r="F5" s="8">
        <f>(D5/E5)*60</f>
        <v>35.629629629629633</v>
      </c>
      <c r="G5" s="2" t="str">
        <f t="shared" ref="G5:G23" si="0">_xlfn.CONCAT(QUOTIENT(D5,60),":",D5-(QUOTIENT(D5,60)*60))</f>
        <v>6:24,8</v>
      </c>
      <c r="H5" s="2" t="s">
        <v>27</v>
      </c>
      <c r="I5" s="8">
        <f t="shared" ref="I5:I23" si="1">(D5/480)*100</f>
        <v>80.166666666666657</v>
      </c>
      <c r="J5" s="1"/>
      <c r="K5" s="1"/>
      <c r="L5" s="1"/>
      <c r="M5" s="1"/>
      <c r="N5" s="1"/>
    </row>
    <row r="6" spans="2:14" s="34" customFormat="1" x14ac:dyDescent="0.3">
      <c r="B6" s="17">
        <v>3</v>
      </c>
      <c r="C6" s="17" t="s">
        <v>6</v>
      </c>
      <c r="D6" s="17">
        <v>111.7</v>
      </c>
      <c r="E6" s="17">
        <v>486</v>
      </c>
      <c r="F6" s="32">
        <f>(D6/E6)*60</f>
        <v>13.790123456790123</v>
      </c>
      <c r="G6" s="17" t="str">
        <f t="shared" si="0"/>
        <v>1:51,7</v>
      </c>
      <c r="H6" s="17" t="s">
        <v>30</v>
      </c>
      <c r="I6" s="32">
        <f t="shared" si="1"/>
        <v>23.270833333333336</v>
      </c>
      <c r="J6" s="33"/>
      <c r="K6" s="33"/>
      <c r="L6" s="33"/>
      <c r="M6" s="33"/>
      <c r="N6" s="33"/>
    </row>
    <row r="7" spans="2:14" x14ac:dyDescent="0.3">
      <c r="B7" s="2">
        <v>4</v>
      </c>
      <c r="C7" s="2" t="s">
        <v>7</v>
      </c>
      <c r="D7" s="2">
        <v>744.8</v>
      </c>
      <c r="E7" s="2">
        <v>1782</v>
      </c>
      <c r="F7" s="8">
        <f t="shared" ref="F7:F23" si="2">(D7/E7)*60</f>
        <v>25.077441077441076</v>
      </c>
      <c r="G7" s="2" t="str">
        <f t="shared" si="0"/>
        <v>12:24,8</v>
      </c>
      <c r="H7" s="2" t="s">
        <v>33</v>
      </c>
      <c r="I7" s="8">
        <f>((D7/480)*100)/2</f>
        <v>77.583333333333329</v>
      </c>
      <c r="J7" s="1"/>
      <c r="K7" s="1"/>
      <c r="L7" s="1"/>
      <c r="M7" s="1"/>
      <c r="N7" s="1"/>
    </row>
    <row r="8" spans="2:14" x14ac:dyDescent="0.3">
      <c r="B8" s="2">
        <v>5</v>
      </c>
      <c r="C8" s="2" t="s">
        <v>8</v>
      </c>
      <c r="D8" s="7">
        <v>875.8</v>
      </c>
      <c r="E8" s="7">
        <v>2025</v>
      </c>
      <c r="F8" s="8">
        <f t="shared" si="2"/>
        <v>25.949629629629626</v>
      </c>
      <c r="G8" s="2" t="str">
        <f t="shared" si="0"/>
        <v>14:35,8</v>
      </c>
      <c r="H8" s="2" t="s">
        <v>34</v>
      </c>
      <c r="I8" s="8">
        <f>((D8/480)*100)/2</f>
        <v>91.229166666666657</v>
      </c>
      <c r="J8" s="1"/>
      <c r="K8" s="1"/>
      <c r="L8" s="1"/>
      <c r="M8" s="1"/>
      <c r="N8" s="1"/>
    </row>
    <row r="9" spans="2:14" s="34" customFormat="1" x14ac:dyDescent="0.3">
      <c r="B9" s="17">
        <v>6</v>
      </c>
      <c r="C9" s="17" t="s">
        <v>9</v>
      </c>
      <c r="D9" s="17">
        <v>22.8</v>
      </c>
      <c r="E9" s="17">
        <v>81</v>
      </c>
      <c r="F9" s="32">
        <f t="shared" si="2"/>
        <v>16.888888888888889</v>
      </c>
      <c r="G9" s="17" t="str">
        <f t="shared" si="0"/>
        <v>0:22,8</v>
      </c>
      <c r="H9" s="17" t="s">
        <v>25</v>
      </c>
      <c r="I9" s="32">
        <f t="shared" si="1"/>
        <v>4.75</v>
      </c>
      <c r="J9" s="33"/>
      <c r="K9" s="33"/>
      <c r="L9" s="33"/>
      <c r="M9" s="33"/>
      <c r="N9" s="33"/>
    </row>
    <row r="10" spans="2:14" x14ac:dyDescent="0.3">
      <c r="B10" s="2" t="s">
        <v>15</v>
      </c>
      <c r="C10" s="2" t="s">
        <v>10</v>
      </c>
      <c r="D10" s="6">
        <v>480</v>
      </c>
      <c r="E10" s="9">
        <v>243</v>
      </c>
      <c r="F10" s="8">
        <f t="shared" si="2"/>
        <v>118.5185185185185</v>
      </c>
      <c r="G10" s="2" t="str">
        <f t="shared" si="0"/>
        <v>8:0</v>
      </c>
      <c r="H10" s="2" t="s">
        <v>35</v>
      </c>
      <c r="I10" s="8">
        <f t="shared" si="1"/>
        <v>100</v>
      </c>
      <c r="J10" s="1"/>
      <c r="K10" s="1"/>
      <c r="L10" s="1"/>
      <c r="M10" s="1"/>
      <c r="N10" s="1"/>
    </row>
    <row r="11" spans="2:14" x14ac:dyDescent="0.3">
      <c r="B11" s="2">
        <v>9</v>
      </c>
      <c r="C11" s="2" t="s">
        <v>11</v>
      </c>
      <c r="D11" s="2">
        <v>462.1</v>
      </c>
      <c r="E11" s="2">
        <v>243</v>
      </c>
      <c r="F11" s="8">
        <f t="shared" si="2"/>
        <v>114.09876543209877</v>
      </c>
      <c r="G11" s="2" t="str">
        <f t="shared" si="0"/>
        <v>7:42,1</v>
      </c>
      <c r="H11" s="2" t="s">
        <v>36</v>
      </c>
      <c r="I11" s="8">
        <f t="shared" si="1"/>
        <v>96.270833333333343</v>
      </c>
      <c r="J11" s="1"/>
      <c r="K11" s="1"/>
      <c r="L11" s="1"/>
      <c r="M11" s="1"/>
      <c r="N11" s="1"/>
    </row>
    <row r="12" spans="2:14" x14ac:dyDescent="0.3">
      <c r="B12" s="2">
        <v>11</v>
      </c>
      <c r="C12" s="2" t="s">
        <v>12</v>
      </c>
      <c r="D12" s="2">
        <v>40.4</v>
      </c>
      <c r="E12" s="2">
        <v>162</v>
      </c>
      <c r="F12" s="8">
        <f t="shared" si="2"/>
        <v>14.962962962962962</v>
      </c>
      <c r="G12" s="2" t="str">
        <f t="shared" si="0"/>
        <v>0:40,4</v>
      </c>
      <c r="H12" s="2" t="s">
        <v>37</v>
      </c>
      <c r="I12" s="8">
        <f t="shared" si="1"/>
        <v>8.4166666666666661</v>
      </c>
      <c r="J12" s="1"/>
      <c r="K12" s="1"/>
      <c r="L12" s="1"/>
      <c r="M12" s="1"/>
      <c r="N12" s="1"/>
    </row>
    <row r="13" spans="2:14" s="13" customFormat="1" x14ac:dyDescent="0.3">
      <c r="B13" s="10">
        <v>12</v>
      </c>
      <c r="C13" s="10" t="s">
        <v>13</v>
      </c>
      <c r="D13" s="10">
        <v>182.8</v>
      </c>
      <c r="E13" s="10">
        <v>81</v>
      </c>
      <c r="F13" s="11">
        <f t="shared" si="2"/>
        <v>135.40740740740742</v>
      </c>
      <c r="G13" s="10" t="str">
        <f>_xlfn.CONCAT(QUOTIENT(D13,60),":",FIXED(D13-(QUOTIENT(D13,60)*60),1))</f>
        <v>3:2,8</v>
      </c>
      <c r="H13" s="10" t="s">
        <v>37</v>
      </c>
      <c r="I13" s="11">
        <f t="shared" si="1"/>
        <v>38.083333333333336</v>
      </c>
      <c r="J13" s="12"/>
      <c r="K13" s="12"/>
      <c r="L13" s="12"/>
      <c r="M13" s="12"/>
      <c r="N13" s="12"/>
    </row>
    <row r="14" spans="2:14" x14ac:dyDescent="0.3">
      <c r="B14" s="2">
        <v>13</v>
      </c>
      <c r="C14" s="2" t="s">
        <v>14</v>
      </c>
      <c r="D14" s="2">
        <v>117.3</v>
      </c>
      <c r="E14" s="2">
        <v>81</v>
      </c>
      <c r="F14" s="8">
        <f t="shared" si="2"/>
        <v>86.888888888888886</v>
      </c>
      <c r="G14" s="2" t="str">
        <f t="shared" si="0"/>
        <v>1:57,3</v>
      </c>
      <c r="H14" s="2" t="s">
        <v>37</v>
      </c>
      <c r="I14" s="8">
        <f t="shared" si="1"/>
        <v>24.437499999999996</v>
      </c>
      <c r="J14" s="1"/>
      <c r="K14" s="1"/>
      <c r="L14" s="1"/>
      <c r="M14" s="1"/>
      <c r="N14" s="1"/>
    </row>
    <row r="15" spans="2:14" x14ac:dyDescent="0.3">
      <c r="B15" s="2">
        <v>14</v>
      </c>
      <c r="C15" s="2" t="s">
        <v>16</v>
      </c>
      <c r="D15" s="2">
        <v>89.2</v>
      </c>
      <c r="E15" s="2">
        <v>81</v>
      </c>
      <c r="F15" s="8">
        <f t="shared" si="2"/>
        <v>66.074074074074076</v>
      </c>
      <c r="G15" s="2" t="str">
        <f t="shared" si="0"/>
        <v>1:29,2</v>
      </c>
      <c r="H15" s="2" t="s">
        <v>37</v>
      </c>
      <c r="I15" s="8">
        <f t="shared" si="1"/>
        <v>18.583333333333336</v>
      </c>
      <c r="J15" s="1"/>
      <c r="K15" s="1"/>
      <c r="L15" s="1"/>
      <c r="M15" s="1"/>
      <c r="N15" s="1"/>
    </row>
    <row r="16" spans="2:14" s="34" customFormat="1" x14ac:dyDescent="0.3">
      <c r="B16" s="17">
        <v>15</v>
      </c>
      <c r="C16" s="17" t="s">
        <v>17</v>
      </c>
      <c r="D16" s="17">
        <v>397.5</v>
      </c>
      <c r="E16" s="17">
        <v>81</v>
      </c>
      <c r="F16" s="32">
        <f t="shared" si="2"/>
        <v>294.44444444444446</v>
      </c>
      <c r="G16" s="17" t="str">
        <f t="shared" si="0"/>
        <v>6:37,5</v>
      </c>
      <c r="H16" s="17" t="s">
        <v>38</v>
      </c>
      <c r="I16" s="32">
        <f t="shared" si="1"/>
        <v>82.8125</v>
      </c>
      <c r="J16" s="33"/>
      <c r="K16" s="33"/>
      <c r="L16" s="33"/>
      <c r="M16" s="33"/>
      <c r="N16" s="33"/>
    </row>
    <row r="17" spans="2:14" s="34" customFormat="1" x14ac:dyDescent="0.3">
      <c r="B17" s="17">
        <v>16</v>
      </c>
      <c r="C17" s="17" t="s">
        <v>18</v>
      </c>
      <c r="D17" s="17">
        <v>399.1</v>
      </c>
      <c r="E17" s="17">
        <v>81</v>
      </c>
      <c r="F17" s="32">
        <f t="shared" si="2"/>
        <v>295.62962962962968</v>
      </c>
      <c r="G17" s="17" t="str">
        <f t="shared" si="0"/>
        <v>6:39,1</v>
      </c>
      <c r="H17" s="17" t="s">
        <v>31</v>
      </c>
      <c r="I17" s="32">
        <f t="shared" si="1"/>
        <v>83.145833333333343</v>
      </c>
      <c r="J17" s="33"/>
      <c r="K17" s="33"/>
      <c r="L17" s="33"/>
      <c r="M17" s="33"/>
      <c r="N17" s="33"/>
    </row>
    <row r="18" spans="2:14" s="34" customFormat="1" x14ac:dyDescent="0.3">
      <c r="B18" s="17">
        <v>17</v>
      </c>
      <c r="C18" s="17" t="s">
        <v>19</v>
      </c>
      <c r="D18" s="17">
        <v>335.2</v>
      </c>
      <c r="E18" s="17">
        <v>162</v>
      </c>
      <c r="F18" s="32">
        <f t="shared" si="2"/>
        <v>124.14814814814815</v>
      </c>
      <c r="G18" s="17" t="str">
        <f t="shared" si="0"/>
        <v>5:35,2</v>
      </c>
      <c r="H18" s="17" t="s">
        <v>32</v>
      </c>
      <c r="I18" s="32">
        <f t="shared" si="1"/>
        <v>69.833333333333343</v>
      </c>
      <c r="J18" s="33"/>
      <c r="K18" s="33"/>
      <c r="L18" s="33"/>
      <c r="M18" s="33"/>
      <c r="N18" s="33"/>
    </row>
    <row r="19" spans="2:14" s="34" customFormat="1" x14ac:dyDescent="0.3">
      <c r="B19" s="17">
        <v>18</v>
      </c>
      <c r="C19" s="17" t="s">
        <v>20</v>
      </c>
      <c r="D19" s="17">
        <v>223.4</v>
      </c>
      <c r="E19" s="17">
        <v>162</v>
      </c>
      <c r="F19" s="32">
        <f t="shared" si="2"/>
        <v>82.740740740740748</v>
      </c>
      <c r="G19" s="17" t="str">
        <f t="shared" si="0"/>
        <v>3:43,4</v>
      </c>
      <c r="H19" s="17" t="s">
        <v>29</v>
      </c>
      <c r="I19" s="32">
        <f t="shared" si="1"/>
        <v>46.541666666666671</v>
      </c>
      <c r="J19" s="33"/>
      <c r="K19" s="33"/>
      <c r="L19" s="33"/>
      <c r="M19" s="33"/>
      <c r="N19" s="33"/>
    </row>
    <row r="20" spans="2:14" s="34" customFormat="1" x14ac:dyDescent="0.3">
      <c r="B20" s="17">
        <v>19</v>
      </c>
      <c r="C20" s="17" t="s">
        <v>23</v>
      </c>
      <c r="D20" s="17">
        <v>388.2</v>
      </c>
      <c r="E20" s="17">
        <v>162</v>
      </c>
      <c r="F20" s="32">
        <f t="shared" si="2"/>
        <v>143.77777777777777</v>
      </c>
      <c r="G20" s="17" t="str">
        <f t="shared" si="0"/>
        <v>6:28,2</v>
      </c>
      <c r="H20" s="17" t="s">
        <v>26</v>
      </c>
      <c r="I20" s="32">
        <f t="shared" si="1"/>
        <v>80.875</v>
      </c>
      <c r="J20" s="33"/>
      <c r="K20" s="33"/>
      <c r="L20" s="33"/>
      <c r="M20" s="33"/>
      <c r="N20" s="33"/>
    </row>
    <row r="21" spans="2:14" s="34" customFormat="1" x14ac:dyDescent="0.3">
      <c r="B21" s="17">
        <v>20</v>
      </c>
      <c r="C21" s="17" t="s">
        <v>24</v>
      </c>
      <c r="D21" s="17">
        <v>324.8</v>
      </c>
      <c r="E21" s="17">
        <v>81</v>
      </c>
      <c r="F21" s="32">
        <f t="shared" si="2"/>
        <v>240.59259259259258</v>
      </c>
      <c r="G21" s="17" t="str">
        <f t="shared" si="0"/>
        <v>5:24,8</v>
      </c>
      <c r="H21" s="17" t="s">
        <v>28</v>
      </c>
      <c r="I21" s="32">
        <f t="shared" si="1"/>
        <v>67.666666666666657</v>
      </c>
      <c r="J21" s="33"/>
      <c r="K21" s="33"/>
      <c r="L21" s="33"/>
      <c r="M21" s="33"/>
      <c r="N21" s="33"/>
    </row>
    <row r="22" spans="2:14" s="34" customFormat="1" x14ac:dyDescent="0.3">
      <c r="B22" s="17">
        <v>21</v>
      </c>
      <c r="C22" s="17" t="s">
        <v>21</v>
      </c>
      <c r="D22" s="17">
        <v>96.5</v>
      </c>
      <c r="E22" s="17">
        <v>81</v>
      </c>
      <c r="F22" s="32">
        <f t="shared" si="2"/>
        <v>71.481481481481481</v>
      </c>
      <c r="G22" s="17" t="str">
        <f t="shared" si="0"/>
        <v>1:36,5</v>
      </c>
      <c r="H22" s="17" t="s">
        <v>28</v>
      </c>
      <c r="I22" s="32">
        <f t="shared" si="1"/>
        <v>20.104166666666668</v>
      </c>
      <c r="J22" s="33"/>
      <c r="K22" s="33"/>
      <c r="L22" s="33"/>
      <c r="M22" s="33"/>
      <c r="N22" s="33"/>
    </row>
    <row r="23" spans="2:14" x14ac:dyDescent="0.3">
      <c r="B23" s="2">
        <v>22</v>
      </c>
      <c r="C23" s="2" t="s">
        <v>22</v>
      </c>
      <c r="D23" s="2">
        <v>46.6</v>
      </c>
      <c r="E23" s="2">
        <v>81</v>
      </c>
      <c r="F23" s="8">
        <f t="shared" si="2"/>
        <v>34.518518518518519</v>
      </c>
      <c r="G23" s="2" t="str">
        <f t="shared" si="0"/>
        <v>0:46,6</v>
      </c>
      <c r="H23" s="2" t="s">
        <v>28</v>
      </c>
      <c r="I23" s="8">
        <f t="shared" si="1"/>
        <v>9.7083333333333339</v>
      </c>
      <c r="J23" s="1"/>
      <c r="K23" s="1"/>
      <c r="L23" s="1"/>
      <c r="M23" s="1"/>
      <c r="N23" s="1"/>
    </row>
    <row r="24" spans="2:14" x14ac:dyDescent="0.3">
      <c r="B24" s="5"/>
      <c r="C24" s="5"/>
      <c r="D24" s="5"/>
      <c r="E24" s="5"/>
      <c r="F24" s="5"/>
      <c r="G24" s="5"/>
      <c r="H24" s="1"/>
      <c r="I24" s="1"/>
      <c r="J24" s="1"/>
      <c r="K24" s="1"/>
      <c r="L24" s="1"/>
      <c r="M24" s="1"/>
      <c r="N24" s="1"/>
    </row>
    <row r="25" spans="2:14" x14ac:dyDescent="0.3">
      <c r="B25" s="5"/>
      <c r="C25" s="5"/>
      <c r="D25" s="5"/>
      <c r="E25" s="5"/>
      <c r="F25" s="5"/>
      <c r="G25" s="5"/>
      <c r="H25" s="1"/>
      <c r="I25" s="1"/>
      <c r="J25" s="1"/>
      <c r="K25" s="1"/>
      <c r="L25" s="1"/>
      <c r="M25" s="1"/>
      <c r="N25" s="1"/>
    </row>
    <row r="26" spans="2:14" x14ac:dyDescent="0.3">
      <c r="B26" s="5"/>
      <c r="C26" s="5"/>
      <c r="D26" s="5"/>
      <c r="E26" s="5"/>
      <c r="F26" s="5"/>
      <c r="G26" s="5"/>
    </row>
    <row r="27" spans="2:14" x14ac:dyDescent="0.3">
      <c r="B27" s="5"/>
      <c r="C27" s="5"/>
      <c r="D27" s="5"/>
      <c r="E27" s="5"/>
      <c r="F27" s="5"/>
      <c r="G27" s="5"/>
    </row>
    <row r="28" spans="2:14" x14ac:dyDescent="0.3">
      <c r="B28" s="5"/>
      <c r="C28" s="5"/>
      <c r="D28" s="5"/>
      <c r="E28" s="5"/>
      <c r="F28" s="5"/>
      <c r="G28" s="5"/>
    </row>
    <row r="29" spans="2:14" x14ac:dyDescent="0.3">
      <c r="B29" s="5"/>
      <c r="C29" s="5"/>
      <c r="D29" s="5"/>
      <c r="E29" s="5"/>
      <c r="F29" s="5"/>
      <c r="G29" s="5"/>
    </row>
    <row r="30" spans="2:14" x14ac:dyDescent="0.3">
      <c r="B30" s="5"/>
      <c r="C30" s="5"/>
      <c r="D30" s="5"/>
      <c r="E30" s="5"/>
      <c r="F30" s="5"/>
      <c r="G30" s="5"/>
    </row>
    <row r="31" spans="2:14" x14ac:dyDescent="0.3">
      <c r="B31" s="5"/>
      <c r="C31" s="5"/>
      <c r="D31" s="5"/>
      <c r="E31" s="5"/>
      <c r="F31" s="5"/>
      <c r="G31" s="5"/>
    </row>
    <row r="32" spans="2:14" x14ac:dyDescent="0.3">
      <c r="B32" s="5"/>
      <c r="C32" s="5"/>
      <c r="D32" s="5"/>
      <c r="E32" s="5"/>
      <c r="F32" s="5"/>
      <c r="G32" s="5"/>
    </row>
    <row r="33" spans="2:7" x14ac:dyDescent="0.3">
      <c r="B33" s="5"/>
      <c r="C33" s="5"/>
      <c r="D33" s="5"/>
      <c r="E33" s="5"/>
      <c r="F33" s="5"/>
      <c r="G33" s="5"/>
    </row>
    <row r="34" spans="2:7" x14ac:dyDescent="0.3">
      <c r="B34" s="5"/>
      <c r="C34" s="5"/>
      <c r="D34" s="5"/>
      <c r="E34" s="5"/>
      <c r="F34" s="5"/>
      <c r="G34" s="5"/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FC51D-AFFD-469A-9879-815ABD787FD2}">
  <dimension ref="B3:L47"/>
  <sheetViews>
    <sheetView zoomScale="145" zoomScaleNormal="145" workbookViewId="0">
      <selection activeCell="F14" sqref="F14"/>
    </sheetView>
  </sheetViews>
  <sheetFormatPr baseColWidth="10" defaultRowHeight="14.4" x14ac:dyDescent="0.3"/>
  <cols>
    <col min="2" max="2" width="12" style="1" bestFit="1" customWidth="1"/>
    <col min="3" max="3" width="42.109375" style="1" bestFit="1" customWidth="1"/>
    <col min="4" max="4" width="12.33203125" style="1" customWidth="1"/>
    <col min="5" max="5" width="14.33203125" style="1" bestFit="1" customWidth="1"/>
    <col min="6" max="9" width="11.5546875" style="1"/>
    <col min="10" max="10" width="19.88671875" customWidth="1"/>
    <col min="11" max="11" width="15.6640625" bestFit="1" customWidth="1"/>
    <col min="12" max="12" width="15.109375" bestFit="1" customWidth="1"/>
  </cols>
  <sheetData>
    <row r="3" spans="2:12" ht="15.6" x14ac:dyDescent="0.3">
      <c r="B3" s="19" t="s">
        <v>68</v>
      </c>
      <c r="C3" s="19" t="s">
        <v>69</v>
      </c>
      <c r="D3" s="19" t="s">
        <v>70</v>
      </c>
      <c r="E3" s="19" t="s">
        <v>71</v>
      </c>
      <c r="F3" s="31" t="s">
        <v>72</v>
      </c>
      <c r="G3" s="31"/>
      <c r="J3" s="28" t="s">
        <v>89</v>
      </c>
      <c r="K3" s="29" t="s">
        <v>2</v>
      </c>
      <c r="L3" s="1" t="s">
        <v>90</v>
      </c>
    </row>
    <row r="4" spans="2:12" ht="15.6" x14ac:dyDescent="0.3">
      <c r="B4" s="26" t="s">
        <v>43</v>
      </c>
      <c r="C4" s="2" t="s">
        <v>58</v>
      </c>
      <c r="D4" s="2">
        <f>SUM('Tiempos Produccion'!D4:D23)</f>
        <v>6073.4000000000005</v>
      </c>
      <c r="E4" s="2" t="s">
        <v>44</v>
      </c>
      <c r="F4" s="20">
        <v>4.2173611111111109</v>
      </c>
      <c r="G4" s="2" t="s">
        <v>46</v>
      </c>
      <c r="J4" s="2">
        <v>1</v>
      </c>
      <c r="K4" s="2">
        <v>350.4</v>
      </c>
      <c r="L4" s="14">
        <f>K4/81</f>
        <v>4.325925925925926</v>
      </c>
    </row>
    <row r="5" spans="2:12" ht="15.6" x14ac:dyDescent="0.3">
      <c r="B5" s="26" t="s">
        <v>60</v>
      </c>
      <c r="C5" s="2" t="s">
        <v>45</v>
      </c>
      <c r="D5" s="2">
        <v>480</v>
      </c>
      <c r="E5" s="2" t="s">
        <v>44</v>
      </c>
      <c r="F5" s="21">
        <v>0.33333333333333331</v>
      </c>
      <c r="G5" s="2" t="s">
        <v>46</v>
      </c>
      <c r="J5" s="2">
        <v>2</v>
      </c>
      <c r="K5" s="2">
        <v>384.8</v>
      </c>
      <c r="L5" s="14">
        <f t="shared" ref="L5:L23" si="0">K5/81</f>
        <v>4.7506172839506178</v>
      </c>
    </row>
    <row r="6" spans="2:12" ht="15.6" x14ac:dyDescent="0.3">
      <c r="B6" s="26" t="s">
        <v>61</v>
      </c>
      <c r="C6" s="2" t="s">
        <v>47</v>
      </c>
      <c r="D6" s="2">
        <v>81</v>
      </c>
      <c r="E6" s="2" t="s">
        <v>48</v>
      </c>
      <c r="F6" s="2"/>
      <c r="G6" s="2"/>
      <c r="J6" s="2">
        <v>3</v>
      </c>
      <c r="K6" s="2">
        <v>111.7</v>
      </c>
      <c r="L6" s="14">
        <f t="shared" si="0"/>
        <v>1.3790123456790124</v>
      </c>
    </row>
    <row r="7" spans="2:12" ht="15.6" x14ac:dyDescent="0.3">
      <c r="B7" s="26" t="s">
        <v>59</v>
      </c>
      <c r="C7" s="2" t="s">
        <v>49</v>
      </c>
      <c r="D7" s="22">
        <f>D5/D6</f>
        <v>5.9259259259259256</v>
      </c>
      <c r="E7" s="2" t="s">
        <v>73</v>
      </c>
      <c r="F7" s="2"/>
      <c r="G7" s="2"/>
      <c r="J7" s="2">
        <v>4</v>
      </c>
      <c r="K7" s="2">
        <v>744.8</v>
      </c>
      <c r="L7" s="14">
        <f t="shared" si="0"/>
        <v>9.1950617283950606</v>
      </c>
    </row>
    <row r="8" spans="2:12" ht="15.6" x14ac:dyDescent="0.3">
      <c r="B8" s="26" t="s">
        <v>28</v>
      </c>
      <c r="C8" s="2" t="s">
        <v>51</v>
      </c>
      <c r="D8" s="2">
        <v>81</v>
      </c>
      <c r="E8" s="2" t="s">
        <v>48</v>
      </c>
      <c r="F8" s="2"/>
      <c r="G8" s="2"/>
      <c r="J8" s="2">
        <v>5</v>
      </c>
      <c r="K8" s="7">
        <v>875.8</v>
      </c>
      <c r="L8" s="14">
        <f t="shared" si="0"/>
        <v>10.812345679012346</v>
      </c>
    </row>
    <row r="9" spans="2:12" ht="15.6" x14ac:dyDescent="0.3">
      <c r="B9" s="26" t="s">
        <v>62</v>
      </c>
      <c r="C9" s="2" t="s">
        <v>53</v>
      </c>
      <c r="D9" s="23">
        <v>0.15</v>
      </c>
      <c r="E9" s="2"/>
      <c r="F9" s="2"/>
      <c r="G9" s="2"/>
      <c r="J9" s="2">
        <v>6</v>
      </c>
      <c r="K9" s="2">
        <v>22.8</v>
      </c>
      <c r="L9" s="14">
        <f t="shared" si="0"/>
        <v>0.2814814814814815</v>
      </c>
    </row>
    <row r="10" spans="2:12" ht="15.6" x14ac:dyDescent="0.3">
      <c r="B10" s="26" t="s">
        <v>63</v>
      </c>
      <c r="C10" s="2" t="s">
        <v>50</v>
      </c>
      <c r="D10" s="9">
        <f>D8+D9*D8</f>
        <v>93.15</v>
      </c>
      <c r="E10" s="2" t="s">
        <v>48</v>
      </c>
      <c r="F10" s="2"/>
      <c r="G10" s="2"/>
      <c r="J10" s="2" t="s">
        <v>15</v>
      </c>
      <c r="K10" s="6">
        <v>480</v>
      </c>
      <c r="L10" s="14">
        <f t="shared" si="0"/>
        <v>5.9259259259259256</v>
      </c>
    </row>
    <row r="11" spans="2:12" ht="15.6" x14ac:dyDescent="0.3">
      <c r="B11" s="26" t="s">
        <v>64</v>
      </c>
      <c r="C11" s="2" t="s">
        <v>52</v>
      </c>
      <c r="D11" s="9">
        <f>D8-D8*D9</f>
        <v>68.849999999999994</v>
      </c>
      <c r="E11" s="2" t="s">
        <v>48</v>
      </c>
      <c r="F11" s="2"/>
      <c r="G11" s="2"/>
      <c r="J11" s="2">
        <v>9</v>
      </c>
      <c r="K11" s="2">
        <v>462.1</v>
      </c>
      <c r="L11" s="14">
        <f t="shared" si="0"/>
        <v>5.7049382716049388</v>
      </c>
    </row>
    <row r="12" spans="2:12" ht="15.6" x14ac:dyDescent="0.3">
      <c r="B12" s="26" t="s">
        <v>65</v>
      </c>
      <c r="C12" s="2" t="s">
        <v>54</v>
      </c>
      <c r="D12" s="22">
        <f>D5/D10</f>
        <v>5.1529790660225441</v>
      </c>
      <c r="E12" s="2" t="s">
        <v>73</v>
      </c>
      <c r="F12" s="2"/>
      <c r="G12" s="2"/>
      <c r="J12" s="2">
        <v>11</v>
      </c>
      <c r="K12" s="2">
        <v>40.4</v>
      </c>
      <c r="L12" s="14">
        <f t="shared" si="0"/>
        <v>0.49876543209876539</v>
      </c>
    </row>
    <row r="13" spans="2:12" ht="15.6" x14ac:dyDescent="0.3">
      <c r="B13" s="26" t="s">
        <v>77</v>
      </c>
      <c r="C13" s="2" t="s">
        <v>78</v>
      </c>
      <c r="D13" s="22">
        <f>D5/D6</f>
        <v>5.9259259259259256</v>
      </c>
      <c r="E13" s="2" t="s">
        <v>73</v>
      </c>
      <c r="F13" s="2"/>
      <c r="G13" s="2"/>
      <c r="J13" s="10">
        <v>12</v>
      </c>
      <c r="K13" s="10">
        <v>182.8</v>
      </c>
      <c r="L13" s="14">
        <f t="shared" si="0"/>
        <v>2.2567901234567902</v>
      </c>
    </row>
    <row r="14" spans="2:12" ht="15.6" x14ac:dyDescent="0.3">
      <c r="B14" s="26" t="s">
        <v>66</v>
      </c>
      <c r="C14" s="2" t="s">
        <v>55</v>
      </c>
      <c r="D14" s="22">
        <f>D5/D11</f>
        <v>6.9716775599128544</v>
      </c>
      <c r="E14" s="2" t="s">
        <v>73</v>
      </c>
      <c r="F14" s="2"/>
      <c r="G14" s="2"/>
      <c r="J14" s="2">
        <v>13</v>
      </c>
      <c r="K14" s="2">
        <v>117.3</v>
      </c>
      <c r="L14" s="14">
        <f t="shared" si="0"/>
        <v>1.4481481481481482</v>
      </c>
    </row>
    <row r="15" spans="2:12" ht="15.6" x14ac:dyDescent="0.3">
      <c r="B15" s="26" t="s">
        <v>67</v>
      </c>
      <c r="C15" s="2" t="s">
        <v>57</v>
      </c>
      <c r="D15" s="9">
        <v>81</v>
      </c>
      <c r="E15" s="2" t="s">
        <v>48</v>
      </c>
      <c r="F15" s="2"/>
      <c r="G15" s="2"/>
      <c r="J15" s="2">
        <v>14</v>
      </c>
      <c r="K15" s="2">
        <v>89.2</v>
      </c>
      <c r="L15" s="14">
        <f t="shared" si="0"/>
        <v>1.1012345679012345</v>
      </c>
    </row>
    <row r="16" spans="2:12" ht="15.6" x14ac:dyDescent="0.3">
      <c r="B16" s="26" t="s">
        <v>74</v>
      </c>
      <c r="C16" s="2" t="s">
        <v>56</v>
      </c>
      <c r="D16" s="17">
        <v>0</v>
      </c>
      <c r="E16" s="8" t="s">
        <v>44</v>
      </c>
      <c r="F16" s="2"/>
      <c r="G16" s="2"/>
      <c r="J16" s="2">
        <v>15</v>
      </c>
      <c r="K16" s="2">
        <v>397.5</v>
      </c>
      <c r="L16" s="14">
        <f t="shared" si="0"/>
        <v>4.9074074074074074</v>
      </c>
    </row>
    <row r="17" spans="2:12" ht="15.6" x14ac:dyDescent="0.3">
      <c r="B17" s="26" t="s">
        <v>79</v>
      </c>
      <c r="C17" s="2" t="s">
        <v>81</v>
      </c>
      <c r="D17" s="27">
        <f>D16+D15*D12</f>
        <v>417.39130434782606</v>
      </c>
      <c r="E17" s="8" t="s">
        <v>44</v>
      </c>
      <c r="F17" s="2"/>
      <c r="G17" s="2"/>
      <c r="J17" s="2">
        <v>16</v>
      </c>
      <c r="K17" s="2">
        <v>399.1</v>
      </c>
      <c r="L17" s="14">
        <f t="shared" si="0"/>
        <v>4.9271604938271611</v>
      </c>
    </row>
    <row r="18" spans="2:12" ht="15.6" x14ac:dyDescent="0.3">
      <c r="B18" s="26" t="s">
        <v>75</v>
      </c>
      <c r="C18" s="2" t="s">
        <v>76</v>
      </c>
      <c r="D18" s="2">
        <f>D16+D15*D13</f>
        <v>480</v>
      </c>
      <c r="E18" s="8" t="s">
        <v>44</v>
      </c>
      <c r="F18" s="2"/>
      <c r="G18" s="2"/>
      <c r="J18" s="2">
        <v>17</v>
      </c>
      <c r="K18" s="2">
        <v>335.2</v>
      </c>
      <c r="L18" s="14">
        <f t="shared" si="0"/>
        <v>4.1382716049382715</v>
      </c>
    </row>
    <row r="19" spans="2:12" ht="15.6" x14ac:dyDescent="0.3">
      <c r="B19" s="26" t="s">
        <v>80</v>
      </c>
      <c r="C19" s="2" t="s">
        <v>82</v>
      </c>
      <c r="D19" s="9">
        <f>D16+D15*D14</f>
        <v>564.70588235294122</v>
      </c>
      <c r="E19" s="8" t="s">
        <v>44</v>
      </c>
      <c r="F19" s="2"/>
      <c r="G19" s="2"/>
      <c r="J19" s="2">
        <v>18</v>
      </c>
      <c r="K19" s="2">
        <v>223.4</v>
      </c>
      <c r="L19" s="14">
        <f t="shared" si="0"/>
        <v>2.7580246913580249</v>
      </c>
    </row>
    <row r="20" spans="2:12" ht="15.6" x14ac:dyDescent="0.3">
      <c r="B20" s="26" t="s">
        <v>85</v>
      </c>
      <c r="C20" s="2" t="s">
        <v>87</v>
      </c>
      <c r="D20" s="22">
        <f>D17/D15</f>
        <v>5.1529790660225441</v>
      </c>
      <c r="E20" s="8" t="s">
        <v>73</v>
      </c>
      <c r="F20" s="2"/>
      <c r="G20" s="2"/>
      <c r="J20" s="2">
        <v>19</v>
      </c>
      <c r="K20" s="2">
        <v>388.2</v>
      </c>
      <c r="L20" s="14">
        <f t="shared" si="0"/>
        <v>4.7925925925925927</v>
      </c>
    </row>
    <row r="21" spans="2:12" ht="15.6" x14ac:dyDescent="0.3">
      <c r="B21" s="26" t="s">
        <v>83</v>
      </c>
      <c r="C21" s="2" t="s">
        <v>84</v>
      </c>
      <c r="D21" s="22">
        <f>D18/D15</f>
        <v>5.9259259259259256</v>
      </c>
      <c r="E21" s="8" t="s">
        <v>73</v>
      </c>
      <c r="F21" s="2"/>
      <c r="G21" s="2"/>
      <c r="J21" s="2">
        <v>20</v>
      </c>
      <c r="K21" s="2">
        <v>324.8</v>
      </c>
      <c r="L21" s="14">
        <f t="shared" si="0"/>
        <v>4.0098765432098764</v>
      </c>
    </row>
    <row r="22" spans="2:12" ht="15.6" x14ac:dyDescent="0.3">
      <c r="B22" s="26" t="s">
        <v>86</v>
      </c>
      <c r="C22" s="2" t="s">
        <v>88</v>
      </c>
      <c r="D22" s="22">
        <f>D19/D15</f>
        <v>6.9716775599128544</v>
      </c>
      <c r="E22" s="8" t="s">
        <v>73</v>
      </c>
      <c r="F22" s="2"/>
      <c r="G22" s="2"/>
      <c r="J22" s="2">
        <v>21</v>
      </c>
      <c r="K22" s="2">
        <v>96.5</v>
      </c>
      <c r="L22" s="14">
        <f t="shared" si="0"/>
        <v>1.191358024691358</v>
      </c>
    </row>
    <row r="23" spans="2:12" ht="15.6" x14ac:dyDescent="0.3">
      <c r="B23" s="26" t="s">
        <v>94</v>
      </c>
      <c r="C23" s="2" t="s">
        <v>96</v>
      </c>
      <c r="D23" s="22">
        <f>60/D20</f>
        <v>11.643750000000001</v>
      </c>
      <c r="E23" s="8" t="s">
        <v>93</v>
      </c>
      <c r="F23" s="2"/>
      <c r="G23" s="2"/>
      <c r="J23" s="2">
        <v>22</v>
      </c>
      <c r="K23" s="2">
        <v>46.6</v>
      </c>
      <c r="L23" s="14">
        <f t="shared" si="0"/>
        <v>0.57530864197530862</v>
      </c>
    </row>
    <row r="24" spans="2:12" ht="15.6" x14ac:dyDescent="0.3">
      <c r="B24" s="26" t="s">
        <v>91</v>
      </c>
      <c r="C24" s="2" t="s">
        <v>92</v>
      </c>
      <c r="D24" s="22">
        <f>60/D21</f>
        <v>10.125</v>
      </c>
      <c r="E24" s="8" t="s">
        <v>93</v>
      </c>
      <c r="F24" s="2"/>
      <c r="G24" s="2"/>
    </row>
    <row r="25" spans="2:12" ht="15.6" x14ac:dyDescent="0.3">
      <c r="B25" s="26" t="s">
        <v>95</v>
      </c>
      <c r="C25" s="2" t="s">
        <v>97</v>
      </c>
      <c r="D25" s="22">
        <f>60/D22</f>
        <v>8.6062499999999993</v>
      </c>
      <c r="E25" s="8" t="s">
        <v>93</v>
      </c>
      <c r="F25" s="2"/>
      <c r="G25" s="2"/>
    </row>
    <row r="26" spans="2:12" ht="15.6" x14ac:dyDescent="0.3">
      <c r="B26" s="26" t="s">
        <v>98</v>
      </c>
      <c r="C26" s="2" t="s">
        <v>99</v>
      </c>
      <c r="D26" s="2">
        <v>1</v>
      </c>
      <c r="E26" s="2" t="s">
        <v>112</v>
      </c>
      <c r="F26" s="2"/>
      <c r="G26" s="2"/>
    </row>
    <row r="27" spans="2:12" ht="15.6" x14ac:dyDescent="0.3">
      <c r="B27" s="24" t="s">
        <v>100</v>
      </c>
      <c r="C27" s="16" t="s">
        <v>101</v>
      </c>
      <c r="D27" s="2">
        <v>5</v>
      </c>
      <c r="E27" s="2" t="s">
        <v>102</v>
      </c>
      <c r="F27" s="2"/>
      <c r="G27" s="2"/>
    </row>
    <row r="28" spans="2:12" ht="15.6" x14ac:dyDescent="0.3">
      <c r="B28" s="25" t="s">
        <v>35</v>
      </c>
      <c r="C28" s="17" t="s">
        <v>103</v>
      </c>
      <c r="D28" s="2">
        <v>8</v>
      </c>
      <c r="E28" s="2" t="s">
        <v>104</v>
      </c>
      <c r="F28" s="2"/>
      <c r="G28" s="2"/>
      <c r="J28" s="1">
        <v>2019</v>
      </c>
      <c r="K28" s="1">
        <v>18267</v>
      </c>
      <c r="L28">
        <f>K28/365</f>
        <v>50.046575342465751</v>
      </c>
    </row>
    <row r="29" spans="2:12" x14ac:dyDescent="0.3">
      <c r="B29" s="17" t="s">
        <v>107</v>
      </c>
      <c r="C29" s="17" t="s">
        <v>109</v>
      </c>
      <c r="D29" s="2">
        <f>D26*D27*D28*D23</f>
        <v>465.75</v>
      </c>
      <c r="E29" s="2" t="s">
        <v>111</v>
      </c>
      <c r="F29" s="2"/>
      <c r="G29" s="2"/>
      <c r="J29" s="1">
        <v>2020</v>
      </c>
      <c r="K29" s="1">
        <v>18601</v>
      </c>
      <c r="L29">
        <f t="shared" ref="L29:L32" si="1">K29/365</f>
        <v>50.961643835616435</v>
      </c>
    </row>
    <row r="30" spans="2:12" x14ac:dyDescent="0.3">
      <c r="B30" s="17" t="s">
        <v>105</v>
      </c>
      <c r="C30" s="17" t="s">
        <v>106</v>
      </c>
      <c r="D30" s="2">
        <f>D26*D27*D28*D24</f>
        <v>405</v>
      </c>
      <c r="E30" s="2" t="s">
        <v>111</v>
      </c>
      <c r="F30" s="2"/>
      <c r="G30" s="2"/>
      <c r="J30" s="1">
        <v>2021</v>
      </c>
      <c r="K30" s="1">
        <v>18887</v>
      </c>
      <c r="L30">
        <f t="shared" si="1"/>
        <v>51.745205479452054</v>
      </c>
    </row>
    <row r="31" spans="2:12" x14ac:dyDescent="0.3">
      <c r="B31" s="17" t="s">
        <v>108</v>
      </c>
      <c r="C31" s="17" t="s">
        <v>110</v>
      </c>
      <c r="D31" s="2">
        <f>D26*D27*D28*D25</f>
        <v>344.25</v>
      </c>
      <c r="E31" s="2" t="s">
        <v>111</v>
      </c>
      <c r="F31" s="2"/>
      <c r="G31" s="2"/>
      <c r="J31" s="1">
        <v>2022</v>
      </c>
      <c r="K31" s="1">
        <v>19204</v>
      </c>
      <c r="L31">
        <f t="shared" si="1"/>
        <v>52.613698630136987</v>
      </c>
    </row>
    <row r="32" spans="2:12" x14ac:dyDescent="0.3">
      <c r="B32" s="17" t="s">
        <v>113</v>
      </c>
      <c r="C32" s="7" t="s">
        <v>114</v>
      </c>
      <c r="D32" s="2">
        <f>(D29/D30)*100</f>
        <v>114.99999999999999</v>
      </c>
      <c r="E32" s="2" t="s">
        <v>119</v>
      </c>
      <c r="F32" s="2"/>
      <c r="G32" s="2"/>
      <c r="J32" s="1">
        <v>2023</v>
      </c>
      <c r="K32" s="1">
        <v>19504</v>
      </c>
      <c r="L32">
        <f t="shared" si="1"/>
        <v>53.435616438356163</v>
      </c>
    </row>
    <row r="33" spans="2:12" x14ac:dyDescent="0.3">
      <c r="B33" s="17" t="s">
        <v>115</v>
      </c>
      <c r="C33" s="17" t="s">
        <v>116</v>
      </c>
      <c r="D33" s="2">
        <f>(D30/D30)*100</f>
        <v>100</v>
      </c>
      <c r="E33" s="2" t="s">
        <v>119</v>
      </c>
      <c r="F33" s="2"/>
      <c r="G33" s="2"/>
    </row>
    <row r="34" spans="2:12" x14ac:dyDescent="0.3">
      <c r="B34" s="17" t="s">
        <v>117</v>
      </c>
      <c r="C34" s="18" t="s">
        <v>118</v>
      </c>
      <c r="D34" s="2">
        <f>(D31/D30)*100</f>
        <v>85</v>
      </c>
      <c r="E34" s="2" t="s">
        <v>119</v>
      </c>
      <c r="F34" s="2"/>
      <c r="G34" s="2"/>
    </row>
    <row r="35" spans="2:12" x14ac:dyDescent="0.3">
      <c r="B35" s="17" t="s">
        <v>120</v>
      </c>
      <c r="C35" s="17" t="s">
        <v>121</v>
      </c>
      <c r="D35" s="2">
        <v>0</v>
      </c>
      <c r="E35" s="2" t="s">
        <v>44</v>
      </c>
      <c r="F35" s="2"/>
      <c r="G35" s="2"/>
      <c r="J35" s="1">
        <v>2019</v>
      </c>
      <c r="K35" s="1">
        <f>365*L35</f>
        <v>29565</v>
      </c>
      <c r="L35">
        <v>81</v>
      </c>
    </row>
    <row r="36" spans="2:12" x14ac:dyDescent="0.3">
      <c r="B36" s="17" t="s">
        <v>122</v>
      </c>
      <c r="C36" s="17" t="s">
        <v>125</v>
      </c>
      <c r="D36" s="8">
        <f>D26*(D16+D15*D12+D35)</f>
        <v>417.39130434782606</v>
      </c>
      <c r="E36" s="2" t="s">
        <v>44</v>
      </c>
      <c r="F36" s="2"/>
      <c r="G36" s="2"/>
      <c r="J36" s="1">
        <v>2020</v>
      </c>
      <c r="K36" s="1">
        <f t="shared" ref="K36:K39" si="2">365*L36</f>
        <v>29565</v>
      </c>
      <c r="L36">
        <v>81</v>
      </c>
    </row>
    <row r="37" spans="2:12" x14ac:dyDescent="0.3">
      <c r="B37" s="17" t="s">
        <v>123</v>
      </c>
      <c r="C37" s="17" t="s">
        <v>126</v>
      </c>
      <c r="D37" s="8">
        <f>D26*(D16+D15*D13+D35)</f>
        <v>480</v>
      </c>
      <c r="E37" s="2" t="s">
        <v>44</v>
      </c>
      <c r="F37" s="2"/>
      <c r="G37" s="2"/>
      <c r="J37" s="1">
        <v>2021</v>
      </c>
      <c r="K37" s="1">
        <f t="shared" si="2"/>
        <v>29565</v>
      </c>
      <c r="L37">
        <v>81</v>
      </c>
    </row>
    <row r="38" spans="2:12" x14ac:dyDescent="0.3">
      <c r="B38" s="17" t="s">
        <v>124</v>
      </c>
      <c r="C38" s="17" t="s">
        <v>127</v>
      </c>
      <c r="D38" s="8">
        <f>D26*(D16+D15*D14+D35)</f>
        <v>564.70588235294122</v>
      </c>
      <c r="E38" s="2" t="s">
        <v>44</v>
      </c>
      <c r="F38" s="2"/>
      <c r="G38" s="2"/>
      <c r="J38" s="1">
        <v>2022</v>
      </c>
      <c r="K38" s="1">
        <f t="shared" si="2"/>
        <v>29565</v>
      </c>
      <c r="L38">
        <v>81</v>
      </c>
    </row>
    <row r="39" spans="2:12" x14ac:dyDescent="0.3">
      <c r="B39" s="15"/>
      <c r="C39" s="15"/>
      <c r="D39" s="5"/>
      <c r="E39" s="5"/>
      <c r="F39" s="30"/>
      <c r="G39" s="5"/>
      <c r="J39" s="1">
        <v>2023</v>
      </c>
      <c r="K39" s="1">
        <f t="shared" si="2"/>
        <v>29565</v>
      </c>
      <c r="L39">
        <v>81</v>
      </c>
    </row>
    <row r="40" spans="2:12" x14ac:dyDescent="0.3">
      <c r="B40" s="15"/>
      <c r="C40" s="15"/>
      <c r="D40" s="5"/>
      <c r="E40" s="5"/>
      <c r="F40" s="5"/>
      <c r="G40" s="5"/>
    </row>
    <row r="41" spans="2:12" x14ac:dyDescent="0.3">
      <c r="B41" s="15"/>
      <c r="C41" s="15"/>
      <c r="D41" s="5"/>
      <c r="E41" s="5"/>
      <c r="F41" s="5"/>
      <c r="G41" s="5"/>
    </row>
    <row r="42" spans="2:12" x14ac:dyDescent="0.3">
      <c r="B42" s="15"/>
      <c r="C42" s="15"/>
      <c r="D42" s="5"/>
      <c r="E42" s="5"/>
      <c r="F42" s="5"/>
      <c r="G42" s="5"/>
    </row>
    <row r="43" spans="2:12" x14ac:dyDescent="0.3">
      <c r="B43" s="15"/>
      <c r="C43" s="15"/>
      <c r="D43" s="5"/>
      <c r="E43" s="5"/>
      <c r="F43" s="5"/>
      <c r="G43" s="5"/>
    </row>
    <row r="44" spans="2:12" x14ac:dyDescent="0.3">
      <c r="B44" s="15"/>
      <c r="C44" s="15"/>
      <c r="D44" s="5"/>
      <c r="E44" s="5"/>
      <c r="F44" s="5"/>
      <c r="G44" s="5"/>
    </row>
    <row r="45" spans="2:12" x14ac:dyDescent="0.3">
      <c r="B45" s="15"/>
      <c r="C45" s="15"/>
      <c r="D45" s="5"/>
      <c r="E45" s="5"/>
      <c r="F45" s="5"/>
      <c r="G45" s="5"/>
    </row>
    <row r="46" spans="2:12" x14ac:dyDescent="0.3">
      <c r="B46" s="15"/>
      <c r="C46" s="15"/>
    </row>
    <row r="47" spans="2:12" x14ac:dyDescent="0.3">
      <c r="B47" s="15"/>
      <c r="C47" s="15"/>
    </row>
  </sheetData>
  <mergeCells count="1">
    <mergeCell ref="F3:G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AC816-1EAB-4B11-BF11-B04A3BDA67B0}">
  <dimension ref="B2:E29"/>
  <sheetViews>
    <sheetView showGridLines="0" workbookViewId="0">
      <selection activeCell="H10" sqref="H10"/>
    </sheetView>
  </sheetViews>
  <sheetFormatPr baseColWidth="10" defaultRowHeight="14.4" x14ac:dyDescent="0.3"/>
  <cols>
    <col min="2" max="2" width="11.5546875" style="1"/>
    <col min="3" max="3" width="15.109375" style="1" bestFit="1" customWidth="1"/>
    <col min="4" max="4" width="17.33203125" style="1" bestFit="1" customWidth="1"/>
    <col min="5" max="5" width="16" style="1" bestFit="1" customWidth="1"/>
  </cols>
  <sheetData>
    <row r="2" spans="2:5" ht="54" x14ac:dyDescent="0.3">
      <c r="B2" s="4" t="s">
        <v>128</v>
      </c>
      <c r="C2" s="3" t="s">
        <v>177</v>
      </c>
      <c r="D2" s="4" t="s">
        <v>129</v>
      </c>
      <c r="E2" s="3" t="s">
        <v>130</v>
      </c>
    </row>
    <row r="3" spans="2:5" x14ac:dyDescent="0.3">
      <c r="B3" s="2">
        <v>2021</v>
      </c>
      <c r="C3" s="2">
        <v>20120</v>
      </c>
      <c r="D3" s="2">
        <v>249</v>
      </c>
      <c r="E3" s="9">
        <f t="shared" ref="E3:E7" si="0">C3/D3</f>
        <v>80.803212851405618</v>
      </c>
    </row>
    <row r="4" spans="2:5" x14ac:dyDescent="0.3">
      <c r="B4" s="2">
        <v>2022</v>
      </c>
      <c r="C4" s="2">
        <v>20437</v>
      </c>
      <c r="D4" s="2">
        <v>249</v>
      </c>
      <c r="E4" s="9">
        <f t="shared" si="0"/>
        <v>82.07630522088354</v>
      </c>
    </row>
    <row r="5" spans="2:5" x14ac:dyDescent="0.3">
      <c r="B5" s="2">
        <v>2023</v>
      </c>
      <c r="C5" s="2">
        <v>20739</v>
      </c>
      <c r="D5" s="2">
        <v>248</v>
      </c>
      <c r="E5" s="9">
        <f t="shared" si="0"/>
        <v>83.625</v>
      </c>
    </row>
    <row r="6" spans="2:5" x14ac:dyDescent="0.3">
      <c r="B6" s="2">
        <v>2024</v>
      </c>
      <c r="C6" s="2">
        <v>21050</v>
      </c>
      <c r="D6" s="2">
        <v>251</v>
      </c>
      <c r="E6" s="9">
        <f t="shared" si="0"/>
        <v>83.864541832669318</v>
      </c>
    </row>
    <row r="7" spans="2:5" x14ac:dyDescent="0.3">
      <c r="B7" s="2">
        <v>2025</v>
      </c>
      <c r="C7" s="2">
        <v>21358</v>
      </c>
      <c r="D7" s="2">
        <v>246</v>
      </c>
      <c r="E7" s="9">
        <f t="shared" si="0"/>
        <v>86.82113821138212</v>
      </c>
    </row>
    <row r="17" spans="2:4" ht="36" x14ac:dyDescent="0.3">
      <c r="B17" s="4" t="s">
        <v>131</v>
      </c>
      <c r="C17" s="3" t="s">
        <v>144</v>
      </c>
      <c r="D17" s="3" t="s">
        <v>145</v>
      </c>
    </row>
    <row r="18" spans="2:4" x14ac:dyDescent="0.3">
      <c r="B18" s="2" t="s">
        <v>132</v>
      </c>
      <c r="C18" s="23">
        <v>1</v>
      </c>
      <c r="D18" s="9">
        <f>C18*$E$3</f>
        <v>80.803212851405618</v>
      </c>
    </row>
    <row r="19" spans="2:4" x14ac:dyDescent="0.3">
      <c r="B19" s="2" t="s">
        <v>133</v>
      </c>
      <c r="C19" s="23">
        <v>0.9</v>
      </c>
      <c r="D19" s="9">
        <f t="shared" ref="D19:D29" si="1">C19*$E$3</f>
        <v>72.722891566265062</v>
      </c>
    </row>
    <row r="20" spans="2:4" x14ac:dyDescent="0.3">
      <c r="B20" s="2" t="s">
        <v>134</v>
      </c>
      <c r="C20" s="23">
        <v>0.9</v>
      </c>
      <c r="D20" s="9">
        <f t="shared" si="1"/>
        <v>72.722891566265062</v>
      </c>
    </row>
    <row r="21" spans="2:4" x14ac:dyDescent="0.3">
      <c r="B21" s="2" t="s">
        <v>135</v>
      </c>
      <c r="C21" s="23">
        <v>0.85</v>
      </c>
      <c r="D21" s="9">
        <f t="shared" si="1"/>
        <v>68.682730923694777</v>
      </c>
    </row>
    <row r="22" spans="2:4" x14ac:dyDescent="0.3">
      <c r="B22" s="2" t="s">
        <v>136</v>
      </c>
      <c r="C22" s="23">
        <v>1.05</v>
      </c>
      <c r="D22" s="9">
        <f t="shared" si="1"/>
        <v>84.843373493975903</v>
      </c>
    </row>
    <row r="23" spans="2:4" x14ac:dyDescent="0.3">
      <c r="B23" s="2" t="s">
        <v>137</v>
      </c>
      <c r="C23" s="23">
        <v>0.95</v>
      </c>
      <c r="D23" s="9">
        <f t="shared" si="1"/>
        <v>76.763052208835333</v>
      </c>
    </row>
    <row r="24" spans="2:4" x14ac:dyDescent="0.3">
      <c r="B24" s="2" t="s">
        <v>138</v>
      </c>
      <c r="C24" s="23">
        <v>0.95</v>
      </c>
      <c r="D24" s="9">
        <f t="shared" si="1"/>
        <v>76.763052208835333</v>
      </c>
    </row>
    <row r="25" spans="2:4" x14ac:dyDescent="0.3">
      <c r="B25" s="2" t="s">
        <v>139</v>
      </c>
      <c r="C25" s="23">
        <v>1</v>
      </c>
      <c r="D25" s="9">
        <f t="shared" si="1"/>
        <v>80.803212851405618</v>
      </c>
    </row>
    <row r="26" spans="2:4" x14ac:dyDescent="0.3">
      <c r="B26" s="2" t="s">
        <v>140</v>
      </c>
      <c r="C26" s="23">
        <v>1.1000000000000001</v>
      </c>
      <c r="D26" s="9">
        <f t="shared" si="1"/>
        <v>88.883534136546189</v>
      </c>
    </row>
    <row r="27" spans="2:4" x14ac:dyDescent="0.3">
      <c r="B27" s="2" t="s">
        <v>141</v>
      </c>
      <c r="C27" s="23">
        <v>1.3</v>
      </c>
      <c r="D27" s="9">
        <f t="shared" si="1"/>
        <v>105.0441767068273</v>
      </c>
    </row>
    <row r="28" spans="2:4" x14ac:dyDescent="0.3">
      <c r="B28" s="2" t="s">
        <v>142</v>
      </c>
      <c r="C28" s="23">
        <v>1</v>
      </c>
      <c r="D28" s="9">
        <f t="shared" si="1"/>
        <v>80.803212851405618</v>
      </c>
    </row>
    <row r="29" spans="2:4" x14ac:dyDescent="0.3">
      <c r="B29" s="2" t="s">
        <v>143</v>
      </c>
      <c r="C29" s="23">
        <v>1</v>
      </c>
      <c r="D29" s="9">
        <f t="shared" si="1"/>
        <v>80.803212851405618</v>
      </c>
    </row>
  </sheetData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327D1-8ECB-4B5A-8204-7C39AC8E79CD}">
  <dimension ref="A3:D30"/>
  <sheetViews>
    <sheetView showGridLines="0" zoomScale="85" zoomScaleNormal="85" workbookViewId="0">
      <selection activeCell="G9" sqref="G9"/>
    </sheetView>
  </sheetViews>
  <sheetFormatPr baseColWidth="10" defaultRowHeight="14.4" x14ac:dyDescent="0.3"/>
  <cols>
    <col min="1" max="1" width="6.6640625" style="1" bestFit="1" customWidth="1"/>
    <col min="2" max="2" width="31.77734375" style="1" bestFit="1" customWidth="1"/>
    <col min="3" max="3" width="29.6640625" style="1" bestFit="1" customWidth="1"/>
    <col min="4" max="4" width="30" style="1" bestFit="1" customWidth="1"/>
  </cols>
  <sheetData>
    <row r="3" spans="1:4" ht="54" x14ac:dyDescent="0.3">
      <c r="A3" s="4" t="s">
        <v>149</v>
      </c>
      <c r="B3" s="4" t="s">
        <v>150</v>
      </c>
      <c r="C3" s="3" t="s">
        <v>175</v>
      </c>
      <c r="D3" s="3" t="s">
        <v>176</v>
      </c>
    </row>
    <row r="4" spans="1:4" x14ac:dyDescent="0.3">
      <c r="A4" s="2">
        <v>1</v>
      </c>
      <c r="B4" s="2" t="s">
        <v>146</v>
      </c>
      <c r="C4" s="2">
        <v>84</v>
      </c>
      <c r="D4" s="22">
        <f>C4/81</f>
        <v>1.037037037037037</v>
      </c>
    </row>
    <row r="5" spans="1:4" x14ac:dyDescent="0.3">
      <c r="A5" s="2">
        <v>2</v>
      </c>
      <c r="B5" s="2" t="s">
        <v>147</v>
      </c>
      <c r="C5" s="2">
        <v>162</v>
      </c>
      <c r="D5" s="2">
        <v>2</v>
      </c>
    </row>
    <row r="6" spans="1:4" x14ac:dyDescent="0.3">
      <c r="A6" s="2">
        <v>3</v>
      </c>
      <c r="B6" s="2" t="s">
        <v>148</v>
      </c>
      <c r="C6" s="2">
        <v>243</v>
      </c>
      <c r="D6" s="2">
        <v>3</v>
      </c>
    </row>
    <row r="7" spans="1:4" x14ac:dyDescent="0.3">
      <c r="A7" s="2">
        <v>4</v>
      </c>
      <c r="B7" s="2" t="s">
        <v>151</v>
      </c>
      <c r="C7" s="2">
        <v>81</v>
      </c>
      <c r="D7" s="2">
        <v>1</v>
      </c>
    </row>
    <row r="8" spans="1:4" x14ac:dyDescent="0.3">
      <c r="A8" s="2">
        <v>5</v>
      </c>
      <c r="B8" s="2" t="s">
        <v>152</v>
      </c>
      <c r="C8" s="2">
        <v>81</v>
      </c>
      <c r="D8" s="2">
        <v>1</v>
      </c>
    </row>
    <row r="9" spans="1:4" x14ac:dyDescent="0.3">
      <c r="A9" s="2">
        <v>6</v>
      </c>
      <c r="B9" s="2" t="s">
        <v>153</v>
      </c>
      <c r="C9" s="2">
        <v>81</v>
      </c>
      <c r="D9" s="2">
        <v>1</v>
      </c>
    </row>
    <row r="10" spans="1:4" x14ac:dyDescent="0.3">
      <c r="A10" s="2">
        <v>7</v>
      </c>
      <c r="B10" s="2" t="s">
        <v>154</v>
      </c>
      <c r="C10" s="2">
        <v>81</v>
      </c>
      <c r="D10" s="2">
        <v>1</v>
      </c>
    </row>
    <row r="11" spans="1:4" x14ac:dyDescent="0.3">
      <c r="A11" s="2">
        <v>8</v>
      </c>
      <c r="B11" s="2" t="s">
        <v>155</v>
      </c>
      <c r="C11" s="2">
        <v>162</v>
      </c>
      <c r="D11" s="2">
        <v>2</v>
      </c>
    </row>
    <row r="12" spans="1:4" x14ac:dyDescent="0.3">
      <c r="A12" s="2">
        <v>9</v>
      </c>
      <c r="B12" s="2" t="s">
        <v>156</v>
      </c>
      <c r="C12" s="2">
        <v>81</v>
      </c>
      <c r="D12" s="2">
        <v>1</v>
      </c>
    </row>
    <row r="13" spans="1:4" x14ac:dyDescent="0.3">
      <c r="A13" s="2">
        <v>10</v>
      </c>
      <c r="B13" s="2" t="s">
        <v>157</v>
      </c>
      <c r="C13" s="2">
        <v>81</v>
      </c>
      <c r="D13" s="2">
        <v>1</v>
      </c>
    </row>
    <row r="14" spans="1:4" x14ac:dyDescent="0.3">
      <c r="A14" s="2">
        <v>11</v>
      </c>
      <c r="B14" s="2" t="s">
        <v>158</v>
      </c>
      <c r="C14" s="2">
        <v>81</v>
      </c>
      <c r="D14" s="2">
        <v>1</v>
      </c>
    </row>
    <row r="15" spans="1:4" x14ac:dyDescent="0.3">
      <c r="A15" s="2">
        <v>12</v>
      </c>
      <c r="B15" s="2" t="s">
        <v>159</v>
      </c>
      <c r="C15" s="2">
        <v>243</v>
      </c>
      <c r="D15" s="2">
        <v>3</v>
      </c>
    </row>
    <row r="16" spans="1:4" x14ac:dyDescent="0.3">
      <c r="A16" s="2">
        <v>13</v>
      </c>
      <c r="B16" s="2" t="s">
        <v>160</v>
      </c>
      <c r="C16" s="2">
        <v>81</v>
      </c>
      <c r="D16" s="2">
        <v>1</v>
      </c>
    </row>
    <row r="17" spans="1:4" x14ac:dyDescent="0.3">
      <c r="A17" s="2">
        <v>14</v>
      </c>
      <c r="B17" s="2" t="s">
        <v>161</v>
      </c>
      <c r="C17" s="2">
        <v>81</v>
      </c>
      <c r="D17" s="2">
        <v>1</v>
      </c>
    </row>
    <row r="18" spans="1:4" x14ac:dyDescent="0.3">
      <c r="A18" s="2">
        <v>15</v>
      </c>
      <c r="B18" s="2" t="s">
        <v>162</v>
      </c>
      <c r="C18" s="2">
        <v>81</v>
      </c>
      <c r="D18" s="2">
        <v>1</v>
      </c>
    </row>
    <row r="19" spans="1:4" x14ac:dyDescent="0.3">
      <c r="A19" s="2">
        <v>16</v>
      </c>
      <c r="B19" s="2" t="s">
        <v>163</v>
      </c>
      <c r="C19" s="2">
        <v>81</v>
      </c>
      <c r="D19" s="2">
        <v>1</v>
      </c>
    </row>
    <row r="20" spans="1:4" x14ac:dyDescent="0.3">
      <c r="A20" s="2">
        <v>17</v>
      </c>
      <c r="B20" s="2" t="s">
        <v>164</v>
      </c>
      <c r="C20" s="2">
        <v>81</v>
      </c>
      <c r="D20" s="2">
        <v>1</v>
      </c>
    </row>
    <row r="21" spans="1:4" x14ac:dyDescent="0.3">
      <c r="A21" s="2">
        <v>18</v>
      </c>
      <c r="B21" s="2" t="s">
        <v>165</v>
      </c>
      <c r="C21" s="2">
        <v>81</v>
      </c>
      <c r="D21" s="2">
        <v>1</v>
      </c>
    </row>
    <row r="22" spans="1:4" x14ac:dyDescent="0.3">
      <c r="A22" s="2">
        <v>19</v>
      </c>
      <c r="B22" s="2" t="s">
        <v>166</v>
      </c>
      <c r="C22" s="2">
        <v>162</v>
      </c>
      <c r="D22" s="2">
        <v>2</v>
      </c>
    </row>
    <row r="23" spans="1:4" x14ac:dyDescent="0.3">
      <c r="A23" s="2">
        <v>20</v>
      </c>
      <c r="B23" s="2" t="s">
        <v>167</v>
      </c>
      <c r="C23" s="2">
        <v>162</v>
      </c>
      <c r="D23" s="2">
        <v>2</v>
      </c>
    </row>
    <row r="24" spans="1:4" x14ac:dyDescent="0.3">
      <c r="A24" s="2">
        <v>21</v>
      </c>
      <c r="B24" s="2" t="s">
        <v>168</v>
      </c>
      <c r="C24" s="2">
        <v>81</v>
      </c>
      <c r="D24" s="2">
        <v>1</v>
      </c>
    </row>
    <row r="25" spans="1:4" x14ac:dyDescent="0.3">
      <c r="A25" s="2">
        <v>22</v>
      </c>
      <c r="B25" s="2" t="s">
        <v>170</v>
      </c>
      <c r="C25" s="2">
        <v>81</v>
      </c>
      <c r="D25" s="2">
        <v>1</v>
      </c>
    </row>
    <row r="26" spans="1:4" x14ac:dyDescent="0.3">
      <c r="A26" s="2">
        <v>23</v>
      </c>
      <c r="B26" s="2" t="s">
        <v>169</v>
      </c>
      <c r="C26" s="2">
        <v>162</v>
      </c>
      <c r="D26" s="2">
        <v>2</v>
      </c>
    </row>
    <row r="27" spans="1:4" x14ac:dyDescent="0.3">
      <c r="A27" s="2">
        <v>24</v>
      </c>
      <c r="B27" s="2" t="s">
        <v>171</v>
      </c>
      <c r="C27" s="2">
        <v>162</v>
      </c>
      <c r="D27" s="2">
        <v>2</v>
      </c>
    </row>
    <row r="28" spans="1:4" x14ac:dyDescent="0.3">
      <c r="A28" s="2">
        <v>25</v>
      </c>
      <c r="B28" s="2" t="s">
        <v>172</v>
      </c>
      <c r="C28" s="2">
        <v>1</v>
      </c>
      <c r="D28" s="2">
        <v>1</v>
      </c>
    </row>
    <row r="29" spans="1:4" x14ac:dyDescent="0.3">
      <c r="A29" s="2">
        <v>26</v>
      </c>
      <c r="B29" s="2" t="s">
        <v>173</v>
      </c>
      <c r="C29" s="2">
        <v>81</v>
      </c>
      <c r="D29" s="2">
        <v>1</v>
      </c>
    </row>
    <row r="30" spans="1:4" x14ac:dyDescent="0.3">
      <c r="A30" s="2">
        <v>27</v>
      </c>
      <c r="B30" s="2" t="s">
        <v>174</v>
      </c>
      <c r="C30" s="2">
        <v>81</v>
      </c>
      <c r="D30" s="2"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Tiempos Produccion</vt:lpstr>
      <vt:lpstr>Prmtrs Produc Manual</vt:lpstr>
      <vt:lpstr>Demanda</vt:lpstr>
      <vt:lpstr>Materia prima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M. Benitez</dc:creator>
  <cp:lastModifiedBy>Leonardo M. Benitez</cp:lastModifiedBy>
  <dcterms:created xsi:type="dcterms:W3CDTF">2015-06-05T18:19:34Z</dcterms:created>
  <dcterms:modified xsi:type="dcterms:W3CDTF">2021-04-14T02:30:44Z</dcterms:modified>
</cp:coreProperties>
</file>