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hsluzern-my.sharepoint.com/personal/liridona_cerkini_stud_hslu_ch/Documents/5. Semester/Analytics in Nachhaltiger Mobilität - Gruppenarbeit/"/>
    </mc:Choice>
  </mc:AlternateContent>
  <xr:revisionPtr revIDLastSave="212" documentId="8_{CD647C55-5A6D-4052-9BFA-4404F4E51206}" xr6:coauthVersionLast="47" xr6:coauthVersionMax="47" xr10:uidLastSave="{0FA8002B-E96A-4F2E-8D60-1BDDC5430FEC}"/>
  <bookViews>
    <workbookView xWindow="9510" yWindow="0" windowWidth="9780" windowHeight="11370" xr2:uid="{104FC4FB-8DFF-4B10-9853-6EA1CCDF54BA}"/>
  </bookViews>
  <sheets>
    <sheet name="Schweiz" sheetId="1" r:id="rId1"/>
    <sheet name="Ländlich" sheetId="2" r:id="rId2"/>
    <sheet name="Intermediär" sheetId="3" r:id="rId3"/>
    <sheet name="Stad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F101" i="1"/>
  <c r="F102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5" i="1"/>
  <c r="O6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62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33" i="1"/>
  <c r="F56" i="1"/>
  <c r="F85" i="1"/>
  <c r="E92" i="1" a="1"/>
  <c r="E92" i="1" s="1"/>
  <c r="F113" i="1"/>
  <c r="F112" i="1"/>
  <c r="F111" i="1"/>
  <c r="F110" i="1"/>
  <c r="F109" i="1"/>
  <c r="F108" i="1"/>
  <c r="F107" i="1"/>
  <c r="F106" i="1"/>
  <c r="F105" i="1"/>
  <c r="F104" i="1"/>
  <c r="F103" i="1"/>
  <c r="F100" i="1"/>
  <c r="E63" i="1" a="1"/>
  <c r="E63" i="1" s="1"/>
  <c r="E34" i="1" a="1"/>
  <c r="E34" i="1" s="1"/>
  <c r="N26" i="1"/>
  <c r="N25" i="1"/>
  <c r="N24" i="1"/>
  <c r="F74" i="1" l="1"/>
  <c r="F81" i="1"/>
  <c r="F73" i="1"/>
  <c r="F84" i="1"/>
  <c r="F75" i="1"/>
  <c r="F80" i="1"/>
  <c r="F72" i="1"/>
  <c r="F69" i="1"/>
  <c r="F82" i="1"/>
  <c r="F79" i="1"/>
  <c r="F71" i="1"/>
  <c r="F77" i="1"/>
  <c r="F76" i="1"/>
  <c r="F83" i="1"/>
  <c r="F78" i="1"/>
  <c r="F70" i="1"/>
  <c r="F51" i="1"/>
  <c r="F43" i="1"/>
  <c r="F48" i="1"/>
  <c r="F55" i="1"/>
  <c r="F54" i="1"/>
  <c r="F46" i="1"/>
  <c r="F39" i="1"/>
  <c r="F40" i="1"/>
  <c r="F47" i="1"/>
  <c r="F53" i="1"/>
  <c r="F45" i="1"/>
  <c r="F52" i="1"/>
  <c r="F44" i="1"/>
  <c r="F50" i="1"/>
  <c r="F42" i="1"/>
  <c r="F49" i="1"/>
  <c r="F41" i="1"/>
  <c r="N15" i="1"/>
  <c r="N16" i="1"/>
  <c r="N17" i="1"/>
  <c r="N18" i="1"/>
  <c r="N19" i="1"/>
  <c r="N20" i="1"/>
  <c r="N21" i="1"/>
  <c r="N22" i="1"/>
  <c r="N23" i="1"/>
  <c r="N14" i="1" l="1"/>
  <c r="F34" i="1"/>
  <c r="D37" i="1"/>
  <c r="D33" i="1" s="1"/>
  <c r="D95" i="1"/>
  <c r="D97" i="1"/>
  <c r="N10" i="1"/>
  <c r="N8" i="1"/>
  <c r="N7" i="1"/>
  <c r="N6" i="1"/>
  <c r="F92" i="1"/>
  <c r="D66" i="1"/>
  <c r="D68" i="1"/>
  <c r="F63" i="1"/>
  <c r="D91" i="1" l="1"/>
  <c r="F68" i="1"/>
  <c r="D62" i="1"/>
  <c r="F97" i="1"/>
  <c r="F65" i="1"/>
  <c r="F94" i="1"/>
  <c r="F35" i="1"/>
  <c r="F66" i="1"/>
  <c r="F95" i="1"/>
  <c r="F36" i="1"/>
  <c r="F67" i="1"/>
  <c r="F96" i="1"/>
  <c r="F38" i="1"/>
  <c r="F37" i="1"/>
  <c r="F64" i="1"/>
  <c r="F93" i="1"/>
  <c r="E11" i="1"/>
  <c r="N11" i="1" s="1"/>
  <c r="D11" i="1"/>
  <c r="D9" i="1"/>
  <c r="E9" i="1"/>
  <c r="F114" i="1" l="1"/>
  <c r="G96" i="1"/>
  <c r="G95" i="1"/>
  <c r="G94" i="1"/>
  <c r="G97" i="1"/>
  <c r="F33" i="1"/>
  <c r="N9" i="1"/>
  <c r="E5" i="1"/>
  <c r="F91" i="1"/>
  <c r="G91" i="1" s="1"/>
  <c r="F62" i="1"/>
  <c r="N12" i="1"/>
  <c r="N13" i="1"/>
  <c r="F7" i="1"/>
  <c r="F8" i="1"/>
  <c r="F9" i="1"/>
  <c r="F10" i="1"/>
  <c r="F11" i="1"/>
  <c r="F12" i="1"/>
  <c r="F13" i="1"/>
  <c r="F6" i="1"/>
  <c r="G101" i="1" l="1"/>
  <c r="G102" i="1"/>
  <c r="G98" i="1"/>
  <c r="G99" i="1"/>
  <c r="G100" i="1"/>
  <c r="G103" i="1"/>
  <c r="G104" i="1"/>
  <c r="G105" i="1"/>
  <c r="G106" i="1"/>
  <c r="G107" i="1"/>
  <c r="G108" i="1"/>
  <c r="G109" i="1"/>
  <c r="G110" i="1"/>
  <c r="G111" i="1"/>
  <c r="G112" i="1"/>
  <c r="G113" i="1"/>
  <c r="G92" i="1"/>
  <c r="G93" i="1"/>
  <c r="N5" i="1"/>
  <c r="N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<sst xmlns="http://schemas.openxmlformats.org/spreadsheetml/2006/main" count="129" uniqueCount="48">
  <si>
    <t>Gesamtschweizerisch</t>
  </si>
  <si>
    <t>Antrieb</t>
  </si>
  <si>
    <t>Anzahl Wegsegmente</t>
  </si>
  <si>
    <t>Gesamtdistanz in km</t>
  </si>
  <si>
    <t>Durchschnittliche km pro Wegsegment</t>
  </si>
  <si>
    <t>Durchschnittliches Herstellungsjahr</t>
  </si>
  <si>
    <t>Durchschnittliches Gewicht [kg]</t>
  </si>
  <si>
    <t>Durchschnittlicher Kilometerstand [km]</t>
  </si>
  <si>
    <t>Durchschnittliche Jährliche Fahrleistung [km/a]</t>
  </si>
  <si>
    <t>Durchschnittlicher Kraftstoffverbrauch [l/100km]</t>
  </si>
  <si>
    <t>Durchschnittlicher Stromverbrauch [kWh/100km]</t>
  </si>
  <si>
    <t>Treibhausgasemissionen co2e [g/100km]</t>
  </si>
  <si>
    <t>Treibhausgasemissionen Total [kg]</t>
  </si>
  <si>
    <t>Gesamtflotte Auto</t>
  </si>
  <si>
    <t>Benzin</t>
  </si>
  <si>
    <t>Diesel</t>
  </si>
  <si>
    <t>Hybrid</t>
  </si>
  <si>
    <t>rein elektrisch</t>
  </si>
  <si>
    <t>Erdgas/Biogas (CNG)</t>
  </si>
  <si>
    <t>E85/Bioethanol</t>
  </si>
  <si>
    <t>wird zu elektrisch zugeordnet</t>
  </si>
  <si>
    <t>elektrisch mit range extender</t>
  </si>
  <si>
    <t>wird zu E85 zugeordnet</t>
  </si>
  <si>
    <t>Flüssiggas (LPG)</t>
  </si>
  <si>
    <t>keine angabe</t>
  </si>
  <si>
    <t>Motorrad</t>
  </si>
  <si>
    <t>Lastwagen</t>
  </si>
  <si>
    <t>Zug</t>
  </si>
  <si>
    <t>Bus</t>
  </si>
  <si>
    <t>Tram</t>
  </si>
  <si>
    <t>Taxi</t>
  </si>
  <si>
    <t>Gleicher Wert wie bei Benziner angenommen:</t>
  </si>
  <si>
    <t>nicht weiter berücksichtigt</t>
  </si>
  <si>
    <t>Schiff/Boot</t>
  </si>
  <si>
    <t>Reisecar</t>
  </si>
  <si>
    <t>Kleinmotorrad</t>
  </si>
  <si>
    <t>Mofa</t>
  </si>
  <si>
    <t>Zu Fuss</t>
  </si>
  <si>
    <t>Velo</t>
  </si>
  <si>
    <t>E-Bike</t>
  </si>
  <si>
    <t>Bergbahnen</t>
  </si>
  <si>
    <t>Total</t>
  </si>
  <si>
    <t>Ländlicher Raum</t>
  </si>
  <si>
    <t>Total Ländlicher Raum</t>
  </si>
  <si>
    <t>Intermediärer Raum</t>
  </si>
  <si>
    <t>Total Intermediärer Raum</t>
  </si>
  <si>
    <t>Städtischer Raum</t>
  </si>
  <si>
    <t>Total Städtischer 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</si>
</sst>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Font="1"/>
    <xf numFmtId="1" fontId="0" fillId="0" borderId="0" xfId="1" applyNumberFormat="1" applyFont="1"/>
    <xf numFmtId="165" fontId="0" fillId="0" borderId="0" xfId="0" applyNumberFormat="1"/>
    <xf numFmtId="0" fontId="0" fillId="2" borderId="0" xfId="0" applyFill="1"/>
    <xf numFmtId="165" fontId="0" fillId="2" borderId="0" xfId="1" applyNumberFormat="1" applyFont="1" applyFill="1"/>
    <xf numFmtId="43" fontId="0" fillId="2" borderId="0" xfId="1" applyFont="1" applyFill="1"/>
    <xf numFmtId="1" fontId="0" fillId="2" borderId="0" xfId="1" applyNumberFormat="1" applyFont="1" applyFill="1"/>
    <xf numFmtId="164" fontId="0" fillId="2" borderId="0" xfId="1" applyNumberFormat="1" applyFont="1" applyFill="1"/>
    <xf numFmtId="0" fontId="0" fillId="0" borderId="2" xfId="0" applyBorder="1"/>
    <xf numFmtId="165" fontId="0" fillId="0" borderId="0" xfId="1" applyNumberFormat="1" applyFont="1" applyFill="1" applyBorder="1"/>
    <xf numFmtId="164" fontId="0" fillId="0" borderId="0" xfId="0" applyNumberFormat="1"/>
    <xf numFmtId="165" fontId="0" fillId="0" borderId="3" xfId="0" applyNumberFormat="1" applyBorder="1"/>
    <xf numFmtId="165" fontId="0" fillId="2" borderId="0" xfId="1" applyNumberFormat="1" applyFont="1" applyFill="1" applyBorder="1"/>
    <xf numFmtId="0" fontId="0" fillId="0" borderId="1" xfId="0" applyBorder="1"/>
    <xf numFmtId="165" fontId="0" fillId="0" borderId="0" xfId="1" applyNumberFormat="1" applyFont="1" applyBorder="1"/>
    <xf numFmtId="165" fontId="0" fillId="2" borderId="0" xfId="0" applyNumberFormat="1" applyFill="1"/>
    <xf numFmtId="10" fontId="0" fillId="0" borderId="0" xfId="2" applyNumberFormat="1" applyFont="1"/>
    <xf numFmtId="10" fontId="0" fillId="0" borderId="0" xfId="0" applyNumberFormat="1"/>
    <xf numFmtId="165" fontId="0" fillId="0" borderId="2" xfId="0" applyNumberFormat="1" applyBorder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B382-8512-403E-9A50-B0FBF91A0C37}">
  <sheetPr>
    <pageSetUpPr autoPageBreaks="0"/>
  </sheetPr>
  <dimension ref="A3:O114"/>
  <sheetViews>
    <sheetView tabSelected="1" zoomScale="70" zoomScaleNormal="70" workbookViewId="0">
      <pane xSplit="3" topLeftCell="E1" activePane="topRight" state="frozen"/>
      <selection pane="topRight" activeCell="E28" sqref="E28"/>
    </sheetView>
  </sheetViews>
  <sheetFormatPr baseColWidth="10" defaultColWidth="11.453125" defaultRowHeight="14.5" x14ac:dyDescent="0.35"/>
  <cols>
    <col min="3" max="3" width="30.1796875" bestFit="1" customWidth="1"/>
    <col min="4" max="4" width="23.453125" bestFit="1" customWidth="1"/>
    <col min="5" max="5" width="41.81640625" bestFit="1" customWidth="1"/>
    <col min="6" max="6" width="40.54296875" bestFit="1" customWidth="1"/>
    <col min="7" max="7" width="37.453125" bestFit="1" customWidth="1"/>
    <col min="8" max="8" width="33.1796875" bestFit="1" customWidth="1"/>
    <col min="9" max="9" width="40.26953125" bestFit="1" customWidth="1"/>
    <col min="10" max="10" width="48.7265625" bestFit="1" customWidth="1"/>
    <col min="11" max="11" width="49" bestFit="1" customWidth="1"/>
    <col min="12" max="12" width="49.81640625" bestFit="1" customWidth="1"/>
    <col min="13" max="13" width="41.81640625" bestFit="1" customWidth="1"/>
    <col min="14" max="14" width="36.81640625" bestFit="1" customWidth="1"/>
  </cols>
  <sheetData>
    <row r="3" spans="1:15" x14ac:dyDescent="0.35">
      <c r="C3" t="s">
        <v>0</v>
      </c>
    </row>
    <row r="4" spans="1:15" x14ac:dyDescent="0.3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5" x14ac:dyDescent="0.35">
      <c r="C5" t="s">
        <v>13</v>
      </c>
      <c r="D5" s="5"/>
      <c r="E5" s="5">
        <f>SUM(E6:E11)</f>
        <v>974053</v>
      </c>
      <c r="N5" s="17">
        <f>SUM(N6:N11)</f>
        <v>189670.79550000001</v>
      </c>
      <c r="O5" s="19">
        <f>N5/$N$28</f>
        <v>0.95438602548988893</v>
      </c>
    </row>
    <row r="6" spans="1:15" x14ac:dyDescent="0.35">
      <c r="C6" t="s">
        <v>14</v>
      </c>
      <c r="D6" s="2">
        <v>234146</v>
      </c>
      <c r="E6" s="2">
        <v>605170</v>
      </c>
      <c r="F6" s="3">
        <f>E6/D6</f>
        <v>2.5845839775183004</v>
      </c>
      <c r="G6" s="4">
        <v>2012</v>
      </c>
      <c r="H6" s="2">
        <v>1902</v>
      </c>
      <c r="I6" s="2">
        <v>100769</v>
      </c>
      <c r="J6" s="2">
        <v>10949</v>
      </c>
      <c r="K6" s="1">
        <v>7</v>
      </c>
      <c r="L6" s="2"/>
      <c r="M6" s="1">
        <v>200.4</v>
      </c>
      <c r="N6" s="2">
        <f t="shared" ref="N6:N11" si="0">E6*M6/1000</f>
        <v>121276.068</v>
      </c>
      <c r="O6" s="19">
        <f>N6/$N$28</f>
        <v>0.61023724933742629</v>
      </c>
    </row>
    <row r="7" spans="1:15" x14ac:dyDescent="0.35">
      <c r="C7" t="s">
        <v>15</v>
      </c>
      <c r="D7" s="2">
        <v>121367</v>
      </c>
      <c r="E7" s="2">
        <v>323365</v>
      </c>
      <c r="F7" s="3">
        <f t="shared" ref="F7:F13" si="1">E7/D7</f>
        <v>2.6643568680118976</v>
      </c>
      <c r="G7" s="4">
        <v>2013</v>
      </c>
      <c r="H7" s="2">
        <v>2409</v>
      </c>
      <c r="I7" s="2">
        <v>123187</v>
      </c>
      <c r="J7" s="2">
        <v>14906</v>
      </c>
      <c r="K7" s="1">
        <v>6.2</v>
      </c>
      <c r="L7" s="2"/>
      <c r="M7" s="1">
        <v>190.1</v>
      </c>
      <c r="N7" s="2">
        <f t="shared" si="0"/>
        <v>61471.686500000003</v>
      </c>
      <c r="O7" s="19">
        <f t="shared" ref="O7:O27" si="2">N7/$N$28</f>
        <v>0.30931339958921333</v>
      </c>
    </row>
    <row r="8" spans="1:15" x14ac:dyDescent="0.35">
      <c r="C8" t="s">
        <v>16</v>
      </c>
      <c r="D8" s="2">
        <v>12581</v>
      </c>
      <c r="E8" s="2">
        <v>31438</v>
      </c>
      <c r="F8" s="3">
        <f t="shared" si="1"/>
        <v>2.4988474684047373</v>
      </c>
      <c r="G8" s="4">
        <v>2017</v>
      </c>
      <c r="H8" s="2">
        <v>2181</v>
      </c>
      <c r="I8" s="2">
        <v>68315</v>
      </c>
      <c r="J8" s="2">
        <v>13227</v>
      </c>
      <c r="K8" s="1">
        <v>4.9800000000000004</v>
      </c>
      <c r="L8" s="2"/>
      <c r="M8" s="1">
        <v>164.6</v>
      </c>
      <c r="N8" s="2">
        <f t="shared" si="0"/>
        <v>5174.6948000000002</v>
      </c>
      <c r="O8" s="19">
        <f t="shared" si="2"/>
        <v>2.603804339132007E-2</v>
      </c>
    </row>
    <row r="9" spans="1:15" x14ac:dyDescent="0.35">
      <c r="C9" t="s">
        <v>17</v>
      </c>
      <c r="D9" s="2">
        <f>3824+D12</f>
        <v>3913</v>
      </c>
      <c r="E9" s="2">
        <f>10271+E12</f>
        <v>10554</v>
      </c>
      <c r="F9" s="3">
        <f t="shared" si="1"/>
        <v>2.6971633018144647</v>
      </c>
      <c r="G9" s="4">
        <v>2019</v>
      </c>
      <c r="H9" s="2">
        <v>2275</v>
      </c>
      <c r="I9" s="2">
        <v>32222</v>
      </c>
      <c r="J9" s="2">
        <v>11085</v>
      </c>
      <c r="K9" s="1"/>
      <c r="L9" s="1">
        <v>17.600000000000001</v>
      </c>
      <c r="M9" s="1">
        <v>106.4</v>
      </c>
      <c r="N9" s="2">
        <f t="shared" si="0"/>
        <v>1122.9456</v>
      </c>
      <c r="O9" s="19">
        <f t="shared" si="2"/>
        <v>5.6504407291599014E-3</v>
      </c>
    </row>
    <row r="10" spans="1:15" x14ac:dyDescent="0.35">
      <c r="C10" t="s">
        <v>18</v>
      </c>
      <c r="D10" s="2">
        <v>896</v>
      </c>
      <c r="E10" s="2">
        <v>2066</v>
      </c>
      <c r="F10" s="3">
        <f t="shared" si="1"/>
        <v>2.3058035714285716</v>
      </c>
      <c r="G10" s="4">
        <v>2013</v>
      </c>
      <c r="H10" s="2">
        <v>2076</v>
      </c>
      <c r="I10" s="2">
        <v>121706</v>
      </c>
      <c r="J10" s="2">
        <v>11754</v>
      </c>
      <c r="K10" s="1">
        <v>6.75</v>
      </c>
      <c r="L10" s="2"/>
      <c r="M10" s="1">
        <v>147.1</v>
      </c>
      <c r="N10" s="2">
        <f t="shared" si="0"/>
        <v>303.90859999999998</v>
      </c>
      <c r="O10" s="19">
        <f t="shared" si="2"/>
        <v>1.5292081213746818E-3</v>
      </c>
    </row>
    <row r="11" spans="1:15" x14ac:dyDescent="0.35">
      <c r="C11" t="s">
        <v>19</v>
      </c>
      <c r="D11" s="2">
        <f>443+D13</f>
        <v>462</v>
      </c>
      <c r="E11" s="2">
        <f>1429+E13</f>
        <v>1460</v>
      </c>
      <c r="F11" s="3">
        <f t="shared" si="1"/>
        <v>3.16017316017316</v>
      </c>
      <c r="G11" s="4">
        <v>2008</v>
      </c>
      <c r="H11" s="2">
        <v>2036</v>
      </c>
      <c r="I11" s="2">
        <v>162255</v>
      </c>
      <c r="J11" s="2">
        <v>7428</v>
      </c>
      <c r="K11" s="1">
        <v>8.34</v>
      </c>
      <c r="L11" s="2"/>
      <c r="M11" s="1">
        <v>220.2</v>
      </c>
      <c r="N11" s="2">
        <f t="shared" si="0"/>
        <v>321.49200000000002</v>
      </c>
      <c r="O11" s="19">
        <f t="shared" si="2"/>
        <v>1.6176843213946206E-3</v>
      </c>
    </row>
    <row r="12" spans="1:15" x14ac:dyDescent="0.35">
      <c r="A12" t="s">
        <v>20</v>
      </c>
      <c r="C12" s="6" t="s">
        <v>21</v>
      </c>
      <c r="D12" s="7">
        <v>89</v>
      </c>
      <c r="E12" s="7">
        <v>283</v>
      </c>
      <c r="F12" s="8">
        <f t="shared" si="1"/>
        <v>3.1797752808988764</v>
      </c>
      <c r="G12" s="9">
        <v>2018</v>
      </c>
      <c r="H12" s="7">
        <v>1825</v>
      </c>
      <c r="I12" s="7">
        <v>33461</v>
      </c>
      <c r="J12" s="7">
        <v>12438</v>
      </c>
      <c r="K12" s="10"/>
      <c r="L12" s="10">
        <v>11.7</v>
      </c>
      <c r="M12" s="10"/>
      <c r="N12" s="7">
        <f t="shared" ref="N12:N13" si="3">E12*M12</f>
        <v>0</v>
      </c>
      <c r="O12" s="19">
        <f t="shared" si="2"/>
        <v>0</v>
      </c>
    </row>
    <row r="13" spans="1:15" x14ac:dyDescent="0.35">
      <c r="A13" t="s">
        <v>22</v>
      </c>
      <c r="C13" s="6" t="s">
        <v>23</v>
      </c>
      <c r="D13" s="7">
        <v>19</v>
      </c>
      <c r="E13" s="7">
        <v>31</v>
      </c>
      <c r="F13" s="8">
        <f t="shared" si="1"/>
        <v>1.631578947368421</v>
      </c>
      <c r="G13" s="9">
        <v>2013</v>
      </c>
      <c r="H13" s="7">
        <v>1591</v>
      </c>
      <c r="I13" s="7">
        <v>88565</v>
      </c>
      <c r="J13" s="7">
        <v>11941</v>
      </c>
      <c r="K13" s="10" t="s">
        <v>24</v>
      </c>
      <c r="L13" s="7"/>
      <c r="M13" s="10"/>
      <c r="N13" s="7">
        <f t="shared" si="3"/>
        <v>0</v>
      </c>
      <c r="O13" s="19">
        <f t="shared" si="2"/>
        <v>0</v>
      </c>
    </row>
    <row r="14" spans="1:15" x14ac:dyDescent="0.35">
      <c r="C14" t="s">
        <v>25</v>
      </c>
      <c r="E14">
        <v>12761</v>
      </c>
      <c r="G14">
        <v>2011</v>
      </c>
      <c r="M14">
        <v>229.5</v>
      </c>
      <c r="N14" s="12">
        <f>E14*M14/1000</f>
        <v>2928.6495</v>
      </c>
      <c r="O14" s="19">
        <f t="shared" si="2"/>
        <v>1.4736386532200475E-2</v>
      </c>
    </row>
    <row r="15" spans="1:15" x14ac:dyDescent="0.35">
      <c r="C15" t="s">
        <v>26</v>
      </c>
      <c r="E15">
        <v>4618</v>
      </c>
      <c r="M15">
        <v>222.6</v>
      </c>
      <c r="N15" s="12">
        <f t="shared" ref="N15:N26" si="4">E15*M15/1000</f>
        <v>1027.9667999999999</v>
      </c>
      <c r="O15" s="19">
        <f t="shared" si="2"/>
        <v>5.1725261445827566E-3</v>
      </c>
    </row>
    <row r="16" spans="1:15" x14ac:dyDescent="0.35">
      <c r="C16" t="s">
        <v>27</v>
      </c>
      <c r="E16">
        <v>146350</v>
      </c>
      <c r="M16">
        <v>7.1</v>
      </c>
      <c r="N16" s="12">
        <f t="shared" si="4"/>
        <v>1039.085</v>
      </c>
      <c r="O16" s="19">
        <f t="shared" si="2"/>
        <v>5.2284707336304774E-3</v>
      </c>
    </row>
    <row r="17" spans="1:15" x14ac:dyDescent="0.35">
      <c r="C17" t="s">
        <v>28</v>
      </c>
      <c r="E17">
        <v>20377</v>
      </c>
      <c r="M17">
        <v>134.19999999999999</v>
      </c>
      <c r="N17" s="12">
        <f t="shared" si="4"/>
        <v>2734.5933999999997</v>
      </c>
      <c r="O17" s="19">
        <f t="shared" si="2"/>
        <v>1.3759934519581227E-2</v>
      </c>
    </row>
    <row r="18" spans="1:15" x14ac:dyDescent="0.35">
      <c r="C18" t="s">
        <v>29</v>
      </c>
      <c r="E18">
        <v>5796</v>
      </c>
      <c r="M18">
        <v>42.7</v>
      </c>
      <c r="N18" s="12">
        <f t="shared" si="4"/>
        <v>247.48920000000001</v>
      </c>
      <c r="O18" s="19">
        <f t="shared" si="2"/>
        <v>1.2453168307593892E-3</v>
      </c>
    </row>
    <row r="19" spans="1:15" x14ac:dyDescent="0.35">
      <c r="C19" t="s">
        <v>30</v>
      </c>
      <c r="E19">
        <v>1438</v>
      </c>
      <c r="L19" t="s">
        <v>31</v>
      </c>
      <c r="M19">
        <v>190.1</v>
      </c>
      <c r="N19" s="12">
        <f t="shared" si="4"/>
        <v>273.36379999999997</v>
      </c>
      <c r="O19" s="19">
        <f t="shared" si="2"/>
        <v>1.3755127135258568E-3</v>
      </c>
    </row>
    <row r="20" spans="1:15" x14ac:dyDescent="0.35">
      <c r="A20" t="s">
        <v>32</v>
      </c>
      <c r="C20" s="6" t="s">
        <v>33</v>
      </c>
      <c r="D20" s="6"/>
      <c r="E20" s="6">
        <v>3</v>
      </c>
      <c r="F20" s="6"/>
      <c r="G20" s="6"/>
      <c r="H20" s="6"/>
      <c r="I20" s="6"/>
      <c r="J20" s="6"/>
      <c r="K20" s="6"/>
      <c r="L20" s="6"/>
      <c r="M20" s="6"/>
      <c r="N20" s="15">
        <f t="shared" si="4"/>
        <v>0</v>
      </c>
      <c r="O20" s="19">
        <f t="shared" si="2"/>
        <v>0</v>
      </c>
    </row>
    <row r="21" spans="1:15" x14ac:dyDescent="0.35">
      <c r="C21" t="s">
        <v>34</v>
      </c>
      <c r="E21">
        <v>4430</v>
      </c>
      <c r="M21">
        <v>46.7</v>
      </c>
      <c r="N21" s="12">
        <f t="shared" si="4"/>
        <v>206.881</v>
      </c>
      <c r="O21" s="19">
        <f t="shared" si="2"/>
        <v>1.0409843793762847E-3</v>
      </c>
    </row>
    <row r="22" spans="1:15" x14ac:dyDescent="0.35">
      <c r="C22" t="s">
        <v>35</v>
      </c>
      <c r="E22">
        <v>1416</v>
      </c>
      <c r="M22">
        <v>155.80000000000001</v>
      </c>
      <c r="N22" s="12">
        <f t="shared" si="4"/>
        <v>220.61280000000002</v>
      </c>
      <c r="O22" s="19">
        <f t="shared" si="2"/>
        <v>1.1100800880238613E-3</v>
      </c>
    </row>
    <row r="23" spans="1:15" x14ac:dyDescent="0.35">
      <c r="C23" t="s">
        <v>36</v>
      </c>
      <c r="E23">
        <v>1054</v>
      </c>
      <c r="M23">
        <v>134.1</v>
      </c>
      <c r="N23" s="12">
        <f t="shared" si="4"/>
        <v>141.34139999999999</v>
      </c>
      <c r="O23" s="19">
        <f t="shared" si="2"/>
        <v>7.1120204155613708E-4</v>
      </c>
    </row>
    <row r="24" spans="1:15" x14ac:dyDescent="0.35">
      <c r="C24" t="s">
        <v>37</v>
      </c>
      <c r="E24">
        <v>41058</v>
      </c>
      <c r="M24">
        <v>0</v>
      </c>
      <c r="N24" s="12">
        <f t="shared" si="4"/>
        <v>0</v>
      </c>
      <c r="O24" s="19">
        <f t="shared" si="2"/>
        <v>0</v>
      </c>
    </row>
    <row r="25" spans="1:15" x14ac:dyDescent="0.35">
      <c r="C25" t="s">
        <v>38</v>
      </c>
      <c r="E25">
        <v>25665</v>
      </c>
      <c r="M25">
        <v>5.6</v>
      </c>
      <c r="N25" s="12">
        <f t="shared" si="4"/>
        <v>143.72399999999999</v>
      </c>
      <c r="O25" s="19">
        <f t="shared" si="2"/>
        <v>7.2319081472671303E-4</v>
      </c>
    </row>
    <row r="26" spans="1:15" x14ac:dyDescent="0.35">
      <c r="C26" t="s">
        <v>39</v>
      </c>
      <c r="E26">
        <v>8976</v>
      </c>
      <c r="M26">
        <v>11.3</v>
      </c>
      <c r="N26" s="12">
        <f t="shared" si="4"/>
        <v>101.42880000000001</v>
      </c>
      <c r="O26" s="19">
        <f t="shared" si="2"/>
        <v>5.1036971214795616E-4</v>
      </c>
    </row>
    <row r="27" spans="1:15" ht="15" thickBot="1" x14ac:dyDescent="0.4">
      <c r="C27" s="6" t="s">
        <v>40</v>
      </c>
      <c r="D27" s="6"/>
      <c r="E27" s="6">
        <v>3</v>
      </c>
      <c r="F27" s="6"/>
      <c r="G27" s="6"/>
      <c r="H27" s="6"/>
      <c r="I27" s="6"/>
      <c r="J27" s="6"/>
      <c r="K27" s="6"/>
      <c r="L27" s="6"/>
      <c r="M27" s="6"/>
      <c r="N27" s="6"/>
      <c r="O27" s="19">
        <f t="shared" si="2"/>
        <v>0</v>
      </c>
    </row>
    <row r="28" spans="1:15" ht="15" thickBot="1" x14ac:dyDescent="0.4">
      <c r="C28" s="16" t="s">
        <v>41</v>
      </c>
      <c r="D28" s="11"/>
      <c r="E28" s="21">
        <f>SUM(E6:E27)</f>
        <v>1248312</v>
      </c>
      <c r="F28" s="11"/>
      <c r="G28" s="11"/>
      <c r="H28" s="11"/>
      <c r="I28" s="11"/>
      <c r="J28" s="11"/>
      <c r="K28" s="11"/>
      <c r="L28" s="11"/>
      <c r="M28" s="11"/>
      <c r="N28" s="14">
        <f>SUM(N6:N27)</f>
        <v>198735.93119999999</v>
      </c>
    </row>
    <row r="31" spans="1:15" x14ac:dyDescent="0.35">
      <c r="C31" t="s">
        <v>42</v>
      </c>
    </row>
    <row r="32" spans="1:15" x14ac:dyDescent="0.35">
      <c r="C32" t="s">
        <v>1</v>
      </c>
      <c r="D32" t="s">
        <v>3</v>
      </c>
      <c r="E32" t="s">
        <v>11</v>
      </c>
      <c r="F32" t="s">
        <v>12</v>
      </c>
    </row>
    <row r="33" spans="3:7" x14ac:dyDescent="0.35">
      <c r="C33" t="s">
        <v>13</v>
      </c>
      <c r="D33">
        <f>SUM(D34:D39)</f>
        <v>198976</v>
      </c>
      <c r="F33" s="5">
        <f>SUM(F34:F39)</f>
        <v>38768.468900000007</v>
      </c>
      <c r="G33" s="19">
        <f>F33/$F$56</f>
        <v>0.96419481679777663</v>
      </c>
    </row>
    <row r="34" spans="3:7" x14ac:dyDescent="0.35">
      <c r="C34" t="s">
        <v>14</v>
      </c>
      <c r="D34">
        <v>122089</v>
      </c>
      <c r="E34" s="13" cm="1">
        <f t="array" ref="E34:E55">M6:M27</f>
        <v>200.4</v>
      </c>
      <c r="F34" s="5">
        <f t="shared" ref="F34:F38" si="5">D34*E34/1000</f>
        <v>24466.635600000001</v>
      </c>
      <c r="G34" s="19">
        <f t="shared" ref="G34:G54" si="6">F34/$F$56</f>
        <v>0.60849973959121084</v>
      </c>
    </row>
    <row r="35" spans="3:7" x14ac:dyDescent="0.35">
      <c r="C35" t="s">
        <v>15</v>
      </c>
      <c r="D35">
        <v>68824</v>
      </c>
      <c r="E35">
        <v>190.1</v>
      </c>
      <c r="F35" s="5">
        <f t="shared" si="5"/>
        <v>13083.4424</v>
      </c>
      <c r="G35" s="19">
        <f t="shared" si="6"/>
        <v>0.32539297284325458</v>
      </c>
    </row>
    <row r="36" spans="3:7" x14ac:dyDescent="0.35">
      <c r="C36" t="s">
        <v>16</v>
      </c>
      <c r="D36">
        <v>5388</v>
      </c>
      <c r="E36">
        <v>164.6</v>
      </c>
      <c r="F36" s="5">
        <f t="shared" si="5"/>
        <v>886.86479999999995</v>
      </c>
      <c r="G36" s="19">
        <f t="shared" si="6"/>
        <v>2.2056853613850007E-2</v>
      </c>
    </row>
    <row r="37" spans="3:7" x14ac:dyDescent="0.35">
      <c r="C37" t="s">
        <v>17</v>
      </c>
      <c r="D37">
        <f>1894+D40</f>
        <v>1941</v>
      </c>
      <c r="E37">
        <v>106.4</v>
      </c>
      <c r="F37" s="5">
        <f t="shared" si="5"/>
        <v>206.52240000000003</v>
      </c>
      <c r="G37" s="19">
        <f t="shared" si="6"/>
        <v>5.1363345853629293E-3</v>
      </c>
    </row>
    <row r="38" spans="3:7" x14ac:dyDescent="0.35">
      <c r="C38" t="s">
        <v>18</v>
      </c>
      <c r="D38">
        <v>501</v>
      </c>
      <c r="E38">
        <v>147.1</v>
      </c>
      <c r="F38" s="5">
        <f t="shared" si="5"/>
        <v>73.697099999999992</v>
      </c>
      <c r="G38" s="19">
        <f t="shared" si="6"/>
        <v>1.832890589935766E-3</v>
      </c>
    </row>
    <row r="39" spans="3:7" x14ac:dyDescent="0.35">
      <c r="C39" t="s">
        <v>19</v>
      </c>
      <c r="D39">
        <v>233</v>
      </c>
      <c r="E39">
        <v>220.2</v>
      </c>
      <c r="F39" s="5">
        <f>D39*E39/1000</f>
        <v>51.306599999999996</v>
      </c>
      <c r="G39" s="19">
        <f t="shared" si="6"/>
        <v>1.2760255741623263E-3</v>
      </c>
    </row>
    <row r="40" spans="3:7" x14ac:dyDescent="0.35">
      <c r="C40" s="6" t="s">
        <v>21</v>
      </c>
      <c r="D40" s="6">
        <v>47</v>
      </c>
      <c r="E40" s="6">
        <v>0</v>
      </c>
      <c r="F40" s="18">
        <f t="shared" ref="F40:F55" si="7">D40*E40/1000</f>
        <v>0</v>
      </c>
      <c r="G40" s="19">
        <f t="shared" si="6"/>
        <v>0</v>
      </c>
    </row>
    <row r="41" spans="3:7" x14ac:dyDescent="0.35">
      <c r="C41" s="6" t="s">
        <v>23</v>
      </c>
      <c r="D41" s="6">
        <v>0</v>
      </c>
      <c r="E41" s="6">
        <v>0</v>
      </c>
      <c r="F41" s="18">
        <f t="shared" si="7"/>
        <v>0</v>
      </c>
      <c r="G41" s="19">
        <f t="shared" si="6"/>
        <v>0</v>
      </c>
    </row>
    <row r="42" spans="3:7" x14ac:dyDescent="0.35">
      <c r="C42" t="s">
        <v>25</v>
      </c>
      <c r="D42">
        <v>2167</v>
      </c>
      <c r="E42">
        <v>229.5</v>
      </c>
      <c r="F42" s="5">
        <f t="shared" si="7"/>
        <v>497.32650000000001</v>
      </c>
      <c r="G42" s="19">
        <f t="shared" si="6"/>
        <v>1.2368805040845431E-2</v>
      </c>
    </row>
    <row r="43" spans="3:7" x14ac:dyDescent="0.35">
      <c r="C43" t="s">
        <v>26</v>
      </c>
      <c r="D43">
        <v>1415</v>
      </c>
      <c r="E43">
        <v>222.6</v>
      </c>
      <c r="F43" s="5">
        <f t="shared" si="7"/>
        <v>314.97899999999998</v>
      </c>
      <c r="G43" s="19">
        <f t="shared" si="6"/>
        <v>7.8337145576607183E-3</v>
      </c>
    </row>
    <row r="44" spans="3:7" x14ac:dyDescent="0.35">
      <c r="C44" t="s">
        <v>27</v>
      </c>
      <c r="D44">
        <v>21345</v>
      </c>
      <c r="E44">
        <v>7.1</v>
      </c>
      <c r="F44" s="5">
        <f t="shared" si="7"/>
        <v>151.54949999999999</v>
      </c>
      <c r="G44" s="19">
        <f t="shared" si="6"/>
        <v>3.7691259555595867E-3</v>
      </c>
    </row>
    <row r="45" spans="3:7" x14ac:dyDescent="0.35">
      <c r="C45" t="s">
        <v>28</v>
      </c>
      <c r="D45">
        <v>2165</v>
      </c>
      <c r="E45">
        <v>134.19999999999999</v>
      </c>
      <c r="F45" s="5">
        <f t="shared" si="7"/>
        <v>290.54300000000001</v>
      </c>
      <c r="G45" s="19">
        <f t="shared" si="6"/>
        <v>7.2259767436128062E-3</v>
      </c>
    </row>
    <row r="46" spans="3:7" x14ac:dyDescent="0.35">
      <c r="C46" s="6" t="s">
        <v>29</v>
      </c>
      <c r="D46" s="6">
        <v>0</v>
      </c>
      <c r="E46" s="6">
        <v>42.7</v>
      </c>
      <c r="F46" s="18">
        <f t="shared" si="7"/>
        <v>0</v>
      </c>
      <c r="G46" s="19">
        <f t="shared" si="6"/>
        <v>0</v>
      </c>
    </row>
    <row r="47" spans="3:7" x14ac:dyDescent="0.35">
      <c r="C47" t="s">
        <v>30</v>
      </c>
      <c r="D47">
        <v>239</v>
      </c>
      <c r="E47">
        <v>190.1</v>
      </c>
      <c r="F47" s="5">
        <f t="shared" si="7"/>
        <v>45.433900000000001</v>
      </c>
      <c r="G47" s="19">
        <f t="shared" si="6"/>
        <v>1.1299680418100932E-3</v>
      </c>
    </row>
    <row r="48" spans="3:7" x14ac:dyDescent="0.35">
      <c r="C48" s="6" t="s">
        <v>33</v>
      </c>
      <c r="D48" s="6">
        <v>0</v>
      </c>
      <c r="E48" s="6">
        <v>0</v>
      </c>
      <c r="F48" s="18">
        <f t="shared" si="7"/>
        <v>0</v>
      </c>
      <c r="G48" s="19">
        <f t="shared" si="6"/>
        <v>0</v>
      </c>
    </row>
    <row r="49" spans="3:7" x14ac:dyDescent="0.35">
      <c r="C49" t="s">
        <v>34</v>
      </c>
      <c r="D49">
        <v>994</v>
      </c>
      <c r="E49">
        <v>46.7</v>
      </c>
      <c r="F49" s="5">
        <f t="shared" si="7"/>
        <v>46.419800000000002</v>
      </c>
      <c r="G49" s="19">
        <f t="shared" si="6"/>
        <v>1.1544879595900013E-3</v>
      </c>
    </row>
    <row r="50" spans="3:7" x14ac:dyDescent="0.35">
      <c r="C50" t="s">
        <v>35</v>
      </c>
      <c r="D50">
        <v>285</v>
      </c>
      <c r="E50">
        <v>155.80000000000001</v>
      </c>
      <c r="F50" s="5">
        <f t="shared" si="7"/>
        <v>44.402999999999999</v>
      </c>
      <c r="G50" s="19">
        <f t="shared" si="6"/>
        <v>1.1043289473387397E-3</v>
      </c>
    </row>
    <row r="51" spans="3:7" x14ac:dyDescent="0.35">
      <c r="C51" t="s">
        <v>36</v>
      </c>
      <c r="D51">
        <v>166</v>
      </c>
      <c r="E51">
        <v>134.1</v>
      </c>
      <c r="F51" s="5">
        <f t="shared" si="7"/>
        <v>22.2606</v>
      </c>
      <c r="G51" s="19">
        <f t="shared" si="6"/>
        <v>5.5363432572413463E-4</v>
      </c>
    </row>
    <row r="52" spans="3:7" x14ac:dyDescent="0.35">
      <c r="C52" s="6" t="s">
        <v>37</v>
      </c>
      <c r="D52" s="6">
        <v>3681</v>
      </c>
      <c r="E52" s="6">
        <v>0</v>
      </c>
      <c r="F52" s="18">
        <f t="shared" si="7"/>
        <v>0</v>
      </c>
      <c r="G52" s="19">
        <f t="shared" si="6"/>
        <v>0</v>
      </c>
    </row>
    <row r="53" spans="3:7" x14ac:dyDescent="0.35">
      <c r="C53" t="s">
        <v>38</v>
      </c>
      <c r="D53">
        <v>2433</v>
      </c>
      <c r="E53">
        <v>5.6</v>
      </c>
      <c r="F53" s="5">
        <f t="shared" si="7"/>
        <v>13.624799999999999</v>
      </c>
      <c r="G53" s="19">
        <f t="shared" si="6"/>
        <v>3.3885685745784877E-4</v>
      </c>
    </row>
    <row r="54" spans="3:7" x14ac:dyDescent="0.35">
      <c r="C54" t="s">
        <v>39</v>
      </c>
      <c r="D54">
        <v>1161</v>
      </c>
      <c r="E54">
        <v>11.3</v>
      </c>
      <c r="F54" s="5">
        <f t="shared" si="7"/>
        <v>13.119300000000001</v>
      </c>
      <c r="G54" s="19">
        <f t="shared" si="6"/>
        <v>3.2628477262394722E-4</v>
      </c>
    </row>
    <row r="55" spans="3:7" ht="15" thickBot="1" x14ac:dyDescent="0.4">
      <c r="C55" s="6" t="s">
        <v>40</v>
      </c>
      <c r="D55" s="6">
        <v>3</v>
      </c>
      <c r="E55" s="6">
        <v>0</v>
      </c>
      <c r="F55" s="18">
        <f t="shared" si="7"/>
        <v>0</v>
      </c>
      <c r="G55" s="20"/>
    </row>
    <row r="56" spans="3:7" ht="15" thickBot="1" x14ac:dyDescent="0.4">
      <c r="C56" s="16" t="s">
        <v>43</v>
      </c>
      <c r="D56" s="11"/>
      <c r="E56" s="11"/>
      <c r="F56" s="14">
        <f>SUM(F34:F55)</f>
        <v>40208.128300000011</v>
      </c>
    </row>
    <row r="60" spans="3:7" x14ac:dyDescent="0.35">
      <c r="C60" t="s">
        <v>44</v>
      </c>
    </row>
    <row r="61" spans="3:7" x14ac:dyDescent="0.35">
      <c r="C61" t="s">
        <v>1</v>
      </c>
      <c r="D61" t="s">
        <v>3</v>
      </c>
      <c r="E61" t="s">
        <v>11</v>
      </c>
      <c r="F61" t="s">
        <v>12</v>
      </c>
    </row>
    <row r="62" spans="3:7" x14ac:dyDescent="0.35">
      <c r="C62" t="s">
        <v>13</v>
      </c>
      <c r="D62">
        <f>SUM(D63:D68)</f>
        <v>261775</v>
      </c>
      <c r="F62" s="5">
        <f>SUM(F63:F68)</f>
        <v>50987.590200000006</v>
      </c>
      <c r="G62" s="19">
        <f>F62/$F$85</f>
        <v>0.96682425724065213</v>
      </c>
    </row>
    <row r="63" spans="3:7" x14ac:dyDescent="0.35">
      <c r="C63" t="s">
        <v>14</v>
      </c>
      <c r="D63">
        <v>163483</v>
      </c>
      <c r="E63" s="13" cm="1">
        <f t="array" ref="E63:E84">M6:M27</f>
        <v>200.4</v>
      </c>
      <c r="F63" s="5">
        <f t="shared" ref="F63:F84" si="8">D63*E63/1000</f>
        <v>32761.993200000001</v>
      </c>
      <c r="G63" s="19">
        <f t="shared" ref="G63:G84" si="9">F63/$F$85</f>
        <v>0.62123135486629244</v>
      </c>
    </row>
    <row r="64" spans="3:7" x14ac:dyDescent="0.35">
      <c r="C64" t="s">
        <v>15</v>
      </c>
      <c r="D64">
        <v>86207</v>
      </c>
      <c r="E64">
        <v>190.1</v>
      </c>
      <c r="F64" s="5">
        <f t="shared" si="8"/>
        <v>16387.950699999998</v>
      </c>
      <c r="G64" s="19">
        <f t="shared" si="9"/>
        <v>0.31074754074617794</v>
      </c>
    </row>
    <row r="65" spans="3:7" x14ac:dyDescent="0.35">
      <c r="C65" t="s">
        <v>16</v>
      </c>
      <c r="D65">
        <v>8393</v>
      </c>
      <c r="E65">
        <v>164.6</v>
      </c>
      <c r="F65" s="5">
        <f t="shared" si="8"/>
        <v>1381.4878000000001</v>
      </c>
      <c r="G65" s="19">
        <f t="shared" si="9"/>
        <v>2.6195705874368282E-2</v>
      </c>
    </row>
    <row r="66" spans="3:7" x14ac:dyDescent="0.35">
      <c r="C66" t="s">
        <v>17</v>
      </c>
      <c r="D66">
        <f>2710+D69</f>
        <v>2770</v>
      </c>
      <c r="E66">
        <v>106.4</v>
      </c>
      <c r="F66" s="5">
        <f t="shared" si="8"/>
        <v>294.72800000000001</v>
      </c>
      <c r="G66" s="19">
        <f t="shared" si="9"/>
        <v>5.5886183004589789E-3</v>
      </c>
    </row>
    <row r="67" spans="3:7" x14ac:dyDescent="0.35">
      <c r="C67" t="s">
        <v>18</v>
      </c>
      <c r="D67">
        <v>569</v>
      </c>
      <c r="E67">
        <v>147.1</v>
      </c>
      <c r="F67" s="5">
        <f t="shared" si="8"/>
        <v>83.6999</v>
      </c>
      <c r="G67" s="19">
        <f t="shared" si="9"/>
        <v>1.587113517842168E-3</v>
      </c>
    </row>
    <row r="68" spans="3:7" x14ac:dyDescent="0.35">
      <c r="C68" t="s">
        <v>19</v>
      </c>
      <c r="D68">
        <f>344+D70</f>
        <v>353</v>
      </c>
      <c r="E68">
        <v>220.2</v>
      </c>
      <c r="F68" s="5">
        <f t="shared" si="8"/>
        <v>77.730599999999995</v>
      </c>
      <c r="G68" s="19">
        <f t="shared" si="9"/>
        <v>1.4739239355122578E-3</v>
      </c>
    </row>
    <row r="69" spans="3:7" x14ac:dyDescent="0.35">
      <c r="C69" s="6" t="s">
        <v>21</v>
      </c>
      <c r="D69" s="6">
        <v>60</v>
      </c>
      <c r="E69" s="6">
        <v>0</v>
      </c>
      <c r="F69" s="18">
        <f t="shared" si="8"/>
        <v>0</v>
      </c>
      <c r="G69" s="19">
        <f t="shared" si="9"/>
        <v>0</v>
      </c>
    </row>
    <row r="70" spans="3:7" x14ac:dyDescent="0.35">
      <c r="C70" s="6" t="s">
        <v>23</v>
      </c>
      <c r="D70" s="6">
        <v>9</v>
      </c>
      <c r="E70" s="6">
        <v>0</v>
      </c>
      <c r="F70" s="18">
        <f t="shared" si="8"/>
        <v>0</v>
      </c>
      <c r="G70" s="19">
        <f t="shared" si="9"/>
        <v>0</v>
      </c>
    </row>
    <row r="71" spans="3:7" x14ac:dyDescent="0.35">
      <c r="C71" t="s">
        <v>25</v>
      </c>
      <c r="D71">
        <v>2416</v>
      </c>
      <c r="E71">
        <v>229.5</v>
      </c>
      <c r="F71" s="5">
        <f t="shared" si="8"/>
        <v>554.47199999999998</v>
      </c>
      <c r="G71" s="19">
        <f t="shared" si="9"/>
        <v>1.0513871658926505E-2</v>
      </c>
    </row>
    <row r="72" spans="3:7" x14ac:dyDescent="0.35">
      <c r="C72" t="s">
        <v>26</v>
      </c>
      <c r="D72">
        <v>1388</v>
      </c>
      <c r="E72">
        <v>222.6</v>
      </c>
      <c r="F72" s="5">
        <f t="shared" si="8"/>
        <v>308.96879999999999</v>
      </c>
      <c r="G72" s="19">
        <f t="shared" si="9"/>
        <v>5.8586516718833982E-3</v>
      </c>
    </row>
    <row r="73" spans="3:7" x14ac:dyDescent="0.35">
      <c r="C73" t="s">
        <v>27</v>
      </c>
      <c r="D73">
        <v>37829</v>
      </c>
      <c r="E73">
        <v>7.1</v>
      </c>
      <c r="F73" s="5">
        <f t="shared" si="8"/>
        <v>268.58589999999998</v>
      </c>
      <c r="G73" s="19">
        <f t="shared" si="9"/>
        <v>5.092913045198438E-3</v>
      </c>
    </row>
    <row r="74" spans="3:7" x14ac:dyDescent="0.35">
      <c r="C74" t="s">
        <v>28</v>
      </c>
      <c r="D74">
        <v>2953</v>
      </c>
      <c r="E74">
        <v>134.19999999999999</v>
      </c>
      <c r="F74" s="5">
        <f t="shared" si="8"/>
        <v>396.29259999999999</v>
      </c>
      <c r="G74" s="19">
        <f t="shared" si="9"/>
        <v>7.5144814089481487E-3</v>
      </c>
    </row>
    <row r="75" spans="3:7" x14ac:dyDescent="0.35">
      <c r="C75" s="6" t="s">
        <v>29</v>
      </c>
      <c r="D75" s="6">
        <v>2</v>
      </c>
      <c r="E75" s="6">
        <v>42.7</v>
      </c>
      <c r="F75" s="18">
        <f t="shared" si="8"/>
        <v>8.5400000000000004E-2</v>
      </c>
      <c r="G75" s="19">
        <f t="shared" si="9"/>
        <v>1.6193507330799817E-6</v>
      </c>
    </row>
    <row r="76" spans="3:7" x14ac:dyDescent="0.35">
      <c r="C76" t="s">
        <v>30</v>
      </c>
      <c r="D76">
        <v>294</v>
      </c>
      <c r="E76">
        <v>190.1</v>
      </c>
      <c r="F76" s="5">
        <f t="shared" si="8"/>
        <v>55.889400000000002</v>
      </c>
      <c r="G76" s="19">
        <f t="shared" si="9"/>
        <v>1.0597721412341958E-3</v>
      </c>
    </row>
    <row r="77" spans="3:7" x14ac:dyDescent="0.35">
      <c r="C77" s="6" t="s">
        <v>33</v>
      </c>
      <c r="D77" s="6">
        <v>0</v>
      </c>
      <c r="E77" s="6">
        <v>0</v>
      </c>
      <c r="F77" s="18">
        <f t="shared" si="8"/>
        <v>0</v>
      </c>
      <c r="G77" s="19">
        <f t="shared" si="9"/>
        <v>0</v>
      </c>
    </row>
    <row r="78" spans="3:7" x14ac:dyDescent="0.35">
      <c r="C78" t="s">
        <v>34</v>
      </c>
      <c r="D78">
        <v>1242</v>
      </c>
      <c r="E78">
        <v>46.7</v>
      </c>
      <c r="F78" s="5">
        <f t="shared" si="8"/>
        <v>58.001400000000004</v>
      </c>
      <c r="G78" s="19">
        <f t="shared" si="9"/>
        <v>1.0998197846565018E-3</v>
      </c>
    </row>
    <row r="79" spans="3:7" x14ac:dyDescent="0.35">
      <c r="C79" t="s">
        <v>35</v>
      </c>
      <c r="D79">
        <v>248</v>
      </c>
      <c r="E79">
        <v>155.80000000000001</v>
      </c>
      <c r="F79" s="5">
        <f t="shared" si="8"/>
        <v>38.638400000000004</v>
      </c>
      <c r="G79" s="19">
        <f t="shared" si="9"/>
        <v>7.3265950076156403E-4</v>
      </c>
    </row>
    <row r="80" spans="3:7" x14ac:dyDescent="0.35">
      <c r="C80" t="s">
        <v>36</v>
      </c>
      <c r="D80">
        <v>239</v>
      </c>
      <c r="E80">
        <v>134.1</v>
      </c>
      <c r="F80" s="5">
        <f t="shared" si="8"/>
        <v>32.049900000000001</v>
      </c>
      <c r="G80" s="19">
        <f t="shared" si="9"/>
        <v>6.07728677519205E-4</v>
      </c>
    </row>
    <row r="81" spans="3:7" x14ac:dyDescent="0.35">
      <c r="C81" s="6" t="s">
        <v>37</v>
      </c>
      <c r="D81" s="6">
        <v>5072</v>
      </c>
      <c r="E81" s="6">
        <v>0</v>
      </c>
      <c r="F81" s="18">
        <f t="shared" si="8"/>
        <v>0</v>
      </c>
      <c r="G81" s="19">
        <f t="shared" si="9"/>
        <v>0</v>
      </c>
    </row>
    <row r="82" spans="3:7" x14ac:dyDescent="0.35">
      <c r="C82" t="s">
        <v>38</v>
      </c>
      <c r="D82">
        <v>3513</v>
      </c>
      <c r="E82">
        <v>5.6</v>
      </c>
      <c r="F82" s="5">
        <f t="shared" si="8"/>
        <v>19.672799999999999</v>
      </c>
      <c r="G82" s="19">
        <f t="shared" si="9"/>
        <v>3.730346967416377E-4</v>
      </c>
    </row>
    <row r="83" spans="3:7" x14ac:dyDescent="0.35">
      <c r="C83" t="s">
        <v>39</v>
      </c>
      <c r="D83">
        <v>1499</v>
      </c>
      <c r="E83">
        <v>11.3</v>
      </c>
      <c r="F83" s="5">
        <f t="shared" si="8"/>
        <v>16.938700000000001</v>
      </c>
      <c r="G83" s="19">
        <f t="shared" si="9"/>
        <v>3.2119082274498695E-4</v>
      </c>
    </row>
    <row r="84" spans="3:7" ht="15" thickBot="1" x14ac:dyDescent="0.4">
      <c r="C84" s="6" t="s">
        <v>40</v>
      </c>
      <c r="D84" s="6">
        <v>3</v>
      </c>
      <c r="E84" s="6">
        <v>0</v>
      </c>
      <c r="F84" s="18">
        <f t="shared" si="8"/>
        <v>0</v>
      </c>
      <c r="G84" s="19">
        <f t="shared" si="9"/>
        <v>0</v>
      </c>
    </row>
    <row r="85" spans="3:7" ht="15" thickBot="1" x14ac:dyDescent="0.4">
      <c r="C85" s="16" t="s">
        <v>45</v>
      </c>
      <c r="D85" s="11"/>
      <c r="E85" s="11"/>
      <c r="F85" s="14">
        <f>SUM(F63:F84)</f>
        <v>52737.185500000014</v>
      </c>
    </row>
    <row r="89" spans="3:7" x14ac:dyDescent="0.35">
      <c r="C89" t="s">
        <v>46</v>
      </c>
    </row>
    <row r="90" spans="3:7" x14ac:dyDescent="0.35">
      <c r="C90" t="s">
        <v>1</v>
      </c>
      <c r="D90" t="s">
        <v>3</v>
      </c>
      <c r="E90" t="s">
        <v>11</v>
      </c>
      <c r="F90" t="s">
        <v>12</v>
      </c>
    </row>
    <row r="91" spans="3:7" x14ac:dyDescent="0.35">
      <c r="C91" t="s">
        <v>13</v>
      </c>
      <c r="D91">
        <f>SUM(D92:D97)</f>
        <v>513304</v>
      </c>
      <c r="F91" s="5">
        <f>SUM(F92:F97)</f>
        <v>99915.007400000017</v>
      </c>
      <c r="G91" s="19">
        <f>F91/$F$114</f>
        <v>0.94445799523920804</v>
      </c>
    </row>
    <row r="92" spans="3:7" x14ac:dyDescent="0.35">
      <c r="C92" t="s">
        <v>14</v>
      </c>
      <c r="D92">
        <v>319598</v>
      </c>
      <c r="E92" s="13" cm="1">
        <f t="array" ref="E92:E113">M6:M27</f>
        <v>200.4</v>
      </c>
      <c r="F92" s="5">
        <f t="shared" ref="F92:F97" si="10">D92*E92/1000</f>
        <v>64047.439200000001</v>
      </c>
      <c r="G92" s="19">
        <f t="shared" ref="G92:G113" si="11">F92/$F$114</f>
        <v>0.6054157188306134</v>
      </c>
    </row>
    <row r="93" spans="3:7" x14ac:dyDescent="0.35">
      <c r="C93" t="s">
        <v>15</v>
      </c>
      <c r="D93">
        <v>168334</v>
      </c>
      <c r="E93">
        <v>190.1</v>
      </c>
      <c r="F93" s="5">
        <f t="shared" si="10"/>
        <v>32000.293399999999</v>
      </c>
      <c r="G93" s="19">
        <f t="shared" si="11"/>
        <v>0.30248642058981073</v>
      </c>
    </row>
    <row r="94" spans="3:7" x14ac:dyDescent="0.35">
      <c r="C94" t="s">
        <v>16</v>
      </c>
      <c r="D94">
        <v>17658</v>
      </c>
      <c r="E94">
        <v>164.6</v>
      </c>
      <c r="F94" s="5">
        <f t="shared" si="10"/>
        <v>2906.5067999999997</v>
      </c>
      <c r="G94" s="19">
        <f t="shared" si="11"/>
        <v>2.747408679546497E-2</v>
      </c>
    </row>
    <row r="95" spans="3:7" x14ac:dyDescent="0.35">
      <c r="C95" t="s">
        <v>17</v>
      </c>
      <c r="D95">
        <f>5667+D98</f>
        <v>5844</v>
      </c>
      <c r="E95">
        <v>106.4</v>
      </c>
      <c r="F95" s="5">
        <f t="shared" si="10"/>
        <v>621.80160000000001</v>
      </c>
      <c r="G95" s="19">
        <f t="shared" si="11"/>
        <v>5.8776504936988256E-3</v>
      </c>
    </row>
    <row r="96" spans="3:7" x14ac:dyDescent="0.35">
      <c r="C96" t="s">
        <v>18</v>
      </c>
      <c r="D96">
        <v>996</v>
      </c>
      <c r="E96">
        <v>147.1</v>
      </c>
      <c r="F96" s="5">
        <f t="shared" si="10"/>
        <v>146.51160000000002</v>
      </c>
      <c r="G96" s="19">
        <f t="shared" si="11"/>
        <v>1.3849175976269681E-3</v>
      </c>
    </row>
    <row r="97" spans="3:7" x14ac:dyDescent="0.35">
      <c r="C97" t="s">
        <v>19</v>
      </c>
      <c r="D97">
        <f>852+D99</f>
        <v>874</v>
      </c>
      <c r="E97">
        <v>220.2</v>
      </c>
      <c r="F97" s="5">
        <f t="shared" si="10"/>
        <v>192.45479999999998</v>
      </c>
      <c r="G97" s="19">
        <f t="shared" si="11"/>
        <v>1.8192009319929518E-3</v>
      </c>
    </row>
    <row r="98" spans="3:7" x14ac:dyDescent="0.35">
      <c r="C98" s="6" t="s">
        <v>21</v>
      </c>
      <c r="D98" s="6">
        <v>177</v>
      </c>
      <c r="E98" s="6">
        <v>0</v>
      </c>
      <c r="F98" s="18"/>
      <c r="G98" s="19">
        <f t="shared" si="11"/>
        <v>0</v>
      </c>
    </row>
    <row r="99" spans="3:7" x14ac:dyDescent="0.35">
      <c r="C99" s="6" t="s">
        <v>23</v>
      </c>
      <c r="D99" s="6">
        <v>22</v>
      </c>
      <c r="E99" s="6">
        <v>0</v>
      </c>
      <c r="F99" s="18"/>
      <c r="G99" s="19">
        <f t="shared" si="11"/>
        <v>0</v>
      </c>
    </row>
    <row r="100" spans="3:7" x14ac:dyDescent="0.35">
      <c r="C100" t="s">
        <v>25</v>
      </c>
      <c r="D100">
        <v>8177</v>
      </c>
      <c r="E100">
        <v>229.5</v>
      </c>
      <c r="F100" s="5">
        <f t="shared" ref="F100:F113" si="12">D100*E100/1000</f>
        <v>1876.6215</v>
      </c>
      <c r="G100" s="19">
        <f t="shared" si="11"/>
        <v>1.7738978616267359E-2</v>
      </c>
    </row>
    <row r="101" spans="3:7" x14ac:dyDescent="0.35">
      <c r="C101" t="s">
        <v>26</v>
      </c>
      <c r="D101">
        <v>1815</v>
      </c>
      <c r="E101">
        <v>222.6</v>
      </c>
      <c r="F101" s="5">
        <f>D101*E101/1000</f>
        <v>404.01900000000001</v>
      </c>
      <c r="G101" s="19">
        <f t="shared" si="11"/>
        <v>3.8190356454755117E-3</v>
      </c>
    </row>
    <row r="102" spans="3:7" x14ac:dyDescent="0.35">
      <c r="C102" t="s">
        <v>27</v>
      </c>
      <c r="D102">
        <v>87177</v>
      </c>
      <c r="E102">
        <v>7.1</v>
      </c>
      <c r="F102" s="5">
        <f>D102*E102/1000</f>
        <v>618.95669999999996</v>
      </c>
      <c r="G102" s="19">
        <f t="shared" si="11"/>
        <v>5.8507587522019814E-3</v>
      </c>
    </row>
    <row r="103" spans="3:7" x14ac:dyDescent="0.35">
      <c r="C103" t="s">
        <v>28</v>
      </c>
      <c r="D103">
        <v>15260</v>
      </c>
      <c r="E103">
        <v>134.19999999999999</v>
      </c>
      <c r="F103" s="5">
        <f t="shared" si="12"/>
        <v>2047.8919999999998</v>
      </c>
      <c r="G103" s="19">
        <f t="shared" si="11"/>
        <v>1.9357932538034438E-2</v>
      </c>
    </row>
    <row r="104" spans="3:7" x14ac:dyDescent="0.35">
      <c r="C104" t="s">
        <v>29</v>
      </c>
      <c r="D104">
        <v>5795</v>
      </c>
      <c r="E104">
        <v>42.7</v>
      </c>
      <c r="F104" s="5">
        <f t="shared" si="12"/>
        <v>247.44650000000004</v>
      </c>
      <c r="G104" s="19">
        <f t="shared" si="11"/>
        <v>2.3390162439097082E-3</v>
      </c>
    </row>
    <row r="105" spans="3:7" x14ac:dyDescent="0.35">
      <c r="C105" t="s">
        <v>30</v>
      </c>
      <c r="D105">
        <v>905</v>
      </c>
      <c r="E105">
        <v>190.1</v>
      </c>
      <c r="F105" s="5">
        <f t="shared" si="12"/>
        <v>172.04050000000001</v>
      </c>
      <c r="G105" s="19">
        <f t="shared" si="11"/>
        <v>1.6262324345276578E-3</v>
      </c>
    </row>
    <row r="106" spans="3:7" x14ac:dyDescent="0.35">
      <c r="C106" s="6" t="s">
        <v>33</v>
      </c>
      <c r="D106" s="6">
        <v>3</v>
      </c>
      <c r="E106" s="6">
        <v>0</v>
      </c>
      <c r="F106" s="18">
        <f t="shared" si="12"/>
        <v>0</v>
      </c>
      <c r="G106" s="19">
        <f t="shared" si="11"/>
        <v>0</v>
      </c>
    </row>
    <row r="107" spans="3:7" x14ac:dyDescent="0.35">
      <c r="C107" t="s">
        <v>34</v>
      </c>
      <c r="D107">
        <v>2194</v>
      </c>
      <c r="E107">
        <v>46.7</v>
      </c>
      <c r="F107" s="5">
        <f t="shared" si="12"/>
        <v>102.4598</v>
      </c>
      <c r="G107" s="19">
        <f t="shared" si="11"/>
        <v>9.6851293733287748E-4</v>
      </c>
    </row>
    <row r="108" spans="3:7" x14ac:dyDescent="0.35">
      <c r="C108" t="s">
        <v>35</v>
      </c>
      <c r="D108">
        <v>883</v>
      </c>
      <c r="E108">
        <v>155.80000000000001</v>
      </c>
      <c r="F108" s="5">
        <f t="shared" si="12"/>
        <v>137.57140000000001</v>
      </c>
      <c r="G108" s="19">
        <f t="shared" si="11"/>
        <v>1.3004093381696648E-3</v>
      </c>
    </row>
    <row r="109" spans="3:7" x14ac:dyDescent="0.35">
      <c r="C109" t="s">
        <v>36</v>
      </c>
      <c r="D109">
        <v>649</v>
      </c>
      <c r="E109">
        <v>134.1</v>
      </c>
      <c r="F109" s="5">
        <f t="shared" si="12"/>
        <v>87.030899999999988</v>
      </c>
      <c r="G109" s="19">
        <f t="shared" si="11"/>
        <v>8.2266950157743729E-4</v>
      </c>
    </row>
    <row r="110" spans="3:7" x14ac:dyDescent="0.35">
      <c r="C110" s="6" t="s">
        <v>37</v>
      </c>
      <c r="D110" s="6">
        <v>32304</v>
      </c>
      <c r="E110" s="6">
        <v>0</v>
      </c>
      <c r="F110" s="18">
        <f t="shared" si="12"/>
        <v>0</v>
      </c>
      <c r="G110" s="19">
        <f t="shared" si="11"/>
        <v>0</v>
      </c>
    </row>
    <row r="111" spans="3:7" x14ac:dyDescent="0.35">
      <c r="C111" t="s">
        <v>38</v>
      </c>
      <c r="D111">
        <v>19719</v>
      </c>
      <c r="E111">
        <v>5.6</v>
      </c>
      <c r="F111" s="5">
        <f t="shared" si="12"/>
        <v>110.4264</v>
      </c>
      <c r="G111" s="19">
        <f t="shared" si="11"/>
        <v>1.0438181318243374E-3</v>
      </c>
    </row>
    <row r="112" spans="3:7" x14ac:dyDescent="0.35">
      <c r="C112" t="s">
        <v>39</v>
      </c>
      <c r="D112">
        <v>6316</v>
      </c>
      <c r="E112">
        <v>11.3</v>
      </c>
      <c r="F112" s="5">
        <f t="shared" si="12"/>
        <v>71.370800000000003</v>
      </c>
      <c r="G112" s="19">
        <f t="shared" si="11"/>
        <v>6.7464062147102894E-4</v>
      </c>
    </row>
    <row r="113" spans="3:8" ht="15" thickBot="1" x14ac:dyDescent="0.4">
      <c r="C113" s="6" t="s">
        <v>40</v>
      </c>
      <c r="D113" s="6">
        <v>0</v>
      </c>
      <c r="E113" s="6">
        <v>0</v>
      </c>
      <c r="F113" s="18">
        <f t="shared" si="12"/>
        <v>0</v>
      </c>
      <c r="G113" s="19">
        <f t="shared" si="11"/>
        <v>0</v>
      </c>
    </row>
    <row r="114" spans="3:8" ht="15" thickBot="1" x14ac:dyDescent="0.4">
      <c r="C114" s="16" t="s">
        <v>47</v>
      </c>
      <c r="D114" s="11"/>
      <c r="E114" s="11"/>
      <c r="F114" s="14">
        <f>SUM(F92:F113)</f>
        <v>105790.84290000002</v>
      </c>
      <c r="H114" s="5"/>
    </row>
  </sheetData>
  <pageMargins left="0.70866141732283472" right="0.70866141732283472" top="0.78740157480314965" bottom="0.78740157480314965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8B1E-4674-4BD3-A58F-AA99BE7336C4}">
  <dimension ref="A1"/>
  <sheetViews>
    <sheetView workbookViewId="0"/>
  </sheetViews>
  <sheetFormatPr baseColWidth="10" defaultColWidth="11.4531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D186-2D7C-4D1D-A3F3-6CC217CFA576}">
  <dimension ref="A1"/>
  <sheetViews>
    <sheetView workbookViewId="0"/>
  </sheetViews>
  <sheetFormatPr baseColWidth="10" defaultColWidth="11.453125" defaultRowHeight="14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F54F-2EDB-4F58-B605-4AF7391F7024}">
  <dimension ref="A1"/>
  <sheetViews>
    <sheetView workbookViewId="0">
      <selection activeCell="E21" sqref="E21"/>
    </sheetView>
  </sheetViews>
  <sheetFormatPr baseColWidth="10" defaultColWidth="11.4531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Schweiz</vt:lpstr>
      <vt:lpstr>Ländlich</vt:lpstr>
      <vt:lpstr>Intermediär</vt:lpstr>
      <vt:lpstr>Stadt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Wouters Leonid W.BSCMDSEVZ.2201</dc:creator>
  <cp:keywords/>
  <dc:description/>
  <cp:lastModifiedBy>Wouters Leonid W.BSCMDSEVZ.2201</cp:lastModifiedBy>
  <cp:revision/>
  <dcterms:created xsi:type="dcterms:W3CDTF">2024-11-03T09:47:27Z</dcterms:created>
  <dcterms:modified xsi:type="dcterms:W3CDTF">2025-01-02T12:05:27Z</dcterms:modified>
  <cp:category/>
  <cp:contentStatus/>
</cp:coreProperties>
</file>