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xcel\my_doing\4_A_Company_Dashboard\"/>
    </mc:Choice>
  </mc:AlternateContent>
  <xr:revisionPtr revIDLastSave="0" documentId="13_ncr:1_{9A0E169F-1F62-47C8-9031-5161EB9D8CF5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List" sheetId="8" r:id="rId1"/>
    <sheet name="SocialData" sheetId="5" r:id="rId2"/>
    <sheet name="FinanceData" sheetId="6" r:id="rId3"/>
    <sheet name="Calculations" sheetId="7" r:id="rId4"/>
    <sheet name="Dashboard" sheetId="4" r:id="rId5"/>
  </sheets>
  <definedNames>
    <definedName name="_xlnm._FilterDatabase" localSheetId="3" hidden="1">Calculations!#REF!</definedName>
    <definedName name="_xlnm._FilterDatabase" localSheetId="2" hidden="1">FinanceData!$A$1:$R$52</definedName>
    <definedName name="Country">List!$A$2:$A$21</definedName>
    <definedName name="Leon">List!$A$2:$A$21</definedName>
    <definedName name="Region">List!$C$2:$C$6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4" l="1"/>
  <c r="J18" i="7" l="1"/>
  <c r="K18" i="7"/>
  <c r="L18" i="7"/>
  <c r="J19" i="7"/>
  <c r="K19" i="7"/>
  <c r="L19" i="7"/>
  <c r="J20" i="7"/>
  <c r="K20" i="7"/>
  <c r="L20" i="7"/>
  <c r="J21" i="7"/>
  <c r="K21" i="7"/>
  <c r="L21" i="7"/>
  <c r="I19" i="7"/>
  <c r="I20" i="7"/>
  <c r="I21" i="7"/>
  <c r="I18" i="7"/>
  <c r="E18" i="7"/>
  <c r="F18" i="7"/>
  <c r="G18" i="7"/>
  <c r="E19" i="7"/>
  <c r="F19" i="7"/>
  <c r="G19" i="7"/>
  <c r="E20" i="7"/>
  <c r="F20" i="7"/>
  <c r="G20" i="7"/>
  <c r="E21" i="7"/>
  <c r="F21" i="7"/>
  <c r="G21" i="7"/>
  <c r="D19" i="7"/>
  <c r="D20" i="7"/>
  <c r="D21" i="7"/>
  <c r="D18" i="7"/>
  <c r="P15" i="7"/>
  <c r="P16" i="7"/>
  <c r="P17" i="7"/>
  <c r="P18" i="7"/>
  <c r="P14" i="7"/>
  <c r="N15" i="7"/>
  <c r="N16" i="7"/>
  <c r="N17" i="7"/>
  <c r="N18" i="7"/>
  <c r="N14" i="7"/>
  <c r="J15" i="7"/>
  <c r="K15" i="7"/>
  <c r="L15" i="7"/>
  <c r="I15" i="7"/>
  <c r="E15" i="7"/>
  <c r="F15" i="7"/>
  <c r="G15" i="7"/>
  <c r="J14" i="7"/>
  <c r="K14" i="7"/>
  <c r="L14" i="7"/>
  <c r="I14" i="7"/>
  <c r="D15" i="7"/>
  <c r="E14" i="7"/>
  <c r="F14" i="7"/>
  <c r="G14" i="7"/>
  <c r="D14" i="7"/>
  <c r="O3" i="7"/>
  <c r="O4" i="7"/>
  <c r="O5" i="7"/>
  <c r="O6" i="7"/>
  <c r="P6" i="7" s="1"/>
  <c r="O7" i="7"/>
  <c r="P7" i="7" s="1"/>
  <c r="O8" i="7"/>
  <c r="O9" i="7"/>
  <c r="P9" i="7" s="1"/>
  <c r="O10" i="7"/>
  <c r="P10" i="7" s="1"/>
  <c r="O11" i="7"/>
  <c r="P11" i="7" s="1"/>
  <c r="O2" i="7"/>
  <c r="P2" i="7" s="1"/>
  <c r="P3" i="7"/>
  <c r="P4" i="7"/>
  <c r="P5" i="7"/>
  <c r="P8" i="7"/>
  <c r="N3" i="7"/>
  <c r="N4" i="7"/>
  <c r="N5" i="7"/>
  <c r="N6" i="7"/>
  <c r="N7" i="7"/>
  <c r="N8" i="7"/>
  <c r="N9" i="7"/>
  <c r="N10" i="7"/>
  <c r="N11" i="7"/>
  <c r="N2" i="7"/>
  <c r="M3" i="7"/>
  <c r="M4" i="7"/>
  <c r="M5" i="7"/>
  <c r="M6" i="7"/>
  <c r="M7" i="7"/>
  <c r="M8" i="7"/>
  <c r="M9" i="7"/>
  <c r="M10" i="7"/>
  <c r="M11" i="7"/>
  <c r="M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J2" i="7"/>
  <c r="K2" i="7"/>
  <c r="L2" i="7"/>
  <c r="I2" i="7"/>
  <c r="H3" i="7"/>
  <c r="H4" i="7"/>
  <c r="H5" i="7"/>
  <c r="H6" i="7"/>
  <c r="H7" i="7"/>
  <c r="H8" i="7"/>
  <c r="H9" i="7"/>
  <c r="H10" i="7"/>
  <c r="H11" i="7"/>
  <c r="H2" i="7"/>
  <c r="D3" i="7" l="1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E2" i="7"/>
  <c r="F2" i="7"/>
  <c r="G2" i="7"/>
  <c r="D2" i="7"/>
  <c r="C3" i="7"/>
  <c r="C4" i="7"/>
  <c r="C5" i="7"/>
  <c r="C6" i="7"/>
  <c r="C7" i="7"/>
  <c r="C8" i="7"/>
  <c r="C9" i="7"/>
  <c r="C10" i="7"/>
  <c r="C11" i="7"/>
  <c r="C2" i="7"/>
  <c r="D40" i="4"/>
  <c r="E40" i="4"/>
  <c r="F40" i="4"/>
  <c r="G40" i="4"/>
  <c r="D41" i="4"/>
  <c r="E41" i="4"/>
  <c r="F41" i="4"/>
  <c r="G41" i="4"/>
  <c r="D42" i="4"/>
  <c r="E42" i="4"/>
  <c r="F42" i="4"/>
  <c r="G42" i="4"/>
  <c r="E39" i="4"/>
  <c r="F39" i="4"/>
  <c r="G39" i="4"/>
  <c r="D39" i="4"/>
  <c r="D32" i="4"/>
  <c r="E32" i="4"/>
  <c r="F32" i="4"/>
  <c r="G32" i="4"/>
  <c r="D33" i="4"/>
  <c r="E33" i="4"/>
  <c r="F33" i="4"/>
  <c r="G33" i="4"/>
  <c r="D34" i="4"/>
  <c r="E34" i="4"/>
  <c r="F34" i="4"/>
  <c r="G34" i="4"/>
  <c r="E31" i="4"/>
  <c r="F31" i="4"/>
  <c r="G31" i="4"/>
  <c r="D31" i="4"/>
  <c r="R22" i="4"/>
  <c r="R23" i="4"/>
  <c r="R24" i="4"/>
  <c r="R25" i="4"/>
  <c r="R21" i="4"/>
  <c r="R12" i="4"/>
  <c r="R13" i="4"/>
  <c r="R14" i="4"/>
  <c r="R15" i="4"/>
  <c r="N12" i="4"/>
  <c r="N13" i="4"/>
  <c r="N14" i="4"/>
  <c r="N15" i="4"/>
  <c r="N11" i="4"/>
  <c r="N22" i="4"/>
  <c r="N23" i="4"/>
  <c r="N24" i="4"/>
  <c r="N25" i="4"/>
  <c r="N21" i="4"/>
  <c r="Q13" i="7" l="1"/>
  <c r="O13" i="7"/>
  <c r="O14" i="7" s="1"/>
  <c r="O20" i="7"/>
  <c r="O21" i="7" s="1"/>
  <c r="F29" i="7"/>
  <c r="C29" i="7"/>
  <c r="B25" i="7"/>
  <c r="B26" i="7"/>
  <c r="B27" i="7"/>
  <c r="B24" i="7"/>
  <c r="C42" i="4"/>
  <c r="C41" i="4"/>
  <c r="C40" i="4"/>
  <c r="C39" i="4"/>
  <c r="C34" i="4"/>
  <c r="C33" i="4"/>
  <c r="C32" i="4"/>
  <c r="C31" i="4"/>
  <c r="H21" i="7"/>
  <c r="C21" i="7"/>
  <c r="H20" i="7"/>
  <c r="C20" i="7"/>
  <c r="H19" i="7"/>
  <c r="C19" i="7"/>
  <c r="H18" i="7"/>
  <c r="C18" i="7"/>
  <c r="I4" i="6"/>
  <c r="J4" i="6" s="1"/>
  <c r="K4" i="6" s="1"/>
  <c r="G4" i="6"/>
  <c r="I3" i="6"/>
  <c r="J3" i="6" s="1"/>
  <c r="K3" i="6" s="1"/>
  <c r="G3" i="6"/>
  <c r="D25" i="7" l="1"/>
  <c r="N39" i="4" s="1"/>
  <c r="K26" i="7"/>
  <c r="O33" i="4" s="1"/>
  <c r="J24" i="7"/>
  <c r="M32" i="4" s="1"/>
  <c r="H25" i="7"/>
  <c r="N43" i="4" s="1"/>
  <c r="I25" i="7"/>
  <c r="N31" i="4" s="1"/>
  <c r="L25" i="7"/>
  <c r="N34" i="4" s="1"/>
  <c r="K27" i="7"/>
  <c r="P33" i="4" s="1"/>
  <c r="F26" i="7"/>
  <c r="O41" i="4" s="1"/>
  <c r="G26" i="7"/>
  <c r="O42" i="4" s="1"/>
  <c r="J26" i="7"/>
  <c r="O32" i="4" s="1"/>
  <c r="E25" i="7"/>
  <c r="N40" i="4" s="1"/>
  <c r="L26" i="7"/>
  <c r="O34" i="4" s="1"/>
  <c r="K24" i="7"/>
  <c r="M33" i="4" s="1"/>
  <c r="D24" i="7"/>
  <c r="M39" i="4" s="1"/>
  <c r="G27" i="7"/>
  <c r="P42" i="4" s="1"/>
  <c r="H27" i="7"/>
  <c r="P43" i="4" s="1"/>
  <c r="D26" i="7"/>
  <c r="O39" i="4" s="1"/>
  <c r="E24" i="7"/>
  <c r="M40" i="4" s="1"/>
  <c r="F24" i="7"/>
  <c r="M41" i="4" s="1"/>
  <c r="I26" i="7"/>
  <c r="O31" i="4" s="1"/>
  <c r="F25" i="7"/>
  <c r="N41" i="4" s="1"/>
  <c r="D27" i="7"/>
  <c r="P39" i="4" s="1"/>
  <c r="L24" i="7"/>
  <c r="M34" i="4" s="1"/>
  <c r="F27" i="7"/>
  <c r="P41" i="4" s="1"/>
  <c r="I27" i="7"/>
  <c r="P31" i="4" s="1"/>
  <c r="E26" i="7"/>
  <c r="O40" i="4" s="1"/>
  <c r="G24" i="7"/>
  <c r="M42" i="4" s="1"/>
  <c r="H24" i="7"/>
  <c r="M43" i="4" s="1"/>
  <c r="G25" i="7"/>
  <c r="N42" i="4" s="1"/>
  <c r="E27" i="7"/>
  <c r="P40" i="4" s="1"/>
  <c r="J27" i="7"/>
  <c r="P32" i="4" s="1"/>
  <c r="L27" i="7"/>
  <c r="P34" i="4" s="1"/>
  <c r="H26" i="7"/>
  <c r="O43" i="4" s="1"/>
  <c r="I24" i="7"/>
  <c r="M31" i="4" s="1"/>
  <c r="J25" i="7"/>
  <c r="N32" i="4" s="1"/>
  <c r="K25" i="7"/>
  <c r="N33" i="4" s="1"/>
  <c r="C30" i="7"/>
  <c r="C31" i="7"/>
  <c r="C32" i="7"/>
  <c r="F31" i="7"/>
  <c r="F32" i="7"/>
  <c r="F33" i="7"/>
  <c r="F30" i="7"/>
  <c r="O22" i="7"/>
  <c r="Q16" i="7"/>
  <c r="Q17" i="7"/>
  <c r="Q18" i="7"/>
  <c r="Q14" i="7"/>
  <c r="O15" i="7"/>
  <c r="O16" i="7"/>
  <c r="O17" i="7"/>
  <c r="O18" i="7"/>
  <c r="Q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Mihaescu</author>
  </authors>
  <commentList>
    <comment ref="O14" authorId="0" shapeId="0" xr:uid="{C34E9469-DF92-4102-80DA-D5EC1859FEFA}">
      <text>
        <r>
          <rPr>
            <b/>
            <sz val="9"/>
            <color indexed="81"/>
            <rFont val="Tahoma"/>
            <family val="2"/>
          </rPr>
          <t>Leon Mihaescu: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0" shapeId="0" xr:uid="{FEF51D6E-F1AD-481A-93ED-8FE3EE6E7647}">
      <text>
        <r>
          <rPr>
            <b/>
            <sz val="9"/>
            <color indexed="81"/>
            <rFont val="Tahoma"/>
            <family val="2"/>
          </rPr>
          <t>Leon Mihaescu: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<sst xmlns="http://schemas.openxmlformats.org/spreadsheetml/2006/main" count="358" uniqueCount="134">
  <si>
    <t>State</t>
  </si>
  <si>
    <t>Nevada</t>
  </si>
  <si>
    <t>Rhode Island</t>
  </si>
  <si>
    <t>Michigan</t>
  </si>
  <si>
    <t>Illinois</t>
  </si>
  <si>
    <t>California</t>
  </si>
  <si>
    <t>Wyoming</t>
  </si>
  <si>
    <t>Vermont</t>
  </si>
  <si>
    <t>North Dakota</t>
  </si>
  <si>
    <t>Alaska</t>
  </si>
  <si>
    <t>South Dakota</t>
  </si>
  <si>
    <t>Delaware</t>
  </si>
  <si>
    <t>Montana</t>
  </si>
  <si>
    <t>New Hampshire</t>
  </si>
  <si>
    <t>Maine</t>
  </si>
  <si>
    <t>Hawaii</t>
  </si>
  <si>
    <t>Idaho</t>
  </si>
  <si>
    <t>West Virginia</t>
  </si>
  <si>
    <t>Nebraska</t>
  </si>
  <si>
    <t>New Mexico</t>
  </si>
  <si>
    <t>Utah</t>
  </si>
  <si>
    <t>Kansas</t>
  </si>
  <si>
    <t>Arkansas</t>
  </si>
  <si>
    <t>Mississippi</t>
  </si>
  <si>
    <t>Iowa</t>
  </si>
  <si>
    <t>Connecticut</t>
  </si>
  <si>
    <t>Oklahoma</t>
  </si>
  <si>
    <t>Oregon</t>
  </si>
  <si>
    <t>Kentucky</t>
  </si>
  <si>
    <t>Louisiana</t>
  </si>
  <si>
    <t>South Carolina</t>
  </si>
  <si>
    <t>Alabama</t>
  </si>
  <si>
    <t>Colorado</t>
  </si>
  <si>
    <t>Minnesota</t>
  </si>
  <si>
    <t>Wisconsin</t>
  </si>
  <si>
    <t>Maryland</t>
  </si>
  <si>
    <t>Missouri</t>
  </si>
  <si>
    <t>Tennessee</t>
  </si>
  <si>
    <t>Indiana</t>
  </si>
  <si>
    <t>Arizona</t>
  </si>
  <si>
    <t>Massachusetts</t>
  </si>
  <si>
    <t>Washington</t>
  </si>
  <si>
    <t>Virginia</t>
  </si>
  <si>
    <t>New Jersey</t>
  </si>
  <si>
    <t>North Carolina</t>
  </si>
  <si>
    <t>Georgia</t>
  </si>
  <si>
    <t>Ohio</t>
  </si>
  <si>
    <t>Pennsylvania</t>
  </si>
  <si>
    <t>Florida</t>
  </si>
  <si>
    <t>New York</t>
  </si>
  <si>
    <t>Texas</t>
  </si>
  <si>
    <t>Expenses</t>
  </si>
  <si>
    <t>% of US</t>
  </si>
  <si>
    <t>Region</t>
  </si>
  <si>
    <t>The Mid-West</t>
  </si>
  <si>
    <t>The North-East</t>
  </si>
  <si>
    <t>The South</t>
  </si>
  <si>
    <t>The West</t>
  </si>
  <si>
    <t>Revenue</t>
  </si>
  <si>
    <t>All Regions</t>
  </si>
  <si>
    <t>FTE</t>
  </si>
  <si>
    <t>Late Debtors</t>
  </si>
  <si>
    <t>Late Debt</t>
  </si>
  <si>
    <t>Top 10 All Regions</t>
  </si>
  <si>
    <t>Late Debt %</t>
  </si>
  <si>
    <t>Ú</t>
  </si>
  <si>
    <t>Page Views</t>
  </si>
  <si>
    <t>Avg Visitors Per Day</t>
  </si>
  <si>
    <t>Average Visit Duration</t>
  </si>
  <si>
    <t>Returning Visitors</t>
  </si>
  <si>
    <t>Trend</t>
  </si>
  <si>
    <t>Facebook</t>
  </si>
  <si>
    <t>Twitter</t>
  </si>
  <si>
    <t>Linkedin</t>
  </si>
  <si>
    <t>YouTube</t>
  </si>
  <si>
    <t>United States</t>
  </si>
  <si>
    <t>Germany</t>
  </si>
  <si>
    <t>United Kingdom</t>
  </si>
  <si>
    <t>France</t>
  </si>
  <si>
    <t>Spain</t>
  </si>
  <si>
    <t>Russia</t>
  </si>
  <si>
    <t>Greece</t>
  </si>
  <si>
    <t>Netherlands</t>
  </si>
  <si>
    <t>Brazil</t>
  </si>
  <si>
    <t>Argentina</t>
  </si>
  <si>
    <t>Japan</t>
  </si>
  <si>
    <t>China</t>
  </si>
  <si>
    <t>Australia</t>
  </si>
  <si>
    <t>Indonesia</t>
  </si>
  <si>
    <t>Mexico</t>
  </si>
  <si>
    <t>Canada</t>
  </si>
  <si>
    <t>South Africa</t>
  </si>
  <si>
    <t>Croatia</t>
  </si>
  <si>
    <t>Italy</t>
  </si>
  <si>
    <t>Switzerland</t>
  </si>
  <si>
    <t>Year</t>
  </si>
  <si>
    <t>Country</t>
  </si>
  <si>
    <t>Revenue Region</t>
  </si>
  <si>
    <t>Search Engines</t>
  </si>
  <si>
    <t>Google</t>
  </si>
  <si>
    <t>Bing</t>
  </si>
  <si>
    <t>Other</t>
  </si>
  <si>
    <t>% Split</t>
  </si>
  <si>
    <t>Safari</t>
  </si>
  <si>
    <t>Chrome</t>
  </si>
  <si>
    <t>Firefox</t>
  </si>
  <si>
    <t>Browser</t>
  </si>
  <si>
    <t>TikTok</t>
  </si>
  <si>
    <t>Revenue 2020</t>
  </si>
  <si>
    <t>Revenue 2021</t>
  </si>
  <si>
    <t>Revenue 2022</t>
  </si>
  <si>
    <t>Revenue 2023</t>
  </si>
  <si>
    <t>Expenses 2020</t>
  </si>
  <si>
    <t>Expenses 2021</t>
  </si>
  <si>
    <t>Expenses 2022</t>
  </si>
  <si>
    <t>Expenses 2023</t>
  </si>
  <si>
    <t>Staff (FTE Count)</t>
  </si>
  <si>
    <t>Staff Rank Region</t>
  </si>
  <si>
    <t>Revenue Rank</t>
  </si>
  <si>
    <t>Expenses Rank</t>
  </si>
  <si>
    <t>Late Debtors Rank Region</t>
  </si>
  <si>
    <t>Total Revenue</t>
  </si>
  <si>
    <t>Total Expenses</t>
  </si>
  <si>
    <t>%</t>
  </si>
  <si>
    <t xml:space="preserve">TOP 5 Revenue State </t>
  </si>
  <si>
    <t>TOP 5 Expenses State</t>
  </si>
  <si>
    <t>Revenue State (Based on 2023)</t>
  </si>
  <si>
    <t>Expense State (Based on 2023)</t>
  </si>
  <si>
    <t>COUNTRY</t>
  </si>
  <si>
    <t>YEAR</t>
  </si>
  <si>
    <t>State (FTE Count)</t>
  </si>
  <si>
    <t>£</t>
  </si>
  <si>
    <t>Edge</t>
  </si>
  <si>
    <t>Page VEdgews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</si>
</sst>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-&quot;$&quot;* #,##0_-;\-&quot;$&quot;* #,##0_-;_-&quot;$&quot;* &quot;-&quot;??_-;_-@_-"/>
    <numFmt numFmtId="168" formatCode="_-* #,##0_-;\-* #,##0_-;_-* &quot;-&quot;??_-;_-@_-"/>
    <numFmt numFmtId="169" formatCode="_-* #,##0.0_-;\-* #,##0.0_-;_-* &quot;-&quot;??_-;_-@_-"/>
    <numFmt numFmtId="170" formatCode="#,##0.###,,\ &quot;M&quot;"/>
    <numFmt numFmtId="171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3" tint="0.39997558519241921"/>
      <name val="Wingdings"/>
      <charset val="2"/>
    </font>
    <font>
      <b/>
      <sz val="11"/>
      <color theme="4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 tint="0.39997558519241921"/>
      <name val="Wingdings"/>
      <charset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3" borderId="0" xfId="0" applyFill="1"/>
    <xf numFmtId="0" fontId="0" fillId="4" borderId="0" xfId="0" applyFill="1"/>
    <xf numFmtId="165" fontId="0" fillId="0" borderId="0" xfId="1" applyFont="1"/>
    <xf numFmtId="167" fontId="1" fillId="0" borderId="0" xfId="2" applyNumberFormat="1" applyFont="1"/>
    <xf numFmtId="3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9" fontId="0" fillId="0" borderId="0" xfId="1" applyNumberFormat="1" applyFont="1"/>
    <xf numFmtId="16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right" wrapText="1"/>
    </xf>
    <xf numFmtId="0" fontId="12" fillId="3" borderId="0" xfId="0" applyFont="1" applyFill="1" applyAlignment="1">
      <alignment wrapText="1"/>
    </xf>
    <xf numFmtId="0" fontId="12" fillId="8" borderId="0" xfId="0" applyFont="1" applyFill="1" applyAlignment="1">
      <alignment horizontal="right" wrapText="1"/>
    </xf>
    <xf numFmtId="0" fontId="12" fillId="8" borderId="0" xfId="0" applyFont="1" applyFill="1"/>
    <xf numFmtId="0" fontId="0" fillId="8" borderId="0" xfId="0" applyFill="1"/>
    <xf numFmtId="9" fontId="0" fillId="8" borderId="0" xfId="0" applyNumberFormat="1" applyFill="1"/>
    <xf numFmtId="9" fontId="0" fillId="8" borderId="0" xfId="3" applyFont="1" applyFill="1"/>
    <xf numFmtId="0" fontId="11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indent="5"/>
    </xf>
    <xf numFmtId="0" fontId="8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1" xfId="0" applyBorder="1"/>
    <xf numFmtId="168" fontId="0" fillId="0" borderId="1" xfId="1" applyNumberFormat="1" applyFont="1" applyBorder="1"/>
    <xf numFmtId="0" fontId="0" fillId="0" borderId="1" xfId="0" applyBorder="1" applyAlignment="1">
      <alignment horizontal="center"/>
    </xf>
    <xf numFmtId="9" fontId="0" fillId="0" borderId="1" xfId="3" applyFont="1" applyBorder="1"/>
    <xf numFmtId="0" fontId="12" fillId="0" borderId="1" xfId="0" applyFont="1" applyBorder="1" applyAlignment="1">
      <alignment horizontal="right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8" fontId="0" fillId="0" borderId="1" xfId="0" applyNumberFormat="1" applyBorder="1"/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165" fontId="0" fillId="0" borderId="1" xfId="1" applyFont="1" applyBorder="1"/>
    <xf numFmtId="0" fontId="2" fillId="13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right" wrapText="1"/>
    </xf>
    <xf numFmtId="9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3" applyNumberFormat="1" applyFont="1" applyBorder="1"/>
    <xf numFmtId="0" fontId="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7" fontId="0" fillId="5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0" borderId="1" xfId="0" applyNumberFormat="1" applyBorder="1"/>
    <xf numFmtId="167" fontId="1" fillId="0" borderId="1" xfId="2" applyNumberFormat="1" applyFont="1" applyBorder="1"/>
    <xf numFmtId="167" fontId="0" fillId="0" borderId="1" xfId="2" applyNumberFormat="1" applyFont="1" applyBorder="1"/>
    <xf numFmtId="165" fontId="1" fillId="0" borderId="1" xfId="1" applyFont="1" applyFill="1" applyBorder="1"/>
    <xf numFmtId="165" fontId="0" fillId="0" borderId="1" xfId="1" applyFont="1" applyFill="1" applyBorder="1"/>
    <xf numFmtId="165" fontId="0" fillId="10" borderId="1" xfId="1" applyFont="1" applyFill="1" applyBorder="1"/>
    <xf numFmtId="165" fontId="1" fillId="0" borderId="1" xfId="1" applyFont="1" applyBorder="1"/>
    <xf numFmtId="0" fontId="2" fillId="12" borderId="1" xfId="0" applyFont="1" applyFill="1" applyBorder="1" applyAlignment="1">
      <alignment horizontal="right"/>
    </xf>
    <xf numFmtId="0" fontId="14" fillId="11" borderId="1" xfId="0" applyFont="1" applyFill="1" applyBorder="1" applyAlignment="1">
      <alignment horizontal="right"/>
    </xf>
    <xf numFmtId="0" fontId="13" fillId="12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168" fontId="5" fillId="0" borderId="0" xfId="1" applyNumberFormat="1" applyFont="1" applyFill="1"/>
    <xf numFmtId="0" fontId="5" fillId="0" borderId="0" xfId="0" applyFont="1" applyAlignment="1">
      <alignment horizontal="right"/>
    </xf>
    <xf numFmtId="168" fontId="0" fillId="0" borderId="0" xfId="1" applyNumberFormat="1" applyFont="1" applyFill="1" applyAlignment="1">
      <alignment horizontal="center"/>
    </xf>
    <xf numFmtId="0" fontId="9" fillId="0" borderId="0" xfId="0" applyFont="1"/>
    <xf numFmtId="170" fontId="0" fillId="0" borderId="1" xfId="1" applyNumberFormat="1" applyFont="1" applyBorder="1"/>
    <xf numFmtId="3" fontId="0" fillId="0" borderId="1" xfId="1" applyNumberFormat="1" applyFont="1" applyBorder="1"/>
    <xf numFmtId="10" fontId="0" fillId="0" borderId="1" xfId="1" applyNumberFormat="1" applyFont="1" applyBorder="1"/>
    <xf numFmtId="171" fontId="15" fillId="0" borderId="1" xfId="2" applyNumberFormat="1" applyFont="1" applyBorder="1" applyAlignment="1">
      <alignment horizontal="right"/>
    </xf>
    <xf numFmtId="170" fontId="0" fillId="0" borderId="1" xfId="0" applyNumberFormat="1" applyBorder="1"/>
    <xf numFmtId="10" fontId="0" fillId="0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0" fillId="0" borderId="1" xfId="0" applyNumberFormat="1" applyBorder="1"/>
    <xf numFmtId="0" fontId="14" fillId="16" borderId="0" xfId="0" applyFont="1" applyFill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3" fillId="17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left" indent="5"/>
    </xf>
    <xf numFmtId="165" fontId="0" fillId="0" borderId="0" xfId="1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9">
    <dxf>
      <fill>
        <patternFill>
          <fgColor theme="0" tint="-0.499984740745262"/>
          <bgColor theme="0" tint="-0.499984740745262"/>
        </patternFill>
      </fill>
    </dxf>
    <dxf>
      <fill>
        <patternFill>
          <fgColor theme="0" tint="-0.34998626667073579"/>
          <bgColor theme="0" tint="-0.24994659260841701"/>
        </patternFill>
      </fill>
    </dxf>
    <dxf>
      <fill>
        <patternFill>
          <fgColor theme="0" tint="-0.24994659260841701"/>
          <bgColor theme="0" tint="-0.2499465926084170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>
          <fgColor theme="0" tint="-0.499984740745262"/>
          <bgColor theme="0" tint="-0.499984740745262"/>
        </patternFill>
      </fill>
    </dxf>
    <dxf>
      <fill>
        <patternFill>
          <fgColor theme="0" tint="-0.34998626667073579"/>
          <bgColor theme="0" tint="-0.24994659260841701"/>
        </patternFill>
      </fill>
    </dxf>
    <dxf>
      <fill>
        <patternFill>
          <fgColor theme="0" tint="-0.24994659260841701"/>
          <bgColor theme="0" tint="-0.2499465926084170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>
          <fgColor theme="0" tint="-0.499984740745262"/>
          <bgColor theme="0" tint="-0.499984740745262"/>
        </patternFill>
      </fill>
    </dxf>
    <dxf>
      <fill>
        <patternFill>
          <fgColor theme="0" tint="-0.34998626667073579"/>
          <bgColor theme="0" tint="-0.24994659260841701"/>
        </patternFill>
      </fill>
    </dxf>
    <dxf>
      <fill>
        <patternFill>
          <fgColor theme="0" tint="-0.24994659260841701"/>
          <bgColor theme="0" tint="-0.2499465926084170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>
          <fgColor theme="0" tint="-0.499984740745262"/>
          <bgColor theme="0" tint="-0.499984740745262"/>
        </patternFill>
      </fill>
    </dxf>
    <dxf>
      <fill>
        <patternFill>
          <fgColor theme="0" tint="-0.34998626667073579"/>
          <bgColor theme="0" tint="-0.24994659260841701"/>
        </patternFill>
      </fill>
    </dxf>
    <dxf>
      <fill>
        <patternFill>
          <fgColor theme="0" tint="-0.24994659260841701"/>
          <bgColor theme="0" tint="-0.2499465926084170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9-400A-B638-2F826A553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9-400A-B638-2F826A553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19-400A-B638-2F826A553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19-400A-B638-2F826A55366E}"/>
              </c:ext>
            </c:extLst>
          </c:dPt>
          <c:dLbls>
            <c:dLbl>
              <c:idx val="0"/>
              <c:layout>
                <c:manualLayout>
                  <c:x val="0.15557889826902679"/>
                  <c:y val="-0.1030824783265728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573009410438826"/>
                      <c:h val="0.197115087886741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819-400A-B638-2F826A55366E}"/>
                </c:ext>
              </c:extLst>
            </c:dLbl>
            <c:dLbl>
              <c:idx val="1"/>
              <c:layout>
                <c:manualLayout>
                  <c:x val="9.6284651844126323E-2"/>
                  <c:y val="-3.7037037037037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9-400A-B638-2F826A55366E}"/>
                </c:ext>
              </c:extLst>
            </c:dLbl>
            <c:dLbl>
              <c:idx val="2"/>
              <c:layout>
                <c:manualLayout>
                  <c:x val="-0.12558867631842568"/>
                  <c:y val="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9-400A-B638-2F826A55366E}"/>
                </c:ext>
              </c:extLst>
            </c:dLbl>
            <c:dLbl>
              <c:idx val="3"/>
              <c:layout>
                <c:manualLayout>
                  <c:x val="-8.791207342289796E-2"/>
                  <c:y val="-5.55555555555555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9-400A-B638-2F826A5536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Calculations!$E$30:$E$33</c:f>
              <c:strCache>
                <c:ptCount val="4"/>
                <c:pt idx="0">
                  <c:v>Safari</c:v>
                </c:pt>
                <c:pt idx="1">
                  <c:v>Chrome</c:v>
                </c:pt>
                <c:pt idx="2">
                  <c:v>Firefox</c:v>
                </c:pt>
                <c:pt idx="3">
                  <c:v>Edge</c:v>
                </c:pt>
              </c:strCache>
            </c:strRef>
          </c:cat>
          <c:val>
            <c:numRef>
              <c:f>Calculations!$F$30:$F$33</c:f>
              <c:numCache>
                <c:formatCode>0%</c:formatCode>
                <c:ptCount val="4"/>
                <c:pt idx="0">
                  <c:v>0.08</c:v>
                </c:pt>
                <c:pt idx="1">
                  <c:v>0.41</c:v>
                </c:pt>
                <c:pt idx="2">
                  <c:v>0.14000000000000001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19-400A-B638-2F826A55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49225426586073E-2"/>
          <c:y val="0.10164424514200299"/>
          <c:w val="0.9143914522394645"/>
          <c:h val="0.5535232983769404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Calculations!$G$1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Calculations!$C$2:$C$11</c:f>
              <c:strCache>
                <c:ptCount val="10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Illinois </c:v>
                </c:pt>
                <c:pt idx="4">
                  <c:v> Florida </c:v>
                </c:pt>
                <c:pt idx="5">
                  <c:v> New Jersey </c:v>
                </c:pt>
                <c:pt idx="6">
                  <c:v> Pennsylvania </c:v>
                </c:pt>
                <c:pt idx="7">
                  <c:v> Washington </c:v>
                </c:pt>
                <c:pt idx="8">
                  <c:v> Ohio </c:v>
                </c:pt>
                <c:pt idx="9">
                  <c:v> Colorado </c:v>
                </c:pt>
              </c:strCache>
            </c:strRef>
          </c:cat>
          <c:val>
            <c:numRef>
              <c:f>Calculations!$G$2:$G$11</c:f>
              <c:numCache>
                <c:formatCode>#,##0.###,,\ "M"</c:formatCode>
                <c:ptCount val="10"/>
                <c:pt idx="0">
                  <c:v>2483045.5652528009</c:v>
                </c:pt>
                <c:pt idx="1">
                  <c:v>2147414.9062299998</c:v>
                </c:pt>
                <c:pt idx="2">
                  <c:v>2046905.25241</c:v>
                </c:pt>
                <c:pt idx="3">
                  <c:v>1264843.4224550002</c:v>
                </c:pt>
                <c:pt idx="4">
                  <c:v>1242667.539775</c:v>
                </c:pt>
                <c:pt idx="5">
                  <c:v>1158604.3397249999</c:v>
                </c:pt>
                <c:pt idx="6">
                  <c:v>1107593.7999749999</c:v>
                </c:pt>
                <c:pt idx="7">
                  <c:v>1066183.7144599999</c:v>
                </c:pt>
                <c:pt idx="8">
                  <c:v>1002625.8409</c:v>
                </c:pt>
                <c:pt idx="9">
                  <c:v>807315.35857000004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2-4FE8-AE99-5ED5EE7F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091499032"/>
        <c:axId val="1091499360"/>
      </c:barChart>
      <c:lineChart>
        <c:grouping val="standard"/>
        <c:varyColors val="0"/>
        <c:ser>
          <c:idx val="0"/>
          <c:order val="0"/>
          <c:tx>
            <c:strRef>
              <c:f>Calculations!$D$1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Calculations!$C$2:$C$11</c:f>
              <c:strCache>
                <c:ptCount val="10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Illinois </c:v>
                </c:pt>
                <c:pt idx="4">
                  <c:v> Florida </c:v>
                </c:pt>
                <c:pt idx="5">
                  <c:v> New Jersey </c:v>
                </c:pt>
                <c:pt idx="6">
                  <c:v> Pennsylvania </c:v>
                </c:pt>
                <c:pt idx="7">
                  <c:v> Washington </c:v>
                </c:pt>
                <c:pt idx="8">
                  <c:v> Ohio </c:v>
                </c:pt>
                <c:pt idx="9">
                  <c:v> Colorado </c:v>
                </c:pt>
              </c:strCache>
            </c:strRef>
          </c:cat>
          <c:val>
            <c:numRef>
              <c:f>Calculations!$D$2:$D$11</c:f>
              <c:numCache>
                <c:formatCode>#,##0.###,,\ "M"</c:formatCode>
                <c:ptCount val="10"/>
                <c:pt idx="0">
                  <c:v>1787984.7286865602</c:v>
                </c:pt>
                <c:pt idx="1">
                  <c:v>1676519.8460053997</c:v>
                </c:pt>
                <c:pt idx="2">
                  <c:v>1536782.3509922</c:v>
                </c:pt>
                <c:pt idx="3">
                  <c:v>950567.47242110013</c:v>
                </c:pt>
                <c:pt idx="4">
                  <c:v>933901.63665550016</c:v>
                </c:pt>
                <c:pt idx="5">
                  <c:v>871083.34928999993</c:v>
                </c:pt>
                <c:pt idx="6">
                  <c:v>832389.70153949992</c:v>
                </c:pt>
                <c:pt idx="7">
                  <c:v>820326.88940400002</c:v>
                </c:pt>
                <c:pt idx="8">
                  <c:v>848682.50264680013</c:v>
                </c:pt>
                <c:pt idx="9">
                  <c:v>645274.74904200004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2-4FE8-AE99-5ED5EE7F0603}"/>
            </c:ext>
          </c:extLst>
        </c:ser>
        <c:ser>
          <c:idx val="1"/>
          <c:order val="1"/>
          <c:tx>
            <c:strRef>
              <c:f>Calculations!$E$1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Calculations!$C$2:$C$11</c:f>
              <c:strCache>
                <c:ptCount val="10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Illinois </c:v>
                </c:pt>
                <c:pt idx="4">
                  <c:v> Florida </c:v>
                </c:pt>
                <c:pt idx="5">
                  <c:v> New Jersey </c:v>
                </c:pt>
                <c:pt idx="6">
                  <c:v> Pennsylvania </c:v>
                </c:pt>
                <c:pt idx="7">
                  <c:v> Washington </c:v>
                </c:pt>
                <c:pt idx="8">
                  <c:v> Ohio </c:v>
                </c:pt>
                <c:pt idx="9">
                  <c:v> Colorado </c:v>
                </c:pt>
              </c:strCache>
            </c:strRef>
          </c:cat>
          <c:val>
            <c:numRef>
              <c:f>Calculations!$E$2:$E$11</c:f>
              <c:numCache>
                <c:formatCode>#,##0.###,,\ "M"</c:formatCode>
                <c:ptCount val="10"/>
                <c:pt idx="0">
                  <c:v>2340508.5920000002</c:v>
                </c:pt>
                <c:pt idx="1">
                  <c:v>2194598.7799999998</c:v>
                </c:pt>
                <c:pt idx="2">
                  <c:v>2013679.54</c:v>
                </c:pt>
                <c:pt idx="3">
                  <c:v>1244312.27</c:v>
                </c:pt>
                <c:pt idx="4">
                  <c:v>1222496.3500000001</c:v>
                </c:pt>
                <c:pt idx="5">
                  <c:v>1113774.8999999999</c:v>
                </c:pt>
                <c:pt idx="6">
                  <c:v>1089615.1499999999</c:v>
                </c:pt>
                <c:pt idx="7">
                  <c:v>1048877.24</c:v>
                </c:pt>
                <c:pt idx="8">
                  <c:v>1110942.76</c:v>
                </c:pt>
                <c:pt idx="9">
                  <c:v>825054.02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2-4FE8-AE99-5ED5EE7F0603}"/>
            </c:ext>
          </c:extLst>
        </c:ser>
        <c:ser>
          <c:idx val="2"/>
          <c:order val="2"/>
          <c:tx>
            <c:strRef>
              <c:f>Calculations!$F$1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Calculations!$C$2:$C$11</c:f>
              <c:strCache>
                <c:ptCount val="10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Illinois </c:v>
                </c:pt>
                <c:pt idx="4">
                  <c:v> Florida </c:v>
                </c:pt>
                <c:pt idx="5">
                  <c:v> New Jersey </c:v>
                </c:pt>
                <c:pt idx="6">
                  <c:v> Pennsylvania </c:v>
                </c:pt>
                <c:pt idx="7">
                  <c:v> Washington </c:v>
                </c:pt>
                <c:pt idx="8">
                  <c:v> Ohio </c:v>
                </c:pt>
                <c:pt idx="9">
                  <c:v> Colorado </c:v>
                </c:pt>
              </c:strCache>
            </c:strRef>
          </c:cat>
          <c:val>
            <c:numRef>
              <c:f>Calculations!$F$2:$F$11</c:f>
              <c:numCache>
                <c:formatCode>#,##0.###,,\ "M"</c:formatCode>
                <c:ptCount val="10"/>
                <c:pt idx="0">
                  <c:v>2410723.8497600006</c:v>
                </c:pt>
                <c:pt idx="1">
                  <c:v>2084868.8409999998</c:v>
                </c:pt>
                <c:pt idx="2">
                  <c:v>1912995.5629999998</c:v>
                </c:pt>
                <c:pt idx="3">
                  <c:v>1182096.6565</c:v>
                </c:pt>
                <c:pt idx="4">
                  <c:v>1161371.5325</c:v>
                </c:pt>
                <c:pt idx="5">
                  <c:v>1058086.1549999998</c:v>
                </c:pt>
                <c:pt idx="6">
                  <c:v>1035134.3924999998</c:v>
                </c:pt>
                <c:pt idx="7">
                  <c:v>996433.37799999991</c:v>
                </c:pt>
                <c:pt idx="8">
                  <c:v>1055395.622</c:v>
                </c:pt>
                <c:pt idx="9">
                  <c:v>849805.64060000004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2-4FE8-AE99-5ED5EE7F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99032"/>
        <c:axId val="1091499360"/>
      </c:lineChart>
      <c:catAx>
        <c:axId val="10914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99360"/>
        <c:crosses val="autoZero"/>
        <c:auto val="1"/>
        <c:lblAlgn val="ctr"/>
        <c:lblOffset val="100"/>
        <c:noMultiLvlLbl val="0"/>
      </c:catAx>
      <c:valAx>
        <c:axId val="1091499360"/>
        <c:scaling>
          <c:orientation val="minMax"/>
        </c:scaling>
        <c:delete val="0"/>
        <c:axPos val="l"/>
        <c:numFmt formatCode="#,##0.###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914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56159351084703"/>
          <c:y val="3.978059831002536E-2"/>
          <c:w val="0.38971837566194961"/>
          <c:h val="0.1674837282111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649627263045794E-2"/>
          <c:y val="0"/>
          <c:w val="0.98722044728434499"/>
          <c:h val="0.813955130608673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Calculations!$L$1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Calculations!$H$2:$H$11</c:f>
              <c:strCache>
                <c:ptCount val="10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Florida </c:v>
                </c:pt>
                <c:pt idx="4">
                  <c:v> Illinois </c:v>
                </c:pt>
                <c:pt idx="5">
                  <c:v> Washington </c:v>
                </c:pt>
                <c:pt idx="6">
                  <c:v> Pennsylvania </c:v>
                </c:pt>
                <c:pt idx="7">
                  <c:v> Michigan </c:v>
                </c:pt>
                <c:pt idx="8">
                  <c:v> Ohio </c:v>
                </c:pt>
                <c:pt idx="9">
                  <c:v> Arizona </c:v>
                </c:pt>
              </c:strCache>
            </c:strRef>
          </c:cat>
          <c:val>
            <c:numRef>
              <c:f>Calculations!$L$2:$L$11</c:f>
              <c:numCache>
                <c:formatCode>#,##0.###,,\ "M"</c:formatCode>
                <c:ptCount val="10"/>
                <c:pt idx="0">
                  <c:v>1167716.592720222</c:v>
                </c:pt>
                <c:pt idx="1">
                  <c:v>1161129.1352648695</c:v>
                </c:pt>
                <c:pt idx="2">
                  <c:v>928670.5551852159</c:v>
                </c:pt>
                <c:pt idx="3">
                  <c:v>901665.59558370709</c:v>
                </c:pt>
                <c:pt idx="4">
                  <c:v>666879.90171052422</c:v>
                </c:pt>
                <c:pt idx="5">
                  <c:v>606794.60930782743</c:v>
                </c:pt>
                <c:pt idx="6">
                  <c:v>482464.84480583202</c:v>
                </c:pt>
                <c:pt idx="7">
                  <c:v>470854.18970743113</c:v>
                </c:pt>
                <c:pt idx="8">
                  <c:v>467183.05238253606</c:v>
                </c:pt>
                <c:pt idx="9">
                  <c:v>466716.60232310399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E9-A098-ACF74407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737712632"/>
        <c:axId val="737710664"/>
      </c:barChart>
      <c:lineChart>
        <c:grouping val="standard"/>
        <c:varyColors val="0"/>
        <c:ser>
          <c:idx val="0"/>
          <c:order val="0"/>
          <c:tx>
            <c:strRef>
              <c:f>Calculations!$K$1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111801242236024E-2"/>
                  <c:y val="-0.101066804816150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DB-4EE9-A098-ACF74407B025}"/>
                </c:ext>
              </c:extLst>
            </c:dLbl>
            <c:dLbl>
              <c:idx val="1"/>
              <c:layout>
                <c:manualLayout>
                  <c:x val="-5.6594284410100913E-2"/>
                  <c:y val="-0.112542252557338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DB-4EE9-A098-ACF74407B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Calculations!$H$5:$H$11</c:f>
              <c:strCache>
                <c:ptCount val="7"/>
                <c:pt idx="0">
                  <c:v> Florida </c:v>
                </c:pt>
                <c:pt idx="1">
                  <c:v> Illinois </c:v>
                </c:pt>
                <c:pt idx="2">
                  <c:v> Washington </c:v>
                </c:pt>
                <c:pt idx="3">
                  <c:v> Pennsylvania </c:v>
                </c:pt>
                <c:pt idx="4">
                  <c:v> Michigan </c:v>
                </c:pt>
                <c:pt idx="5">
                  <c:v> Ohio </c:v>
                </c:pt>
                <c:pt idx="6">
                  <c:v> Arizona </c:v>
                </c:pt>
              </c:strCache>
            </c:strRef>
          </c:cat>
          <c:val>
            <c:numRef>
              <c:f>Calculations!$K$2:$K$11</c:f>
              <c:numCache>
                <c:formatCode>#,##0.###,,\ "M"</c:formatCode>
                <c:ptCount val="10"/>
                <c:pt idx="0">
                  <c:v>1156155.0422972494</c:v>
                </c:pt>
                <c:pt idx="1">
                  <c:v>1149632.80719294</c:v>
                </c:pt>
                <c:pt idx="2">
                  <c:v>919475.797213085</c:v>
                </c:pt>
                <c:pt idx="3">
                  <c:v>892738.21344921493</c:v>
                </c:pt>
                <c:pt idx="4">
                  <c:v>609022.74128814996</c:v>
                </c:pt>
                <c:pt idx="5">
                  <c:v>638731.16769244999</c:v>
                </c:pt>
                <c:pt idx="6">
                  <c:v>603081.05600729003</c:v>
                </c:pt>
                <c:pt idx="7">
                  <c:v>430003.82621683209</c:v>
                </c:pt>
                <c:pt idx="8">
                  <c:v>486649.01289847505</c:v>
                </c:pt>
                <c:pt idx="9">
                  <c:v>583395.75290387997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B-4EE9-A098-ACF74407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414576"/>
        <c:axId val="1011822016"/>
      </c:lineChart>
      <c:catAx>
        <c:axId val="7377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10664"/>
        <c:crossesAt val="5.000000000000001E-2"/>
        <c:auto val="1"/>
        <c:lblAlgn val="ctr"/>
        <c:lblOffset val="350"/>
        <c:tickLblSkip val="1"/>
        <c:noMultiLvlLbl val="0"/>
      </c:catAx>
      <c:valAx>
        <c:axId val="737710664"/>
        <c:scaling>
          <c:orientation val="minMax"/>
        </c:scaling>
        <c:delete val="1"/>
        <c:axPos val="l"/>
        <c:numFmt formatCode="#,##0.###,,\ &quot;M&quot;" sourceLinked="1"/>
        <c:majorTickMark val="none"/>
        <c:minorTickMark val="none"/>
        <c:tickLblPos val="nextTo"/>
        <c:crossAx val="737712632"/>
        <c:crosses val="autoZero"/>
        <c:crossBetween val="between"/>
      </c:valAx>
      <c:valAx>
        <c:axId val="1011822016"/>
        <c:scaling>
          <c:orientation val="minMax"/>
        </c:scaling>
        <c:delete val="1"/>
        <c:axPos val="r"/>
        <c:numFmt formatCode="#,##0.###,,\ &quot;M&quot;" sourceLinked="1"/>
        <c:majorTickMark val="out"/>
        <c:minorTickMark val="none"/>
        <c:tickLblPos val="nextTo"/>
        <c:crossAx val="1089414576"/>
        <c:crosses val="max"/>
        <c:crossBetween val="between"/>
      </c:valAx>
      <c:catAx>
        <c:axId val="108941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82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42213473315834"/>
          <c:y val="4.687445319335079E-2"/>
          <c:w val="0.28195450568678915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Grouped Total</a:t>
            </a:r>
            <a:r>
              <a:rPr lang="en-US" sz="1100" b="1" baseline="0"/>
              <a:t> / Year</a:t>
            </a:r>
            <a:endParaRPr lang="en-US" sz="1100" b="1"/>
          </a:p>
        </c:rich>
      </c:tx>
      <c:layout>
        <c:manualLayout>
          <c:xMode val="edge"/>
          <c:yMode val="edge"/>
          <c:x val="2.039745031871016E-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9-42C6-8BE3-3655DFB3F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9-42C6-8BE3-3655DFB3FE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Calculations!$N$21:$N$22</c:f>
              <c:strCache>
                <c:ptCount val="2"/>
                <c:pt idx="0">
                  <c:v>Revenue</c:v>
                </c:pt>
                <c:pt idx="1">
                  <c:v>Expenses</c:v>
                </c:pt>
              </c:strCache>
            </c:strRef>
          </c:cat>
          <c:val>
            <c:numRef>
              <c:f>Calculations!$O$21:$O$22</c:f>
              <c:numCache>
                <c:formatCode>0.00%</c:formatCode>
                <c:ptCount val="2"/>
                <c:pt idx="0">
                  <c:v>0.66184773186078283</c:v>
                </c:pt>
                <c:pt idx="1">
                  <c:v>0.33815226813921723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9-42C6-8BE3-3655DFB3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0.4918192476806399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214441208450703"/>
                      <c:h val="0.20056224899598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6BC-4CB1-B906-87412FF13BC8}"/>
                </c:ext>
              </c:extLst>
            </c:dLbl>
            <c:dLbl>
              <c:idx val="1"/>
              <c:layout>
                <c:manualLayout>
                  <c:x val="-0.4738012194374516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259489116543434"/>
                      <c:h val="0.20056224899598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6BC-4CB1-B906-87412FF13BC8}"/>
                </c:ext>
              </c:extLst>
            </c:dLbl>
            <c:dLbl>
              <c:idx val="2"/>
              <c:layout>
                <c:manualLayout>
                  <c:x val="-0.47380178693440417"/>
                  <c:y val="-7.362699416686261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259489116543434"/>
                      <c:h val="0.20056224899598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6BC-4CB1-B906-87412FF13BC8}"/>
                </c:ext>
              </c:extLst>
            </c:dLbl>
            <c:dLbl>
              <c:idx val="3"/>
              <c:layout>
                <c:manualLayout>
                  <c:x val="-0.35255918425718052"/>
                  <c:y val="-3.681349708343130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403624262537709"/>
                      <c:h val="0.20056224899598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6BC-4CB1-B906-87412FF13BC8}"/>
                </c:ext>
              </c:extLst>
            </c:dLbl>
            <c:dLbl>
              <c:idx val="4"/>
              <c:layout>
                <c:manualLayout>
                  <c:x val="-0.33347993671273984"/>
                  <c:y val="-8.03212851405622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62182003082642"/>
                      <c:h val="0.20056224899598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6BC-4CB1-B906-87412FF13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Calculations!$N$14:$N$18</c:f>
              <c:strCache>
                <c:ptCount val="5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Illinois </c:v>
                </c:pt>
                <c:pt idx="4">
                  <c:v> Florida </c:v>
                </c:pt>
              </c:strCache>
            </c:strRef>
          </c:cat>
          <c:val>
            <c:numRef>
              <c:f>Calculations!$O$14:$O$18</c:f>
              <c:numCache>
                <c:formatCode>#,##0.###,,\ "M"</c:formatCode>
                <c:ptCount val="5"/>
                <c:pt idx="0">
                  <c:v>2483045.5652528009</c:v>
                </c:pt>
                <c:pt idx="1">
                  <c:v>2147414.9062299998</c:v>
                </c:pt>
                <c:pt idx="2">
                  <c:v>2046905.25241</c:v>
                </c:pt>
                <c:pt idx="3">
                  <c:v>1264843.4224550002</c:v>
                </c:pt>
                <c:pt idx="4">
                  <c:v>1242667.539775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C-4CB1-B906-87412FF1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0"/>
        <c:axId val="960632000"/>
        <c:axId val="960632656"/>
      </c:barChart>
      <c:catAx>
        <c:axId val="9606320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960632656"/>
        <c:crosses val="autoZero"/>
        <c:auto val="1"/>
        <c:lblAlgn val="ctr"/>
        <c:lblOffset val="100"/>
        <c:noMultiLvlLbl val="0"/>
      </c:catAx>
      <c:valAx>
        <c:axId val="960632656"/>
        <c:scaling>
          <c:orientation val="minMax"/>
        </c:scaling>
        <c:delete val="1"/>
        <c:axPos val="t"/>
        <c:numFmt formatCode="#,##0.###,,\ &quot;M&quot;" sourceLinked="1"/>
        <c:majorTickMark val="none"/>
        <c:minorTickMark val="none"/>
        <c:tickLblPos val="nextTo"/>
        <c:crossAx val="9606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Calculations!$P$13</c:f>
              <c:strCache>
                <c:ptCount val="1"/>
                <c:pt idx="0">
                  <c:v>TOP 5 Expenses State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331556689540569"/>
                      <c:h val="0.20056233595800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42B-4C06-9006-37A711C5B85F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890114430085502"/>
                      <c:h val="0.20056233595800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2B-4C06-9006-37A711C5B85F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448672170630435"/>
                      <c:h val="0.20056233595800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42B-4C06-9006-37A711C5B85F}"/>
                </c:ext>
              </c:extLst>
            </c:dLbl>
            <c:dLbl>
              <c:idx val="3"/>
              <c:layout>
                <c:manualLayout>
                  <c:x val="-0.41883658584753403"/>
                  <c:y val="3.2808398946311831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403624262537709"/>
                      <c:h val="0.200562248995983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2B-4C06-9006-37A711C5B85F}"/>
                </c:ext>
              </c:extLst>
            </c:dLbl>
            <c:dLbl>
              <c:idx val="4"/>
              <c:layout>
                <c:manualLayout>
                  <c:x val="-0.32414120686171916"/>
                  <c:y val="-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58576354444978"/>
                      <c:h val="0.20056233595800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42B-4C06-9006-37A711C5B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Calculations!$P$14:$P$18</c:f>
              <c:strCache>
                <c:ptCount val="5"/>
                <c:pt idx="0">
                  <c:v> California </c:v>
                </c:pt>
                <c:pt idx="1">
                  <c:v> Texas </c:v>
                </c:pt>
                <c:pt idx="2">
                  <c:v> New York </c:v>
                </c:pt>
                <c:pt idx="3">
                  <c:v> Florida </c:v>
                </c:pt>
                <c:pt idx="4">
                  <c:v> Illinois </c:v>
                </c:pt>
              </c:strCache>
            </c:strRef>
          </c:cat>
          <c:val>
            <c:numRef>
              <c:f>Calculations!$Q$14:$Q$18</c:f>
              <c:numCache>
                <c:formatCode>#,##0.###,,\ "M"</c:formatCode>
                <c:ptCount val="5"/>
                <c:pt idx="0">
                  <c:v>1167716.592720222</c:v>
                </c:pt>
                <c:pt idx="1">
                  <c:v>1161129.1352648695</c:v>
                </c:pt>
                <c:pt idx="2">
                  <c:v>928670.5551852159</c:v>
                </c:pt>
                <c:pt idx="3">
                  <c:v>901665.59558370709</c:v>
                </c:pt>
                <c:pt idx="4">
                  <c:v>666879.90171052422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B-4C06-9006-37A711C5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0"/>
        <c:axId val="960632000"/>
        <c:axId val="960632656"/>
      </c:barChart>
      <c:catAx>
        <c:axId val="9606320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960632656"/>
        <c:crosses val="autoZero"/>
        <c:auto val="1"/>
        <c:lblAlgn val="ctr"/>
        <c:lblOffset val="100"/>
        <c:noMultiLvlLbl val="0"/>
      </c:catAx>
      <c:valAx>
        <c:axId val="960632656"/>
        <c:scaling>
          <c:orientation val="minMax"/>
        </c:scaling>
        <c:delete val="1"/>
        <c:axPos val="t"/>
        <c:numFmt formatCode="#,##0.###,,\ &quot;M&quot;" sourceLinked="1"/>
        <c:majorTickMark val="none"/>
        <c:minorTickMark val="none"/>
        <c:tickLblPos val="nextTo"/>
        <c:crossAx val="9606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79217273954114E-2"/>
          <c:y val="0.14925373134328357"/>
          <c:w val="0.88124156545209176"/>
          <c:h val="0.619917734163826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Calculations!$B$30:$B$32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Other</c:v>
                </c:pt>
              </c:strCache>
            </c:strRef>
          </c:cat>
          <c:val>
            <c:numRef>
              <c:f>Calculations!$C$30:$C$32</c:f>
              <c:numCache>
                <c:formatCode>0%</c:formatCode>
                <c:ptCount val="3"/>
                <c:pt idx="0">
                  <c:v>0.65</c:v>
                </c:pt>
                <c:pt idx="1">
                  <c:v>0.18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F-4737-80A7-4B24696EE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7227968"/>
        <c:axId val="987229280"/>
      </c:barChart>
      <c:catAx>
        <c:axId val="9872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29280"/>
        <c:crosses val="autoZero"/>
        <c:auto val="1"/>
        <c:lblAlgn val="ctr"/>
        <c:lblOffset val="100"/>
        <c:noMultiLvlLbl val="0"/>
      </c:catAx>
      <c:valAx>
        <c:axId val="987229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872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855495489809591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E35-4C6C-A44A-86CB955C0AA6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2389247880841647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35-4C6C-A44A-86CB955C0AA6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911400732117021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E35-4C6C-A44A-86CB955C0AA6}"/>
                </c:ext>
              </c:extLst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43566303197426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35-4C6C-A44A-86CB955C0AA6}"/>
                </c:ext>
              </c:extLst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14279680354221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35-4C6C-A44A-86CB955C0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Calculations!$P$2:$P$6</c:f>
              <c:numCache>
                <c:formatCode>0.00%</c:formatCode>
                <c:ptCount val="5"/>
                <c:pt idx="0">
                  <c:v>9.3020000000000019E-2</c:v>
                </c:pt>
                <c:pt idx="1">
                  <c:v>9.2068999999999998E-2</c:v>
                </c:pt>
                <c:pt idx="2">
                  <c:v>9.0095999999999996E-2</c:v>
                </c:pt>
                <c:pt idx="3">
                  <c:v>8.9082000000000008E-2</c:v>
                </c:pt>
                <c:pt idx="4">
                  <c:v>8.7056999999999995E-2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5-4C6C-A44A-86CB955C0AA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037816152"/>
        <c:axId val="1037815168"/>
      </c:barChart>
      <c:catAx>
        <c:axId val="10378161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037815168"/>
        <c:crosses val="autoZero"/>
        <c:auto val="1"/>
        <c:lblAlgn val="ctr"/>
        <c:lblOffset val="100"/>
        <c:noMultiLvlLbl val="0"/>
      </c:catAx>
      <c:valAx>
        <c:axId val="1037815168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03781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Calculations!$M$1</c:f>
              <c:strCache>
                <c:ptCount val="1"/>
                <c:pt idx="0">
                  <c:v>State (FTE Count)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855495489809591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64F-464D-999D-C19EC63CAF62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2389247880841647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4F-464D-999D-C19EC63CAF62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911400732117021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64F-464D-999D-C19EC63CAF62}"/>
                </c:ext>
              </c:extLst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43566303197426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64F-464D-999D-C19EC63CAF62}"/>
                </c:ext>
              </c:extLst>
            </c:dLbl>
            <c:dLbl>
              <c:idx val="4"/>
              <c:layout>
                <c:manualLayout>
                  <c:x val="-0.33717557214848187"/>
                  <c:y val="-9.2570787817722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14279680354221"/>
                      <c:h val="0.231203872268789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64F-464D-999D-C19EC63CA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Calculations!$N$2:$N$6</c:f>
              <c:numCache>
                <c:formatCode>#,##0</c:formatCode>
                <c:ptCount val="5"/>
                <c:pt idx="0">
                  <c:v>852.1</c:v>
                </c:pt>
                <c:pt idx="1">
                  <c:v>741.4</c:v>
                </c:pt>
                <c:pt idx="2">
                  <c:v>606.20000000000005</c:v>
                </c:pt>
                <c:pt idx="3">
                  <c:v>470.7</c:v>
                </c:pt>
                <c:pt idx="4">
                  <c:v>415.3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F-464D-999D-C19EC63CAF6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037816152"/>
        <c:axId val="1037815168"/>
      </c:barChart>
      <c:catAx>
        <c:axId val="10378161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037815168"/>
        <c:crosses val="autoZero"/>
        <c:auto val="1"/>
        <c:lblAlgn val="ctr"/>
        <c:lblOffset val="100"/>
        <c:noMultiLvlLbl val="0"/>
      </c:catAx>
      <c:valAx>
        <c:axId val="1037815168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03781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image" Target="../media/image3.png"/><Relationship Id="rId10" Type="http://schemas.openxmlformats.org/officeDocument/2006/relationships/chart" Target="../charts/chart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36</xdr:row>
      <xdr:rowOff>152401</xdr:rowOff>
    </xdr:from>
    <xdr:to>
      <xdr:col>22</xdr:col>
      <xdr:colOff>80963</xdr:colOff>
      <xdr:row>43</xdr:row>
      <xdr:rowOff>9526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9BE9C48-C4E8-4F50-B338-D28DCA32C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7</xdr:row>
      <xdr:rowOff>47625</xdr:rowOff>
    </xdr:from>
    <xdr:to>
      <xdr:col>7</xdr:col>
      <xdr:colOff>600076</xdr:colOff>
      <xdr:row>16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8D1BDC2-0FFE-4342-A71C-A096F533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34</xdr:row>
      <xdr:rowOff>28575</xdr:rowOff>
    </xdr:from>
    <xdr:to>
      <xdr:col>8</xdr:col>
      <xdr:colOff>19049</xdr:colOff>
      <xdr:row>36</xdr:row>
      <xdr:rowOff>38100</xdr:rowOff>
    </xdr:to>
    <xdr:sp macro="" textlink="">
      <xdr:nvSpPr>
        <xdr:cNvPr id="16" name="Round Diagonal Corner Rectangle 25">
          <a:extLst>
            <a:ext uri="{FF2B5EF4-FFF2-40B4-BE49-F238E27FC236}">
              <a16:creationId xmlns:a16="http://schemas.microsoft.com/office/drawing/2014/main" id="{E72DB48B-1AEC-44B8-BE6C-96D7962F23F7}"/>
            </a:ext>
          </a:extLst>
        </xdr:cNvPr>
        <xdr:cNvSpPr/>
      </xdr:nvSpPr>
      <xdr:spPr>
        <a:xfrm>
          <a:off x="361950" y="7172325"/>
          <a:ext cx="5953124" cy="400050"/>
        </a:xfrm>
        <a:prstGeom prst="round2DiagRect">
          <a:avLst/>
        </a:prstGeom>
        <a:solidFill>
          <a:schemeClr val="tx2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114300</xdr:colOff>
      <xdr:row>34</xdr:row>
      <xdr:rowOff>19050</xdr:rowOff>
    </xdr:from>
    <xdr:to>
      <xdr:col>21</xdr:col>
      <xdr:colOff>38100</xdr:colOff>
      <xdr:row>36</xdr:row>
      <xdr:rowOff>38100</xdr:rowOff>
    </xdr:to>
    <xdr:sp macro="" textlink="">
      <xdr:nvSpPr>
        <xdr:cNvPr id="15" name="Round Diagonal Corner Rectangle 25">
          <a:extLst>
            <a:ext uri="{FF2B5EF4-FFF2-40B4-BE49-F238E27FC236}">
              <a16:creationId xmlns:a16="http://schemas.microsoft.com/office/drawing/2014/main" id="{517A112D-09BD-44E6-A970-E9117FB36AF5}"/>
            </a:ext>
          </a:extLst>
        </xdr:cNvPr>
        <xdr:cNvSpPr/>
      </xdr:nvSpPr>
      <xdr:spPr>
        <a:xfrm>
          <a:off x="6410325" y="7162800"/>
          <a:ext cx="7524750" cy="409575"/>
        </a:xfrm>
        <a:prstGeom prst="round2DiagRect">
          <a:avLst/>
        </a:prstGeom>
        <a:solidFill>
          <a:schemeClr val="accent1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76200</xdr:colOff>
      <xdr:row>26</xdr:row>
      <xdr:rowOff>0</xdr:rowOff>
    </xdr:from>
    <xdr:to>
      <xdr:col>21</xdr:col>
      <xdr:colOff>0</xdr:colOff>
      <xdr:row>28</xdr:row>
      <xdr:rowOff>19050</xdr:rowOff>
    </xdr:to>
    <xdr:sp macro="" textlink="">
      <xdr:nvSpPr>
        <xdr:cNvPr id="14" name="Round Diagonal Corner Rectangle 25">
          <a:extLst>
            <a:ext uri="{FF2B5EF4-FFF2-40B4-BE49-F238E27FC236}">
              <a16:creationId xmlns:a16="http://schemas.microsoft.com/office/drawing/2014/main" id="{92D46489-0F6A-4CDE-B843-C5BEAA549F95}"/>
            </a:ext>
          </a:extLst>
        </xdr:cNvPr>
        <xdr:cNvSpPr/>
      </xdr:nvSpPr>
      <xdr:spPr>
        <a:xfrm>
          <a:off x="6372225" y="5619750"/>
          <a:ext cx="7524750" cy="400050"/>
        </a:xfrm>
        <a:prstGeom prst="round2DiagRect">
          <a:avLst/>
        </a:prstGeom>
        <a:solidFill>
          <a:schemeClr val="accent1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133350</xdr:colOff>
      <xdr:row>26</xdr:row>
      <xdr:rowOff>9525</xdr:rowOff>
    </xdr:from>
    <xdr:to>
      <xdr:col>7</xdr:col>
      <xdr:colOff>609599</xdr:colOff>
      <xdr:row>28</xdr:row>
      <xdr:rowOff>28575</xdr:rowOff>
    </xdr:to>
    <xdr:sp macro="" textlink="">
      <xdr:nvSpPr>
        <xdr:cNvPr id="13" name="Round Diagonal Corner Rectangle 25">
          <a:extLst>
            <a:ext uri="{FF2B5EF4-FFF2-40B4-BE49-F238E27FC236}">
              <a16:creationId xmlns:a16="http://schemas.microsoft.com/office/drawing/2014/main" id="{574E6794-5CA6-46BB-A278-AA49BAD36279}"/>
            </a:ext>
          </a:extLst>
        </xdr:cNvPr>
        <xdr:cNvSpPr/>
      </xdr:nvSpPr>
      <xdr:spPr>
        <a:xfrm>
          <a:off x="342900" y="5629275"/>
          <a:ext cx="5953124" cy="400050"/>
        </a:xfrm>
        <a:prstGeom prst="round2DiagRect">
          <a:avLst/>
        </a:prstGeom>
        <a:solidFill>
          <a:schemeClr val="tx2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161925</xdr:colOff>
      <xdr:row>16</xdr:row>
      <xdr:rowOff>104775</xdr:rowOff>
    </xdr:from>
    <xdr:to>
      <xdr:col>8</xdr:col>
      <xdr:colOff>28574</xdr:colOff>
      <xdr:row>18</xdr:row>
      <xdr:rowOff>123825</xdr:rowOff>
    </xdr:to>
    <xdr:sp macro="" textlink="">
      <xdr:nvSpPr>
        <xdr:cNvPr id="11" name="Round Diagonal Corner Rectangle 25">
          <a:extLst>
            <a:ext uri="{FF2B5EF4-FFF2-40B4-BE49-F238E27FC236}">
              <a16:creationId xmlns:a16="http://schemas.microsoft.com/office/drawing/2014/main" id="{01CABA58-E642-45D2-9B4D-673E99DA40B1}"/>
            </a:ext>
          </a:extLst>
        </xdr:cNvPr>
        <xdr:cNvSpPr/>
      </xdr:nvSpPr>
      <xdr:spPr>
        <a:xfrm>
          <a:off x="371475" y="3629025"/>
          <a:ext cx="5953124" cy="400050"/>
        </a:xfrm>
        <a:prstGeom prst="round2DiagRect">
          <a:avLst/>
        </a:prstGeom>
        <a:solidFill>
          <a:schemeClr val="tx2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123825</xdr:colOff>
      <xdr:row>16</xdr:row>
      <xdr:rowOff>123825</xdr:rowOff>
    </xdr:from>
    <xdr:to>
      <xdr:col>21</xdr:col>
      <xdr:colOff>47625</xdr:colOff>
      <xdr:row>18</xdr:row>
      <xdr:rowOff>142875</xdr:rowOff>
    </xdr:to>
    <xdr:sp macro="" textlink="">
      <xdr:nvSpPr>
        <xdr:cNvPr id="10" name="Round Diagonal Corner Rectangle 25">
          <a:extLst>
            <a:ext uri="{FF2B5EF4-FFF2-40B4-BE49-F238E27FC236}">
              <a16:creationId xmlns:a16="http://schemas.microsoft.com/office/drawing/2014/main" id="{F440CD76-C59A-4ED5-97EC-5129AA312CF3}"/>
            </a:ext>
          </a:extLst>
        </xdr:cNvPr>
        <xdr:cNvSpPr/>
      </xdr:nvSpPr>
      <xdr:spPr>
        <a:xfrm>
          <a:off x="6419850" y="3838575"/>
          <a:ext cx="7524750" cy="400050"/>
        </a:xfrm>
        <a:prstGeom prst="round2DiagRect">
          <a:avLst/>
        </a:prstGeom>
        <a:solidFill>
          <a:schemeClr val="accent1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123826</xdr:colOff>
      <xdr:row>5</xdr:row>
      <xdr:rowOff>47625</xdr:rowOff>
    </xdr:from>
    <xdr:to>
      <xdr:col>21</xdr:col>
      <xdr:colOff>47626</xdr:colOff>
      <xdr:row>7</xdr:row>
      <xdr:rowOff>152400</xdr:rowOff>
    </xdr:to>
    <xdr:sp macro="" textlink="">
      <xdr:nvSpPr>
        <xdr:cNvPr id="8" name="Round Diagonal Corner Rectangle 25">
          <a:extLst>
            <a:ext uri="{FF2B5EF4-FFF2-40B4-BE49-F238E27FC236}">
              <a16:creationId xmlns:a16="http://schemas.microsoft.com/office/drawing/2014/main" id="{502BAE3A-437E-4D5A-AB0E-94B32C95AA7D}"/>
            </a:ext>
          </a:extLst>
        </xdr:cNvPr>
        <xdr:cNvSpPr/>
      </xdr:nvSpPr>
      <xdr:spPr>
        <a:xfrm>
          <a:off x="6419851" y="1190625"/>
          <a:ext cx="7524750" cy="400050"/>
        </a:xfrm>
        <a:prstGeom prst="round2DiagRect">
          <a:avLst/>
        </a:prstGeom>
        <a:solidFill>
          <a:schemeClr val="accent1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2</xdr:col>
      <xdr:colOff>969434</xdr:colOff>
      <xdr:row>0</xdr:row>
      <xdr:rowOff>151677</xdr:rowOff>
    </xdr:from>
    <xdr:ext cx="5688541" cy="586314"/>
    <xdr:sp macro="" textlink="">
      <xdr:nvSpPr>
        <xdr:cNvPr id="25" name="Text Box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1388534" y="151677"/>
          <a:ext cx="5688541" cy="58631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20000"/>
                </a:srgbClr>
              </a:solidFill>
            </a14:hiddenFill>
          </a:ext>
        </a:extLst>
      </xdr:spPr>
      <xdr:txBody>
        <a:bodyPr wrap="square" lIns="27432" tIns="27432" rIns="27432" bIns="27432" anchor="ctr" upright="1">
          <a:spAutoFit/>
        </a:bodyPr>
        <a:lstStyle/>
        <a:p>
          <a:pPr algn="l" rtl="0">
            <a:defRPr sz="1000"/>
          </a:pPr>
          <a:r>
            <a:rPr lang="en-AU" sz="36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/>
              <a:cs typeface="Arial"/>
            </a:rPr>
            <a:t>Company Dashboard</a:t>
          </a:r>
        </a:p>
      </xdr:txBody>
    </xdr:sp>
    <xdr:clientData/>
  </xdr:oneCellAnchor>
  <xdr:twoCellAnchor>
    <xdr:from>
      <xdr:col>1</xdr:col>
      <xdr:colOff>161926</xdr:colOff>
      <xdr:row>5</xdr:row>
      <xdr:rowOff>47626</xdr:rowOff>
    </xdr:from>
    <xdr:to>
      <xdr:col>8</xdr:col>
      <xdr:colOff>28575</xdr:colOff>
      <xdr:row>7</xdr:row>
      <xdr:rowOff>152401</xdr:rowOff>
    </xdr:to>
    <xdr:sp macro="" textlink="">
      <xdr:nvSpPr>
        <xdr:cNvPr id="26" name="Round Diagonal Corner 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371476" y="1190626"/>
          <a:ext cx="5953124" cy="400050"/>
        </a:xfrm>
        <a:prstGeom prst="round2DiagRect">
          <a:avLst/>
        </a:prstGeom>
        <a:solidFill>
          <a:schemeClr val="tx2"/>
        </a:solidFill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180975</xdr:colOff>
      <xdr:row>16</xdr:row>
      <xdr:rowOff>142875</xdr:rowOff>
    </xdr:from>
    <xdr:to>
      <xdr:col>5</xdr:col>
      <xdr:colOff>85725</xdr:colOff>
      <xdr:row>18</xdr:row>
      <xdr:rowOff>57150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600075" y="3409950"/>
          <a:ext cx="3590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Total</a:t>
          </a:r>
          <a:r>
            <a:rPr lang="en-AU" sz="1400" baseline="0">
              <a:solidFill>
                <a:schemeClr val="bg1"/>
              </a:solidFill>
            </a:rPr>
            <a:t> Expenses by State for the last two years</a:t>
          </a:r>
          <a:endParaRPr lang="en-AU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114301</xdr:colOff>
      <xdr:row>5</xdr:row>
      <xdr:rowOff>95250</xdr:rowOff>
    </xdr:from>
    <xdr:to>
      <xdr:col>3</xdr:col>
      <xdr:colOff>523876</xdr:colOff>
      <xdr:row>8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533401" y="1047750"/>
          <a:ext cx="25146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Revenue </a:t>
          </a:r>
          <a:r>
            <a:rPr lang="en-AU" sz="1400" baseline="0">
              <a:solidFill>
                <a:schemeClr val="bg1"/>
              </a:solidFill>
            </a:rPr>
            <a:t>by State </a:t>
          </a:r>
          <a:endParaRPr lang="en-AU" sz="14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200025</xdr:colOff>
      <xdr:row>5</xdr:row>
      <xdr:rowOff>95250</xdr:rowOff>
    </xdr:from>
    <xdr:to>
      <xdr:col>14</xdr:col>
      <xdr:colOff>552450</xdr:colOff>
      <xdr:row>7</xdr:row>
      <xdr:rowOff>95250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6648450" y="1047750"/>
          <a:ext cx="34956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Top 5 Revenue and Expenses by State</a:t>
          </a:r>
        </a:p>
      </xdr:txBody>
    </xdr:sp>
    <xdr:clientData/>
  </xdr:twoCellAnchor>
  <xdr:twoCellAnchor>
    <xdr:from>
      <xdr:col>9</xdr:col>
      <xdr:colOff>57149</xdr:colOff>
      <xdr:row>16</xdr:row>
      <xdr:rowOff>171450</xdr:rowOff>
    </xdr:from>
    <xdr:to>
      <xdr:col>10</xdr:col>
      <xdr:colOff>476250</xdr:colOff>
      <xdr:row>18</xdr:row>
      <xdr:rowOff>85725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6505574" y="3695700"/>
          <a:ext cx="102870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HR</a:t>
          </a:r>
        </a:p>
      </xdr:txBody>
    </xdr:sp>
    <xdr:clientData/>
  </xdr:twoCellAnchor>
  <xdr:twoCellAnchor>
    <xdr:from>
      <xdr:col>2</xdr:col>
      <xdr:colOff>104774</xdr:colOff>
      <xdr:row>26</xdr:row>
      <xdr:rowOff>47625</xdr:rowOff>
    </xdr:from>
    <xdr:to>
      <xdr:col>4</xdr:col>
      <xdr:colOff>209549</xdr:colOff>
      <xdr:row>27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523874" y="5848350"/>
          <a:ext cx="3000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Revenue by Geographical</a:t>
          </a:r>
          <a:r>
            <a:rPr lang="en-AU" sz="1400" baseline="0">
              <a:solidFill>
                <a:schemeClr val="bg1"/>
              </a:solidFill>
            </a:rPr>
            <a:t> Region</a:t>
          </a:r>
          <a:endParaRPr lang="en-AU" sz="14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38099</xdr:colOff>
      <xdr:row>26</xdr:row>
      <xdr:rowOff>57150</xdr:rowOff>
    </xdr:from>
    <xdr:to>
      <xdr:col>13</xdr:col>
      <xdr:colOff>600074</xdr:colOff>
      <xdr:row>27</xdr:row>
      <xdr:rowOff>161925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6486524" y="5857875"/>
          <a:ext cx="3000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Website</a:t>
          </a:r>
          <a:r>
            <a:rPr lang="en-AU" sz="1400" baseline="0">
              <a:solidFill>
                <a:schemeClr val="bg1"/>
              </a:solidFill>
            </a:rPr>
            <a:t> Tracking Overview</a:t>
          </a:r>
          <a:endParaRPr lang="en-AU" sz="14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28574</xdr:colOff>
      <xdr:row>34</xdr:row>
      <xdr:rowOff>76200</xdr:rowOff>
    </xdr:from>
    <xdr:to>
      <xdr:col>12</xdr:col>
      <xdr:colOff>190500</xdr:colOff>
      <xdr:row>35</xdr:row>
      <xdr:rowOff>180975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6476999" y="7219950"/>
          <a:ext cx="199072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Social Media </a:t>
          </a:r>
          <a:r>
            <a:rPr lang="en-AU" sz="1400" baseline="0">
              <a:solidFill>
                <a:schemeClr val="bg1"/>
              </a:solidFill>
            </a:rPr>
            <a:t>Campaigns</a:t>
          </a:r>
          <a:endParaRPr lang="en-AU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66675</xdr:colOff>
      <xdr:row>34</xdr:row>
      <xdr:rowOff>76200</xdr:rowOff>
    </xdr:from>
    <xdr:to>
      <xdr:col>3</xdr:col>
      <xdr:colOff>561975</xdr:colOff>
      <xdr:row>35</xdr:row>
      <xdr:rowOff>180975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485775" y="7219950"/>
          <a:ext cx="26003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Expense by Geographical</a:t>
          </a:r>
          <a:r>
            <a:rPr lang="en-AU" sz="1400" baseline="0">
              <a:solidFill>
                <a:schemeClr val="bg1"/>
              </a:solidFill>
            </a:rPr>
            <a:t> Region</a:t>
          </a:r>
          <a:endParaRPr lang="en-AU" sz="14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400050</xdr:colOff>
      <xdr:row>16</xdr:row>
      <xdr:rowOff>171450</xdr:rowOff>
    </xdr:from>
    <xdr:to>
      <xdr:col>17</xdr:col>
      <xdr:colOff>57151</xdr:colOff>
      <xdr:row>18</xdr:row>
      <xdr:rowOff>85725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8677275" y="3695700"/>
          <a:ext cx="282892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>
              <a:solidFill>
                <a:schemeClr val="bg1"/>
              </a:solidFill>
            </a:rPr>
            <a:t>Top 5 Late Debt &amp; FTE by State</a:t>
          </a:r>
        </a:p>
      </xdr:txBody>
    </xdr:sp>
    <xdr:clientData/>
  </xdr:twoCellAnchor>
  <xdr:twoCellAnchor>
    <xdr:from>
      <xdr:col>9</xdr:col>
      <xdr:colOff>142875</xdr:colOff>
      <xdr:row>18</xdr:row>
      <xdr:rowOff>171450</xdr:rowOff>
    </xdr:from>
    <xdr:to>
      <xdr:col>12</xdr:col>
      <xdr:colOff>304801</xdr:colOff>
      <xdr:row>20</xdr:row>
      <xdr:rowOff>47625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6591300" y="4267200"/>
          <a:ext cx="199072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>
              <a:solidFill>
                <a:schemeClr val="tx1"/>
              </a:solidFill>
            </a:rPr>
            <a:t>Search Engines</a:t>
          </a:r>
          <a:r>
            <a:rPr lang="en-AU" sz="1200" b="1" baseline="0">
              <a:solidFill>
                <a:schemeClr val="tx1"/>
              </a:solidFill>
            </a:rPr>
            <a:t> Used</a:t>
          </a:r>
          <a:endParaRPr lang="en-AU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866775</xdr:colOff>
      <xdr:row>4</xdr:row>
      <xdr:rowOff>161925</xdr:rowOff>
    </xdr:to>
    <xdr:pic>
      <xdr:nvPicPr>
        <xdr:cNvPr id="7" name="Picture 6" descr="A colorful pie chart and diagram&#10;&#10;Description automatically generated">
          <a:extLst>
            <a:ext uri="{FF2B5EF4-FFF2-40B4-BE49-F238E27FC236}">
              <a16:creationId xmlns:a16="http://schemas.microsoft.com/office/drawing/2014/main" id="{0BD920F1-7071-9674-490A-9E1DC86CBE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69" r="20796"/>
        <a:stretch/>
      </xdr:blipFill>
      <xdr:spPr>
        <a:xfrm>
          <a:off x="0" y="0"/>
          <a:ext cx="1285875" cy="9429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18</xdr:col>
      <xdr:colOff>114301</xdr:colOff>
      <xdr:row>27</xdr:row>
      <xdr:rowOff>179951</xdr:rowOff>
    </xdr:from>
    <xdr:to>
      <xdr:col>19</xdr:col>
      <xdr:colOff>542926</xdr:colOff>
      <xdr:row>33</xdr:row>
      <xdr:rowOff>28277</xdr:rowOff>
    </xdr:to>
    <xdr:pic>
      <xdr:nvPicPr>
        <xdr:cNvPr id="20" name="Picture 19" descr="A cell phone with a pin on the screen&#10;&#10;Description automatically generated">
          <a:extLst>
            <a:ext uri="{FF2B5EF4-FFF2-40B4-BE49-F238E27FC236}">
              <a16:creationId xmlns:a16="http://schemas.microsoft.com/office/drawing/2014/main" id="{DDBE8085-96F0-D837-F8CC-FDDEEA52F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03" r="23190"/>
        <a:stretch/>
      </xdr:blipFill>
      <xdr:spPr>
        <a:xfrm>
          <a:off x="12496801" y="5733026"/>
          <a:ext cx="1066800" cy="9913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342901</xdr:colOff>
      <xdr:row>38</xdr:row>
      <xdr:rowOff>115929</xdr:rowOff>
    </xdr:from>
    <xdr:to>
      <xdr:col>11</xdr:col>
      <xdr:colOff>390525</xdr:colOff>
      <xdr:row>42</xdr:row>
      <xdr:rowOff>71332</xdr:rowOff>
    </xdr:to>
    <xdr:pic>
      <xdr:nvPicPr>
        <xdr:cNvPr id="22" name="Picture 21" descr="A cartoon hand holding a phone inside a megaphone&#10;&#10;Description automatically generated">
          <a:extLst>
            <a:ext uri="{FF2B5EF4-FFF2-40B4-BE49-F238E27FC236}">
              <a16:creationId xmlns:a16="http://schemas.microsoft.com/office/drawing/2014/main" id="{B0739215-9B76-34FB-7125-FCDE8B8F40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03" r="27191"/>
        <a:stretch/>
      </xdr:blipFill>
      <xdr:spPr>
        <a:xfrm>
          <a:off x="7400926" y="8059779"/>
          <a:ext cx="657224" cy="7174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47625</xdr:colOff>
      <xdr:row>18</xdr:row>
      <xdr:rowOff>133350</xdr:rowOff>
    </xdr:from>
    <xdr:to>
      <xdr:col>8</xdr:col>
      <xdr:colOff>95250</xdr:colOff>
      <xdr:row>25</xdr:row>
      <xdr:rowOff>180976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B04E48A-BDFA-43BE-B8AF-7019DAD5C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8</xdr:col>
      <xdr:colOff>152399</xdr:colOff>
      <xdr:row>8</xdr:row>
      <xdr:rowOff>85725</xdr:rowOff>
    </xdr:from>
    <xdr:to>
      <xdr:col>12</xdr:col>
      <xdr:colOff>504824</xdr:colOff>
      <xdr:row>16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8965A3A-DE6F-4C4F-8E72-D11358485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57152</xdr:colOff>
      <xdr:row>9</xdr:row>
      <xdr:rowOff>104775</xdr:rowOff>
    </xdr:from>
    <xdr:to>
      <xdr:col>16</xdr:col>
      <xdr:colOff>581026</xdr:colOff>
      <xdr:row>16</xdr:row>
      <xdr:rowOff>66675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C0AE5B4-2AE7-4638-8ABC-9F6817E7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18</xdr:col>
      <xdr:colOff>38100</xdr:colOff>
      <xdr:row>9</xdr:row>
      <xdr:rowOff>123825</xdr:rowOff>
    </xdr:from>
    <xdr:to>
      <xdr:col>21</xdr:col>
      <xdr:colOff>142874</xdr:colOff>
      <xdr:row>16</xdr:row>
      <xdr:rowOff>28575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3EDA326-6B49-465A-B52B-9D059BB04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114300</xdr:colOff>
      <xdr:row>20</xdr:row>
      <xdr:rowOff>0</xdr:rowOff>
    </xdr:from>
    <xdr:to>
      <xdr:col>12</xdr:col>
      <xdr:colOff>485775</xdr:colOff>
      <xdr:row>25</xdr:row>
      <xdr:rowOff>171450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D343B93-D153-4538-8386-92ECE73E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19052</xdr:colOff>
      <xdr:row>19</xdr:row>
      <xdr:rowOff>152400</xdr:rowOff>
    </xdr:from>
    <xdr:to>
      <xdr:col>16</xdr:col>
      <xdr:colOff>428626</xdr:colOff>
      <xdr:row>25</xdr:row>
      <xdr:rowOff>190499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8ED7C43-8B6E-4863-8F5D-BEC923E71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85725</xdr:colOff>
      <xdr:row>19</xdr:row>
      <xdr:rowOff>123825</xdr:rowOff>
    </xdr:from>
    <xdr:to>
      <xdr:col>21</xdr:col>
      <xdr:colOff>76199</xdr:colOff>
      <xdr:row>25</xdr:row>
      <xdr:rowOff>161924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101C77E-EDAF-4B9A-85E6-C50704429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"/>
  <sheetViews>
    <sheetView showGridLines="0" workbookViewId="0">
      <selection activeCell="H16" sqref="H16"/>
    </sheetView>
  </sheetViews>
  <sheetFormatPr defaultRowHeight="15" x14ac:dyDescent="0.25"/>
  <cols>
    <col min="1" max="1" width="15.42578125" bestFit="1" customWidth="1"/>
    <col min="2" max="2" width="2.85546875" customWidth="1"/>
    <col min="3" max="3" width="14.28515625" bestFit="1" customWidth="1"/>
    <col min="4" max="4" width="2.85546875" customWidth="1"/>
  </cols>
  <sheetData>
    <row r="1" spans="1:5" x14ac:dyDescent="0.25">
      <c r="A1" s="51" t="s">
        <v>96</v>
      </c>
      <c r="B1" s="10"/>
      <c r="C1" s="51" t="s">
        <v>53</v>
      </c>
      <c r="E1" s="52" t="s">
        <v>95</v>
      </c>
    </row>
    <row r="2" spans="1:5" x14ac:dyDescent="0.25">
      <c r="A2" t="s">
        <v>75</v>
      </c>
      <c r="C2" s="2" t="s">
        <v>59</v>
      </c>
      <c r="E2">
        <v>2020</v>
      </c>
    </row>
    <row r="3" spans="1:5" x14ac:dyDescent="0.25">
      <c r="A3" t="s">
        <v>76</v>
      </c>
      <c r="C3" t="s">
        <v>57</v>
      </c>
      <c r="E3">
        <v>2021</v>
      </c>
    </row>
    <row r="4" spans="1:5" x14ac:dyDescent="0.25">
      <c r="A4" t="s">
        <v>77</v>
      </c>
      <c r="C4" t="s">
        <v>56</v>
      </c>
      <c r="E4">
        <v>2022</v>
      </c>
    </row>
    <row r="5" spans="1:5" x14ac:dyDescent="0.25">
      <c r="A5" t="s">
        <v>78</v>
      </c>
      <c r="C5" t="s">
        <v>55</v>
      </c>
      <c r="E5">
        <v>2023</v>
      </c>
    </row>
    <row r="6" spans="1:5" x14ac:dyDescent="0.25">
      <c r="A6" t="s">
        <v>79</v>
      </c>
      <c r="C6" t="s">
        <v>54</v>
      </c>
    </row>
    <row r="7" spans="1:5" x14ac:dyDescent="0.25">
      <c r="A7" t="s">
        <v>80</v>
      </c>
    </row>
    <row r="8" spans="1:5" x14ac:dyDescent="0.25">
      <c r="A8" t="s">
        <v>81</v>
      </c>
    </row>
    <row r="9" spans="1:5" x14ac:dyDescent="0.25">
      <c r="A9" t="s">
        <v>82</v>
      </c>
    </row>
    <row r="10" spans="1:5" x14ac:dyDescent="0.25">
      <c r="A10" t="s">
        <v>83</v>
      </c>
    </row>
    <row r="11" spans="1:5" x14ac:dyDescent="0.25">
      <c r="A11" t="s">
        <v>84</v>
      </c>
    </row>
    <row r="12" spans="1:5" x14ac:dyDescent="0.25">
      <c r="A12" t="s">
        <v>85</v>
      </c>
    </row>
    <row r="13" spans="1:5" x14ac:dyDescent="0.25">
      <c r="A13" t="s">
        <v>86</v>
      </c>
    </row>
    <row r="14" spans="1:5" x14ac:dyDescent="0.25">
      <c r="A14" t="s">
        <v>87</v>
      </c>
    </row>
    <row r="15" spans="1:5" x14ac:dyDescent="0.25">
      <c r="A15" t="s">
        <v>88</v>
      </c>
    </row>
    <row r="16" spans="1:5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4" tint="-0.249977111117893"/>
  </sheetPr>
  <dimension ref="A1:Q81"/>
  <sheetViews>
    <sheetView showGridLines="0" workbookViewId="0">
      <pane ySplit="1" topLeftCell="A2" activePane="bottomLeft" state="frozen"/>
      <selection activeCell="N1" sqref="N1"/>
      <selection pane="bottomLeft" activeCell="P28" sqref="P28"/>
    </sheetView>
  </sheetViews>
  <sheetFormatPr defaultRowHeight="15" x14ac:dyDescent="0.25"/>
  <cols>
    <col min="1" max="1" width="20.7109375" customWidth="1"/>
    <col min="2" max="2" width="7.42578125" customWidth="1"/>
    <col min="3" max="7" width="10.85546875" customWidth="1"/>
    <col min="8" max="11" width="12.42578125" customWidth="1"/>
    <col min="12" max="12" width="13.5703125" customWidth="1"/>
  </cols>
  <sheetData>
    <row r="1" spans="1:17" ht="30" customHeight="1" x14ac:dyDescent="0.25">
      <c r="A1" s="10" t="s">
        <v>96</v>
      </c>
      <c r="B1" s="10" t="s">
        <v>95</v>
      </c>
      <c r="C1" s="10" t="s">
        <v>71</v>
      </c>
      <c r="D1" s="11" t="s">
        <v>72</v>
      </c>
      <c r="E1" s="11" t="s">
        <v>107</v>
      </c>
      <c r="F1" s="11" t="s">
        <v>73</v>
      </c>
      <c r="G1" s="11" t="s">
        <v>74</v>
      </c>
      <c r="H1" s="12" t="s">
        <v>133</v>
      </c>
      <c r="I1" s="12" t="s">
        <v>67</v>
      </c>
      <c r="J1" s="13" t="s">
        <v>68</v>
      </c>
      <c r="K1" s="12" t="s">
        <v>69</v>
      </c>
      <c r="L1" s="14" t="s">
        <v>95</v>
      </c>
      <c r="M1" s="14" t="s">
        <v>98</v>
      </c>
      <c r="N1" s="14" t="s">
        <v>102</v>
      </c>
      <c r="O1" s="14" t="s">
        <v>95</v>
      </c>
      <c r="P1" s="14" t="s">
        <v>106</v>
      </c>
      <c r="Q1" s="15"/>
    </row>
    <row r="2" spans="1:17" x14ac:dyDescent="0.25">
      <c r="A2" t="s">
        <v>75</v>
      </c>
      <c r="B2">
        <v>2020</v>
      </c>
      <c r="C2" s="5">
        <v>1033.8</v>
      </c>
      <c r="D2">
        <v>775</v>
      </c>
      <c r="E2">
        <v>1007</v>
      </c>
      <c r="F2">
        <v>790</v>
      </c>
      <c r="G2">
        <v>982</v>
      </c>
      <c r="H2">
        <v>9459</v>
      </c>
      <c r="I2" s="8">
        <v>25</v>
      </c>
      <c r="J2">
        <v>1.25</v>
      </c>
      <c r="K2">
        <v>5202</v>
      </c>
      <c r="L2" s="16">
        <v>2020</v>
      </c>
      <c r="M2" s="16" t="s">
        <v>99</v>
      </c>
      <c r="N2" s="17">
        <v>0.6</v>
      </c>
      <c r="O2" s="16">
        <v>2020</v>
      </c>
      <c r="P2" s="16" t="s">
        <v>103</v>
      </c>
      <c r="Q2" s="18">
        <v>0.15</v>
      </c>
    </row>
    <row r="3" spans="1:17" x14ac:dyDescent="0.25">
      <c r="A3" t="s">
        <v>76</v>
      </c>
      <c r="B3">
        <v>2020</v>
      </c>
      <c r="C3" s="5">
        <v>745</v>
      </c>
      <c r="D3">
        <v>447</v>
      </c>
      <c r="E3">
        <v>581</v>
      </c>
      <c r="F3">
        <v>412</v>
      </c>
      <c r="G3">
        <v>707</v>
      </c>
      <c r="H3">
        <v>6816</v>
      </c>
      <c r="I3" s="8">
        <v>18</v>
      </c>
      <c r="J3">
        <v>1.27</v>
      </c>
      <c r="K3">
        <v>3748</v>
      </c>
      <c r="L3" s="16">
        <v>2020</v>
      </c>
      <c r="M3" s="16" t="s">
        <v>100</v>
      </c>
      <c r="N3" s="17">
        <v>0.26</v>
      </c>
      <c r="O3" s="16">
        <v>2020</v>
      </c>
      <c r="P3" s="16" t="s">
        <v>104</v>
      </c>
      <c r="Q3" s="18">
        <v>0.3</v>
      </c>
    </row>
    <row r="4" spans="1:17" x14ac:dyDescent="0.25">
      <c r="A4" t="s">
        <v>77</v>
      </c>
      <c r="B4">
        <v>2020</v>
      </c>
      <c r="C4" s="5">
        <v>674.6</v>
      </c>
      <c r="D4">
        <v>337</v>
      </c>
      <c r="E4">
        <v>438</v>
      </c>
      <c r="F4">
        <v>283</v>
      </c>
      <c r="G4">
        <v>640</v>
      </c>
      <c r="H4">
        <v>6172</v>
      </c>
      <c r="I4" s="8">
        <v>16</v>
      </c>
      <c r="J4">
        <v>1.29</v>
      </c>
      <c r="K4">
        <v>3147</v>
      </c>
      <c r="L4" s="16">
        <v>2020</v>
      </c>
      <c r="M4" s="16" t="s">
        <v>101</v>
      </c>
      <c r="N4" s="17">
        <v>0.14000000000000001</v>
      </c>
      <c r="O4" s="16">
        <v>2020</v>
      </c>
      <c r="P4" s="16" t="s">
        <v>105</v>
      </c>
      <c r="Q4" s="18">
        <v>7.0000000000000007E-2</v>
      </c>
    </row>
    <row r="5" spans="1:17" x14ac:dyDescent="0.25">
      <c r="A5" t="s">
        <v>78</v>
      </c>
      <c r="B5">
        <v>2020</v>
      </c>
      <c r="C5" s="5">
        <v>796.2</v>
      </c>
      <c r="D5">
        <v>597</v>
      </c>
      <c r="E5">
        <v>776</v>
      </c>
      <c r="F5">
        <v>587</v>
      </c>
      <c r="G5">
        <v>756</v>
      </c>
      <c r="H5">
        <v>7285</v>
      </c>
      <c r="I5" s="8">
        <v>19</v>
      </c>
      <c r="J5">
        <v>1.06</v>
      </c>
      <c r="K5">
        <v>4298</v>
      </c>
      <c r="L5" s="16">
        <v>2021</v>
      </c>
      <c r="M5" s="16" t="s">
        <v>99</v>
      </c>
      <c r="N5" s="17">
        <v>0.65</v>
      </c>
      <c r="O5" s="16">
        <v>2020</v>
      </c>
      <c r="P5" s="16" t="s">
        <v>132</v>
      </c>
      <c r="Q5" s="18">
        <v>0.48</v>
      </c>
    </row>
    <row r="6" spans="1:17" x14ac:dyDescent="0.25">
      <c r="A6" t="s">
        <v>79</v>
      </c>
      <c r="B6">
        <v>2020</v>
      </c>
      <c r="C6" s="5">
        <v>1389.4</v>
      </c>
      <c r="D6">
        <v>833</v>
      </c>
      <c r="E6">
        <v>1124</v>
      </c>
      <c r="F6">
        <v>895</v>
      </c>
      <c r="G6">
        <v>2361</v>
      </c>
      <c r="H6">
        <v>12713</v>
      </c>
      <c r="I6" s="8">
        <v>34</v>
      </c>
      <c r="J6">
        <v>1.08</v>
      </c>
      <c r="K6">
        <v>6610</v>
      </c>
      <c r="L6" s="16">
        <v>2021</v>
      </c>
      <c r="M6" s="16" t="s">
        <v>100</v>
      </c>
      <c r="N6" s="17">
        <v>0.2</v>
      </c>
      <c r="O6" s="16">
        <v>2021</v>
      </c>
      <c r="P6" s="16" t="s">
        <v>103</v>
      </c>
      <c r="Q6" s="18">
        <v>0.13</v>
      </c>
    </row>
    <row r="7" spans="1:17" x14ac:dyDescent="0.25">
      <c r="A7" t="s">
        <v>80</v>
      </c>
      <c r="B7">
        <v>2020</v>
      </c>
      <c r="C7" s="5">
        <v>551.20000000000005</v>
      </c>
      <c r="D7">
        <v>413</v>
      </c>
      <c r="E7">
        <v>557</v>
      </c>
      <c r="F7">
        <v>390</v>
      </c>
      <c r="G7">
        <v>937</v>
      </c>
      <c r="H7">
        <v>5043</v>
      </c>
      <c r="I7" s="8">
        <v>13</v>
      </c>
      <c r="J7">
        <v>1.05</v>
      </c>
      <c r="K7">
        <v>2773</v>
      </c>
      <c r="L7" s="16">
        <v>2021</v>
      </c>
      <c r="M7" s="16" t="s">
        <v>101</v>
      </c>
      <c r="N7" s="17">
        <v>0.15</v>
      </c>
      <c r="O7" s="16">
        <v>2021</v>
      </c>
      <c r="P7" s="16" t="s">
        <v>104</v>
      </c>
      <c r="Q7" s="18">
        <v>0.33</v>
      </c>
    </row>
    <row r="8" spans="1:17" x14ac:dyDescent="0.25">
      <c r="A8" t="s">
        <v>81</v>
      </c>
      <c r="B8">
        <v>2020</v>
      </c>
      <c r="C8" s="5">
        <v>307.40000000000003</v>
      </c>
      <c r="D8">
        <v>230</v>
      </c>
      <c r="E8">
        <v>310</v>
      </c>
      <c r="F8">
        <v>168</v>
      </c>
      <c r="G8">
        <v>522</v>
      </c>
      <c r="H8">
        <v>2812</v>
      </c>
      <c r="I8" s="8">
        <v>7</v>
      </c>
      <c r="J8">
        <v>1.35</v>
      </c>
      <c r="K8">
        <v>1096</v>
      </c>
      <c r="L8" s="16">
        <v>2022</v>
      </c>
      <c r="M8" s="16" t="s">
        <v>99</v>
      </c>
      <c r="N8" s="17">
        <v>0.7</v>
      </c>
      <c r="O8" s="16">
        <v>2021</v>
      </c>
      <c r="P8" s="16" t="s">
        <v>105</v>
      </c>
      <c r="Q8" s="18">
        <v>0.09</v>
      </c>
    </row>
    <row r="9" spans="1:17" x14ac:dyDescent="0.25">
      <c r="A9" t="s">
        <v>82</v>
      </c>
      <c r="B9">
        <v>2020</v>
      </c>
      <c r="C9" s="5">
        <v>743.80000000000007</v>
      </c>
      <c r="D9">
        <v>632</v>
      </c>
      <c r="E9">
        <v>853</v>
      </c>
      <c r="F9">
        <v>657</v>
      </c>
      <c r="G9">
        <v>1264</v>
      </c>
      <c r="H9">
        <v>6805</v>
      </c>
      <c r="I9" s="8">
        <v>18</v>
      </c>
      <c r="J9">
        <v>1.35</v>
      </c>
      <c r="K9">
        <v>3742</v>
      </c>
      <c r="L9" s="16">
        <v>2022</v>
      </c>
      <c r="M9" s="16" t="s">
        <v>100</v>
      </c>
      <c r="N9" s="17">
        <v>0.15</v>
      </c>
      <c r="O9" s="16">
        <v>2021</v>
      </c>
      <c r="P9" s="16" t="s">
        <v>132</v>
      </c>
      <c r="Q9" s="18">
        <v>0.44999999999999996</v>
      </c>
    </row>
    <row r="10" spans="1:17" x14ac:dyDescent="0.25">
      <c r="A10" t="s">
        <v>83</v>
      </c>
      <c r="B10">
        <v>2020</v>
      </c>
      <c r="C10" s="5">
        <v>643.80000000000007</v>
      </c>
      <c r="D10">
        <v>386</v>
      </c>
      <c r="E10">
        <v>521</v>
      </c>
      <c r="F10">
        <v>358</v>
      </c>
      <c r="G10">
        <v>1094</v>
      </c>
      <c r="H10">
        <v>5890</v>
      </c>
      <c r="I10" s="8">
        <v>16</v>
      </c>
      <c r="J10">
        <v>1.36</v>
      </c>
      <c r="K10">
        <v>3239</v>
      </c>
      <c r="L10" s="16">
        <v>2022</v>
      </c>
      <c r="M10" s="16" t="s">
        <v>101</v>
      </c>
      <c r="N10" s="17">
        <v>0.15</v>
      </c>
      <c r="O10" s="16">
        <v>2022</v>
      </c>
      <c r="P10" s="16" t="s">
        <v>103</v>
      </c>
      <c r="Q10" s="18">
        <v>0.11</v>
      </c>
    </row>
    <row r="11" spans="1:17" x14ac:dyDescent="0.25">
      <c r="A11" t="s">
        <v>84</v>
      </c>
      <c r="B11">
        <v>2020</v>
      </c>
      <c r="C11" s="5">
        <v>459.8</v>
      </c>
      <c r="D11">
        <v>390</v>
      </c>
      <c r="E11">
        <v>526</v>
      </c>
      <c r="F11">
        <v>357</v>
      </c>
      <c r="G11">
        <v>781</v>
      </c>
      <c r="H11">
        <v>4207</v>
      </c>
      <c r="I11" s="8">
        <v>11</v>
      </c>
      <c r="J11">
        <v>1.39</v>
      </c>
      <c r="K11">
        <v>2313</v>
      </c>
      <c r="L11" s="16">
        <v>2023</v>
      </c>
      <c r="M11" s="16" t="s">
        <v>99</v>
      </c>
      <c r="N11" s="17">
        <v>0.65</v>
      </c>
      <c r="O11" s="16">
        <v>2022</v>
      </c>
      <c r="P11" s="16" t="s">
        <v>104</v>
      </c>
      <c r="Q11" s="18">
        <v>0.38</v>
      </c>
    </row>
    <row r="12" spans="1:17" x14ac:dyDescent="0.25">
      <c r="A12" t="s">
        <v>85</v>
      </c>
      <c r="B12">
        <v>2020</v>
      </c>
      <c r="C12" s="5">
        <v>403.40000000000003</v>
      </c>
      <c r="D12">
        <v>242</v>
      </c>
      <c r="E12">
        <v>326</v>
      </c>
      <c r="F12">
        <v>180</v>
      </c>
      <c r="G12">
        <v>685</v>
      </c>
      <c r="H12">
        <v>3691</v>
      </c>
      <c r="I12" s="8">
        <v>10</v>
      </c>
      <c r="J12">
        <v>1.39</v>
      </c>
      <c r="K12">
        <v>2030</v>
      </c>
      <c r="L12" s="16">
        <v>2023</v>
      </c>
      <c r="M12" s="16" t="s">
        <v>100</v>
      </c>
      <c r="N12" s="17">
        <v>0.18</v>
      </c>
      <c r="O12" s="16">
        <v>2022</v>
      </c>
      <c r="P12" s="16" t="s">
        <v>105</v>
      </c>
      <c r="Q12" s="18">
        <v>0.11</v>
      </c>
    </row>
    <row r="13" spans="1:17" x14ac:dyDescent="0.25">
      <c r="A13" t="s">
        <v>86</v>
      </c>
      <c r="B13">
        <v>2020</v>
      </c>
      <c r="C13" s="5">
        <v>231.20000000000002</v>
      </c>
      <c r="D13">
        <v>196</v>
      </c>
      <c r="E13">
        <v>264</v>
      </c>
      <c r="F13">
        <v>125</v>
      </c>
      <c r="G13">
        <v>393</v>
      </c>
      <c r="H13">
        <v>2115</v>
      </c>
      <c r="I13" s="8">
        <v>5</v>
      </c>
      <c r="J13">
        <v>2.0299999999999998</v>
      </c>
      <c r="K13">
        <v>1078</v>
      </c>
      <c r="L13" s="16">
        <v>2023</v>
      </c>
      <c r="M13" s="16" t="s">
        <v>101</v>
      </c>
      <c r="N13" s="17">
        <v>0.17</v>
      </c>
      <c r="O13" s="16">
        <v>2022</v>
      </c>
      <c r="P13" s="16" t="s">
        <v>132</v>
      </c>
      <c r="Q13" s="18">
        <v>0.4</v>
      </c>
    </row>
    <row r="14" spans="1:17" x14ac:dyDescent="0.25">
      <c r="A14" t="s">
        <v>87</v>
      </c>
      <c r="B14">
        <v>2020</v>
      </c>
      <c r="C14" s="5">
        <v>581.80000000000007</v>
      </c>
      <c r="D14">
        <v>494</v>
      </c>
      <c r="E14">
        <v>666</v>
      </c>
      <c r="F14">
        <v>486</v>
      </c>
      <c r="G14">
        <v>989</v>
      </c>
      <c r="H14">
        <v>5323</v>
      </c>
      <c r="I14" s="8">
        <v>14</v>
      </c>
      <c r="J14">
        <v>2.0299999999999998</v>
      </c>
      <c r="K14">
        <v>3140</v>
      </c>
      <c r="L14" s="16"/>
      <c r="M14" s="16"/>
      <c r="N14" s="16"/>
      <c r="O14" s="16">
        <v>2023</v>
      </c>
      <c r="P14" s="16" t="s">
        <v>103</v>
      </c>
      <c r="Q14" s="18">
        <v>0.08</v>
      </c>
    </row>
    <row r="15" spans="1:17" x14ac:dyDescent="0.25">
      <c r="A15" t="s">
        <v>88</v>
      </c>
      <c r="B15">
        <v>2020</v>
      </c>
      <c r="C15" s="5">
        <v>191</v>
      </c>
      <c r="D15">
        <v>181</v>
      </c>
      <c r="E15">
        <v>251</v>
      </c>
      <c r="F15">
        <v>790</v>
      </c>
      <c r="G15">
        <v>324</v>
      </c>
      <c r="H15">
        <v>1747</v>
      </c>
      <c r="I15" s="8">
        <v>4</v>
      </c>
      <c r="J15">
        <v>1.54</v>
      </c>
      <c r="K15">
        <v>593</v>
      </c>
      <c r="L15" s="16"/>
      <c r="M15" s="16"/>
      <c r="N15" s="16"/>
      <c r="O15" s="16">
        <v>2023</v>
      </c>
      <c r="P15" s="16" t="s">
        <v>104</v>
      </c>
      <c r="Q15" s="18">
        <v>0.41</v>
      </c>
    </row>
    <row r="16" spans="1:17" x14ac:dyDescent="0.25">
      <c r="A16" t="s">
        <v>89</v>
      </c>
      <c r="B16">
        <v>2020</v>
      </c>
      <c r="C16" s="5">
        <v>233.20000000000002</v>
      </c>
      <c r="D16">
        <v>139</v>
      </c>
      <c r="E16">
        <v>193</v>
      </c>
      <c r="F16">
        <v>61</v>
      </c>
      <c r="G16">
        <v>699</v>
      </c>
      <c r="H16">
        <v>2133</v>
      </c>
      <c r="I16" s="8">
        <v>5</v>
      </c>
      <c r="J16">
        <v>2.13</v>
      </c>
      <c r="K16">
        <v>1173</v>
      </c>
      <c r="L16" s="16"/>
      <c r="M16" s="16"/>
      <c r="N16" s="16"/>
      <c r="O16" s="16">
        <v>2023</v>
      </c>
      <c r="P16" s="16" t="s">
        <v>105</v>
      </c>
      <c r="Q16" s="18">
        <v>0.14000000000000001</v>
      </c>
    </row>
    <row r="17" spans="1:17" x14ac:dyDescent="0.25">
      <c r="A17" t="s">
        <v>90</v>
      </c>
      <c r="B17">
        <v>2020</v>
      </c>
      <c r="C17" s="5">
        <v>199.20000000000002</v>
      </c>
      <c r="D17">
        <v>99</v>
      </c>
      <c r="E17">
        <v>137</v>
      </c>
      <c r="F17">
        <v>10</v>
      </c>
      <c r="G17">
        <v>597</v>
      </c>
      <c r="H17">
        <v>1822</v>
      </c>
      <c r="I17" s="8">
        <v>4</v>
      </c>
      <c r="J17">
        <v>1.2</v>
      </c>
      <c r="K17">
        <v>619</v>
      </c>
      <c r="L17" s="16"/>
      <c r="M17" s="16"/>
      <c r="N17" s="16"/>
      <c r="O17" s="16">
        <v>2023</v>
      </c>
      <c r="P17" s="16" t="s">
        <v>132</v>
      </c>
      <c r="Q17" s="18">
        <v>0.37</v>
      </c>
    </row>
    <row r="18" spans="1:17" x14ac:dyDescent="0.25">
      <c r="A18" t="s">
        <v>91</v>
      </c>
      <c r="B18">
        <v>2020</v>
      </c>
      <c r="C18" s="5">
        <v>190.60000000000002</v>
      </c>
      <c r="D18">
        <v>181</v>
      </c>
      <c r="E18">
        <v>251</v>
      </c>
      <c r="F18">
        <v>109</v>
      </c>
      <c r="G18">
        <v>571</v>
      </c>
      <c r="H18">
        <v>1743</v>
      </c>
      <c r="I18" s="8">
        <v>4</v>
      </c>
      <c r="J18">
        <v>1.27</v>
      </c>
      <c r="K18">
        <v>958</v>
      </c>
    </row>
    <row r="19" spans="1:17" x14ac:dyDescent="0.25">
      <c r="A19" t="s">
        <v>92</v>
      </c>
      <c r="B19">
        <v>2020</v>
      </c>
      <c r="C19" s="5">
        <v>269.40000000000003</v>
      </c>
      <c r="D19">
        <v>255</v>
      </c>
      <c r="E19">
        <v>354</v>
      </c>
      <c r="F19">
        <v>168</v>
      </c>
      <c r="G19">
        <v>808</v>
      </c>
      <c r="H19">
        <v>2465</v>
      </c>
      <c r="I19" s="8">
        <v>6</v>
      </c>
      <c r="J19">
        <v>1.54</v>
      </c>
      <c r="K19">
        <v>961</v>
      </c>
    </row>
    <row r="20" spans="1:17" x14ac:dyDescent="0.25">
      <c r="A20" t="s">
        <v>93</v>
      </c>
      <c r="B20">
        <v>2020</v>
      </c>
      <c r="C20" s="5">
        <v>336.20000000000005</v>
      </c>
      <c r="D20">
        <v>168</v>
      </c>
      <c r="E20">
        <v>233</v>
      </c>
      <c r="F20">
        <v>59</v>
      </c>
      <c r="G20">
        <v>1008</v>
      </c>
      <c r="H20">
        <v>3076</v>
      </c>
      <c r="I20" s="8">
        <v>8</v>
      </c>
      <c r="J20">
        <v>1.25</v>
      </c>
      <c r="K20">
        <v>1814</v>
      </c>
    </row>
    <row r="21" spans="1:17" x14ac:dyDescent="0.25">
      <c r="A21" t="s">
        <v>94</v>
      </c>
      <c r="B21">
        <v>2020</v>
      </c>
      <c r="C21" s="5">
        <v>134</v>
      </c>
      <c r="D21">
        <v>67</v>
      </c>
      <c r="E21">
        <v>93</v>
      </c>
      <c r="F21">
        <v>49</v>
      </c>
      <c r="G21">
        <v>402</v>
      </c>
      <c r="H21">
        <v>1226</v>
      </c>
      <c r="I21" s="8">
        <v>3</v>
      </c>
      <c r="J21">
        <v>1.28</v>
      </c>
      <c r="K21">
        <v>416</v>
      </c>
    </row>
    <row r="22" spans="1:17" x14ac:dyDescent="0.25">
      <c r="A22" t="s">
        <v>75</v>
      </c>
      <c r="B22">
        <v>2021</v>
      </c>
      <c r="C22" s="5">
        <v>1059</v>
      </c>
      <c r="D22" s="5">
        <v>809</v>
      </c>
      <c r="E22" s="5">
        <v>1022</v>
      </c>
      <c r="F22" s="5">
        <v>849</v>
      </c>
      <c r="G22" s="5">
        <v>996</v>
      </c>
      <c r="H22">
        <v>9689</v>
      </c>
      <c r="I22" s="8">
        <v>26</v>
      </c>
      <c r="J22">
        <v>1.22</v>
      </c>
      <c r="K22">
        <v>5328</v>
      </c>
    </row>
    <row r="23" spans="1:17" x14ac:dyDescent="0.25">
      <c r="A23" t="s">
        <v>76</v>
      </c>
      <c r="B23">
        <v>2021</v>
      </c>
      <c r="C23" s="5">
        <v>763</v>
      </c>
      <c r="D23" s="5">
        <v>467</v>
      </c>
      <c r="E23" s="5">
        <v>589</v>
      </c>
      <c r="F23" s="5">
        <v>442</v>
      </c>
      <c r="G23" s="5">
        <v>717</v>
      </c>
      <c r="H23">
        <v>6981</v>
      </c>
      <c r="I23" s="8">
        <v>19</v>
      </c>
      <c r="J23">
        <v>1.24</v>
      </c>
      <c r="K23">
        <v>3839</v>
      </c>
    </row>
    <row r="24" spans="1:17" x14ac:dyDescent="0.25">
      <c r="A24" t="s">
        <v>77</v>
      </c>
      <c r="B24">
        <v>2021</v>
      </c>
      <c r="C24" s="5">
        <v>691</v>
      </c>
      <c r="D24" s="5">
        <v>352</v>
      </c>
      <c r="E24" s="5">
        <v>444</v>
      </c>
      <c r="F24" s="5">
        <v>304</v>
      </c>
      <c r="G24" s="5">
        <v>649</v>
      </c>
      <c r="H24">
        <v>6322</v>
      </c>
      <c r="I24" s="8">
        <v>17</v>
      </c>
      <c r="J24">
        <v>1.26</v>
      </c>
      <c r="K24">
        <v>2465</v>
      </c>
    </row>
    <row r="25" spans="1:17" x14ac:dyDescent="0.25">
      <c r="A25" t="s">
        <v>78</v>
      </c>
      <c r="B25">
        <v>2021</v>
      </c>
      <c r="C25" s="5">
        <v>816</v>
      </c>
      <c r="D25" s="5">
        <v>623</v>
      </c>
      <c r="E25" s="5">
        <v>787</v>
      </c>
      <c r="F25" s="5">
        <v>631</v>
      </c>
      <c r="G25" s="5">
        <v>767</v>
      </c>
      <c r="H25">
        <v>7466</v>
      </c>
      <c r="I25" s="8">
        <v>20</v>
      </c>
      <c r="J25">
        <v>1.03</v>
      </c>
      <c r="K25">
        <v>4106</v>
      </c>
    </row>
    <row r="26" spans="1:17" x14ac:dyDescent="0.25">
      <c r="A26" t="s">
        <v>79</v>
      </c>
      <c r="B26">
        <v>2021</v>
      </c>
      <c r="C26" s="5">
        <v>1424</v>
      </c>
      <c r="D26" s="5">
        <v>870</v>
      </c>
      <c r="E26" s="5">
        <v>1140</v>
      </c>
      <c r="F26" s="5">
        <v>962</v>
      </c>
      <c r="G26" s="5">
        <v>2396</v>
      </c>
      <c r="H26">
        <v>13029</v>
      </c>
      <c r="I26" s="8">
        <v>35</v>
      </c>
      <c r="J26">
        <v>1.05</v>
      </c>
      <c r="K26">
        <v>4429</v>
      </c>
    </row>
    <row r="27" spans="1:17" x14ac:dyDescent="0.25">
      <c r="A27" t="s">
        <v>80</v>
      </c>
      <c r="B27">
        <v>2021</v>
      </c>
      <c r="C27" s="5">
        <v>564</v>
      </c>
      <c r="D27" s="5">
        <v>431</v>
      </c>
      <c r="E27" s="5">
        <v>565</v>
      </c>
      <c r="F27" s="5">
        <v>419</v>
      </c>
      <c r="G27" s="5">
        <v>951</v>
      </c>
      <c r="H27">
        <v>5160</v>
      </c>
      <c r="I27" s="8">
        <v>14</v>
      </c>
      <c r="J27">
        <v>1.02</v>
      </c>
      <c r="K27">
        <v>3044</v>
      </c>
    </row>
    <row r="28" spans="1:17" x14ac:dyDescent="0.25">
      <c r="A28" t="s">
        <v>81</v>
      </c>
      <c r="B28">
        <v>2021</v>
      </c>
      <c r="C28" s="5">
        <v>315</v>
      </c>
      <c r="D28" s="5">
        <v>240</v>
      </c>
      <c r="E28" s="5">
        <v>314</v>
      </c>
      <c r="F28" s="5">
        <v>180</v>
      </c>
      <c r="G28" s="5">
        <v>529</v>
      </c>
      <c r="H28">
        <v>2882</v>
      </c>
      <c r="I28" s="8">
        <v>7</v>
      </c>
      <c r="J28">
        <v>1.32</v>
      </c>
      <c r="K28">
        <v>1498</v>
      </c>
    </row>
    <row r="29" spans="1:17" x14ac:dyDescent="0.25">
      <c r="A29" t="s">
        <v>82</v>
      </c>
      <c r="B29">
        <v>2021</v>
      </c>
      <c r="C29" s="5">
        <v>762</v>
      </c>
      <c r="D29" s="5">
        <v>660</v>
      </c>
      <c r="E29" s="5">
        <v>865</v>
      </c>
      <c r="F29" s="5">
        <v>706</v>
      </c>
      <c r="G29" s="5">
        <v>1282</v>
      </c>
      <c r="H29">
        <v>6972</v>
      </c>
      <c r="I29" s="8">
        <v>19</v>
      </c>
      <c r="J29">
        <v>1.32</v>
      </c>
      <c r="K29">
        <v>3834</v>
      </c>
    </row>
    <row r="30" spans="1:17" x14ac:dyDescent="0.25">
      <c r="A30" t="s">
        <v>83</v>
      </c>
      <c r="B30">
        <v>2021</v>
      </c>
      <c r="C30" s="5">
        <v>659</v>
      </c>
      <c r="D30" s="5">
        <v>403</v>
      </c>
      <c r="E30" s="5">
        <v>528</v>
      </c>
      <c r="F30" s="5">
        <v>384</v>
      </c>
      <c r="G30" s="5">
        <v>1110</v>
      </c>
      <c r="H30">
        <v>6029</v>
      </c>
      <c r="I30" s="8">
        <v>16</v>
      </c>
      <c r="J30">
        <v>1.33</v>
      </c>
      <c r="K30">
        <v>3315</v>
      </c>
    </row>
    <row r="31" spans="1:17" x14ac:dyDescent="0.25">
      <c r="A31" t="s">
        <v>84</v>
      </c>
      <c r="B31">
        <v>2021</v>
      </c>
      <c r="C31" s="5">
        <v>471</v>
      </c>
      <c r="D31" s="5">
        <v>407</v>
      </c>
      <c r="E31" s="5">
        <v>533</v>
      </c>
      <c r="F31" s="5">
        <v>383</v>
      </c>
      <c r="G31" s="5">
        <v>792</v>
      </c>
      <c r="H31">
        <v>4309</v>
      </c>
      <c r="I31" s="8">
        <v>11</v>
      </c>
      <c r="J31">
        <v>1.3599999999999999</v>
      </c>
      <c r="K31">
        <v>2369</v>
      </c>
    </row>
    <row r="32" spans="1:17" x14ac:dyDescent="0.25">
      <c r="A32" t="s">
        <v>85</v>
      </c>
      <c r="B32">
        <v>2021</v>
      </c>
      <c r="C32" s="5">
        <v>413</v>
      </c>
      <c r="D32" s="5">
        <v>252</v>
      </c>
      <c r="E32" s="5">
        <v>330</v>
      </c>
      <c r="F32" s="5">
        <v>193</v>
      </c>
      <c r="G32" s="5">
        <v>695</v>
      </c>
      <c r="H32">
        <v>3778</v>
      </c>
      <c r="I32" s="8">
        <v>10</v>
      </c>
      <c r="J32">
        <v>1.3599999999999999</v>
      </c>
      <c r="K32">
        <v>2077</v>
      </c>
    </row>
    <row r="33" spans="1:11" x14ac:dyDescent="0.25">
      <c r="A33" t="s">
        <v>86</v>
      </c>
      <c r="B33">
        <v>2021</v>
      </c>
      <c r="C33" s="5">
        <v>236</v>
      </c>
      <c r="D33" s="5">
        <v>204</v>
      </c>
      <c r="E33" s="5">
        <v>267</v>
      </c>
      <c r="F33" s="5">
        <v>134</v>
      </c>
      <c r="G33" s="5">
        <v>398</v>
      </c>
      <c r="H33">
        <v>2159</v>
      </c>
      <c r="I33" s="8">
        <v>5</v>
      </c>
      <c r="J33">
        <v>1.9999999999999998</v>
      </c>
      <c r="K33">
        <v>842</v>
      </c>
    </row>
    <row r="34" spans="1:11" x14ac:dyDescent="0.25">
      <c r="A34" t="s">
        <v>87</v>
      </c>
      <c r="B34">
        <v>2021</v>
      </c>
      <c r="C34" s="5">
        <v>596</v>
      </c>
      <c r="D34" s="5">
        <v>516</v>
      </c>
      <c r="E34" s="5">
        <v>675</v>
      </c>
      <c r="F34" s="5">
        <v>522</v>
      </c>
      <c r="G34" s="5">
        <v>1003</v>
      </c>
      <c r="H34">
        <v>5453</v>
      </c>
      <c r="I34" s="8">
        <v>14</v>
      </c>
      <c r="J34">
        <v>1.9999999999999998</v>
      </c>
      <c r="K34">
        <v>2126</v>
      </c>
    </row>
    <row r="35" spans="1:11" x14ac:dyDescent="0.25">
      <c r="A35" t="s">
        <v>88</v>
      </c>
      <c r="B35">
        <v>2021</v>
      </c>
      <c r="C35" s="5">
        <v>195</v>
      </c>
      <c r="D35" s="5">
        <v>189</v>
      </c>
      <c r="E35" s="5">
        <v>254</v>
      </c>
      <c r="F35" s="5">
        <v>849</v>
      </c>
      <c r="G35" s="5">
        <v>328</v>
      </c>
      <c r="H35">
        <v>1784</v>
      </c>
      <c r="I35" s="8">
        <v>4</v>
      </c>
      <c r="J35">
        <v>1.52</v>
      </c>
      <c r="K35">
        <v>909</v>
      </c>
    </row>
    <row r="36" spans="1:11" x14ac:dyDescent="0.25">
      <c r="A36" t="s">
        <v>89</v>
      </c>
      <c r="B36">
        <v>2021</v>
      </c>
      <c r="C36" s="5">
        <v>239</v>
      </c>
      <c r="D36" s="5">
        <v>145</v>
      </c>
      <c r="E36" s="5">
        <v>195</v>
      </c>
      <c r="F36" s="5">
        <v>65</v>
      </c>
      <c r="G36" s="5">
        <v>709</v>
      </c>
      <c r="H36">
        <v>2186</v>
      </c>
      <c r="I36" s="8">
        <v>5</v>
      </c>
      <c r="J36">
        <v>2.06</v>
      </c>
      <c r="K36">
        <v>1289</v>
      </c>
    </row>
    <row r="37" spans="1:11" x14ac:dyDescent="0.25">
      <c r="A37" t="s">
        <v>90</v>
      </c>
      <c r="B37">
        <v>2021</v>
      </c>
      <c r="C37" s="5">
        <v>204</v>
      </c>
      <c r="D37" s="5">
        <v>103</v>
      </c>
      <c r="E37" s="5">
        <v>139</v>
      </c>
      <c r="F37" s="5">
        <v>10</v>
      </c>
      <c r="G37" s="5">
        <v>605</v>
      </c>
      <c r="H37">
        <v>1866</v>
      </c>
      <c r="I37" s="8">
        <v>5</v>
      </c>
      <c r="J37">
        <v>1.1099999999999999</v>
      </c>
      <c r="K37">
        <v>970</v>
      </c>
    </row>
    <row r="38" spans="1:11" x14ac:dyDescent="0.25">
      <c r="A38" t="s">
        <v>91</v>
      </c>
      <c r="B38">
        <v>2021</v>
      </c>
      <c r="C38" s="5">
        <v>195</v>
      </c>
      <c r="D38" s="5">
        <v>189</v>
      </c>
      <c r="E38" s="5">
        <v>254</v>
      </c>
      <c r="F38" s="5">
        <v>117</v>
      </c>
      <c r="G38" s="5">
        <v>579</v>
      </c>
      <c r="H38">
        <v>1784</v>
      </c>
      <c r="I38" s="8">
        <v>4</v>
      </c>
      <c r="J38">
        <v>1.19</v>
      </c>
      <c r="K38">
        <v>981</v>
      </c>
    </row>
    <row r="39" spans="1:11" x14ac:dyDescent="0.25">
      <c r="A39" t="s">
        <v>92</v>
      </c>
      <c r="B39">
        <v>2021</v>
      </c>
      <c r="C39" s="5">
        <v>276</v>
      </c>
      <c r="D39" s="5">
        <v>266</v>
      </c>
      <c r="E39" s="5">
        <v>359</v>
      </c>
      <c r="F39" s="5">
        <v>180</v>
      </c>
      <c r="G39" s="5">
        <v>820</v>
      </c>
      <c r="H39">
        <v>2525</v>
      </c>
      <c r="I39" s="8">
        <v>6</v>
      </c>
      <c r="J39">
        <v>1.43</v>
      </c>
      <c r="K39">
        <v>1287</v>
      </c>
    </row>
    <row r="40" spans="1:11" x14ac:dyDescent="0.25">
      <c r="A40" t="s">
        <v>93</v>
      </c>
      <c r="B40">
        <v>2021</v>
      </c>
      <c r="C40" s="5">
        <v>344</v>
      </c>
      <c r="D40" s="5">
        <v>175</v>
      </c>
      <c r="E40" s="5">
        <v>236</v>
      </c>
      <c r="F40" s="5">
        <v>63</v>
      </c>
      <c r="G40" s="5">
        <v>1023</v>
      </c>
      <c r="H40">
        <v>3147</v>
      </c>
      <c r="I40" s="8">
        <v>8</v>
      </c>
      <c r="J40">
        <v>1.22</v>
      </c>
      <c r="K40">
        <v>1856</v>
      </c>
    </row>
    <row r="41" spans="1:11" x14ac:dyDescent="0.25">
      <c r="A41" t="s">
        <v>94</v>
      </c>
      <c r="B41">
        <v>2021</v>
      </c>
      <c r="C41" s="5">
        <v>137</v>
      </c>
      <c r="D41" s="5">
        <v>70</v>
      </c>
      <c r="E41" s="5">
        <v>94</v>
      </c>
      <c r="F41" s="5">
        <v>52</v>
      </c>
      <c r="G41" s="5">
        <v>408</v>
      </c>
      <c r="H41">
        <v>1253</v>
      </c>
      <c r="I41" s="8">
        <v>3</v>
      </c>
      <c r="J41">
        <v>1.25</v>
      </c>
      <c r="K41">
        <v>488</v>
      </c>
    </row>
    <row r="42" spans="1:11" x14ac:dyDescent="0.25">
      <c r="A42" t="s">
        <v>75</v>
      </c>
      <c r="B42">
        <v>2022</v>
      </c>
      <c r="C42" s="5">
        <v>1085</v>
      </c>
      <c r="D42" s="5">
        <v>845</v>
      </c>
      <c r="E42" s="5">
        <v>1037</v>
      </c>
      <c r="F42" s="5">
        <v>912</v>
      </c>
      <c r="G42" s="5">
        <v>1010</v>
      </c>
      <c r="H42">
        <v>9927</v>
      </c>
      <c r="I42" s="8">
        <v>27</v>
      </c>
      <c r="J42">
        <v>1.19</v>
      </c>
      <c r="K42">
        <v>5459</v>
      </c>
    </row>
    <row r="43" spans="1:11" x14ac:dyDescent="0.25">
      <c r="A43" t="s">
        <v>76</v>
      </c>
      <c r="B43">
        <v>2022</v>
      </c>
      <c r="C43" s="5">
        <v>782</v>
      </c>
      <c r="D43" s="5">
        <v>488</v>
      </c>
      <c r="E43" s="5">
        <v>597</v>
      </c>
      <c r="F43" s="5">
        <v>475</v>
      </c>
      <c r="G43" s="5">
        <v>727</v>
      </c>
      <c r="H43">
        <v>7155</v>
      </c>
      <c r="I43" s="8">
        <v>19</v>
      </c>
      <c r="J43">
        <v>1.29</v>
      </c>
      <c r="K43">
        <v>3935</v>
      </c>
    </row>
    <row r="44" spans="1:11" x14ac:dyDescent="0.25">
      <c r="A44" t="s">
        <v>77</v>
      </c>
      <c r="B44">
        <v>2022</v>
      </c>
      <c r="C44" s="5">
        <v>708</v>
      </c>
      <c r="D44" s="5">
        <v>367</v>
      </c>
      <c r="E44" s="5">
        <v>450</v>
      </c>
      <c r="F44" s="5">
        <v>326</v>
      </c>
      <c r="G44" s="5">
        <v>658</v>
      </c>
      <c r="H44">
        <v>6478</v>
      </c>
      <c r="I44" s="8">
        <v>17</v>
      </c>
      <c r="J44">
        <v>1.31</v>
      </c>
      <c r="K44">
        <v>2202</v>
      </c>
    </row>
    <row r="45" spans="1:11" x14ac:dyDescent="0.25">
      <c r="A45" t="s">
        <v>78</v>
      </c>
      <c r="B45">
        <v>2022</v>
      </c>
      <c r="C45" s="5">
        <v>836</v>
      </c>
      <c r="D45" s="5">
        <v>651</v>
      </c>
      <c r="E45" s="5">
        <v>798</v>
      </c>
      <c r="F45" s="5">
        <v>678</v>
      </c>
      <c r="G45" s="5">
        <v>778</v>
      </c>
      <c r="H45">
        <v>7649</v>
      </c>
      <c r="I45" s="8">
        <v>20</v>
      </c>
      <c r="J45">
        <v>1.08</v>
      </c>
      <c r="K45">
        <v>4206</v>
      </c>
    </row>
    <row r="46" spans="1:11" x14ac:dyDescent="0.25">
      <c r="A46" t="s">
        <v>79</v>
      </c>
      <c r="B46">
        <v>2022</v>
      </c>
      <c r="C46" s="5">
        <v>1459</v>
      </c>
      <c r="D46" s="5">
        <v>909</v>
      </c>
      <c r="E46" s="5">
        <v>1157</v>
      </c>
      <c r="F46" s="5">
        <v>1034</v>
      </c>
      <c r="G46" s="5">
        <v>2431</v>
      </c>
      <c r="H46">
        <v>13349</v>
      </c>
      <c r="I46" s="8">
        <v>36</v>
      </c>
      <c r="J46">
        <v>1.1000000000000001</v>
      </c>
      <c r="K46">
        <v>7341</v>
      </c>
    </row>
    <row r="47" spans="1:11" x14ac:dyDescent="0.25">
      <c r="A47" t="s">
        <v>80</v>
      </c>
      <c r="B47">
        <v>2022</v>
      </c>
      <c r="C47" s="5">
        <v>578</v>
      </c>
      <c r="D47" s="5">
        <v>450</v>
      </c>
      <c r="E47" s="5">
        <v>573</v>
      </c>
      <c r="F47" s="5">
        <v>450</v>
      </c>
      <c r="G47" s="5">
        <v>965</v>
      </c>
      <c r="H47">
        <v>5288</v>
      </c>
      <c r="I47" s="8">
        <v>14</v>
      </c>
      <c r="J47">
        <v>1.07</v>
      </c>
      <c r="K47">
        <v>1797</v>
      </c>
    </row>
    <row r="48" spans="1:11" x14ac:dyDescent="0.25">
      <c r="A48" t="s">
        <v>81</v>
      </c>
      <c r="B48">
        <v>2022</v>
      </c>
      <c r="C48" s="5">
        <v>322</v>
      </c>
      <c r="D48" s="5">
        <v>250</v>
      </c>
      <c r="E48" s="5">
        <v>318</v>
      </c>
      <c r="F48" s="5">
        <v>193</v>
      </c>
      <c r="G48" s="5">
        <v>536</v>
      </c>
      <c r="H48">
        <v>2946</v>
      </c>
      <c r="I48" s="8">
        <v>8</v>
      </c>
      <c r="J48">
        <v>1.29</v>
      </c>
      <c r="K48">
        <v>1620</v>
      </c>
    </row>
    <row r="49" spans="1:11" x14ac:dyDescent="0.25">
      <c r="A49" t="s">
        <v>82</v>
      </c>
      <c r="B49">
        <v>2022</v>
      </c>
      <c r="C49" s="5">
        <v>781</v>
      </c>
      <c r="D49" s="5">
        <v>689</v>
      </c>
      <c r="E49" s="5">
        <v>877</v>
      </c>
      <c r="F49" s="5">
        <v>758</v>
      </c>
      <c r="G49" s="5">
        <v>1301</v>
      </c>
      <c r="H49">
        <v>7146</v>
      </c>
      <c r="I49" s="8">
        <v>19</v>
      </c>
      <c r="J49">
        <v>1.29</v>
      </c>
      <c r="K49">
        <v>3930</v>
      </c>
    </row>
    <row r="50" spans="1:11" x14ac:dyDescent="0.25">
      <c r="A50" t="s">
        <v>83</v>
      </c>
      <c r="B50">
        <v>2022</v>
      </c>
      <c r="C50" s="5">
        <v>675</v>
      </c>
      <c r="D50" s="5">
        <v>421</v>
      </c>
      <c r="E50" s="5">
        <v>535</v>
      </c>
      <c r="F50" s="5">
        <v>412</v>
      </c>
      <c r="G50" s="5">
        <v>1126</v>
      </c>
      <c r="H50">
        <v>6176</v>
      </c>
      <c r="I50" s="8">
        <v>16</v>
      </c>
      <c r="J50">
        <v>1.24</v>
      </c>
      <c r="K50">
        <v>3396</v>
      </c>
    </row>
    <row r="51" spans="1:11" x14ac:dyDescent="0.25">
      <c r="A51" t="s">
        <v>84</v>
      </c>
      <c r="B51">
        <v>2022</v>
      </c>
      <c r="C51" s="5">
        <v>482</v>
      </c>
      <c r="D51" s="5">
        <v>425</v>
      </c>
      <c r="E51" s="5">
        <v>540</v>
      </c>
      <c r="F51" s="5">
        <v>411</v>
      </c>
      <c r="G51" s="5">
        <v>803</v>
      </c>
      <c r="H51">
        <v>4410</v>
      </c>
      <c r="I51" s="8">
        <v>12</v>
      </c>
      <c r="J51">
        <v>1.2699999999999998</v>
      </c>
      <c r="K51">
        <v>2425</v>
      </c>
    </row>
    <row r="52" spans="1:11" x14ac:dyDescent="0.25">
      <c r="A52" t="s">
        <v>85</v>
      </c>
      <c r="B52">
        <v>2022</v>
      </c>
      <c r="C52" s="5">
        <v>423</v>
      </c>
      <c r="D52" s="5">
        <v>263</v>
      </c>
      <c r="E52" s="5">
        <v>334</v>
      </c>
      <c r="F52" s="5">
        <v>207</v>
      </c>
      <c r="G52" s="5">
        <v>705</v>
      </c>
      <c r="H52">
        <v>3870</v>
      </c>
      <c r="I52" s="8">
        <v>10</v>
      </c>
      <c r="J52">
        <v>1.2699999999999998</v>
      </c>
      <c r="K52">
        <v>1973</v>
      </c>
    </row>
    <row r="53" spans="1:11" x14ac:dyDescent="0.25">
      <c r="A53" t="s">
        <v>86</v>
      </c>
      <c r="B53">
        <v>2022</v>
      </c>
      <c r="C53" s="5">
        <v>241</v>
      </c>
      <c r="D53" s="5">
        <v>213</v>
      </c>
      <c r="E53" s="5">
        <v>271</v>
      </c>
      <c r="F53" s="5">
        <v>144</v>
      </c>
      <c r="G53" s="5">
        <v>403</v>
      </c>
      <c r="H53">
        <v>2205</v>
      </c>
      <c r="I53" s="8">
        <v>6</v>
      </c>
      <c r="J53">
        <v>1.9099999999999997</v>
      </c>
      <c r="K53">
        <v>1300</v>
      </c>
    </row>
    <row r="54" spans="1:11" x14ac:dyDescent="0.25">
      <c r="A54" t="s">
        <v>87</v>
      </c>
      <c r="B54">
        <v>2022</v>
      </c>
      <c r="C54" s="5">
        <v>610</v>
      </c>
      <c r="D54" s="5">
        <v>539</v>
      </c>
      <c r="E54" s="5">
        <v>685</v>
      </c>
      <c r="F54" s="5">
        <v>561</v>
      </c>
      <c r="G54" s="5">
        <v>1018</v>
      </c>
      <c r="H54">
        <v>5581</v>
      </c>
      <c r="I54" s="8">
        <v>15</v>
      </c>
      <c r="J54">
        <v>1.9099999999999997</v>
      </c>
      <c r="K54">
        <v>1897</v>
      </c>
    </row>
    <row r="55" spans="1:11" x14ac:dyDescent="0.25">
      <c r="A55" t="s">
        <v>88</v>
      </c>
      <c r="B55">
        <v>2022</v>
      </c>
      <c r="C55" s="5">
        <v>199</v>
      </c>
      <c r="D55" s="5">
        <v>197</v>
      </c>
      <c r="E55" s="5">
        <v>257</v>
      </c>
      <c r="F55" s="5">
        <v>912</v>
      </c>
      <c r="G55" s="5">
        <v>332</v>
      </c>
      <c r="H55">
        <v>1820</v>
      </c>
      <c r="I55" s="8">
        <v>4</v>
      </c>
      <c r="J55">
        <v>1.43</v>
      </c>
      <c r="K55">
        <v>1001</v>
      </c>
    </row>
    <row r="56" spans="1:11" x14ac:dyDescent="0.25">
      <c r="A56" t="s">
        <v>89</v>
      </c>
      <c r="B56">
        <v>2022</v>
      </c>
      <c r="C56" s="5">
        <v>244</v>
      </c>
      <c r="D56" s="5">
        <v>151</v>
      </c>
      <c r="E56" s="5">
        <v>197</v>
      </c>
      <c r="F56" s="5">
        <v>69</v>
      </c>
      <c r="G56" s="5">
        <v>719</v>
      </c>
      <c r="H56">
        <v>2232</v>
      </c>
      <c r="I56" s="8">
        <v>6</v>
      </c>
      <c r="J56">
        <v>1.97</v>
      </c>
      <c r="K56">
        <v>1227</v>
      </c>
    </row>
    <row r="57" spans="1:11" x14ac:dyDescent="0.25">
      <c r="A57" t="s">
        <v>90</v>
      </c>
      <c r="B57">
        <v>2022</v>
      </c>
      <c r="C57" s="5">
        <v>209</v>
      </c>
      <c r="D57" s="5">
        <v>107</v>
      </c>
      <c r="E57" s="5">
        <v>141</v>
      </c>
      <c r="F57" s="5">
        <v>10</v>
      </c>
      <c r="G57" s="5">
        <v>614</v>
      </c>
      <c r="H57">
        <v>1912</v>
      </c>
      <c r="I57" s="8">
        <v>5</v>
      </c>
      <c r="J57">
        <v>1.0799999999999998</v>
      </c>
      <c r="K57">
        <v>975</v>
      </c>
    </row>
    <row r="58" spans="1:11" x14ac:dyDescent="0.25">
      <c r="A58" t="s">
        <v>91</v>
      </c>
      <c r="B58">
        <v>2022</v>
      </c>
      <c r="C58" s="5">
        <v>199</v>
      </c>
      <c r="D58" s="5">
        <v>197</v>
      </c>
      <c r="E58" s="5">
        <v>257</v>
      </c>
      <c r="F58" s="5">
        <v>125</v>
      </c>
      <c r="G58" s="5">
        <v>587</v>
      </c>
      <c r="H58">
        <v>1820</v>
      </c>
      <c r="I58" s="8">
        <v>4</v>
      </c>
      <c r="J58">
        <v>1.1599999999999999</v>
      </c>
      <c r="K58">
        <v>782</v>
      </c>
    </row>
    <row r="59" spans="1:11" x14ac:dyDescent="0.25">
      <c r="A59" t="s">
        <v>92</v>
      </c>
      <c r="B59">
        <v>2022</v>
      </c>
      <c r="C59" s="5">
        <v>282</v>
      </c>
      <c r="D59" s="5">
        <v>277</v>
      </c>
      <c r="E59" s="5">
        <v>364</v>
      </c>
      <c r="F59" s="5">
        <v>193</v>
      </c>
      <c r="G59" s="5">
        <v>832</v>
      </c>
      <c r="H59">
        <v>2580</v>
      </c>
      <c r="I59" s="8">
        <v>7</v>
      </c>
      <c r="J59">
        <v>1.41</v>
      </c>
      <c r="K59">
        <v>1341</v>
      </c>
    </row>
    <row r="60" spans="1:11" x14ac:dyDescent="0.25">
      <c r="A60" t="s">
        <v>93</v>
      </c>
      <c r="B60">
        <v>2022</v>
      </c>
      <c r="C60" s="5">
        <v>352</v>
      </c>
      <c r="D60" s="5">
        <v>182</v>
      </c>
      <c r="E60" s="5">
        <v>239</v>
      </c>
      <c r="F60" s="5">
        <v>67</v>
      </c>
      <c r="G60" s="5">
        <v>1038</v>
      </c>
      <c r="H60">
        <v>3220</v>
      </c>
      <c r="I60" s="8">
        <v>8</v>
      </c>
      <c r="J60">
        <v>1.1499999999999999</v>
      </c>
      <c r="K60">
        <v>1771</v>
      </c>
    </row>
    <row r="61" spans="1:11" x14ac:dyDescent="0.25">
      <c r="A61" t="s">
        <v>94</v>
      </c>
      <c r="B61">
        <v>2022</v>
      </c>
      <c r="C61" s="5">
        <v>140</v>
      </c>
      <c r="D61" s="5">
        <v>73</v>
      </c>
      <c r="E61" s="5">
        <v>95</v>
      </c>
      <c r="F61" s="5">
        <v>55</v>
      </c>
      <c r="G61" s="5">
        <v>414</v>
      </c>
      <c r="H61">
        <v>1281</v>
      </c>
      <c r="I61" s="8">
        <v>3</v>
      </c>
      <c r="J61">
        <v>1.1599999999999999</v>
      </c>
      <c r="K61">
        <v>704</v>
      </c>
    </row>
    <row r="62" spans="1:11" x14ac:dyDescent="0.25">
      <c r="A62" t="s">
        <v>75</v>
      </c>
      <c r="B62">
        <v>2023</v>
      </c>
      <c r="C62" s="5">
        <v>855</v>
      </c>
      <c r="D62" s="5">
        <v>883</v>
      </c>
      <c r="E62" s="5">
        <v>1052</v>
      </c>
      <c r="F62" s="5">
        <v>980</v>
      </c>
      <c r="G62" s="5">
        <v>1025</v>
      </c>
      <c r="H62">
        <v>10174</v>
      </c>
      <c r="I62" s="8">
        <v>27</v>
      </c>
      <c r="J62">
        <v>1.1099999999999999</v>
      </c>
      <c r="K62">
        <v>5595</v>
      </c>
    </row>
    <row r="63" spans="1:11" x14ac:dyDescent="0.25">
      <c r="A63" t="s">
        <v>76</v>
      </c>
      <c r="B63">
        <v>2023</v>
      </c>
      <c r="C63" s="5">
        <v>801</v>
      </c>
      <c r="D63" s="5">
        <v>509</v>
      </c>
      <c r="E63" s="5">
        <v>605</v>
      </c>
      <c r="F63" s="5">
        <v>510</v>
      </c>
      <c r="G63" s="5">
        <v>737</v>
      </c>
      <c r="H63">
        <v>7329</v>
      </c>
      <c r="I63" s="8">
        <v>20</v>
      </c>
      <c r="J63">
        <v>1.18</v>
      </c>
      <c r="K63">
        <v>3737</v>
      </c>
    </row>
    <row r="64" spans="1:11" x14ac:dyDescent="0.25">
      <c r="A64" t="s">
        <v>77</v>
      </c>
      <c r="B64">
        <v>2023</v>
      </c>
      <c r="C64" s="5">
        <v>725</v>
      </c>
      <c r="D64" s="5">
        <v>383</v>
      </c>
      <c r="E64" s="5">
        <v>456</v>
      </c>
      <c r="F64" s="5">
        <v>350</v>
      </c>
      <c r="G64" s="5">
        <v>667</v>
      </c>
      <c r="H64">
        <v>6633</v>
      </c>
      <c r="I64" s="8">
        <v>18</v>
      </c>
      <c r="J64">
        <v>1.34</v>
      </c>
      <c r="K64">
        <v>2852</v>
      </c>
    </row>
    <row r="65" spans="1:11" x14ac:dyDescent="0.25">
      <c r="A65" t="s">
        <v>78</v>
      </c>
      <c r="B65">
        <v>2023</v>
      </c>
      <c r="C65" s="5">
        <v>856</v>
      </c>
      <c r="D65" s="5">
        <v>680</v>
      </c>
      <c r="E65" s="5">
        <v>809</v>
      </c>
      <c r="F65" s="5">
        <v>728</v>
      </c>
      <c r="G65" s="5">
        <v>789</v>
      </c>
      <c r="H65">
        <v>7832</v>
      </c>
      <c r="I65" s="8">
        <v>21</v>
      </c>
      <c r="J65">
        <v>1.03</v>
      </c>
      <c r="K65">
        <v>3367</v>
      </c>
    </row>
    <row r="66" spans="1:11" x14ac:dyDescent="0.25">
      <c r="A66" t="s">
        <v>79</v>
      </c>
      <c r="B66">
        <v>2023</v>
      </c>
      <c r="C66" s="5">
        <v>1495</v>
      </c>
      <c r="D66" s="5">
        <v>949</v>
      </c>
      <c r="E66" s="5">
        <v>1174</v>
      </c>
      <c r="F66" s="5">
        <v>1111</v>
      </c>
      <c r="G66" s="5">
        <v>2467</v>
      </c>
      <c r="H66">
        <v>13679</v>
      </c>
      <c r="I66" s="8">
        <v>37</v>
      </c>
      <c r="J66">
        <v>1.05</v>
      </c>
      <c r="K66">
        <v>7523</v>
      </c>
    </row>
    <row r="67" spans="1:11" x14ac:dyDescent="0.25">
      <c r="A67" t="s">
        <v>80</v>
      </c>
      <c r="B67">
        <v>2023</v>
      </c>
      <c r="C67" s="5">
        <v>592</v>
      </c>
      <c r="D67" s="5">
        <v>470</v>
      </c>
      <c r="E67" s="5">
        <v>581</v>
      </c>
      <c r="F67" s="5">
        <v>483</v>
      </c>
      <c r="G67" s="5">
        <v>979</v>
      </c>
      <c r="H67">
        <v>5416</v>
      </c>
      <c r="I67" s="8">
        <v>14</v>
      </c>
      <c r="J67">
        <v>1.04</v>
      </c>
      <c r="K67">
        <v>2978</v>
      </c>
    </row>
    <row r="68" spans="1:11" x14ac:dyDescent="0.25">
      <c r="A68" t="s">
        <v>81</v>
      </c>
      <c r="B68">
        <v>2023</v>
      </c>
      <c r="C68" s="5">
        <v>330</v>
      </c>
      <c r="D68" s="5">
        <v>261</v>
      </c>
      <c r="E68" s="5">
        <v>322</v>
      </c>
      <c r="F68" s="5">
        <v>207</v>
      </c>
      <c r="G68" s="5">
        <v>544</v>
      </c>
      <c r="H68">
        <v>3019</v>
      </c>
      <c r="I68" s="8">
        <v>8</v>
      </c>
      <c r="J68">
        <v>1.26</v>
      </c>
      <c r="K68">
        <v>1660</v>
      </c>
    </row>
    <row r="69" spans="1:11" x14ac:dyDescent="0.25">
      <c r="A69" t="s">
        <v>82</v>
      </c>
      <c r="B69">
        <v>2023</v>
      </c>
      <c r="C69" s="5">
        <v>800</v>
      </c>
      <c r="D69" s="5">
        <v>720</v>
      </c>
      <c r="E69" s="5">
        <v>890</v>
      </c>
      <c r="F69" s="5">
        <v>814</v>
      </c>
      <c r="G69" s="5">
        <v>1320</v>
      </c>
      <c r="H69">
        <v>7320</v>
      </c>
      <c r="I69" s="8">
        <v>20</v>
      </c>
      <c r="J69">
        <v>1.27</v>
      </c>
      <c r="K69">
        <v>4026</v>
      </c>
    </row>
    <row r="70" spans="1:11" x14ac:dyDescent="0.25">
      <c r="A70" t="s">
        <v>83</v>
      </c>
      <c r="B70">
        <v>2023</v>
      </c>
      <c r="C70" s="5">
        <v>691</v>
      </c>
      <c r="D70" s="5">
        <v>439</v>
      </c>
      <c r="E70" s="5">
        <v>543</v>
      </c>
      <c r="F70" s="5">
        <v>442</v>
      </c>
      <c r="G70" s="5">
        <v>1142</v>
      </c>
      <c r="H70">
        <v>6322</v>
      </c>
      <c r="I70" s="8">
        <v>17</v>
      </c>
      <c r="J70">
        <v>1.17</v>
      </c>
      <c r="K70">
        <v>3477</v>
      </c>
    </row>
    <row r="71" spans="1:11" x14ac:dyDescent="0.25">
      <c r="A71" t="s">
        <v>84</v>
      </c>
      <c r="B71">
        <v>2023</v>
      </c>
      <c r="C71" s="5">
        <v>390.83</v>
      </c>
      <c r="D71" s="5">
        <v>331.5</v>
      </c>
      <c r="E71" s="5">
        <v>447.09999999999997</v>
      </c>
      <c r="F71" s="5">
        <v>303.45</v>
      </c>
      <c r="G71" s="5">
        <v>663.85</v>
      </c>
      <c r="H71" s="5">
        <v>3575.95</v>
      </c>
      <c r="I71" s="8">
        <v>12</v>
      </c>
      <c r="J71">
        <v>1.1799999999999997</v>
      </c>
      <c r="K71">
        <v>2486</v>
      </c>
    </row>
    <row r="72" spans="1:11" x14ac:dyDescent="0.25">
      <c r="A72" t="s">
        <v>85</v>
      </c>
      <c r="B72">
        <v>2023</v>
      </c>
      <c r="C72" s="5">
        <v>342.89000000000004</v>
      </c>
      <c r="D72" s="5">
        <v>205.7</v>
      </c>
      <c r="E72" s="5">
        <v>277.09999999999997</v>
      </c>
      <c r="F72" s="5">
        <v>153</v>
      </c>
      <c r="G72" s="5">
        <v>582.25</v>
      </c>
      <c r="H72" s="5">
        <v>3137.35</v>
      </c>
      <c r="I72" s="8">
        <v>10</v>
      </c>
      <c r="J72">
        <v>1.1899999999999997</v>
      </c>
      <c r="K72">
        <v>2178</v>
      </c>
    </row>
    <row r="73" spans="1:11" x14ac:dyDescent="0.25">
      <c r="A73" t="s">
        <v>86</v>
      </c>
      <c r="B73">
        <v>2023</v>
      </c>
      <c r="C73" s="5">
        <v>196.52</v>
      </c>
      <c r="D73" s="5">
        <v>166.6</v>
      </c>
      <c r="E73" s="5">
        <v>224.4</v>
      </c>
      <c r="F73" s="5">
        <v>106.25</v>
      </c>
      <c r="G73" s="5">
        <v>334.05</v>
      </c>
      <c r="H73" s="5">
        <v>1797.75</v>
      </c>
      <c r="I73" s="8">
        <v>6</v>
      </c>
      <c r="J73">
        <v>1.7999999999999996</v>
      </c>
      <c r="K73">
        <v>971</v>
      </c>
    </row>
    <row r="74" spans="1:11" x14ac:dyDescent="0.25">
      <c r="A74" t="s">
        <v>87</v>
      </c>
      <c r="B74">
        <v>2023</v>
      </c>
      <c r="C74" s="5">
        <v>494.53000000000003</v>
      </c>
      <c r="D74" s="5">
        <v>419.9</v>
      </c>
      <c r="E74" s="5">
        <v>566.1</v>
      </c>
      <c r="F74" s="5">
        <v>413.09999999999997</v>
      </c>
      <c r="G74" s="5">
        <v>840.65</v>
      </c>
      <c r="H74" s="5">
        <v>4524.55</v>
      </c>
      <c r="I74" s="8">
        <v>15</v>
      </c>
      <c r="J74">
        <v>1.8199999999999996</v>
      </c>
      <c r="K74">
        <v>3373</v>
      </c>
    </row>
    <row r="75" spans="1:11" x14ac:dyDescent="0.25">
      <c r="A75" t="s">
        <v>88</v>
      </c>
      <c r="B75">
        <v>2023</v>
      </c>
      <c r="C75" s="5">
        <v>187.18</v>
      </c>
      <c r="D75" s="5">
        <v>177.38</v>
      </c>
      <c r="E75" s="5">
        <v>245.98</v>
      </c>
      <c r="F75" s="5">
        <v>774.19999999999993</v>
      </c>
      <c r="G75" s="5">
        <v>317.52</v>
      </c>
      <c r="H75" s="5">
        <v>1712.06</v>
      </c>
      <c r="I75" s="8">
        <v>5</v>
      </c>
      <c r="J75">
        <v>1.3399999999999999</v>
      </c>
      <c r="K75">
        <v>965</v>
      </c>
    </row>
    <row r="76" spans="1:11" x14ac:dyDescent="0.25">
      <c r="A76" t="s">
        <v>89</v>
      </c>
      <c r="B76">
        <v>2023</v>
      </c>
      <c r="C76" s="5">
        <v>228.536</v>
      </c>
      <c r="D76" s="5">
        <v>136.22</v>
      </c>
      <c r="E76" s="5">
        <v>189.14</v>
      </c>
      <c r="F76" s="5">
        <v>59.78</v>
      </c>
      <c r="G76" s="5">
        <v>685.02</v>
      </c>
      <c r="H76" s="5">
        <v>2090.34</v>
      </c>
      <c r="I76" s="8">
        <v>6</v>
      </c>
      <c r="J76">
        <v>1.88</v>
      </c>
      <c r="K76">
        <v>1257</v>
      </c>
    </row>
    <row r="77" spans="1:11" x14ac:dyDescent="0.25">
      <c r="A77" t="s">
        <v>90</v>
      </c>
      <c r="B77">
        <v>2023</v>
      </c>
      <c r="C77" s="5">
        <v>195.21600000000001</v>
      </c>
      <c r="D77" s="5">
        <v>97.02</v>
      </c>
      <c r="E77" s="5">
        <v>134.26</v>
      </c>
      <c r="F77" s="5">
        <v>9.8000000000000007</v>
      </c>
      <c r="G77" s="5">
        <v>585.05999999999995</v>
      </c>
      <c r="H77" s="5">
        <v>1785.56</v>
      </c>
      <c r="I77" s="8">
        <v>5</v>
      </c>
      <c r="J77">
        <v>0.98999999999999988</v>
      </c>
      <c r="K77">
        <v>1076</v>
      </c>
    </row>
    <row r="78" spans="1:11" x14ac:dyDescent="0.25">
      <c r="A78" t="s">
        <v>91</v>
      </c>
      <c r="B78">
        <v>2023</v>
      </c>
      <c r="C78" s="5">
        <v>186.78800000000001</v>
      </c>
      <c r="D78" s="5">
        <v>177.38</v>
      </c>
      <c r="E78" s="5">
        <v>245.98</v>
      </c>
      <c r="F78" s="5">
        <v>106.82</v>
      </c>
      <c r="G78" s="5">
        <v>559.58000000000004</v>
      </c>
      <c r="H78" s="5">
        <v>1708.1399999999999</v>
      </c>
      <c r="I78" s="8">
        <v>5</v>
      </c>
      <c r="J78">
        <v>1.0699999999999998</v>
      </c>
      <c r="K78">
        <v>798</v>
      </c>
    </row>
    <row r="79" spans="1:11" x14ac:dyDescent="0.25">
      <c r="A79" t="s">
        <v>92</v>
      </c>
      <c r="B79">
        <v>2023</v>
      </c>
      <c r="C79" s="5">
        <v>264.012</v>
      </c>
      <c r="D79" s="5">
        <v>249.9</v>
      </c>
      <c r="E79" s="5">
        <v>346.92</v>
      </c>
      <c r="F79" s="5">
        <v>164.64</v>
      </c>
      <c r="G79" s="5">
        <v>791.84</v>
      </c>
      <c r="H79" s="5">
        <v>2415.6999999999998</v>
      </c>
      <c r="I79" s="8">
        <v>7</v>
      </c>
      <c r="J79">
        <v>1.3199999999999998</v>
      </c>
      <c r="K79">
        <v>1559</v>
      </c>
    </row>
    <row r="80" spans="1:11" x14ac:dyDescent="0.25">
      <c r="A80" t="s">
        <v>93</v>
      </c>
      <c r="B80">
        <v>2023</v>
      </c>
      <c r="C80" s="5">
        <v>329.47600000000006</v>
      </c>
      <c r="D80" s="5">
        <v>164.64</v>
      </c>
      <c r="E80" s="5">
        <v>228.34</v>
      </c>
      <c r="F80" s="5">
        <v>57.82</v>
      </c>
      <c r="G80" s="5">
        <v>987.84</v>
      </c>
      <c r="H80" s="5">
        <v>3014.48</v>
      </c>
      <c r="I80" s="8">
        <v>9</v>
      </c>
      <c r="J80">
        <v>1.0599999999999998</v>
      </c>
      <c r="K80">
        <v>1712</v>
      </c>
    </row>
    <row r="81" spans="1:11" x14ac:dyDescent="0.25">
      <c r="A81" t="s">
        <v>94</v>
      </c>
      <c r="B81">
        <v>2023</v>
      </c>
      <c r="C81" s="5">
        <v>131.32</v>
      </c>
      <c r="D81" s="5">
        <v>65.66</v>
      </c>
      <c r="E81" s="5">
        <v>91.14</v>
      </c>
      <c r="F81" s="5">
        <v>48.019999999999996</v>
      </c>
      <c r="G81" s="5">
        <v>393.96</v>
      </c>
      <c r="H81" s="5">
        <v>1201.48</v>
      </c>
      <c r="I81" s="8">
        <v>3</v>
      </c>
      <c r="J81">
        <v>1.21</v>
      </c>
      <c r="K81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4" tint="-0.249977111117893"/>
  </sheetPr>
  <dimension ref="A1:S53"/>
  <sheetViews>
    <sheetView showGridLines="0" workbookViewId="0">
      <pane ySplit="1" topLeftCell="A2" activePane="bottomLeft" state="frozen"/>
      <selection activeCell="N1" sqref="N1"/>
      <selection pane="bottomLeft" activeCell="R10" sqref="R10"/>
    </sheetView>
  </sheetViews>
  <sheetFormatPr defaultRowHeight="15" x14ac:dyDescent="0.25"/>
  <cols>
    <col min="1" max="1" width="5" customWidth="1"/>
    <col min="2" max="2" width="15.28515625" bestFit="1" customWidth="1"/>
    <col min="3" max="3" width="14.28515625" bestFit="1" customWidth="1"/>
    <col min="4" max="4" width="18.140625" customWidth="1"/>
    <col min="5" max="5" width="17.42578125" bestFit="1" customWidth="1"/>
    <col min="6" max="7" width="17.42578125" customWidth="1"/>
    <col min="8" max="8" width="17.42578125" bestFit="1" customWidth="1"/>
    <col min="9" max="11" width="17.42578125" customWidth="1"/>
    <col min="12" max="12" width="15" customWidth="1"/>
    <col min="13" max="13" width="18.140625" customWidth="1"/>
    <col min="14" max="14" width="10.42578125" customWidth="1"/>
    <col min="15" max="15" width="12.42578125" customWidth="1"/>
    <col min="17" max="17" width="9.85546875" customWidth="1"/>
    <col min="18" max="18" width="16.140625" customWidth="1"/>
  </cols>
  <sheetData>
    <row r="1" spans="1:19" ht="30" x14ac:dyDescent="0.25">
      <c r="A1" s="55"/>
      <c r="B1" s="55" t="s">
        <v>0</v>
      </c>
      <c r="C1" s="55" t="s">
        <v>53</v>
      </c>
      <c r="D1" s="56" t="s">
        <v>108</v>
      </c>
      <c r="E1" s="57" t="s">
        <v>109</v>
      </c>
      <c r="F1" s="57" t="s">
        <v>110</v>
      </c>
      <c r="G1" s="57" t="s">
        <v>111</v>
      </c>
      <c r="H1" s="58" t="s">
        <v>112</v>
      </c>
      <c r="I1" s="58" t="s">
        <v>113</v>
      </c>
      <c r="J1" s="58" t="s">
        <v>114</v>
      </c>
      <c r="K1" s="58" t="s">
        <v>115</v>
      </c>
      <c r="L1" s="70" t="s">
        <v>61</v>
      </c>
      <c r="M1" s="59" t="s">
        <v>116</v>
      </c>
      <c r="N1" s="55" t="s">
        <v>52</v>
      </c>
      <c r="O1" s="60" t="s">
        <v>117</v>
      </c>
      <c r="P1" s="60" t="s">
        <v>118</v>
      </c>
      <c r="Q1" s="60" t="s">
        <v>119</v>
      </c>
      <c r="R1" s="70" t="s">
        <v>120</v>
      </c>
    </row>
    <row r="2" spans="1:19" x14ac:dyDescent="0.25">
      <c r="A2" s="33">
        <v>1</v>
      </c>
      <c r="B2" s="61" t="s">
        <v>5</v>
      </c>
      <c r="C2" s="61" t="s">
        <v>57</v>
      </c>
      <c r="D2" s="43">
        <v>1787984.7286865602</v>
      </c>
      <c r="E2" s="62">
        <v>2340508.5920000002</v>
      </c>
      <c r="F2" s="62">
        <v>2410723.8497600006</v>
      </c>
      <c r="G2" s="62">
        <v>2483045.5652528009</v>
      </c>
      <c r="H2" s="63">
        <v>1089787.0131937501</v>
      </c>
      <c r="I2" s="62">
        <v>1122480.6235895625</v>
      </c>
      <c r="J2" s="62">
        <v>1156155.0422972494</v>
      </c>
      <c r="K2" s="62">
        <v>1167716.592720222</v>
      </c>
      <c r="L2" s="50">
        <v>8.7056999999999995E-2</v>
      </c>
      <c r="M2" s="64">
        <v>244.2</v>
      </c>
      <c r="N2" s="61">
        <v>0.1191</v>
      </c>
      <c r="O2" s="65">
        <v>1</v>
      </c>
      <c r="P2" s="44">
        <v>1</v>
      </c>
      <c r="Q2" s="44">
        <v>1</v>
      </c>
      <c r="R2" s="66">
        <v>2</v>
      </c>
      <c r="S2" s="3"/>
    </row>
    <row r="3" spans="1:19" x14ac:dyDescent="0.25">
      <c r="A3" s="33">
        <v>2</v>
      </c>
      <c r="B3" s="61" t="s">
        <v>50</v>
      </c>
      <c r="C3" s="61" t="s">
        <v>56</v>
      </c>
      <c r="D3" s="43">
        <v>1676519.8460053997</v>
      </c>
      <c r="E3" s="62">
        <v>2194598.7799999998</v>
      </c>
      <c r="F3" s="62">
        <v>2084868.8409999998</v>
      </c>
      <c r="G3" s="62">
        <f>F3*1.03</f>
        <v>2147414.9062299998</v>
      </c>
      <c r="H3" s="63">
        <v>1174893.0068399999</v>
      </c>
      <c r="I3" s="62">
        <f>H3*0.95</f>
        <v>1116148.356498</v>
      </c>
      <c r="J3" s="62">
        <f>I3*1.03</f>
        <v>1149632.80719294</v>
      </c>
      <c r="K3" s="62">
        <f>J3*1.01</f>
        <v>1161129.1352648695</v>
      </c>
      <c r="L3" s="50">
        <v>6.2018999999999998E-2</v>
      </c>
      <c r="M3" s="64">
        <v>98.07</v>
      </c>
      <c r="N3" s="61">
        <v>8.0399999999999999E-2</v>
      </c>
      <c r="O3" s="65">
        <v>9</v>
      </c>
      <c r="P3" s="44">
        <v>1</v>
      </c>
      <c r="Q3" s="44">
        <v>1</v>
      </c>
      <c r="R3" s="66">
        <v>12</v>
      </c>
      <c r="S3" s="3"/>
    </row>
    <row r="4" spans="1:19" x14ac:dyDescent="0.25">
      <c r="A4" s="33">
        <v>3</v>
      </c>
      <c r="B4" s="61" t="s">
        <v>49</v>
      </c>
      <c r="C4" s="61" t="s">
        <v>55</v>
      </c>
      <c r="D4" s="43">
        <v>1536782.3509922</v>
      </c>
      <c r="E4" s="62">
        <v>2013679.54</v>
      </c>
      <c r="F4" s="62">
        <v>1912995.5629999998</v>
      </c>
      <c r="G4" s="62">
        <f>F4*1.07</f>
        <v>2046905.25241</v>
      </c>
      <c r="H4" s="63">
        <v>904550.71048999997</v>
      </c>
      <c r="I4" s="62">
        <f>H4*0.95</f>
        <v>859323.1749654999</v>
      </c>
      <c r="J4" s="62">
        <f>I4*1.07</f>
        <v>919475.797213085</v>
      </c>
      <c r="K4" s="62">
        <f>J4*1.01</f>
        <v>928670.5551852159</v>
      </c>
      <c r="L4" s="50">
        <v>7.7017000000000002E-2</v>
      </c>
      <c r="M4" s="64">
        <v>415.3</v>
      </c>
      <c r="N4" s="61">
        <v>6.1899999999999997E-2</v>
      </c>
      <c r="O4" s="65">
        <v>5</v>
      </c>
      <c r="P4" s="44">
        <v>1</v>
      </c>
      <c r="Q4" s="44">
        <v>1</v>
      </c>
      <c r="R4" s="66">
        <v>4</v>
      </c>
      <c r="S4" s="3"/>
    </row>
    <row r="5" spans="1:19" x14ac:dyDescent="0.25">
      <c r="A5" s="33">
        <v>4</v>
      </c>
      <c r="B5" s="61" t="s">
        <v>48</v>
      </c>
      <c r="C5" s="61" t="s">
        <v>56</v>
      </c>
      <c r="D5" s="43">
        <v>933901.63665550016</v>
      </c>
      <c r="E5" s="62">
        <v>1222496.3500000001</v>
      </c>
      <c r="F5" s="62">
        <v>1161371.5325</v>
      </c>
      <c r="G5" s="62">
        <v>1242667.539775</v>
      </c>
      <c r="H5" s="63">
        <v>878247.13570999994</v>
      </c>
      <c r="I5" s="62">
        <v>834334.77892449987</v>
      </c>
      <c r="J5" s="62">
        <v>892738.21344921493</v>
      </c>
      <c r="K5" s="62">
        <v>901665.59558370709</v>
      </c>
      <c r="L5" s="50">
        <v>6.7081000000000002E-2</v>
      </c>
      <c r="M5" s="64">
        <v>360.2</v>
      </c>
      <c r="N5" s="61">
        <v>6.0100000000000001E-2</v>
      </c>
      <c r="O5" s="65">
        <v>1</v>
      </c>
      <c r="P5" s="44">
        <v>2</v>
      </c>
      <c r="Q5" s="44">
        <v>2</v>
      </c>
      <c r="R5" s="66">
        <v>8</v>
      </c>
      <c r="S5" s="3"/>
    </row>
    <row r="6" spans="1:19" x14ac:dyDescent="0.25">
      <c r="A6" s="33">
        <v>5</v>
      </c>
      <c r="B6" s="33" t="s">
        <v>4</v>
      </c>
      <c r="C6" s="61" t="s">
        <v>54</v>
      </c>
      <c r="D6" s="43">
        <v>950567.47242110013</v>
      </c>
      <c r="E6" s="62">
        <v>1244312.27</v>
      </c>
      <c r="F6" s="62">
        <v>1182096.6565</v>
      </c>
      <c r="G6" s="62">
        <v>1264843.4224550002</v>
      </c>
      <c r="H6" s="63">
        <v>599136.98109999998</v>
      </c>
      <c r="I6" s="62">
        <v>569180.13204499998</v>
      </c>
      <c r="J6" s="62">
        <v>609022.74128814996</v>
      </c>
      <c r="K6" s="62">
        <v>666879.90171052422</v>
      </c>
      <c r="L6" s="50">
        <v>8.9082000000000008E-2</v>
      </c>
      <c r="M6" s="64">
        <v>231.9</v>
      </c>
      <c r="N6" s="61">
        <v>4.1000000000000002E-2</v>
      </c>
      <c r="O6" s="65">
        <v>2</v>
      </c>
      <c r="P6" s="44">
        <v>1</v>
      </c>
      <c r="Q6" s="44">
        <v>1</v>
      </c>
      <c r="R6" s="66">
        <v>2</v>
      </c>
      <c r="S6" s="3"/>
    </row>
    <row r="7" spans="1:19" x14ac:dyDescent="0.25">
      <c r="A7" s="33">
        <v>6</v>
      </c>
      <c r="B7" s="61" t="s">
        <v>47</v>
      </c>
      <c r="C7" s="61" t="s">
        <v>55</v>
      </c>
      <c r="D7" s="43">
        <v>832389.70153949992</v>
      </c>
      <c r="E7" s="62">
        <v>1089615.1499999999</v>
      </c>
      <c r="F7" s="62">
        <v>1035134.3924999998</v>
      </c>
      <c r="G7" s="62">
        <v>1107593.7999749999</v>
      </c>
      <c r="H7" s="63">
        <v>593291.74225999997</v>
      </c>
      <c r="I7" s="62">
        <v>563627.15514699998</v>
      </c>
      <c r="J7" s="62">
        <v>603081.05600729003</v>
      </c>
      <c r="K7" s="62">
        <v>482464.84480583202</v>
      </c>
      <c r="L7" s="50">
        <v>7.5069999999999998E-2</v>
      </c>
      <c r="M7" s="64">
        <v>285.3</v>
      </c>
      <c r="N7" s="61">
        <v>4.0599999999999997E-2</v>
      </c>
      <c r="O7" s="65">
        <v>6</v>
      </c>
      <c r="P7" s="44">
        <v>3</v>
      </c>
      <c r="Q7" s="44">
        <v>2</v>
      </c>
      <c r="R7" s="66">
        <v>5</v>
      </c>
      <c r="S7" s="3"/>
    </row>
    <row r="8" spans="1:19" x14ac:dyDescent="0.25">
      <c r="A8" s="33">
        <v>7</v>
      </c>
      <c r="B8" s="61" t="s">
        <v>46</v>
      </c>
      <c r="C8" s="61" t="s">
        <v>54</v>
      </c>
      <c r="D8" s="43">
        <v>848682.50264680013</v>
      </c>
      <c r="E8" s="62">
        <v>1110942.76</v>
      </c>
      <c r="F8" s="62">
        <v>1055395.622</v>
      </c>
      <c r="G8" s="62">
        <v>1002625.8409</v>
      </c>
      <c r="H8" s="63">
        <v>539223.28299000009</v>
      </c>
      <c r="I8" s="62">
        <v>512262.11884050007</v>
      </c>
      <c r="J8" s="62">
        <v>486649.01289847505</v>
      </c>
      <c r="K8" s="62">
        <v>467183.05238253606</v>
      </c>
      <c r="L8" s="50">
        <v>7.5084999999999999E-2</v>
      </c>
      <c r="M8" s="64">
        <v>282.5</v>
      </c>
      <c r="N8" s="61">
        <v>3.6900000000000002E-2</v>
      </c>
      <c r="O8" s="65">
        <v>1</v>
      </c>
      <c r="P8" s="44">
        <v>2</v>
      </c>
      <c r="Q8" s="44">
        <v>3</v>
      </c>
      <c r="R8" s="66">
        <v>4</v>
      </c>
      <c r="S8" s="3"/>
    </row>
    <row r="9" spans="1:19" x14ac:dyDescent="0.25">
      <c r="A9" s="33">
        <v>8</v>
      </c>
      <c r="B9" s="61" t="s">
        <v>45</v>
      </c>
      <c r="C9" s="61" t="s">
        <v>56</v>
      </c>
      <c r="D9" s="43">
        <v>500361.22430440004</v>
      </c>
      <c r="E9" s="62">
        <v>654983.07999999996</v>
      </c>
      <c r="F9" s="62">
        <v>628783.75679999997</v>
      </c>
      <c r="G9" s="62">
        <v>597344.56895999995</v>
      </c>
      <c r="H9" s="63">
        <v>453006.01010000001</v>
      </c>
      <c r="I9" s="62">
        <v>434885.76969599997</v>
      </c>
      <c r="J9" s="62">
        <v>413141.48121119995</v>
      </c>
      <c r="K9" s="62">
        <v>400747.23677486397</v>
      </c>
      <c r="L9" s="50">
        <v>8.1075000000000008E-2</v>
      </c>
      <c r="M9" s="64">
        <v>172.5</v>
      </c>
      <c r="N9" s="61">
        <v>3.1E-2</v>
      </c>
      <c r="O9" s="65">
        <v>4</v>
      </c>
      <c r="P9" s="44">
        <v>5</v>
      </c>
      <c r="Q9" s="44">
        <v>4</v>
      </c>
      <c r="R9" s="66">
        <v>4</v>
      </c>
      <c r="S9" s="3"/>
    </row>
    <row r="10" spans="1:19" x14ac:dyDescent="0.25">
      <c r="A10" s="33">
        <v>9</v>
      </c>
      <c r="B10" s="61" t="s">
        <v>3</v>
      </c>
      <c r="C10" s="61" t="s">
        <v>54</v>
      </c>
      <c r="D10" s="43">
        <v>452324.16000939999</v>
      </c>
      <c r="E10" s="62">
        <v>592101.57999999996</v>
      </c>
      <c r="F10" s="62">
        <v>574338.53259999992</v>
      </c>
      <c r="G10" s="62">
        <v>551364.99129599985</v>
      </c>
      <c r="H10" s="63">
        <v>461773.86836000008</v>
      </c>
      <c r="I10" s="62">
        <v>447920.65230920009</v>
      </c>
      <c r="J10" s="62">
        <v>430003.82621683209</v>
      </c>
      <c r="K10" s="62">
        <v>470854.18970743113</v>
      </c>
      <c r="L10" s="50">
        <v>9.0095999999999996E-2</v>
      </c>
      <c r="M10" s="64">
        <v>174.8</v>
      </c>
      <c r="N10" s="61">
        <v>3.1600000000000003E-2</v>
      </c>
      <c r="O10" s="65">
        <v>4</v>
      </c>
      <c r="P10" s="44">
        <v>4</v>
      </c>
      <c r="Q10" s="44">
        <v>2</v>
      </c>
      <c r="R10" s="66">
        <v>1</v>
      </c>
      <c r="S10" s="3"/>
    </row>
    <row r="11" spans="1:19" x14ac:dyDescent="0.25">
      <c r="A11" s="33">
        <v>10</v>
      </c>
      <c r="B11" s="61" t="s">
        <v>44</v>
      </c>
      <c r="C11" s="61" t="s">
        <v>56</v>
      </c>
      <c r="D11" s="43">
        <v>470581.3689152</v>
      </c>
      <c r="E11" s="62">
        <v>616000.64</v>
      </c>
      <c r="F11" s="62">
        <v>674520.70079999999</v>
      </c>
      <c r="G11" s="62">
        <v>640794.66576</v>
      </c>
      <c r="H11" s="63">
        <v>445699.46155000001</v>
      </c>
      <c r="I11" s="62">
        <v>488040.91039724997</v>
      </c>
      <c r="J11" s="62">
        <v>463638.86487738747</v>
      </c>
      <c r="K11" s="62">
        <v>440456.92163351807</v>
      </c>
      <c r="L11" s="50">
        <v>8.0045000000000005E-2</v>
      </c>
      <c r="M11" s="64">
        <v>200.6</v>
      </c>
      <c r="N11" s="61">
        <v>3.0499999999999999E-2</v>
      </c>
      <c r="O11" s="65">
        <v>3</v>
      </c>
      <c r="P11" s="44">
        <v>4</v>
      </c>
      <c r="Q11" s="44">
        <v>3</v>
      </c>
      <c r="R11" s="66">
        <v>5</v>
      </c>
      <c r="S11" s="3"/>
    </row>
    <row r="12" spans="1:19" x14ac:dyDescent="0.25">
      <c r="A12" s="33">
        <v>11</v>
      </c>
      <c r="B12" s="61" t="s">
        <v>43</v>
      </c>
      <c r="C12" s="61" t="s">
        <v>55</v>
      </c>
      <c r="D12" s="43">
        <v>871083.34928999993</v>
      </c>
      <c r="E12" s="62">
        <v>1113774.8999999999</v>
      </c>
      <c r="F12" s="62">
        <v>1058086.1549999998</v>
      </c>
      <c r="G12" s="62">
        <v>1158604.3397249999</v>
      </c>
      <c r="H12" s="63">
        <v>410628.02850999997</v>
      </c>
      <c r="I12" s="62">
        <v>390096.62708449998</v>
      </c>
      <c r="J12" s="62">
        <v>427155.80665752746</v>
      </c>
      <c r="K12" s="62">
        <v>405798.01632465108</v>
      </c>
      <c r="L12" s="50">
        <v>8.4004000000000009E-2</v>
      </c>
      <c r="M12" s="64">
        <v>204</v>
      </c>
      <c r="N12" s="61">
        <v>2.81E-2</v>
      </c>
      <c r="O12" s="65">
        <v>7</v>
      </c>
      <c r="P12" s="44">
        <v>2</v>
      </c>
      <c r="Q12" s="44">
        <v>3</v>
      </c>
      <c r="R12" s="66">
        <v>2</v>
      </c>
      <c r="S12" s="3"/>
    </row>
    <row r="13" spans="1:19" x14ac:dyDescent="0.25">
      <c r="A13" s="33">
        <v>12</v>
      </c>
      <c r="B13" s="61" t="s">
        <v>42</v>
      </c>
      <c r="C13" s="61" t="s">
        <v>56</v>
      </c>
      <c r="D13" s="43">
        <v>502869.96540000004</v>
      </c>
      <c r="E13" s="62">
        <v>642974</v>
      </c>
      <c r="F13" s="62">
        <v>610825.29999999993</v>
      </c>
      <c r="G13" s="62">
        <v>653583.071</v>
      </c>
      <c r="H13" s="63">
        <v>374095.28576</v>
      </c>
      <c r="I13" s="62">
        <v>355390.52147199999</v>
      </c>
      <c r="J13" s="62">
        <v>380267.85797504004</v>
      </c>
      <c r="K13" s="62">
        <v>361254.46507628803</v>
      </c>
      <c r="L13" s="50">
        <v>5.6000999999999995E-2</v>
      </c>
      <c r="M13" s="64">
        <v>207.3</v>
      </c>
      <c r="N13" s="61">
        <v>2.5600000000000001E-2</v>
      </c>
      <c r="O13" s="65">
        <v>2</v>
      </c>
      <c r="P13" s="44">
        <v>3</v>
      </c>
      <c r="Q13" s="44">
        <v>5</v>
      </c>
      <c r="R13" s="66">
        <v>13</v>
      </c>
      <c r="S13" s="3"/>
    </row>
    <row r="14" spans="1:19" x14ac:dyDescent="0.25">
      <c r="A14" s="33">
        <v>13</v>
      </c>
      <c r="B14" s="61" t="s">
        <v>41</v>
      </c>
      <c r="C14" s="61" t="s">
        <v>57</v>
      </c>
      <c r="D14" s="43">
        <v>820326.88940400002</v>
      </c>
      <c r="E14" s="62">
        <v>1048877.24</v>
      </c>
      <c r="F14" s="62">
        <v>996433.37799999991</v>
      </c>
      <c r="G14" s="62">
        <v>1066183.7144599999</v>
      </c>
      <c r="H14" s="63">
        <v>628363.1753</v>
      </c>
      <c r="I14" s="62">
        <v>596945.01653499994</v>
      </c>
      <c r="J14" s="62">
        <v>638731.16769244999</v>
      </c>
      <c r="K14" s="62">
        <v>606794.60930782743</v>
      </c>
      <c r="L14" s="50">
        <v>7.0014000000000007E-2</v>
      </c>
      <c r="M14" s="64">
        <v>102.6</v>
      </c>
      <c r="N14" s="61">
        <v>2.1499999999999998E-2</v>
      </c>
      <c r="O14" s="65">
        <v>3</v>
      </c>
      <c r="P14" s="44">
        <v>2</v>
      </c>
      <c r="Q14" s="44">
        <v>2</v>
      </c>
      <c r="R14" s="66">
        <v>5</v>
      </c>
      <c r="S14" s="3"/>
    </row>
    <row r="15" spans="1:19" x14ac:dyDescent="0.25">
      <c r="A15" s="33">
        <v>14</v>
      </c>
      <c r="B15" s="61" t="s">
        <v>40</v>
      </c>
      <c r="C15" s="61" t="s">
        <v>55</v>
      </c>
      <c r="D15" s="43">
        <v>624326.77929600002</v>
      </c>
      <c r="E15" s="62">
        <v>798269.76</v>
      </c>
      <c r="F15" s="62">
        <v>758356.272</v>
      </c>
      <c r="G15" s="62">
        <v>781106.96016000002</v>
      </c>
      <c r="H15" s="63">
        <v>305413.72938999999</v>
      </c>
      <c r="I15" s="62">
        <v>290143.04292049998</v>
      </c>
      <c r="J15" s="62">
        <v>298847.334208115</v>
      </c>
      <c r="K15" s="62">
        <v>283904.96749770927</v>
      </c>
      <c r="L15" s="50">
        <v>7.2069000000000008E-2</v>
      </c>
      <c r="M15" s="64">
        <v>852.1</v>
      </c>
      <c r="N15" s="61">
        <v>2.0899999999999998E-2</v>
      </c>
      <c r="O15" s="65">
        <v>1</v>
      </c>
      <c r="P15" s="44">
        <v>4</v>
      </c>
      <c r="Q15" s="44">
        <v>4</v>
      </c>
      <c r="R15" s="66">
        <v>6</v>
      </c>
      <c r="S15" s="3"/>
    </row>
    <row r="16" spans="1:19" x14ac:dyDescent="0.25">
      <c r="A16" s="33">
        <v>15</v>
      </c>
      <c r="B16" s="61" t="s">
        <v>39</v>
      </c>
      <c r="C16" s="61" t="s">
        <v>57</v>
      </c>
      <c r="D16" s="43">
        <v>545130.51991200005</v>
      </c>
      <c r="E16" s="62">
        <v>697008.72</v>
      </c>
      <c r="F16" s="62">
        <v>717918.98159999994</v>
      </c>
      <c r="G16" s="62">
        <v>682023.03251999989</v>
      </c>
      <c r="H16" s="63">
        <v>596214.36167999997</v>
      </c>
      <c r="I16" s="62">
        <v>614100.79253039998</v>
      </c>
      <c r="J16" s="62">
        <v>583395.75290387997</v>
      </c>
      <c r="K16" s="62">
        <v>466716.60232310399</v>
      </c>
      <c r="L16" s="50">
        <v>8.2077999999999984E-2</v>
      </c>
      <c r="M16" s="64">
        <v>57.05</v>
      </c>
      <c r="N16" s="61">
        <v>2.0400000000000001E-2</v>
      </c>
      <c r="O16" s="65">
        <v>4</v>
      </c>
      <c r="P16" s="44">
        <v>4</v>
      </c>
      <c r="Q16" s="44">
        <v>3</v>
      </c>
      <c r="R16" s="66">
        <v>3</v>
      </c>
      <c r="S16" s="3"/>
    </row>
    <row r="17" spans="1:19" x14ac:dyDescent="0.25">
      <c r="A17" s="33">
        <v>16</v>
      </c>
      <c r="B17" s="61" t="s">
        <v>38</v>
      </c>
      <c r="C17" s="61" t="s">
        <v>54</v>
      </c>
      <c r="D17" s="43">
        <v>400736.402352</v>
      </c>
      <c r="E17" s="62">
        <v>512385.12</v>
      </c>
      <c r="F17" s="62">
        <v>486765.864</v>
      </c>
      <c r="G17" s="62">
        <v>462427.57079999999</v>
      </c>
      <c r="H17" s="63">
        <v>302491.10996999999</v>
      </c>
      <c r="I17" s="62">
        <v>287366.55447149999</v>
      </c>
      <c r="J17" s="62">
        <v>272998.22674792499</v>
      </c>
      <c r="K17" s="62">
        <v>264808.27994548721</v>
      </c>
      <c r="L17" s="50">
        <v>7.5090999999999991E-2</v>
      </c>
      <c r="M17" s="67">
        <v>182.5</v>
      </c>
      <c r="N17" s="61">
        <v>2.07E-2</v>
      </c>
      <c r="O17" s="44">
        <v>3</v>
      </c>
      <c r="P17" s="44">
        <v>6</v>
      </c>
      <c r="Q17" s="44">
        <v>5</v>
      </c>
      <c r="R17" s="66">
        <v>3</v>
      </c>
      <c r="S17" s="3"/>
    </row>
    <row r="18" spans="1:19" x14ac:dyDescent="0.25">
      <c r="A18" s="33">
        <v>17</v>
      </c>
      <c r="B18" s="61" t="s">
        <v>37</v>
      </c>
      <c r="C18" s="61" t="s">
        <v>56</v>
      </c>
      <c r="D18" s="43">
        <v>367667.57976300007</v>
      </c>
      <c r="E18" s="62">
        <v>470103.03</v>
      </c>
      <c r="F18" s="62">
        <v>446597.87849999999</v>
      </c>
      <c r="G18" s="62">
        <v>459995.814855</v>
      </c>
      <c r="H18" s="63">
        <v>296645.87112999998</v>
      </c>
      <c r="I18" s="62">
        <v>281813.57757349999</v>
      </c>
      <c r="J18" s="62">
        <v>270541.03447055997</v>
      </c>
      <c r="K18" s="62">
        <v>296242.43274526316</v>
      </c>
      <c r="L18" s="50">
        <v>8.4079000000000001E-2</v>
      </c>
      <c r="M18" s="67">
        <v>156.6</v>
      </c>
      <c r="N18" s="61">
        <v>2.0299999999999999E-2</v>
      </c>
      <c r="O18" s="44">
        <v>6</v>
      </c>
      <c r="P18" s="44">
        <v>6</v>
      </c>
      <c r="Q18" s="44">
        <v>6</v>
      </c>
      <c r="R18" s="66">
        <v>2</v>
      </c>
      <c r="S18" s="3"/>
    </row>
    <row r="19" spans="1:19" x14ac:dyDescent="0.25">
      <c r="A19" s="33">
        <v>18</v>
      </c>
      <c r="B19" s="61" t="s">
        <v>36</v>
      </c>
      <c r="C19" s="61" t="s">
        <v>54</v>
      </c>
      <c r="D19" s="43">
        <v>378640.00478700001</v>
      </c>
      <c r="E19" s="62">
        <v>484132.47</v>
      </c>
      <c r="F19" s="62">
        <v>464767.17119999998</v>
      </c>
      <c r="G19" s="62">
        <v>450824.15606399998</v>
      </c>
      <c r="H19" s="63">
        <v>279110.15461000003</v>
      </c>
      <c r="I19" s="62">
        <v>267945.7484256</v>
      </c>
      <c r="J19" s="62">
        <v>259907.375972832</v>
      </c>
      <c r="K19" s="62">
        <v>246912.0071741904</v>
      </c>
      <c r="L19" s="50">
        <v>6.5019000000000007E-2</v>
      </c>
      <c r="M19" s="67">
        <v>87.26</v>
      </c>
      <c r="N19" s="61">
        <v>1.9099999999999999E-2</v>
      </c>
      <c r="O19" s="44">
        <v>6</v>
      </c>
      <c r="P19" s="44">
        <v>7</v>
      </c>
      <c r="Q19" s="44">
        <v>6</v>
      </c>
      <c r="R19" s="66">
        <v>6</v>
      </c>
      <c r="S19" s="3"/>
    </row>
    <row r="20" spans="1:19" x14ac:dyDescent="0.25">
      <c r="A20" s="33">
        <v>19</v>
      </c>
      <c r="B20" s="61" t="s">
        <v>35</v>
      </c>
      <c r="C20" s="61" t="s">
        <v>55</v>
      </c>
      <c r="D20" s="43">
        <v>376244.86264200002</v>
      </c>
      <c r="E20" s="62">
        <v>481070.02</v>
      </c>
      <c r="F20" s="62">
        <v>466637.91940000001</v>
      </c>
      <c r="G20" s="62">
        <v>510968.52174300002</v>
      </c>
      <c r="H20" s="63">
        <v>270342.29635000002</v>
      </c>
      <c r="I20" s="62">
        <v>262232.02745950001</v>
      </c>
      <c r="J20" s="62">
        <v>287144.0700681525</v>
      </c>
      <c r="K20" s="62">
        <v>278529.74796610791</v>
      </c>
      <c r="L20" s="50">
        <v>6.7005000000000009E-2</v>
      </c>
      <c r="M20" s="67">
        <v>606.20000000000005</v>
      </c>
      <c r="N20" s="61">
        <v>1.8499999999999999E-2</v>
      </c>
      <c r="O20" s="44">
        <v>3</v>
      </c>
      <c r="P20" s="44">
        <v>6</v>
      </c>
      <c r="Q20" s="44">
        <v>5</v>
      </c>
      <c r="R20" s="66">
        <v>9</v>
      </c>
      <c r="S20" s="3"/>
    </row>
    <row r="21" spans="1:19" x14ac:dyDescent="0.25">
      <c r="A21" s="33">
        <v>20</v>
      </c>
      <c r="B21" s="61" t="s">
        <v>34</v>
      </c>
      <c r="C21" s="61" t="s">
        <v>54</v>
      </c>
      <c r="D21" s="43">
        <v>324556.11609299999</v>
      </c>
      <c r="E21" s="62">
        <v>414980.33</v>
      </c>
      <c r="F21" s="62">
        <v>454403.46135</v>
      </c>
      <c r="G21" s="62">
        <v>468035.5651905</v>
      </c>
      <c r="H21" s="63">
        <v>265958.36722000001</v>
      </c>
      <c r="I21" s="62">
        <v>291224.4121059</v>
      </c>
      <c r="J21" s="62">
        <v>276663.19150060497</v>
      </c>
      <c r="K21" s="62">
        <v>302946.19469316246</v>
      </c>
      <c r="L21" s="50">
        <v>6.5029000000000003E-2</v>
      </c>
      <c r="M21" s="67">
        <v>105.2</v>
      </c>
      <c r="N21" s="61">
        <v>1.8200000000000001E-2</v>
      </c>
      <c r="O21" s="44">
        <v>5</v>
      </c>
      <c r="P21" s="44">
        <v>5</v>
      </c>
      <c r="Q21" s="44">
        <v>4</v>
      </c>
      <c r="R21" s="66">
        <v>5</v>
      </c>
      <c r="S21" s="3"/>
    </row>
    <row r="22" spans="1:19" x14ac:dyDescent="0.25">
      <c r="A22" s="33">
        <v>21</v>
      </c>
      <c r="B22" s="61" t="s">
        <v>33</v>
      </c>
      <c r="C22" s="61" t="s">
        <v>54</v>
      </c>
      <c r="D22" s="43">
        <v>615398.52904199995</v>
      </c>
      <c r="E22" s="62">
        <v>786854.02</v>
      </c>
      <c r="F22" s="62">
        <v>810459.64060000004</v>
      </c>
      <c r="G22" s="62">
        <v>769936.65856999997</v>
      </c>
      <c r="H22" s="63">
        <v>248422.65070000003</v>
      </c>
      <c r="I22" s="62">
        <v>255875.33022100004</v>
      </c>
      <c r="J22" s="62">
        <v>243081.56370995002</v>
      </c>
      <c r="K22" s="62">
        <v>230927.4855244525</v>
      </c>
      <c r="L22" s="50">
        <v>4.802E-2</v>
      </c>
      <c r="M22" s="67">
        <v>67.14</v>
      </c>
      <c r="N22" s="61">
        <v>1.7000000000000001E-2</v>
      </c>
      <c r="O22" s="44">
        <v>7</v>
      </c>
      <c r="P22" s="44">
        <v>3</v>
      </c>
      <c r="Q22" s="44">
        <v>7</v>
      </c>
      <c r="R22" s="66">
        <v>8</v>
      </c>
      <c r="S22" s="3"/>
    </row>
    <row r="23" spans="1:19" x14ac:dyDescent="0.25">
      <c r="A23" s="33">
        <v>22</v>
      </c>
      <c r="B23" s="61" t="s">
        <v>32</v>
      </c>
      <c r="C23" s="61" t="s">
        <v>57</v>
      </c>
      <c r="D23" s="43">
        <v>645274.74904200004</v>
      </c>
      <c r="E23" s="62">
        <v>825054.02</v>
      </c>
      <c r="F23" s="62">
        <v>849805.64060000004</v>
      </c>
      <c r="G23" s="62">
        <v>807315.35857000004</v>
      </c>
      <c r="H23" s="63">
        <v>235270.86330999999</v>
      </c>
      <c r="I23" s="62">
        <v>242328.98920929999</v>
      </c>
      <c r="J23" s="62">
        <v>230212.53974883497</v>
      </c>
      <c r="K23" s="62">
        <v>221004.03815888157</v>
      </c>
      <c r="L23" s="50">
        <v>6.8046000000000009E-2</v>
      </c>
      <c r="M23" s="67">
        <v>49.33</v>
      </c>
      <c r="N23" s="61">
        <v>1.61E-2</v>
      </c>
      <c r="O23" s="44">
        <v>5</v>
      </c>
      <c r="P23" s="44">
        <v>3</v>
      </c>
      <c r="Q23" s="44">
        <v>5</v>
      </c>
      <c r="R23" s="66">
        <v>6</v>
      </c>
      <c r="S23" s="3"/>
    </row>
    <row r="24" spans="1:19" x14ac:dyDescent="0.25">
      <c r="A24" s="33">
        <v>23</v>
      </c>
      <c r="B24" s="61" t="s">
        <v>31</v>
      </c>
      <c r="C24" s="61" t="s">
        <v>56</v>
      </c>
      <c r="D24" s="43">
        <v>163325.54412899999</v>
      </c>
      <c r="E24" s="62">
        <v>208829.49</v>
      </c>
      <c r="F24" s="62">
        <v>215094.37469999999</v>
      </c>
      <c r="G24" s="62">
        <v>204339.65596499998</v>
      </c>
      <c r="H24" s="63">
        <v>223580.38563</v>
      </c>
      <c r="I24" s="62">
        <v>230287.79719890002</v>
      </c>
      <c r="J24" s="62">
        <v>218773.407338955</v>
      </c>
      <c r="K24" s="62">
        <v>212210.20511878634</v>
      </c>
      <c r="L24" s="50">
        <v>6.5064999999999998E-2</v>
      </c>
      <c r="M24" s="67">
        <v>94.65</v>
      </c>
      <c r="N24" s="61">
        <v>1.5299999999999999E-2</v>
      </c>
      <c r="O24" s="44">
        <v>10</v>
      </c>
      <c r="P24" s="44">
        <v>11</v>
      </c>
      <c r="Q24" s="44">
        <v>8</v>
      </c>
      <c r="R24" s="66">
        <v>10</v>
      </c>
      <c r="S24" s="3"/>
    </row>
    <row r="25" spans="1:19" x14ac:dyDescent="0.25">
      <c r="A25" s="33">
        <v>24</v>
      </c>
      <c r="B25" s="61" t="s">
        <v>30</v>
      </c>
      <c r="C25" s="61" t="s">
        <v>56</v>
      </c>
      <c r="D25" s="43">
        <v>145135.595286</v>
      </c>
      <c r="E25" s="62">
        <v>185571.66</v>
      </c>
      <c r="F25" s="62">
        <v>191138.80980000002</v>
      </c>
      <c r="G25" s="62">
        <v>196872.97409400003</v>
      </c>
      <c r="H25" s="63">
        <v>216273.83708</v>
      </c>
      <c r="I25" s="62">
        <v>222762.05219240001</v>
      </c>
      <c r="J25" s="62">
        <v>229444.91375817201</v>
      </c>
      <c r="K25" s="62">
        <v>251242.18056519836</v>
      </c>
      <c r="L25" s="50">
        <v>7.5051999999999994E-2</v>
      </c>
      <c r="M25" s="67">
        <v>157.1</v>
      </c>
      <c r="N25" s="61">
        <v>1.4800000000000001E-2</v>
      </c>
      <c r="O25" s="44">
        <v>5</v>
      </c>
      <c r="P25" s="44">
        <v>12</v>
      </c>
      <c r="Q25" s="44">
        <v>7</v>
      </c>
      <c r="R25" s="66">
        <v>6</v>
      </c>
      <c r="S25" s="3"/>
    </row>
    <row r="26" spans="1:19" x14ac:dyDescent="0.25">
      <c r="A26" s="33">
        <v>25</v>
      </c>
      <c r="B26" s="61" t="s">
        <v>29</v>
      </c>
      <c r="C26" s="61" t="s">
        <v>56</v>
      </c>
      <c r="D26" s="43">
        <v>272257.39411199995</v>
      </c>
      <c r="E26" s="62">
        <v>348110.72</v>
      </c>
      <c r="F26" s="62">
        <v>330705.18399999995</v>
      </c>
      <c r="G26" s="62">
        <v>320784.02847999992</v>
      </c>
      <c r="H26" s="63">
        <v>211889.90794999999</v>
      </c>
      <c r="I26" s="62">
        <v>201295.4125525</v>
      </c>
      <c r="J26" s="62">
        <v>195256.55017592499</v>
      </c>
      <c r="K26" s="62">
        <v>185493.72266712872</v>
      </c>
      <c r="L26" s="50">
        <v>6.5072000000000005E-2</v>
      </c>
      <c r="M26" s="67">
        <v>105</v>
      </c>
      <c r="N26" s="61">
        <v>1.4500000000000001E-2</v>
      </c>
      <c r="O26" s="44">
        <v>8</v>
      </c>
      <c r="P26" s="44">
        <v>7</v>
      </c>
      <c r="Q26" s="44">
        <v>9</v>
      </c>
      <c r="R26" s="66">
        <v>9</v>
      </c>
      <c r="S26" s="3"/>
    </row>
    <row r="27" spans="1:19" x14ac:dyDescent="0.25">
      <c r="A27" s="33">
        <v>26</v>
      </c>
      <c r="B27" s="61" t="s">
        <v>28</v>
      </c>
      <c r="C27" s="61" t="s">
        <v>56</v>
      </c>
      <c r="D27" s="43">
        <v>196196.14347300003</v>
      </c>
      <c r="E27" s="62">
        <v>250858.13</v>
      </c>
      <c r="F27" s="62">
        <v>238315.22349999999</v>
      </c>
      <c r="G27" s="62">
        <v>260955.16973249998</v>
      </c>
      <c r="H27" s="63">
        <v>203122.04969000001</v>
      </c>
      <c r="I27" s="62">
        <v>192965.94720550001</v>
      </c>
      <c r="J27" s="62">
        <v>211297.71219002252</v>
      </c>
      <c r="K27" s="62">
        <v>169038.16975201803</v>
      </c>
      <c r="L27" s="50">
        <v>8.4036E-2</v>
      </c>
      <c r="M27" s="67">
        <v>110</v>
      </c>
      <c r="N27" s="61">
        <v>1.3899999999999999E-2</v>
      </c>
      <c r="O27" s="44">
        <v>7</v>
      </c>
      <c r="P27" s="44">
        <v>10</v>
      </c>
      <c r="Q27" s="44">
        <v>11</v>
      </c>
      <c r="R27" s="66">
        <v>3</v>
      </c>
      <c r="S27" s="3"/>
    </row>
    <row r="28" spans="1:19" x14ac:dyDescent="0.25">
      <c r="A28" s="33">
        <v>27</v>
      </c>
      <c r="B28" s="61" t="s">
        <v>27</v>
      </c>
      <c r="C28" s="61" t="s">
        <v>57</v>
      </c>
      <c r="D28" s="43">
        <v>177666.544242</v>
      </c>
      <c r="E28" s="62">
        <v>227166.02</v>
      </c>
      <c r="F28" s="62">
        <v>218079.3792</v>
      </c>
      <c r="G28" s="62">
        <v>224621.760576</v>
      </c>
      <c r="H28" s="63">
        <v>356559.56923999998</v>
      </c>
      <c r="I28" s="62">
        <v>342297.18647039996</v>
      </c>
      <c r="J28" s="62">
        <v>352566.10206451197</v>
      </c>
      <c r="K28" s="62">
        <v>338463.45798193145</v>
      </c>
      <c r="L28" s="50">
        <v>7.7051999999999995E-2</v>
      </c>
      <c r="M28" s="67">
        <v>40.33</v>
      </c>
      <c r="N28" s="61">
        <v>1.2200000000000001E-2</v>
      </c>
      <c r="O28" s="44">
        <v>6</v>
      </c>
      <c r="P28" s="44">
        <v>6</v>
      </c>
      <c r="Q28" s="44">
        <v>4</v>
      </c>
      <c r="R28" s="66">
        <v>4</v>
      </c>
      <c r="S28" s="3"/>
    </row>
    <row r="29" spans="1:19" x14ac:dyDescent="0.25">
      <c r="A29" s="33">
        <v>28</v>
      </c>
      <c r="B29" s="61" t="s">
        <v>26</v>
      </c>
      <c r="C29" s="61" t="s">
        <v>56</v>
      </c>
      <c r="D29" s="43">
        <v>209709.59788799999</v>
      </c>
      <c r="E29" s="62">
        <v>270872.64</v>
      </c>
      <c r="F29" s="62">
        <v>262746.4608</v>
      </c>
      <c r="G29" s="62">
        <v>270628.85462400003</v>
      </c>
      <c r="H29" s="63">
        <v>175357.16519999999</v>
      </c>
      <c r="I29" s="62">
        <v>170096.45024399998</v>
      </c>
      <c r="J29" s="62">
        <v>175199.34375131998</v>
      </c>
      <c r="K29" s="62">
        <v>169943.36343878036</v>
      </c>
      <c r="L29" s="50">
        <v>5.5016000000000002E-2</v>
      </c>
      <c r="M29" s="67">
        <v>55.22</v>
      </c>
      <c r="N29" s="61">
        <v>1.2E-2</v>
      </c>
      <c r="O29" s="44">
        <v>14</v>
      </c>
      <c r="P29" s="44">
        <v>8</v>
      </c>
      <c r="Q29" s="44">
        <v>10</v>
      </c>
      <c r="R29" s="66">
        <v>14</v>
      </c>
      <c r="S29" s="3"/>
    </row>
    <row r="30" spans="1:19" x14ac:dyDescent="0.25">
      <c r="A30" s="33">
        <v>29</v>
      </c>
      <c r="B30" s="61" t="s">
        <v>25</v>
      </c>
      <c r="C30" s="61" t="s">
        <v>55</v>
      </c>
      <c r="D30" s="43">
        <v>365907.83888400003</v>
      </c>
      <c r="E30" s="62">
        <v>472627.02</v>
      </c>
      <c r="F30" s="62">
        <v>517526.58689999999</v>
      </c>
      <c r="G30" s="62">
        <v>533052.38450699998</v>
      </c>
      <c r="H30" s="63">
        <v>166589.30694000001</v>
      </c>
      <c r="I30" s="62">
        <v>182415.2910993</v>
      </c>
      <c r="J30" s="62">
        <v>187887.74983227899</v>
      </c>
      <c r="K30" s="62">
        <v>178493.36234066504</v>
      </c>
      <c r="L30" s="50">
        <v>7.9070000000000001E-2</v>
      </c>
      <c r="M30" s="67">
        <v>741.4</v>
      </c>
      <c r="N30" s="61">
        <v>1.14E-2</v>
      </c>
      <c r="O30" s="44">
        <v>2</v>
      </c>
      <c r="P30" s="44">
        <v>5</v>
      </c>
      <c r="Q30" s="44">
        <v>6</v>
      </c>
      <c r="R30" s="66">
        <v>3</v>
      </c>
      <c r="S30" s="3"/>
    </row>
    <row r="31" spans="1:19" x14ac:dyDescent="0.25">
      <c r="A31" s="33">
        <v>30</v>
      </c>
      <c r="B31" s="61" t="s">
        <v>24</v>
      </c>
      <c r="C31" s="61" t="s">
        <v>54</v>
      </c>
      <c r="D31" s="43">
        <v>145190.34023200002</v>
      </c>
      <c r="E31" s="62">
        <v>187535.96</v>
      </c>
      <c r="F31" s="62">
        <v>193162.03880000001</v>
      </c>
      <c r="G31" s="62">
        <v>198956.89996400001</v>
      </c>
      <c r="H31" s="63">
        <v>141747.04186999999</v>
      </c>
      <c r="I31" s="62">
        <v>145999.45312609998</v>
      </c>
      <c r="J31" s="62">
        <v>150379.43671988297</v>
      </c>
      <c r="K31" s="62">
        <v>144364.25925108764</v>
      </c>
      <c r="L31" s="50">
        <v>4.6043000000000001E-2</v>
      </c>
      <c r="M31" s="67">
        <v>54.81</v>
      </c>
      <c r="N31" s="61">
        <v>9.7000000000000003E-3</v>
      </c>
      <c r="O31" s="44">
        <v>8</v>
      </c>
      <c r="P31" s="44">
        <v>9</v>
      </c>
      <c r="Q31" s="44">
        <v>8</v>
      </c>
      <c r="R31" s="66">
        <v>9</v>
      </c>
      <c r="S31" s="3"/>
    </row>
    <row r="32" spans="1:19" x14ac:dyDescent="0.25">
      <c r="A32" s="33">
        <v>31</v>
      </c>
      <c r="B32" s="61" t="s">
        <v>23</v>
      </c>
      <c r="C32" s="61" t="s">
        <v>56</v>
      </c>
      <c r="D32" s="43">
        <v>80970.086358000015</v>
      </c>
      <c r="E32" s="62">
        <v>104585.49</v>
      </c>
      <c r="F32" s="62">
        <v>107723.05470000001</v>
      </c>
      <c r="G32" s="62">
        <v>110954.74634100001</v>
      </c>
      <c r="H32" s="63">
        <v>138824.42245000001</v>
      </c>
      <c r="I32" s="62">
        <v>142989.15512350001</v>
      </c>
      <c r="J32" s="62">
        <v>147278.82977720501</v>
      </c>
      <c r="K32" s="62">
        <v>142860.46488388887</v>
      </c>
      <c r="L32" s="50">
        <v>8.5084000000000007E-2</v>
      </c>
      <c r="M32" s="67">
        <v>63.5</v>
      </c>
      <c r="N32" s="61">
        <v>9.4999999999999998E-3</v>
      </c>
      <c r="O32" s="44">
        <v>12</v>
      </c>
      <c r="P32" s="44">
        <v>13</v>
      </c>
      <c r="Q32" s="44">
        <v>13</v>
      </c>
      <c r="R32" s="66">
        <v>1</v>
      </c>
      <c r="S32" s="3"/>
    </row>
    <row r="33" spans="1:19" x14ac:dyDescent="0.25">
      <c r="A33" s="33">
        <v>32</v>
      </c>
      <c r="B33" s="61" t="s">
        <v>22</v>
      </c>
      <c r="C33" s="61" t="s">
        <v>56</v>
      </c>
      <c r="D33" s="43">
        <v>195871.299344</v>
      </c>
      <c r="E33" s="62">
        <v>252998.32</v>
      </c>
      <c r="F33" s="62">
        <v>260588.2696</v>
      </c>
      <c r="G33" s="62">
        <v>268405.91768800002</v>
      </c>
      <c r="H33" s="63">
        <v>135901.80302999998</v>
      </c>
      <c r="I33" s="62">
        <v>139978.85712089998</v>
      </c>
      <c r="J33" s="62">
        <v>144178.22283452697</v>
      </c>
      <c r="K33" s="62">
        <v>157875.15400380702</v>
      </c>
      <c r="L33" s="50">
        <v>7.5013999999999997E-2</v>
      </c>
      <c r="M33" s="67">
        <v>56.43</v>
      </c>
      <c r="N33" s="61">
        <v>9.2999999999999992E-3</v>
      </c>
      <c r="O33" s="44">
        <v>13</v>
      </c>
      <c r="P33" s="44">
        <v>9</v>
      </c>
      <c r="Q33" s="44">
        <v>12</v>
      </c>
      <c r="R33" s="66">
        <v>7</v>
      </c>
      <c r="S33" s="3"/>
    </row>
    <row r="34" spans="1:19" x14ac:dyDescent="0.25">
      <c r="A34" s="33">
        <v>33</v>
      </c>
      <c r="B34" s="61" t="s">
        <v>21</v>
      </c>
      <c r="C34" s="61" t="s">
        <v>54</v>
      </c>
      <c r="D34" s="43">
        <v>169585.52932999999</v>
      </c>
      <c r="E34" s="62">
        <v>219046.15</v>
      </c>
      <c r="F34" s="62">
        <v>225617.53450000001</v>
      </c>
      <c r="G34" s="62">
        <v>232386.06053500003</v>
      </c>
      <c r="H34" s="63">
        <v>132979.18361000001</v>
      </c>
      <c r="I34" s="62">
        <v>136968.55911830001</v>
      </c>
      <c r="J34" s="62">
        <v>141077.61589184901</v>
      </c>
      <c r="K34" s="62">
        <v>112862.09271347921</v>
      </c>
      <c r="L34" s="50">
        <v>5.6073999999999992E-2</v>
      </c>
      <c r="M34" s="67">
        <v>35.090000000000003</v>
      </c>
      <c r="N34" s="61">
        <v>9.1000000000000004E-3</v>
      </c>
      <c r="O34" s="44">
        <v>9</v>
      </c>
      <c r="P34" s="44">
        <v>8</v>
      </c>
      <c r="Q34" s="44">
        <v>9</v>
      </c>
      <c r="R34" s="66">
        <v>7</v>
      </c>
      <c r="S34" s="3"/>
    </row>
    <row r="35" spans="1:19" x14ac:dyDescent="0.25">
      <c r="A35" s="33">
        <v>34</v>
      </c>
      <c r="B35" s="61" t="s">
        <v>20</v>
      </c>
      <c r="C35" s="61" t="s">
        <v>57</v>
      </c>
      <c r="D35" s="43">
        <v>121101.36271800002</v>
      </c>
      <c r="E35" s="62">
        <v>156421.29</v>
      </c>
      <c r="F35" s="62">
        <v>161113.92870000002</v>
      </c>
      <c r="G35" s="62">
        <v>165947.34656100001</v>
      </c>
      <c r="H35" s="63">
        <v>128595.25448</v>
      </c>
      <c r="I35" s="62">
        <v>132453.11211440002</v>
      </c>
      <c r="J35" s="62">
        <v>136426.70547783203</v>
      </c>
      <c r="K35" s="62">
        <v>140519.50664216699</v>
      </c>
      <c r="L35" s="50">
        <v>4.6024000000000002E-2</v>
      </c>
      <c r="M35" s="67">
        <v>34.299999999999997</v>
      </c>
      <c r="N35" s="61">
        <v>8.8000000000000005E-3</v>
      </c>
      <c r="O35" s="44">
        <v>7</v>
      </c>
      <c r="P35" s="44">
        <v>10</v>
      </c>
      <c r="Q35" s="44">
        <v>6</v>
      </c>
      <c r="R35" s="66">
        <v>12</v>
      </c>
      <c r="S35" s="3"/>
    </row>
    <row r="36" spans="1:19" x14ac:dyDescent="0.25">
      <c r="A36" s="33">
        <v>35</v>
      </c>
      <c r="B36" s="61" t="s">
        <v>1</v>
      </c>
      <c r="C36" s="61" t="s">
        <v>57</v>
      </c>
      <c r="D36" s="43">
        <v>106277.72434999999</v>
      </c>
      <c r="E36" s="62">
        <v>137274.25</v>
      </c>
      <c r="F36" s="62">
        <v>141392.47750000001</v>
      </c>
      <c r="G36" s="62">
        <v>145634.25182500001</v>
      </c>
      <c r="H36" s="63">
        <v>125672.63506</v>
      </c>
      <c r="I36" s="62">
        <v>129442.81411180001</v>
      </c>
      <c r="J36" s="62">
        <v>133326.09853515401</v>
      </c>
      <c r="K36" s="62">
        <v>137325.88149120865</v>
      </c>
      <c r="L36" s="50">
        <v>9.3020000000000019E-2</v>
      </c>
      <c r="M36" s="67">
        <v>24.8</v>
      </c>
      <c r="N36" s="61">
        <v>8.6E-3</v>
      </c>
      <c r="O36" s="44">
        <v>8</v>
      </c>
      <c r="P36" s="44">
        <v>11</v>
      </c>
      <c r="Q36" s="44">
        <v>7</v>
      </c>
      <c r="R36" s="66">
        <v>1</v>
      </c>
      <c r="S36" s="3"/>
    </row>
    <row r="37" spans="1:19" x14ac:dyDescent="0.25">
      <c r="A37" s="33">
        <v>36</v>
      </c>
      <c r="B37" s="61" t="s">
        <v>19</v>
      </c>
      <c r="C37" s="61" t="s">
        <v>57</v>
      </c>
      <c r="D37" s="43">
        <v>182700.50055599998</v>
      </c>
      <c r="E37" s="62">
        <v>235986.18</v>
      </c>
      <c r="F37" s="62">
        <v>224186.87099999998</v>
      </c>
      <c r="G37" s="62">
        <v>212977.52744999999</v>
      </c>
      <c r="H37" s="63">
        <v>96446.440860000002</v>
      </c>
      <c r="I37" s="62">
        <v>91624.118816999995</v>
      </c>
      <c r="J37" s="62">
        <v>87042.912876149989</v>
      </c>
      <c r="K37" s="62">
        <v>82690.767232342492</v>
      </c>
      <c r="L37" s="50">
        <v>6.6092999999999999E-2</v>
      </c>
      <c r="M37" s="67">
        <v>17.16</v>
      </c>
      <c r="N37" s="61">
        <v>6.6E-3</v>
      </c>
      <c r="O37" s="44">
        <v>10</v>
      </c>
      <c r="P37" s="44">
        <v>8</v>
      </c>
      <c r="Q37" s="44">
        <v>8</v>
      </c>
      <c r="R37" s="66">
        <v>8</v>
      </c>
      <c r="S37" s="3"/>
    </row>
    <row r="38" spans="1:19" x14ac:dyDescent="0.25">
      <c r="A38" s="33">
        <v>37</v>
      </c>
      <c r="B38" s="61" t="s">
        <v>18</v>
      </c>
      <c r="C38" s="61" t="s">
        <v>54</v>
      </c>
      <c r="D38" s="43">
        <v>153254.85646800001</v>
      </c>
      <c r="E38" s="62">
        <v>197952.54</v>
      </c>
      <c r="F38" s="62">
        <v>188054.913</v>
      </c>
      <c r="G38" s="62">
        <v>178652.16735</v>
      </c>
      <c r="H38" s="63">
        <v>84755.963180000006</v>
      </c>
      <c r="I38" s="62">
        <v>80518.165021000008</v>
      </c>
      <c r="J38" s="62">
        <v>76492.256769950007</v>
      </c>
      <c r="K38" s="62">
        <v>72667.643931452505</v>
      </c>
      <c r="L38" s="50">
        <v>3.9092000000000002E-2</v>
      </c>
      <c r="M38" s="67">
        <v>23.97</v>
      </c>
      <c r="N38" s="61">
        <v>5.7999999999999996E-3</v>
      </c>
      <c r="O38" s="44">
        <v>10</v>
      </c>
      <c r="P38" s="44">
        <v>10</v>
      </c>
      <c r="Q38" s="44">
        <v>10</v>
      </c>
      <c r="R38" s="66">
        <v>10</v>
      </c>
      <c r="S38" s="3"/>
    </row>
    <row r="39" spans="1:19" x14ac:dyDescent="0.25">
      <c r="A39" s="33">
        <v>38</v>
      </c>
      <c r="B39" s="61" t="s">
        <v>17</v>
      </c>
      <c r="C39" s="61" t="s">
        <v>56</v>
      </c>
      <c r="D39" s="43">
        <v>50311.402483999998</v>
      </c>
      <c r="E39" s="62">
        <v>64985.02</v>
      </c>
      <c r="F39" s="62">
        <v>62385.619199999994</v>
      </c>
      <c r="G39" s="62">
        <v>59890.194431999989</v>
      </c>
      <c r="H39" s="63">
        <v>86217.272889999993</v>
      </c>
      <c r="I39" s="62">
        <v>82768.581974399989</v>
      </c>
      <c r="J39" s="62">
        <v>79457.838695423983</v>
      </c>
      <c r="K39" s="62">
        <v>76279.525147607026</v>
      </c>
      <c r="L39" s="50">
        <v>6.2068999999999999E-2</v>
      </c>
      <c r="M39" s="67">
        <v>77.06</v>
      </c>
      <c r="N39" s="61">
        <v>5.8999999999999999E-3</v>
      </c>
      <c r="O39" s="44">
        <v>11</v>
      </c>
      <c r="P39" s="44">
        <v>14</v>
      </c>
      <c r="Q39" s="44">
        <v>14</v>
      </c>
      <c r="R39" s="66">
        <v>11</v>
      </c>
      <c r="S39" s="3"/>
    </row>
    <row r="40" spans="1:19" x14ac:dyDescent="0.25">
      <c r="A40" s="33">
        <v>39</v>
      </c>
      <c r="B40" s="61" t="s">
        <v>16</v>
      </c>
      <c r="C40" s="61" t="s">
        <v>57</v>
      </c>
      <c r="D40" s="43">
        <v>184266.07326000003</v>
      </c>
      <c r="E40" s="62">
        <v>228674.69999999998</v>
      </c>
      <c r="F40" s="62">
        <v>221814.45899999997</v>
      </c>
      <c r="G40" s="62">
        <v>215160.02522999997</v>
      </c>
      <c r="H40" s="63">
        <v>74526.795209999997</v>
      </c>
      <c r="I40" s="62">
        <v>72290.991353699996</v>
      </c>
      <c r="J40" s="62">
        <v>70122.261613088995</v>
      </c>
      <c r="K40" s="62">
        <v>66616.148532434541</v>
      </c>
      <c r="L40" s="50">
        <v>6.7091999999999999E-2</v>
      </c>
      <c r="M40" s="67">
        <v>19.5</v>
      </c>
      <c r="N40" s="61">
        <v>5.1000000000000004E-3</v>
      </c>
      <c r="O40" s="44">
        <v>9</v>
      </c>
      <c r="P40" s="44">
        <v>7</v>
      </c>
      <c r="Q40" s="44">
        <v>10</v>
      </c>
      <c r="R40" s="66">
        <v>7</v>
      </c>
      <c r="S40" s="3"/>
    </row>
    <row r="41" spans="1:19" x14ac:dyDescent="0.25">
      <c r="A41" s="33">
        <v>40</v>
      </c>
      <c r="B41" s="61" t="s">
        <v>15</v>
      </c>
      <c r="C41" s="61" t="s">
        <v>57</v>
      </c>
      <c r="D41" s="43">
        <v>157410.88657200002</v>
      </c>
      <c r="E41" s="62">
        <v>195347.34</v>
      </c>
      <c r="F41" s="62">
        <v>213905.33730000001</v>
      </c>
      <c r="G41" s="62">
        <v>207488.17718100001</v>
      </c>
      <c r="H41" s="63">
        <v>62836.31753</v>
      </c>
      <c r="I41" s="62">
        <v>68805.767695350005</v>
      </c>
      <c r="J41" s="62">
        <v>75342.31562640825</v>
      </c>
      <c r="K41" s="62">
        <v>73082.046157616001</v>
      </c>
      <c r="L41" s="50">
        <v>4.4061000000000003E-2</v>
      </c>
      <c r="M41" s="67">
        <v>216.8</v>
      </c>
      <c r="N41" s="61">
        <v>4.3E-3</v>
      </c>
      <c r="O41" s="44">
        <v>2</v>
      </c>
      <c r="P41" s="44">
        <v>9</v>
      </c>
      <c r="Q41" s="44">
        <v>9</v>
      </c>
      <c r="R41" s="66">
        <v>13</v>
      </c>
      <c r="S41" s="3"/>
    </row>
    <row r="42" spans="1:19" x14ac:dyDescent="0.25">
      <c r="A42" s="33">
        <v>41</v>
      </c>
      <c r="B42" s="61" t="s">
        <v>14</v>
      </c>
      <c r="C42" s="61" t="s">
        <v>55</v>
      </c>
      <c r="D42" s="43">
        <v>50194.804962000002</v>
      </c>
      <c r="E42" s="62">
        <v>62291.89</v>
      </c>
      <c r="F42" s="62">
        <v>64160.646699999998</v>
      </c>
      <c r="G42" s="62">
        <v>70255.908136500002</v>
      </c>
      <c r="H42" s="63">
        <v>61375.007819999999</v>
      </c>
      <c r="I42" s="62">
        <v>63216.258054600003</v>
      </c>
      <c r="J42" s="62">
        <v>60055.445151870001</v>
      </c>
      <c r="K42" s="62">
        <v>65760.712441297655</v>
      </c>
      <c r="L42" s="50">
        <v>6.7045000000000007E-2</v>
      </c>
      <c r="M42" s="67">
        <v>43.04</v>
      </c>
      <c r="N42" s="61">
        <v>4.1999999999999997E-3</v>
      </c>
      <c r="O42" s="44">
        <v>11</v>
      </c>
      <c r="P42" s="44">
        <v>10</v>
      </c>
      <c r="Q42" s="44">
        <v>8</v>
      </c>
      <c r="R42" s="66">
        <v>8</v>
      </c>
      <c r="S42" s="3"/>
    </row>
    <row r="43" spans="1:19" x14ac:dyDescent="0.25">
      <c r="A43" s="33">
        <v>42</v>
      </c>
      <c r="B43" s="61" t="s">
        <v>13</v>
      </c>
      <c r="C43" s="61" t="s">
        <v>55</v>
      </c>
      <c r="D43" s="43">
        <v>70972.374078000008</v>
      </c>
      <c r="E43" s="62">
        <v>88076.91</v>
      </c>
      <c r="F43" s="62">
        <v>90719.217300000004</v>
      </c>
      <c r="G43" s="62">
        <v>93440.793819000013</v>
      </c>
      <c r="H43" s="63">
        <v>61375.007819999999</v>
      </c>
      <c r="I43" s="62">
        <v>63216.258054600003</v>
      </c>
      <c r="J43" s="62">
        <v>65112.745796238007</v>
      </c>
      <c r="K43" s="62">
        <v>67066.128170125143</v>
      </c>
      <c r="L43" s="50">
        <v>5.1054999999999996E-2</v>
      </c>
      <c r="M43" s="67">
        <v>147</v>
      </c>
      <c r="N43" s="61">
        <v>4.1999999999999997E-3</v>
      </c>
      <c r="O43" s="44">
        <v>8</v>
      </c>
      <c r="P43" s="44">
        <v>9</v>
      </c>
      <c r="Q43" s="44">
        <v>7</v>
      </c>
      <c r="R43" s="66">
        <v>10</v>
      </c>
      <c r="S43" s="3"/>
    </row>
    <row r="44" spans="1:19" x14ac:dyDescent="0.25">
      <c r="A44" s="33">
        <v>43</v>
      </c>
      <c r="B44" s="61" t="s">
        <v>2</v>
      </c>
      <c r="C44" s="61" t="s">
        <v>55</v>
      </c>
      <c r="D44" s="43">
        <v>88576.259604000006</v>
      </c>
      <c r="E44" s="62">
        <v>109923.38</v>
      </c>
      <c r="F44" s="62">
        <v>113221.08140000001</v>
      </c>
      <c r="G44" s="62">
        <v>116617.71384200001</v>
      </c>
      <c r="H44" s="63">
        <v>49684.530140000003</v>
      </c>
      <c r="I44" s="62">
        <v>51175.066044200001</v>
      </c>
      <c r="J44" s="62">
        <v>52710.318025526001</v>
      </c>
      <c r="K44" s="62">
        <v>50074.802124249698</v>
      </c>
      <c r="L44" s="50">
        <v>9.2068999999999998E-2</v>
      </c>
      <c r="M44" s="67">
        <v>100.6</v>
      </c>
      <c r="N44" s="61">
        <v>3.3999999999999998E-3</v>
      </c>
      <c r="O44" s="44">
        <v>9</v>
      </c>
      <c r="P44" s="44">
        <v>8</v>
      </c>
      <c r="Q44" s="44">
        <v>9</v>
      </c>
      <c r="R44" s="66">
        <v>1</v>
      </c>
      <c r="S44" s="3"/>
    </row>
    <row r="45" spans="1:19" x14ac:dyDescent="0.25">
      <c r="A45" s="33">
        <v>44</v>
      </c>
      <c r="B45" s="61" t="s">
        <v>12</v>
      </c>
      <c r="C45" s="61" t="s">
        <v>57</v>
      </c>
      <c r="D45" s="43">
        <v>552798.21978000004</v>
      </c>
      <c r="E45" s="62">
        <v>686024.1</v>
      </c>
      <c r="F45" s="62">
        <v>665443.37699999986</v>
      </c>
      <c r="G45" s="62">
        <v>645480.07568999985</v>
      </c>
      <c r="H45" s="63">
        <v>46761.91072</v>
      </c>
      <c r="I45" s="62">
        <v>44423.815183999999</v>
      </c>
      <c r="J45" s="62">
        <v>45756.529639519998</v>
      </c>
      <c r="K45" s="62">
        <v>43926.268453939199</v>
      </c>
      <c r="L45" s="50">
        <v>5.2022000000000006E-2</v>
      </c>
      <c r="M45" s="67">
        <v>6.8579999999999997</v>
      </c>
      <c r="N45" s="61">
        <v>3.2000000000000002E-3</v>
      </c>
      <c r="O45" s="44">
        <v>11</v>
      </c>
      <c r="P45" s="44">
        <v>5</v>
      </c>
      <c r="Q45" s="44">
        <v>11</v>
      </c>
      <c r="R45" s="66">
        <v>10</v>
      </c>
      <c r="S45" s="3"/>
    </row>
    <row r="46" spans="1:19" x14ac:dyDescent="0.25">
      <c r="A46" s="33">
        <v>45</v>
      </c>
      <c r="B46" s="61" t="s">
        <v>11</v>
      </c>
      <c r="C46" s="61" t="s">
        <v>55</v>
      </c>
      <c r="D46" s="43">
        <v>175949.74989600002</v>
      </c>
      <c r="E46" s="62">
        <v>218354.12</v>
      </c>
      <c r="F46" s="62">
        <v>207436.41399999999</v>
      </c>
      <c r="G46" s="62">
        <v>201213.32157999999</v>
      </c>
      <c r="H46" s="63">
        <v>42377.981590000003</v>
      </c>
      <c r="I46" s="62">
        <v>40259.082510500004</v>
      </c>
      <c r="J46" s="62">
        <v>39051.310035185001</v>
      </c>
      <c r="K46" s="62">
        <v>37098.74453342575</v>
      </c>
      <c r="L46" s="50">
        <v>6.8039000000000002E-2</v>
      </c>
      <c r="M46" s="67">
        <v>470.7</v>
      </c>
      <c r="N46" s="61">
        <v>2.8999999999999998E-3</v>
      </c>
      <c r="O46" s="44">
        <v>4</v>
      </c>
      <c r="P46" s="44">
        <v>7</v>
      </c>
      <c r="Q46" s="44">
        <v>10</v>
      </c>
      <c r="R46" s="66">
        <v>7</v>
      </c>
      <c r="S46" s="3"/>
    </row>
    <row r="47" spans="1:19" x14ac:dyDescent="0.25">
      <c r="A47" s="33">
        <v>46</v>
      </c>
      <c r="B47" s="61" t="s">
        <v>10</v>
      </c>
      <c r="C47" s="61" t="s">
        <v>54</v>
      </c>
      <c r="D47" s="43">
        <v>41387.894441999997</v>
      </c>
      <c r="E47" s="62">
        <v>51362.49</v>
      </c>
      <c r="F47" s="62">
        <v>49307.990399999995</v>
      </c>
      <c r="G47" s="62">
        <v>53992.249487999994</v>
      </c>
      <c r="H47" s="63">
        <v>37994.052459999999</v>
      </c>
      <c r="I47" s="62">
        <v>36474.290361599997</v>
      </c>
      <c r="J47" s="62">
        <v>39939.347945951995</v>
      </c>
      <c r="K47" s="62">
        <v>31951.478356761596</v>
      </c>
      <c r="L47" s="50">
        <v>3.7094000000000002E-2</v>
      </c>
      <c r="M47" s="67">
        <v>10.86</v>
      </c>
      <c r="N47" s="61">
        <v>2.5999999999999999E-3</v>
      </c>
      <c r="O47" s="44">
        <v>11</v>
      </c>
      <c r="P47" s="44">
        <v>12</v>
      </c>
      <c r="Q47" s="44">
        <v>12</v>
      </c>
      <c r="R47" s="66">
        <v>11</v>
      </c>
      <c r="S47" s="3"/>
    </row>
    <row r="48" spans="1:19" x14ac:dyDescent="0.25">
      <c r="A48" s="33">
        <v>47</v>
      </c>
      <c r="B48" s="61" t="s">
        <v>9</v>
      </c>
      <c r="C48" s="61" t="s">
        <v>57</v>
      </c>
      <c r="D48" s="43">
        <v>39474.369240000007</v>
      </c>
      <c r="E48" s="62">
        <v>48987.8</v>
      </c>
      <c r="F48" s="62">
        <v>47518.166000000005</v>
      </c>
      <c r="G48" s="62">
        <v>48943.710980000003</v>
      </c>
      <c r="H48" s="63">
        <v>33610.123330000002</v>
      </c>
      <c r="I48" s="62">
        <v>32601.819630100003</v>
      </c>
      <c r="J48" s="62">
        <v>33579.874219003003</v>
      </c>
      <c r="K48" s="62">
        <v>32572.477992432912</v>
      </c>
      <c r="L48" s="50">
        <v>6.5024999999999999E-2</v>
      </c>
      <c r="M48" s="67">
        <v>1.264</v>
      </c>
      <c r="N48" s="61">
        <v>2.3E-3</v>
      </c>
      <c r="O48" s="44">
        <v>13</v>
      </c>
      <c r="P48" s="44">
        <v>12</v>
      </c>
      <c r="Q48" s="44">
        <v>12</v>
      </c>
      <c r="R48" s="66">
        <v>9</v>
      </c>
      <c r="S48" s="3"/>
    </row>
    <row r="49" spans="1:19" x14ac:dyDescent="0.25">
      <c r="A49" s="33">
        <v>48</v>
      </c>
      <c r="B49" s="61" t="s">
        <v>8</v>
      </c>
      <c r="C49" s="61" t="s">
        <v>54</v>
      </c>
      <c r="D49" s="43">
        <v>45647.441880000006</v>
      </c>
      <c r="E49" s="62">
        <v>56648.6</v>
      </c>
      <c r="F49" s="62">
        <v>62030.216999999997</v>
      </c>
      <c r="G49" s="62">
        <v>63891.123509999998</v>
      </c>
      <c r="H49" s="63">
        <v>30687.503909999999</v>
      </c>
      <c r="I49" s="62">
        <v>33602.816781449998</v>
      </c>
      <c r="J49" s="62">
        <v>31922.675942377497</v>
      </c>
      <c r="K49" s="62">
        <v>34955.330156903357</v>
      </c>
      <c r="L49" s="50">
        <v>2.7084000000000004E-2</v>
      </c>
      <c r="M49" s="67">
        <v>9.9160000000000004</v>
      </c>
      <c r="N49" s="61">
        <v>2.0999999999999999E-3</v>
      </c>
      <c r="O49" s="44">
        <v>12</v>
      </c>
      <c r="P49" s="44">
        <v>11</v>
      </c>
      <c r="Q49" s="44">
        <v>11</v>
      </c>
      <c r="R49" s="66">
        <v>12</v>
      </c>
      <c r="S49" s="3"/>
    </row>
    <row r="50" spans="1:19" x14ac:dyDescent="0.25">
      <c r="A50" s="33">
        <v>49</v>
      </c>
      <c r="B50" s="61" t="s">
        <v>7</v>
      </c>
      <c r="C50" s="61" t="s">
        <v>55</v>
      </c>
      <c r="D50" s="43">
        <v>28403.539446000006</v>
      </c>
      <c r="E50" s="62">
        <v>35248.870000000003</v>
      </c>
      <c r="F50" s="62">
        <v>36306.3361</v>
      </c>
      <c r="G50" s="62">
        <v>37395.526183000002</v>
      </c>
      <c r="H50" s="63">
        <v>29226.194200000002</v>
      </c>
      <c r="I50" s="62">
        <v>30102.980026000001</v>
      </c>
      <c r="J50" s="62">
        <v>28898.86082496</v>
      </c>
      <c r="K50" s="62">
        <v>29765.826649708801</v>
      </c>
      <c r="L50" s="50">
        <v>4.5072000000000001E-2</v>
      </c>
      <c r="M50" s="67">
        <v>67.73</v>
      </c>
      <c r="N50" s="61">
        <v>2E-3</v>
      </c>
      <c r="O50" s="44">
        <v>10</v>
      </c>
      <c r="P50" s="44">
        <v>11</v>
      </c>
      <c r="Q50" s="44">
        <v>11</v>
      </c>
      <c r="R50" s="66">
        <v>11</v>
      </c>
      <c r="S50" s="3"/>
    </row>
    <row r="51" spans="1:19" x14ac:dyDescent="0.25">
      <c r="A51" s="33">
        <v>50</v>
      </c>
      <c r="B51" s="61" t="s">
        <v>6</v>
      </c>
      <c r="C51" s="61" t="s">
        <v>57</v>
      </c>
      <c r="D51" s="43">
        <v>30849.077981999999</v>
      </c>
      <c r="E51" s="62">
        <v>38283.79</v>
      </c>
      <c r="F51" s="62">
        <v>39432.303700000004</v>
      </c>
      <c r="G51" s="62">
        <v>40615.272811000003</v>
      </c>
      <c r="H51" s="63">
        <v>26303.574779999999</v>
      </c>
      <c r="I51" s="62">
        <v>27092.682023400001</v>
      </c>
      <c r="J51" s="62">
        <v>26279.901562698</v>
      </c>
      <c r="K51" s="62">
        <v>27068.298609578942</v>
      </c>
      <c r="L51" s="50">
        <v>4.6031999999999997E-2</v>
      </c>
      <c r="M51" s="67">
        <v>5.851</v>
      </c>
      <c r="N51" s="61">
        <v>1.8E-3</v>
      </c>
      <c r="O51" s="44">
        <v>12</v>
      </c>
      <c r="P51" s="44">
        <v>13</v>
      </c>
      <c r="Q51" s="44">
        <v>13</v>
      </c>
      <c r="R51" s="66">
        <v>11</v>
      </c>
      <c r="S51" s="3"/>
    </row>
    <row r="52" spans="1:19" x14ac:dyDescent="0.25">
      <c r="H52" s="9"/>
      <c r="I52" s="9"/>
      <c r="J52" s="9"/>
      <c r="K52" s="9"/>
    </row>
    <row r="53" spans="1:19" x14ac:dyDescent="0.25">
      <c r="J53" s="4"/>
    </row>
  </sheetData>
  <autoFilter ref="A1:R5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FF0000"/>
  </sheetPr>
  <dimension ref="A1:W37"/>
  <sheetViews>
    <sheetView showGridLines="0" workbookViewId="0">
      <pane ySplit="1" topLeftCell="A2" activePane="bottomLeft" state="frozen"/>
      <selection pane="bottomLeft" activeCell="M39" sqref="M39"/>
    </sheetView>
  </sheetViews>
  <sheetFormatPr defaultRowHeight="15" x14ac:dyDescent="0.25"/>
  <cols>
    <col min="1" max="1" width="10.28515625" customWidth="1"/>
    <col min="2" max="2" width="18.28515625" customWidth="1"/>
    <col min="3" max="3" width="16.140625" customWidth="1"/>
    <col min="4" max="7" width="13.140625" customWidth="1"/>
    <col min="8" max="8" width="16.140625" customWidth="1"/>
    <col min="9" max="9" width="16.42578125" customWidth="1"/>
    <col min="10" max="12" width="13.85546875" bestFit="1" customWidth="1"/>
    <col min="13" max="13" width="16.7109375" customWidth="1"/>
    <col min="14" max="16" width="20" bestFit="1" customWidth="1"/>
    <col min="17" max="17" width="20.85546875" customWidth="1"/>
    <col min="18" max="18" width="15.7109375" customWidth="1"/>
    <col min="19" max="19" width="14.5703125" customWidth="1"/>
    <col min="20" max="20" width="8.85546875" customWidth="1"/>
    <col min="21" max="21" width="11.85546875" customWidth="1"/>
    <col min="22" max="22" width="13.7109375" customWidth="1"/>
    <col min="23" max="23" width="9.5703125" bestFit="1" customWidth="1"/>
    <col min="24" max="24" width="14.42578125" customWidth="1"/>
    <col min="25" max="25" width="14.28515625" bestFit="1" customWidth="1"/>
    <col min="26" max="27" width="9.5703125" customWidth="1"/>
    <col min="30" max="32" width="6.140625" customWidth="1"/>
  </cols>
  <sheetData>
    <row r="1" spans="1:23" ht="30" x14ac:dyDescent="0.25">
      <c r="A1" s="42" t="s">
        <v>63</v>
      </c>
      <c r="B1" s="41" t="s">
        <v>97</v>
      </c>
      <c r="C1" s="53" t="s">
        <v>126</v>
      </c>
      <c r="D1" s="30">
        <v>2020</v>
      </c>
      <c r="E1" s="30">
        <v>2021</v>
      </c>
      <c r="F1" s="30">
        <v>2022</v>
      </c>
      <c r="G1" s="30">
        <v>2023</v>
      </c>
      <c r="H1" s="54" t="s">
        <v>127</v>
      </c>
      <c r="I1" s="32">
        <v>2020</v>
      </c>
      <c r="J1" s="32">
        <v>2021</v>
      </c>
      <c r="K1" s="32">
        <v>2022</v>
      </c>
      <c r="L1" s="32">
        <v>2023</v>
      </c>
      <c r="M1" s="42" t="s">
        <v>130</v>
      </c>
      <c r="N1" s="41" t="s">
        <v>60</v>
      </c>
      <c r="O1" s="71" t="s">
        <v>0</v>
      </c>
      <c r="P1" s="71" t="s">
        <v>62</v>
      </c>
    </row>
    <row r="2" spans="1:23" x14ac:dyDescent="0.25">
      <c r="A2" s="49">
        <v>1</v>
      </c>
      <c r="B2" s="33" t="s">
        <v>59</v>
      </c>
      <c r="C2" s="34" t="str">
        <f>INDEX(FinanceData!$B$2:$B$51,MATCH(LARGE(FinanceData!$G$2:$G$51,Calculations!$A2),FinanceData!$G$2:$G$51,0))</f>
        <v>California</v>
      </c>
      <c r="D2" s="78">
        <f>SUMIFS(FinanceData!D$2:D$51,FinanceData!$B$2:$B$51,Calculations!$C2)</f>
        <v>1787984.7286865602</v>
      </c>
      <c r="E2" s="78">
        <f>SUMIFS(FinanceData!E$2:E$51,FinanceData!$B$2:$B$51,Calculations!$C2)</f>
        <v>2340508.5920000002</v>
      </c>
      <c r="F2" s="78">
        <f>SUMIFS(FinanceData!F$2:F$51,FinanceData!$B$2:$B$51,Calculations!$C2)</f>
        <v>2410723.8497600006</v>
      </c>
      <c r="G2" s="78">
        <f>SUMIFS(FinanceData!G$2:G$51,FinanceData!$B$2:$B$51,Calculations!$C2)</f>
        <v>2483045.5652528009</v>
      </c>
      <c r="H2" s="34" t="str">
        <f>INDEX(FinanceData!$B$2:$B$51,MATCH(LARGE(FinanceData!$K$2:$K$51,Calculations!$A2),FinanceData!$K$2:$K$51,0))</f>
        <v>California</v>
      </c>
      <c r="I2" s="78">
        <f>SUMIFS(FinanceData!H$2:H$51,FinanceData!$B$2:$B$51,Calculations!$H2)</f>
        <v>1089787.0131937501</v>
      </c>
      <c r="J2" s="78">
        <f>SUMIFS(FinanceData!I$2:I$51,FinanceData!$B$2:$B$51,Calculations!$H2)</f>
        <v>1122480.6235895625</v>
      </c>
      <c r="K2" s="78">
        <f>SUMIFS(FinanceData!J$2:J$51,FinanceData!$B$2:$B$51,Calculations!$H2)</f>
        <v>1156155.0422972494</v>
      </c>
      <c r="L2" s="78">
        <f>SUMIFS(FinanceData!K$2:K$51,FinanceData!$B$2:$B$51,Calculations!$H2)</f>
        <v>1167716.592720222</v>
      </c>
      <c r="M2" s="34" t="str">
        <f>INDEX(FinanceData!$B$2:$B$51,MATCH(LARGE(FinanceData!$M$2:$M$51,Calculations!$A2),FinanceData!$M$2:$M$51,0))</f>
        <v>Massachusetts</v>
      </c>
      <c r="N2" s="79">
        <f>SUMIFS(FinanceData!M$2:M$51,FinanceData!$B$2:$B$51,Calculations!$M2)</f>
        <v>852.1</v>
      </c>
      <c r="O2" s="34" t="str">
        <f>INDEX(FinanceData!$B$2:$B$51,MATCH(LARGE(FinanceData!$L$2:$L$51,Calculations!$A2),FinanceData!$L$2:$L$51,0))</f>
        <v>Nevada</v>
      </c>
      <c r="P2" s="80">
        <f>SUMIFS(FinanceData!L$2:L$51,FinanceData!$B$2:$B$51,Calculations!$O2)</f>
        <v>9.3020000000000019E-2</v>
      </c>
      <c r="R2" s="7"/>
      <c r="S2" s="6"/>
      <c r="T2" s="7"/>
      <c r="U2" s="6"/>
    </row>
    <row r="3" spans="1:23" x14ac:dyDescent="0.25">
      <c r="A3" s="49">
        <v>2</v>
      </c>
      <c r="B3" s="33" t="s">
        <v>59</v>
      </c>
      <c r="C3" s="34" t="str">
        <f>INDEX(FinanceData!$B$2:$B$51,MATCH(LARGE(FinanceData!$G$2:$G$51,Calculations!$A3),FinanceData!$G$2:$G$51,0))</f>
        <v>Texas</v>
      </c>
      <c r="D3" s="78">
        <f>SUMIFS(FinanceData!D$2:D$51,FinanceData!$B$2:$B$51,Calculations!$C3)</f>
        <v>1676519.8460053997</v>
      </c>
      <c r="E3" s="78">
        <f>SUMIFS(FinanceData!E$2:E$51,FinanceData!$B$2:$B$51,Calculations!$C3)</f>
        <v>2194598.7799999998</v>
      </c>
      <c r="F3" s="78">
        <f>SUMIFS(FinanceData!F$2:F$51,FinanceData!$B$2:$B$51,Calculations!$C3)</f>
        <v>2084868.8409999998</v>
      </c>
      <c r="G3" s="78">
        <f>SUMIFS(FinanceData!G$2:G$51,FinanceData!$B$2:$B$51,Calculations!$C3)</f>
        <v>2147414.9062299998</v>
      </c>
      <c r="H3" s="34" t="str">
        <f>INDEX(FinanceData!$B$2:$B$51,MATCH(LARGE(FinanceData!$K$2:$K$51,Calculations!$A3),FinanceData!$K$2:$K$51,0))</f>
        <v>Texas</v>
      </c>
      <c r="I3" s="78">
        <f>SUMIFS(FinanceData!H$2:H$51,FinanceData!$B$2:$B$51,Calculations!$H3)</f>
        <v>1174893.0068399999</v>
      </c>
      <c r="J3" s="78">
        <f>SUMIFS(FinanceData!I$2:I$51,FinanceData!$B$2:$B$51,Calculations!$H3)</f>
        <v>1116148.356498</v>
      </c>
      <c r="K3" s="78">
        <f>SUMIFS(FinanceData!J$2:J$51,FinanceData!$B$2:$B$51,Calculations!$H3)</f>
        <v>1149632.80719294</v>
      </c>
      <c r="L3" s="78">
        <f>SUMIFS(FinanceData!K$2:K$51,FinanceData!$B$2:$B$51,Calculations!$H3)</f>
        <v>1161129.1352648695</v>
      </c>
      <c r="M3" s="34" t="str">
        <f>INDEX(FinanceData!$B$2:$B$51,MATCH(LARGE(FinanceData!$M$2:$M$51,Calculations!$A3),FinanceData!$M$2:$M$51,0))</f>
        <v>Connecticut</v>
      </c>
      <c r="N3" s="79">
        <f>SUMIFS(FinanceData!M$2:M$51,FinanceData!$B$2:$B$51,Calculations!$M3)</f>
        <v>741.4</v>
      </c>
      <c r="O3" s="34" t="str">
        <f>INDEX(FinanceData!$B$2:$B$51,MATCH(LARGE(FinanceData!$L$2:$L$51,Calculations!$A3),FinanceData!$L$2:$L$51,0))</f>
        <v>Rhode Island</v>
      </c>
      <c r="P3" s="80">
        <f>SUMIFS(FinanceData!L$2:L$51,FinanceData!$B$2:$B$51,Calculations!$O3)</f>
        <v>9.2068999999999998E-2</v>
      </c>
      <c r="R3" s="7"/>
      <c r="S3" s="6"/>
      <c r="T3" s="7"/>
      <c r="U3" s="6"/>
    </row>
    <row r="4" spans="1:23" x14ac:dyDescent="0.25">
      <c r="A4" s="49">
        <v>3</v>
      </c>
      <c r="B4" s="33" t="s">
        <v>59</v>
      </c>
      <c r="C4" s="34" t="str">
        <f>INDEX(FinanceData!$B$2:$B$51,MATCH(LARGE(FinanceData!$G$2:$G$51,Calculations!$A4),FinanceData!$G$2:$G$51,0))</f>
        <v>New York</v>
      </c>
      <c r="D4" s="78">
        <f>SUMIFS(FinanceData!D$2:D$51,FinanceData!$B$2:$B$51,Calculations!$C4)</f>
        <v>1536782.3509922</v>
      </c>
      <c r="E4" s="78">
        <f>SUMIFS(FinanceData!E$2:E$51,FinanceData!$B$2:$B$51,Calculations!$C4)</f>
        <v>2013679.54</v>
      </c>
      <c r="F4" s="78">
        <f>SUMIFS(FinanceData!F$2:F$51,FinanceData!$B$2:$B$51,Calculations!$C4)</f>
        <v>1912995.5629999998</v>
      </c>
      <c r="G4" s="78">
        <f>SUMIFS(FinanceData!G$2:G$51,FinanceData!$B$2:$B$51,Calculations!$C4)</f>
        <v>2046905.25241</v>
      </c>
      <c r="H4" s="34" t="str">
        <f>INDEX(FinanceData!$B$2:$B$51,MATCH(LARGE(FinanceData!$K$2:$K$51,Calculations!$A4),FinanceData!$K$2:$K$51,0))</f>
        <v>New York</v>
      </c>
      <c r="I4" s="78">
        <f>SUMIFS(FinanceData!H$2:H$51,FinanceData!$B$2:$B$51,Calculations!$H4)</f>
        <v>904550.71048999997</v>
      </c>
      <c r="J4" s="78">
        <f>SUMIFS(FinanceData!I$2:I$51,FinanceData!$B$2:$B$51,Calculations!$H4)</f>
        <v>859323.1749654999</v>
      </c>
      <c r="K4" s="78">
        <f>SUMIFS(FinanceData!J$2:J$51,FinanceData!$B$2:$B$51,Calculations!$H4)</f>
        <v>919475.797213085</v>
      </c>
      <c r="L4" s="78">
        <f>SUMIFS(FinanceData!K$2:K$51,FinanceData!$B$2:$B$51,Calculations!$H4)</f>
        <v>928670.5551852159</v>
      </c>
      <c r="M4" s="34" t="str">
        <f>INDEX(FinanceData!$B$2:$B$51,MATCH(LARGE(FinanceData!$M$2:$M$51,Calculations!$A4),FinanceData!$M$2:$M$51,0))</f>
        <v>Maryland</v>
      </c>
      <c r="N4" s="79">
        <f>SUMIFS(FinanceData!M$2:M$51,FinanceData!$B$2:$B$51,Calculations!$M4)</f>
        <v>606.20000000000005</v>
      </c>
      <c r="O4" s="34" t="str">
        <f>INDEX(FinanceData!$B$2:$B$51,MATCH(LARGE(FinanceData!$L$2:$L$51,Calculations!$A4),FinanceData!$L$2:$L$51,0))</f>
        <v>Michigan</v>
      </c>
      <c r="P4" s="80">
        <f>SUMIFS(FinanceData!L$2:L$51,FinanceData!$B$2:$B$51,Calculations!$O4)</f>
        <v>9.0095999999999996E-2</v>
      </c>
      <c r="R4" s="7"/>
      <c r="S4" s="6"/>
      <c r="T4" s="7"/>
      <c r="U4" s="6"/>
    </row>
    <row r="5" spans="1:23" x14ac:dyDescent="0.25">
      <c r="A5" s="49">
        <v>4</v>
      </c>
      <c r="B5" s="33" t="s">
        <v>59</v>
      </c>
      <c r="C5" s="34" t="str">
        <f>INDEX(FinanceData!$B$2:$B$51,MATCH(LARGE(FinanceData!$G$2:$G$51,Calculations!$A5),FinanceData!$G$2:$G$51,0))</f>
        <v>Illinois</v>
      </c>
      <c r="D5" s="78">
        <f>SUMIFS(FinanceData!D$2:D$51,FinanceData!$B$2:$B$51,Calculations!$C5)</f>
        <v>950567.47242110013</v>
      </c>
      <c r="E5" s="78">
        <f>SUMIFS(FinanceData!E$2:E$51,FinanceData!$B$2:$B$51,Calculations!$C5)</f>
        <v>1244312.27</v>
      </c>
      <c r="F5" s="78">
        <f>SUMIFS(FinanceData!F$2:F$51,FinanceData!$B$2:$B$51,Calculations!$C5)</f>
        <v>1182096.6565</v>
      </c>
      <c r="G5" s="78">
        <f>SUMIFS(FinanceData!G$2:G$51,FinanceData!$B$2:$B$51,Calculations!$C5)</f>
        <v>1264843.4224550002</v>
      </c>
      <c r="H5" s="34" t="str">
        <f>INDEX(FinanceData!$B$2:$B$51,MATCH(LARGE(FinanceData!$K$2:$K$51,Calculations!$A5),FinanceData!$K$2:$K$51,0))</f>
        <v>Florida</v>
      </c>
      <c r="I5" s="78">
        <f>SUMIFS(FinanceData!H$2:H$51,FinanceData!$B$2:$B$51,Calculations!$H5)</f>
        <v>878247.13570999994</v>
      </c>
      <c r="J5" s="78">
        <f>SUMIFS(FinanceData!I$2:I$51,FinanceData!$B$2:$B$51,Calculations!$H5)</f>
        <v>834334.77892449987</v>
      </c>
      <c r="K5" s="78">
        <f>SUMIFS(FinanceData!J$2:J$51,FinanceData!$B$2:$B$51,Calculations!$H5)</f>
        <v>892738.21344921493</v>
      </c>
      <c r="L5" s="78">
        <f>SUMIFS(FinanceData!K$2:K$51,FinanceData!$B$2:$B$51,Calculations!$H5)</f>
        <v>901665.59558370709</v>
      </c>
      <c r="M5" s="34" t="str">
        <f>INDEX(FinanceData!$B$2:$B$51,MATCH(LARGE(FinanceData!$M$2:$M$51,Calculations!$A5),FinanceData!$M$2:$M$51,0))</f>
        <v>Delaware</v>
      </c>
      <c r="N5" s="79">
        <f>SUMIFS(FinanceData!M$2:M$51,FinanceData!$B$2:$B$51,Calculations!$M5)</f>
        <v>470.7</v>
      </c>
      <c r="O5" s="34" t="str">
        <f>INDEX(FinanceData!$B$2:$B$51,MATCH(LARGE(FinanceData!$L$2:$L$51,Calculations!$A5),FinanceData!$L$2:$L$51,0))</f>
        <v>Illinois</v>
      </c>
      <c r="P5" s="80">
        <f>SUMIFS(FinanceData!L$2:L$51,FinanceData!$B$2:$B$51,Calculations!$O5)</f>
        <v>8.9082000000000008E-2</v>
      </c>
      <c r="R5" s="7"/>
      <c r="S5" s="6"/>
      <c r="T5" s="7"/>
      <c r="U5" s="6"/>
    </row>
    <row r="6" spans="1:23" x14ac:dyDescent="0.25">
      <c r="A6" s="49">
        <v>5</v>
      </c>
      <c r="B6" s="33" t="s">
        <v>59</v>
      </c>
      <c r="C6" s="34" t="str">
        <f>INDEX(FinanceData!$B$2:$B$51,MATCH(LARGE(FinanceData!$G$2:$G$51,Calculations!$A6),FinanceData!$G$2:$G$51,0))</f>
        <v>Florida</v>
      </c>
      <c r="D6" s="78">
        <f>SUMIFS(FinanceData!D$2:D$51,FinanceData!$B$2:$B$51,Calculations!$C6)</f>
        <v>933901.63665550016</v>
      </c>
      <c r="E6" s="78">
        <f>SUMIFS(FinanceData!E$2:E$51,FinanceData!$B$2:$B$51,Calculations!$C6)</f>
        <v>1222496.3500000001</v>
      </c>
      <c r="F6" s="78">
        <f>SUMIFS(FinanceData!F$2:F$51,FinanceData!$B$2:$B$51,Calculations!$C6)</f>
        <v>1161371.5325</v>
      </c>
      <c r="G6" s="78">
        <f>SUMIFS(FinanceData!G$2:G$51,FinanceData!$B$2:$B$51,Calculations!$C6)</f>
        <v>1242667.539775</v>
      </c>
      <c r="H6" s="34" t="str">
        <f>INDEX(FinanceData!$B$2:$B$51,MATCH(LARGE(FinanceData!$K$2:$K$51,Calculations!$A6),FinanceData!$K$2:$K$51,0))</f>
        <v>Illinois</v>
      </c>
      <c r="I6" s="78">
        <f>SUMIFS(FinanceData!H$2:H$51,FinanceData!$B$2:$B$51,Calculations!$H6)</f>
        <v>599136.98109999998</v>
      </c>
      <c r="J6" s="78">
        <f>SUMIFS(FinanceData!I$2:I$51,FinanceData!$B$2:$B$51,Calculations!$H6)</f>
        <v>569180.13204499998</v>
      </c>
      <c r="K6" s="78">
        <f>SUMIFS(FinanceData!J$2:J$51,FinanceData!$B$2:$B$51,Calculations!$H6)</f>
        <v>609022.74128814996</v>
      </c>
      <c r="L6" s="78">
        <f>SUMIFS(FinanceData!K$2:K$51,FinanceData!$B$2:$B$51,Calculations!$H6)</f>
        <v>666879.90171052422</v>
      </c>
      <c r="M6" s="34" t="str">
        <f>INDEX(FinanceData!$B$2:$B$51,MATCH(LARGE(FinanceData!$M$2:$M$51,Calculations!$A6),FinanceData!$M$2:$M$51,0))</f>
        <v>New York</v>
      </c>
      <c r="N6" s="79">
        <f>SUMIFS(FinanceData!M$2:M$51,FinanceData!$B$2:$B$51,Calculations!$M6)</f>
        <v>415.3</v>
      </c>
      <c r="O6" s="34" t="str">
        <f>INDEX(FinanceData!$B$2:$B$51,MATCH(LARGE(FinanceData!$L$2:$L$51,Calculations!$A6),FinanceData!$L$2:$L$51,0))</f>
        <v>California</v>
      </c>
      <c r="P6" s="80">
        <f>SUMIFS(FinanceData!L$2:L$51,FinanceData!$B$2:$B$51,Calculations!$O6)</f>
        <v>8.7056999999999995E-2</v>
      </c>
      <c r="R6" s="7"/>
      <c r="S6" s="6"/>
      <c r="T6" s="7"/>
      <c r="U6" s="6"/>
      <c r="V6" s="6"/>
      <c r="W6" s="6"/>
    </row>
    <row r="7" spans="1:23" x14ac:dyDescent="0.25">
      <c r="A7" s="49">
        <v>6</v>
      </c>
      <c r="B7" s="33" t="s">
        <v>59</v>
      </c>
      <c r="C7" s="34" t="str">
        <f>INDEX(FinanceData!$B$2:$B$51,MATCH(LARGE(FinanceData!$G$2:$G$51,Calculations!$A7),FinanceData!$G$2:$G$51,0))</f>
        <v>New Jersey</v>
      </c>
      <c r="D7" s="78">
        <f>SUMIFS(FinanceData!D$2:D$51,FinanceData!$B$2:$B$51,Calculations!$C7)</f>
        <v>871083.34928999993</v>
      </c>
      <c r="E7" s="78">
        <f>SUMIFS(FinanceData!E$2:E$51,FinanceData!$B$2:$B$51,Calculations!$C7)</f>
        <v>1113774.8999999999</v>
      </c>
      <c r="F7" s="78">
        <f>SUMIFS(FinanceData!F$2:F$51,FinanceData!$B$2:$B$51,Calculations!$C7)</f>
        <v>1058086.1549999998</v>
      </c>
      <c r="G7" s="78">
        <f>SUMIFS(FinanceData!G$2:G$51,FinanceData!$B$2:$B$51,Calculations!$C7)</f>
        <v>1158604.3397249999</v>
      </c>
      <c r="H7" s="34" t="str">
        <f>INDEX(FinanceData!$B$2:$B$51,MATCH(LARGE(FinanceData!$K$2:$K$51,Calculations!$A7),FinanceData!$K$2:$K$51,0))</f>
        <v>Washington</v>
      </c>
      <c r="I7" s="78">
        <f>SUMIFS(FinanceData!H$2:H$51,FinanceData!$B$2:$B$51,Calculations!$H7)</f>
        <v>628363.1753</v>
      </c>
      <c r="J7" s="78">
        <f>SUMIFS(FinanceData!I$2:I$51,FinanceData!$B$2:$B$51,Calculations!$H7)</f>
        <v>596945.01653499994</v>
      </c>
      <c r="K7" s="78">
        <f>SUMIFS(FinanceData!J$2:J$51,FinanceData!$B$2:$B$51,Calculations!$H7)</f>
        <v>638731.16769244999</v>
      </c>
      <c r="L7" s="78">
        <f>SUMIFS(FinanceData!K$2:K$51,FinanceData!$B$2:$B$51,Calculations!$H7)</f>
        <v>606794.60930782743</v>
      </c>
      <c r="M7" s="34" t="str">
        <f>INDEX(FinanceData!$B$2:$B$51,MATCH(LARGE(FinanceData!$M$2:$M$51,Calculations!$A7),FinanceData!$M$2:$M$51,0))</f>
        <v>Florida</v>
      </c>
      <c r="N7" s="79">
        <f>SUMIFS(FinanceData!M$2:M$51,FinanceData!$B$2:$B$51,Calculations!$M7)</f>
        <v>360.2</v>
      </c>
      <c r="O7" s="34" t="str">
        <f>INDEX(FinanceData!$B$2:$B$51,MATCH(LARGE(FinanceData!$L$2:$L$51,Calculations!$A7),FinanceData!$L$2:$L$51,0))</f>
        <v>Mississippi</v>
      </c>
      <c r="P7" s="80">
        <f>SUMIFS(FinanceData!L$2:L$51,FinanceData!$B$2:$B$51,Calculations!$O7)</f>
        <v>8.5084000000000007E-2</v>
      </c>
      <c r="V7" s="6"/>
      <c r="W7" s="6"/>
    </row>
    <row r="8" spans="1:23" x14ac:dyDescent="0.25">
      <c r="A8" s="49">
        <v>7</v>
      </c>
      <c r="B8" s="33" t="s">
        <v>59</v>
      </c>
      <c r="C8" s="34" t="str">
        <f>INDEX(FinanceData!$B$2:$B$51,MATCH(LARGE(FinanceData!$G$2:$G$51,Calculations!$A8),FinanceData!$G$2:$G$51,0))</f>
        <v>Pennsylvania</v>
      </c>
      <c r="D8" s="78">
        <f>SUMIFS(FinanceData!D$2:D$51,FinanceData!$B$2:$B$51,Calculations!$C8)</f>
        <v>832389.70153949992</v>
      </c>
      <c r="E8" s="78">
        <f>SUMIFS(FinanceData!E$2:E$51,FinanceData!$B$2:$B$51,Calculations!$C8)</f>
        <v>1089615.1499999999</v>
      </c>
      <c r="F8" s="78">
        <f>SUMIFS(FinanceData!F$2:F$51,FinanceData!$B$2:$B$51,Calculations!$C8)</f>
        <v>1035134.3924999998</v>
      </c>
      <c r="G8" s="78">
        <f>SUMIFS(FinanceData!G$2:G$51,FinanceData!$B$2:$B$51,Calculations!$C8)</f>
        <v>1107593.7999749999</v>
      </c>
      <c r="H8" s="34" t="str">
        <f>INDEX(FinanceData!$B$2:$B$51,MATCH(LARGE(FinanceData!$K$2:$K$51,Calculations!$A8),FinanceData!$K$2:$K$51,0))</f>
        <v>Pennsylvania</v>
      </c>
      <c r="I8" s="78">
        <f>SUMIFS(FinanceData!H$2:H$51,FinanceData!$B$2:$B$51,Calculations!$H8)</f>
        <v>593291.74225999997</v>
      </c>
      <c r="J8" s="78">
        <f>SUMIFS(FinanceData!I$2:I$51,FinanceData!$B$2:$B$51,Calculations!$H8)</f>
        <v>563627.15514699998</v>
      </c>
      <c r="K8" s="78">
        <f>SUMIFS(FinanceData!J$2:J$51,FinanceData!$B$2:$B$51,Calculations!$H8)</f>
        <v>603081.05600729003</v>
      </c>
      <c r="L8" s="78">
        <f>SUMIFS(FinanceData!K$2:K$51,FinanceData!$B$2:$B$51,Calculations!$H8)</f>
        <v>482464.84480583202</v>
      </c>
      <c r="M8" s="34" t="str">
        <f>INDEX(FinanceData!$B$2:$B$51,MATCH(LARGE(FinanceData!$M$2:$M$51,Calculations!$A8),FinanceData!$M$2:$M$51,0))</f>
        <v>Pennsylvania</v>
      </c>
      <c r="N8" s="79">
        <f>SUMIFS(FinanceData!M$2:M$51,FinanceData!$B$2:$B$51,Calculations!$M8)</f>
        <v>285.3</v>
      </c>
      <c r="O8" s="34" t="str">
        <f>INDEX(FinanceData!$B$2:$B$51,MATCH(LARGE(FinanceData!$L$2:$L$51,Calculations!$A8),FinanceData!$L$2:$L$51,0))</f>
        <v>Tennessee</v>
      </c>
      <c r="P8" s="80">
        <f>SUMIFS(FinanceData!L$2:L$51,FinanceData!$B$2:$B$51,Calculations!$O8)</f>
        <v>8.4079000000000001E-2</v>
      </c>
      <c r="R8" s="7"/>
      <c r="S8" s="6"/>
      <c r="T8" s="6"/>
      <c r="U8" s="7"/>
      <c r="V8" s="6"/>
      <c r="W8" s="6"/>
    </row>
    <row r="9" spans="1:23" x14ac:dyDescent="0.25">
      <c r="A9" s="49">
        <v>8</v>
      </c>
      <c r="B9" s="33" t="s">
        <v>59</v>
      </c>
      <c r="C9" s="34" t="str">
        <f>INDEX(FinanceData!$B$2:$B$51,MATCH(LARGE(FinanceData!$G$2:$G$51,Calculations!$A9),FinanceData!$G$2:$G$51,0))</f>
        <v>Washington</v>
      </c>
      <c r="D9" s="78">
        <f>SUMIFS(FinanceData!D$2:D$51,FinanceData!$B$2:$B$51,Calculations!$C9)</f>
        <v>820326.88940400002</v>
      </c>
      <c r="E9" s="78">
        <f>SUMIFS(FinanceData!E$2:E$51,FinanceData!$B$2:$B$51,Calculations!$C9)</f>
        <v>1048877.24</v>
      </c>
      <c r="F9" s="78">
        <f>SUMIFS(FinanceData!F$2:F$51,FinanceData!$B$2:$B$51,Calculations!$C9)</f>
        <v>996433.37799999991</v>
      </c>
      <c r="G9" s="78">
        <f>SUMIFS(FinanceData!G$2:G$51,FinanceData!$B$2:$B$51,Calculations!$C9)</f>
        <v>1066183.7144599999</v>
      </c>
      <c r="H9" s="34" t="str">
        <f>INDEX(FinanceData!$B$2:$B$51,MATCH(LARGE(FinanceData!$K$2:$K$51,Calculations!$A9),FinanceData!$K$2:$K$51,0))</f>
        <v>Michigan</v>
      </c>
      <c r="I9" s="78">
        <f>SUMIFS(FinanceData!H$2:H$51,FinanceData!$B$2:$B$51,Calculations!$H9)</f>
        <v>461773.86836000008</v>
      </c>
      <c r="J9" s="78">
        <f>SUMIFS(FinanceData!I$2:I$51,FinanceData!$B$2:$B$51,Calculations!$H9)</f>
        <v>447920.65230920009</v>
      </c>
      <c r="K9" s="78">
        <f>SUMIFS(FinanceData!J$2:J$51,FinanceData!$B$2:$B$51,Calculations!$H9)</f>
        <v>430003.82621683209</v>
      </c>
      <c r="L9" s="78">
        <f>SUMIFS(FinanceData!K$2:K$51,FinanceData!$B$2:$B$51,Calculations!$H9)</f>
        <v>470854.18970743113</v>
      </c>
      <c r="M9" s="34" t="str">
        <f>INDEX(FinanceData!$B$2:$B$51,MATCH(LARGE(FinanceData!$M$2:$M$51,Calculations!$A9),FinanceData!$M$2:$M$51,0))</f>
        <v>Ohio</v>
      </c>
      <c r="N9" s="79">
        <f>SUMIFS(FinanceData!M$2:M$51,FinanceData!$B$2:$B$51,Calculations!$M9)</f>
        <v>282.5</v>
      </c>
      <c r="O9" s="34" t="str">
        <f>INDEX(FinanceData!$B$2:$B$51,MATCH(LARGE(FinanceData!$L$2:$L$51,Calculations!$A9),FinanceData!$L$2:$L$51,0))</f>
        <v>Kentucky</v>
      </c>
      <c r="P9" s="80">
        <f>SUMIFS(FinanceData!L$2:L$51,FinanceData!$B$2:$B$51,Calculations!$O9)</f>
        <v>8.4036E-2</v>
      </c>
      <c r="R9" s="7"/>
      <c r="S9" s="6"/>
      <c r="T9" s="6"/>
      <c r="U9" s="7"/>
      <c r="V9" s="6"/>
      <c r="W9" s="6"/>
    </row>
    <row r="10" spans="1:23" x14ac:dyDescent="0.25">
      <c r="A10" s="49">
        <v>9</v>
      </c>
      <c r="B10" s="33" t="s">
        <v>59</v>
      </c>
      <c r="C10" s="34" t="str">
        <f>INDEX(FinanceData!$B$2:$B$51,MATCH(LARGE(FinanceData!$G$2:$G$51,Calculations!$A10),FinanceData!$G$2:$G$51,0))</f>
        <v>Ohio</v>
      </c>
      <c r="D10" s="78">
        <f>SUMIFS(FinanceData!D$2:D$51,FinanceData!$B$2:$B$51,Calculations!$C10)</f>
        <v>848682.50264680013</v>
      </c>
      <c r="E10" s="78">
        <f>SUMIFS(FinanceData!E$2:E$51,FinanceData!$B$2:$B$51,Calculations!$C10)</f>
        <v>1110942.76</v>
      </c>
      <c r="F10" s="78">
        <f>SUMIFS(FinanceData!F$2:F$51,FinanceData!$B$2:$B$51,Calculations!$C10)</f>
        <v>1055395.622</v>
      </c>
      <c r="G10" s="78">
        <f>SUMIFS(FinanceData!G$2:G$51,FinanceData!$B$2:$B$51,Calculations!$C10)</f>
        <v>1002625.8409</v>
      </c>
      <c r="H10" s="34" t="str">
        <f>INDEX(FinanceData!$B$2:$B$51,MATCH(LARGE(FinanceData!$K$2:$K$51,Calculations!$A10),FinanceData!$K$2:$K$51,0))</f>
        <v>Ohio</v>
      </c>
      <c r="I10" s="78">
        <f>SUMIFS(FinanceData!H$2:H$51,FinanceData!$B$2:$B$51,Calculations!$H10)</f>
        <v>539223.28299000009</v>
      </c>
      <c r="J10" s="78">
        <f>SUMIFS(FinanceData!I$2:I$51,FinanceData!$B$2:$B$51,Calculations!$H10)</f>
        <v>512262.11884050007</v>
      </c>
      <c r="K10" s="78">
        <f>SUMIFS(FinanceData!J$2:J$51,FinanceData!$B$2:$B$51,Calculations!$H10)</f>
        <v>486649.01289847505</v>
      </c>
      <c r="L10" s="78">
        <f>SUMIFS(FinanceData!K$2:K$51,FinanceData!$B$2:$B$51,Calculations!$H10)</f>
        <v>467183.05238253606</v>
      </c>
      <c r="M10" s="34" t="str">
        <f>INDEX(FinanceData!$B$2:$B$51,MATCH(LARGE(FinanceData!$M$2:$M$51,Calculations!$A10),FinanceData!$M$2:$M$51,0))</f>
        <v>California</v>
      </c>
      <c r="N10" s="79">
        <f>SUMIFS(FinanceData!M$2:M$51,FinanceData!$B$2:$B$51,Calculations!$M10)</f>
        <v>244.2</v>
      </c>
      <c r="O10" s="34" t="str">
        <f>INDEX(FinanceData!$B$2:$B$51,MATCH(LARGE(FinanceData!$L$2:$L$51,Calculations!$A10),FinanceData!$L$2:$L$51,0))</f>
        <v>New Jersey</v>
      </c>
      <c r="P10" s="80">
        <f>SUMIFS(FinanceData!L$2:L$51,FinanceData!$B$2:$B$51,Calculations!$O10)</f>
        <v>8.4004000000000009E-2</v>
      </c>
      <c r="R10" s="7"/>
      <c r="S10" s="6"/>
      <c r="T10" s="6"/>
      <c r="U10" s="7"/>
      <c r="V10" s="6"/>
      <c r="W10" s="6"/>
    </row>
    <row r="11" spans="1:23" x14ac:dyDescent="0.25">
      <c r="A11" s="49">
        <v>10</v>
      </c>
      <c r="B11" s="33" t="s">
        <v>59</v>
      </c>
      <c r="C11" s="34" t="str">
        <f>INDEX(FinanceData!$B$2:$B$51,MATCH(LARGE(FinanceData!$G$2:$G$51,Calculations!$A11),FinanceData!$G$2:$G$51,0))</f>
        <v>Colorado</v>
      </c>
      <c r="D11" s="78">
        <f>SUMIFS(FinanceData!D$2:D$51,FinanceData!$B$2:$B$51,Calculations!$C11)</f>
        <v>645274.74904200004</v>
      </c>
      <c r="E11" s="78">
        <f>SUMIFS(FinanceData!E$2:E$51,FinanceData!$B$2:$B$51,Calculations!$C11)</f>
        <v>825054.02</v>
      </c>
      <c r="F11" s="78">
        <f>SUMIFS(FinanceData!F$2:F$51,FinanceData!$B$2:$B$51,Calculations!$C11)</f>
        <v>849805.64060000004</v>
      </c>
      <c r="G11" s="78">
        <f>SUMIFS(FinanceData!G$2:G$51,FinanceData!$B$2:$B$51,Calculations!$C11)</f>
        <v>807315.35857000004</v>
      </c>
      <c r="H11" s="34" t="str">
        <f>INDEX(FinanceData!$B$2:$B$51,MATCH(LARGE(FinanceData!$K$2:$K$51,Calculations!$A11),FinanceData!$K$2:$K$51,0))</f>
        <v>Arizona</v>
      </c>
      <c r="I11" s="78">
        <f>SUMIFS(FinanceData!H$2:H$51,FinanceData!$B$2:$B$51,Calculations!$H11)</f>
        <v>596214.36167999997</v>
      </c>
      <c r="J11" s="78">
        <f>SUMIFS(FinanceData!I$2:I$51,FinanceData!$B$2:$B$51,Calculations!$H11)</f>
        <v>614100.79253039998</v>
      </c>
      <c r="K11" s="78">
        <f>SUMIFS(FinanceData!J$2:J$51,FinanceData!$B$2:$B$51,Calculations!$H11)</f>
        <v>583395.75290387997</v>
      </c>
      <c r="L11" s="78">
        <f>SUMIFS(FinanceData!K$2:K$51,FinanceData!$B$2:$B$51,Calculations!$H11)</f>
        <v>466716.60232310399</v>
      </c>
      <c r="M11" s="34" t="str">
        <f>INDEX(FinanceData!$B$2:$B$51,MATCH(LARGE(FinanceData!$M$2:$M$51,Calculations!$A11),FinanceData!$M$2:$M$51,0))</f>
        <v>Illinois</v>
      </c>
      <c r="N11" s="79">
        <f>SUMIFS(FinanceData!M$2:M$51,FinanceData!$B$2:$B$51,Calculations!$M11)</f>
        <v>231.9</v>
      </c>
      <c r="O11" s="34" t="str">
        <f>INDEX(FinanceData!$B$2:$B$51,MATCH(LARGE(FinanceData!$L$2:$L$51,Calculations!$A11),FinanceData!$L$2:$L$51,0))</f>
        <v>Arizona</v>
      </c>
      <c r="P11" s="80">
        <f>SUMIFS(FinanceData!L$2:L$51,FinanceData!$B$2:$B$51,Calculations!$O11)</f>
        <v>8.2077999999999984E-2</v>
      </c>
      <c r="R11" s="7"/>
      <c r="S11" s="6"/>
      <c r="T11" s="6"/>
      <c r="U11" s="7"/>
      <c r="V11" s="6"/>
      <c r="W11" s="6"/>
    </row>
    <row r="13" spans="1:23" x14ac:dyDescent="0.25">
      <c r="C13" s="29" t="s">
        <v>121</v>
      </c>
      <c r="D13" s="30">
        <v>2020</v>
      </c>
      <c r="E13" s="30">
        <v>2021</v>
      </c>
      <c r="F13" s="30">
        <v>2022</v>
      </c>
      <c r="G13" s="30">
        <v>2023</v>
      </c>
      <c r="H13" s="31" t="s">
        <v>122</v>
      </c>
      <c r="I13" s="32">
        <v>2020</v>
      </c>
      <c r="J13" s="32">
        <v>2021</v>
      </c>
      <c r="K13" s="32">
        <v>2022</v>
      </c>
      <c r="L13" s="32">
        <v>2023</v>
      </c>
      <c r="N13" s="38" t="s">
        <v>124</v>
      </c>
      <c r="O13" s="38">
        <f>Dashboard!T2</f>
        <v>2023</v>
      </c>
      <c r="P13" s="39" t="s">
        <v>125</v>
      </c>
      <c r="Q13" s="39">
        <f>Dashboard!T2</f>
        <v>2023</v>
      </c>
    </row>
    <row r="14" spans="1:23" x14ac:dyDescent="0.25">
      <c r="B14" s="28"/>
      <c r="C14" s="81" t="s">
        <v>131</v>
      </c>
      <c r="D14" s="78">
        <f>SUM(D2:D11)</f>
        <v>10903513.226683062</v>
      </c>
      <c r="E14" s="78">
        <f t="shared" ref="E14:G14" si="0">SUM(E2:E11)</f>
        <v>14203859.602</v>
      </c>
      <c r="F14" s="78">
        <f t="shared" si="0"/>
        <v>13746911.630860001</v>
      </c>
      <c r="G14" s="78">
        <f t="shared" si="0"/>
        <v>14327199.739752801</v>
      </c>
      <c r="H14" s="81" t="s">
        <v>131</v>
      </c>
      <c r="I14" s="78">
        <f>SUM(I2:I11)</f>
        <v>7465481.2779237498</v>
      </c>
      <c r="J14" s="78">
        <f t="shared" ref="J14:L14" si="1">SUM(J2:J11)</f>
        <v>7236322.8013846613</v>
      </c>
      <c r="K14" s="78">
        <f t="shared" si="1"/>
        <v>7468885.4171595657</v>
      </c>
      <c r="L14" s="78">
        <f t="shared" si="1"/>
        <v>7320075.0789912697</v>
      </c>
      <c r="N14" s="40" t="str">
        <f>C2</f>
        <v>California</v>
      </c>
      <c r="O14" s="82">
        <f>_xlfn.XLOOKUP($O$13,$D$1:$G$1,D2:G2,"Not here!!!",0,1)</f>
        <v>2483045.5652528009</v>
      </c>
      <c r="P14" s="40" t="str">
        <f>H2</f>
        <v>California</v>
      </c>
      <c r="Q14" s="82">
        <f>_xlfn.XLOOKUP($O$13,$I$1:$L$1,I2:L2,"Not here!!!",0,1)</f>
        <v>1167716.592720222</v>
      </c>
    </row>
    <row r="15" spans="1:23" x14ac:dyDescent="0.25">
      <c r="B15" s="28"/>
      <c r="C15" s="37" t="s">
        <v>123</v>
      </c>
      <c r="D15" s="36">
        <f>D14/(D14+I14)</f>
        <v>0.59358247529272967</v>
      </c>
      <c r="E15" s="36">
        <f t="shared" ref="E15:G15" si="2">E14/(E14+J14)</f>
        <v>0.66248781539086632</v>
      </c>
      <c r="F15" s="36">
        <f t="shared" si="2"/>
        <v>0.64795640718778635</v>
      </c>
      <c r="G15" s="36">
        <f t="shared" si="2"/>
        <v>0.66184773186078283</v>
      </c>
      <c r="H15" s="37" t="s">
        <v>123</v>
      </c>
      <c r="I15" s="36">
        <f>I14/(I14+D14)</f>
        <v>0.40641752470727016</v>
      </c>
      <c r="J15" s="36">
        <f t="shared" ref="J15:L15" si="3">J14/(J14+E14)</f>
        <v>0.33751218460913357</v>
      </c>
      <c r="K15" s="36">
        <f t="shared" si="3"/>
        <v>0.3520435928122137</v>
      </c>
      <c r="L15" s="36">
        <f t="shared" si="3"/>
        <v>0.33815226813921723</v>
      </c>
      <c r="N15" s="40" t="str">
        <f t="shared" ref="N15:N18" si="4">C3</f>
        <v>Texas</v>
      </c>
      <c r="O15" s="82">
        <f t="shared" ref="O15:O18" si="5">_xlfn.XLOOKUP($O$13,$D$1:$G$1,D3:G3,"Not here!!!",0,1)</f>
        <v>2147414.9062299998</v>
      </c>
      <c r="P15" s="40" t="str">
        <f t="shared" ref="P15:P18" si="6">H3</f>
        <v>Texas</v>
      </c>
      <c r="Q15" s="82">
        <f t="shared" ref="Q15:Q18" si="7">_xlfn.XLOOKUP($O$13,$I$1:$L$1,I3:L3,"Not here!!!",0,1)</f>
        <v>1161129.1352648695</v>
      </c>
    </row>
    <row r="16" spans="1:23" x14ac:dyDescent="0.25">
      <c r="N16" s="40" t="str">
        <f t="shared" si="4"/>
        <v>New York</v>
      </c>
      <c r="O16" s="82">
        <f t="shared" si="5"/>
        <v>2046905.25241</v>
      </c>
      <c r="P16" s="40" t="str">
        <f t="shared" si="6"/>
        <v>New York</v>
      </c>
      <c r="Q16" s="82">
        <f t="shared" si="7"/>
        <v>928670.5551852159</v>
      </c>
    </row>
    <row r="17" spans="2:17" x14ac:dyDescent="0.25">
      <c r="C17" s="30" t="s">
        <v>53</v>
      </c>
      <c r="D17" s="30">
        <v>2020</v>
      </c>
      <c r="E17" s="30">
        <v>2021</v>
      </c>
      <c r="F17" s="30">
        <v>2022</v>
      </c>
      <c r="G17" s="30">
        <v>2023</v>
      </c>
      <c r="H17" s="32" t="s">
        <v>53</v>
      </c>
      <c r="I17" s="32">
        <v>2020</v>
      </c>
      <c r="J17" s="32">
        <v>2021</v>
      </c>
      <c r="K17" s="32">
        <v>2022</v>
      </c>
      <c r="L17" s="32">
        <v>2023</v>
      </c>
      <c r="N17" s="40" t="str">
        <f t="shared" si="4"/>
        <v>Illinois</v>
      </c>
      <c r="O17" s="82">
        <f t="shared" si="5"/>
        <v>1264843.4224550002</v>
      </c>
      <c r="P17" s="40" t="str">
        <f t="shared" si="6"/>
        <v>Florida</v>
      </c>
      <c r="Q17" s="82">
        <f t="shared" si="7"/>
        <v>901665.59558370709</v>
      </c>
    </row>
    <row r="18" spans="2:17" x14ac:dyDescent="0.25">
      <c r="C18" s="33" t="str">
        <f>List!C3</f>
        <v>The West</v>
      </c>
      <c r="D18" s="78">
        <f>SUMIFS(FinanceData!D$2:D$51,FinanceData!$C$2:$C$51,Calculations!$C18)</f>
        <v>5351261.6457445603</v>
      </c>
      <c r="E18" s="78">
        <f>SUMIFS(FinanceData!E$2:E$51,FinanceData!$C$2:$C$51,Calculations!$C18)</f>
        <v>6865614.0419999994</v>
      </c>
      <c r="F18" s="78">
        <f>SUMIFS(FinanceData!F$2:F$51,FinanceData!$C$2:$C$51,Calculations!$C18)</f>
        <v>6907768.149360002</v>
      </c>
      <c r="G18" s="78">
        <f>SUMIFS(FinanceData!G$2:G$51,FinanceData!$C$2:$C$51,Calculations!$C18)</f>
        <v>6945435.8191068014</v>
      </c>
      <c r="H18" s="33" t="str">
        <f>List!C3</f>
        <v>The West</v>
      </c>
      <c r="I18" s="78">
        <f>SUMIFS(FinanceData!H$2:H$51,FinanceData!$C$2:$C$51,Calculations!$H18)</f>
        <v>3500948.0346937501</v>
      </c>
      <c r="J18" s="78">
        <f>SUMIFS(FinanceData!I$2:I$51,FinanceData!$C$2:$C$51,Calculations!$H18)</f>
        <v>3516887.7292644125</v>
      </c>
      <c r="K18" s="78">
        <f>SUMIFS(FinanceData!J$2:J$51,FinanceData!$C$2:$C$51,Calculations!$H18)</f>
        <v>3568937.2042567814</v>
      </c>
      <c r="L18" s="78">
        <f>SUMIFS(FinanceData!K$2:K$51,FinanceData!$C$2:$C$51,Calculations!$H18)</f>
        <v>3404496.6956036864</v>
      </c>
      <c r="M18" s="6"/>
      <c r="N18" s="40" t="str">
        <f t="shared" si="4"/>
        <v>Florida</v>
      </c>
      <c r="O18" s="82">
        <f t="shared" si="5"/>
        <v>1242667.539775</v>
      </c>
      <c r="P18" s="40" t="str">
        <f t="shared" si="6"/>
        <v>Illinois</v>
      </c>
      <c r="Q18" s="82">
        <f t="shared" si="7"/>
        <v>666879.90171052422</v>
      </c>
    </row>
    <row r="19" spans="2:17" x14ac:dyDescent="0.25">
      <c r="C19" s="33" t="str">
        <f>List!C4</f>
        <v>The South</v>
      </c>
      <c r="D19" s="78">
        <f>SUMIFS(FinanceData!D$2:D$51,FinanceData!$C$2:$C$51,Calculations!$C19)</f>
        <v>5765678.6841174997</v>
      </c>
      <c r="E19" s="78">
        <f>SUMIFS(FinanceData!E$2:E$51,FinanceData!$C$2:$C$51,Calculations!$C19)</f>
        <v>7487967.3499999996</v>
      </c>
      <c r="F19" s="78">
        <f>SUMIFS(FinanceData!F$2:F$51,FinanceData!$C$2:$C$51,Calculations!$C19)</f>
        <v>7275665.0059000002</v>
      </c>
      <c r="G19" s="78">
        <f>SUMIFS(FinanceData!G$2:G$51,FinanceData!$C$2:$C$51,Calculations!$C19)</f>
        <v>7434632.1079364996</v>
      </c>
      <c r="H19" s="33" t="str">
        <f>List!C4</f>
        <v>The South</v>
      </c>
      <c r="I19" s="78">
        <f>SUMIFS(FinanceData!H$2:H$51,FinanceData!$C$2:$C$51,Calculations!$H19)</f>
        <v>5013753.6150099998</v>
      </c>
      <c r="J19" s="78">
        <f>SUMIFS(FinanceData!I$2:I$51,FinanceData!$C$2:$C$51,Calculations!$H19)</f>
        <v>4893758.1681733513</v>
      </c>
      <c r="K19" s="78">
        <f>SUMIFS(FinanceData!J$2:J$51,FinanceData!$C$2:$C$51,Calculations!$H19)</f>
        <v>4970847.0776978927</v>
      </c>
      <c r="L19" s="78">
        <f>SUMIFS(FinanceData!K$2:K$51,FinanceData!$C$2:$C$51,Calculations!$H19)</f>
        <v>4926438.5726557244</v>
      </c>
      <c r="M19" s="6"/>
      <c r="N19" s="6"/>
    </row>
    <row r="20" spans="2:17" x14ac:dyDescent="0.25">
      <c r="C20" s="33" t="str">
        <f>List!C5</f>
        <v>The North-East</v>
      </c>
      <c r="D20" s="78">
        <f>SUMIFS(FinanceData!D$2:D$51,FinanceData!$C$2:$C$51,Calculations!$C20)</f>
        <v>5020831.6106296992</v>
      </c>
      <c r="E20" s="78">
        <f>SUMIFS(FinanceData!E$2:E$51,FinanceData!$C$2:$C$51,Calculations!$C20)</f>
        <v>6482931.5599999987</v>
      </c>
      <c r="F20" s="78">
        <f>SUMIFS(FinanceData!F$2:F$51,FinanceData!$C$2:$C$51,Calculations!$C20)</f>
        <v>6260580.5842999984</v>
      </c>
      <c r="G20" s="78">
        <f>SUMIFS(FinanceData!G$2:G$51,FinanceData!$C$2:$C$51,Calculations!$C20)</f>
        <v>6657154.5220804997</v>
      </c>
      <c r="H20" s="33" t="str">
        <f>List!C5</f>
        <v>The North-East</v>
      </c>
      <c r="I20" s="78">
        <f>SUMIFS(FinanceData!H$2:H$51,FinanceData!$C$2:$C$51,Calculations!$H20)</f>
        <v>2894854.5355099994</v>
      </c>
      <c r="J20" s="78">
        <f>SUMIFS(FinanceData!I$2:I$51,FinanceData!$C$2:$C$51,Calculations!$H20)</f>
        <v>2795806.9633662007</v>
      </c>
      <c r="K20" s="78">
        <f>SUMIFS(FinanceData!J$2:J$51,FinanceData!$C$2:$C$51,Calculations!$H20)</f>
        <v>2969420.4938202281</v>
      </c>
      <c r="L20" s="78">
        <f>SUMIFS(FinanceData!K$2:K$51,FinanceData!$C$2:$C$51,Calculations!$H20)</f>
        <v>2807627.7080389881</v>
      </c>
      <c r="M20" s="6"/>
      <c r="N20" s="46" t="s">
        <v>95</v>
      </c>
      <c r="O20" s="48">
        <f>Dashboard!T2</f>
        <v>2023</v>
      </c>
    </row>
    <row r="21" spans="2:17" x14ac:dyDescent="0.25">
      <c r="C21" s="33" t="str">
        <f>List!C6</f>
        <v>The Mid-West</v>
      </c>
      <c r="D21" s="78">
        <f>SUMIFS(FinanceData!D$2:D$51,FinanceData!$C$2:$C$51,Calculations!$C21)</f>
        <v>4525971.2497033011</v>
      </c>
      <c r="E21" s="78">
        <f>SUMIFS(FinanceData!E$2:E$51,FinanceData!$C$2:$C$51,Calculations!$C21)</f>
        <v>5858254.290000001</v>
      </c>
      <c r="F21" s="78">
        <f>SUMIFS(FinanceData!F$2:F$51,FinanceData!$C$2:$C$51,Calculations!$C21)</f>
        <v>5746399.6419499991</v>
      </c>
      <c r="G21" s="78">
        <f>SUMIFS(FinanceData!G$2:G$51,FinanceData!$C$2:$C$51,Calculations!$C21)</f>
        <v>5697936.706122499</v>
      </c>
      <c r="H21" s="33" t="str">
        <f>List!C6</f>
        <v>The Mid-West</v>
      </c>
      <c r="I21" s="78">
        <f>SUMIFS(FinanceData!H$2:H$51,FinanceData!$C$2:$C$51,Calculations!$H21)</f>
        <v>3124280.1599800005</v>
      </c>
      <c r="J21" s="78">
        <f>SUMIFS(FinanceData!I$2:I$51,FinanceData!$C$2:$C$51,Calculations!$H21)</f>
        <v>3065338.2328271503</v>
      </c>
      <c r="K21" s="78">
        <f>SUMIFS(FinanceData!J$2:J$51,FinanceData!$C$2:$C$51,Calculations!$H21)</f>
        <v>3018137.2716047806</v>
      </c>
      <c r="L21" s="78">
        <f>SUMIFS(FinanceData!K$2:K$51,FinanceData!$C$2:$C$51,Calculations!$H21)</f>
        <v>3047311.9155474682</v>
      </c>
      <c r="M21" s="6"/>
      <c r="N21" s="69" t="s">
        <v>58</v>
      </c>
      <c r="O21" s="83">
        <f>_xlfn.XLOOKUP($O$20,$D$13:$G$13,$D$15:$G$15,"Not here baby",0,1)</f>
        <v>0.66184773186078283</v>
      </c>
    </row>
    <row r="22" spans="2:17" x14ac:dyDescent="0.25">
      <c r="N22" s="68" t="s">
        <v>51</v>
      </c>
      <c r="O22" s="83">
        <f>_xlfn.XLOOKUP($O$20,$I$13:$L$13,$I$15:$L$15,"Not here baby",0,1)</f>
        <v>0.33815226813921723</v>
      </c>
    </row>
    <row r="23" spans="2:17" ht="33" customHeight="1" x14ac:dyDescent="0.25">
      <c r="B23" s="41" t="s">
        <v>96</v>
      </c>
      <c r="C23" s="41" t="s">
        <v>95</v>
      </c>
      <c r="D23" s="41" t="s">
        <v>71</v>
      </c>
      <c r="E23" s="41" t="s">
        <v>72</v>
      </c>
      <c r="F23" s="41" t="s">
        <v>107</v>
      </c>
      <c r="G23" s="41" t="s">
        <v>73</v>
      </c>
      <c r="H23" s="41" t="s">
        <v>74</v>
      </c>
      <c r="I23" s="42" t="s">
        <v>66</v>
      </c>
      <c r="J23" s="42" t="s">
        <v>67</v>
      </c>
      <c r="K23" s="42" t="s">
        <v>68</v>
      </c>
      <c r="L23" s="42" t="s">
        <v>69</v>
      </c>
    </row>
    <row r="24" spans="2:17" x14ac:dyDescent="0.25">
      <c r="B24" s="35" t="str">
        <f>Dashboard!$R$2</f>
        <v>Brazil</v>
      </c>
      <c r="C24" s="84">
        <v>2020</v>
      </c>
      <c r="D24" s="43">
        <f>SUMIFS(SocialData!C$2:C$81,SocialData!$A$2:$A$81,Calculations!$B$24,SocialData!$B$2:$B$81,Calculations!$C24)</f>
        <v>643.80000000000007</v>
      </c>
      <c r="E24" s="43">
        <f>SUMIFS(SocialData!D$2:D$81,SocialData!$A$2:$A$81,Calculations!$B$24,SocialData!$B$2:$B$81,Calculations!$C24)</f>
        <v>386</v>
      </c>
      <c r="F24" s="43">
        <f>SUMIFS(SocialData!E$2:E$81,SocialData!$A$2:$A$81,Calculations!$B$24,SocialData!$B$2:$B$81,Calculations!$C24)</f>
        <v>521</v>
      </c>
      <c r="G24" s="43">
        <f>SUMIFS(SocialData!F$2:F$81,SocialData!$A$2:$A$81,Calculations!$B$24,SocialData!$B$2:$B$81,Calculations!$C24)</f>
        <v>358</v>
      </c>
      <c r="H24" s="43">
        <f>SUMIFS(SocialData!G$2:G$81,SocialData!$A$2:$A$81,Calculations!$B$24,SocialData!$B$2:$B$81,Calculations!$C24)</f>
        <v>1094</v>
      </c>
      <c r="I24" s="43">
        <f>SUMIFS(SocialData!H$2:H$81,SocialData!$A$2:$A$81,Calculations!$B$24,SocialData!$B$2:$B$81,Calculations!$C24)</f>
        <v>5890</v>
      </c>
      <c r="J24" s="43">
        <f>SUMIFS(SocialData!I$2:I$81,SocialData!$A$2:$A$81,Calculations!$B$24,SocialData!$B$2:$B$81,Calculations!$C24)</f>
        <v>16</v>
      </c>
      <c r="K24" s="85">
        <f>SUMIFS(SocialData!J$2:J$81,SocialData!$A$2:$A$81,Calculations!$B$24,SocialData!$B$2:$B$81,Calculations!$C24)</f>
        <v>1.36</v>
      </c>
      <c r="L24" s="43">
        <f>SUMIFS(SocialData!K$2:K$81,SocialData!$A$2:$A$81,Calculations!$B$24,SocialData!$B$2:$B$81,Calculations!$C24)</f>
        <v>3239</v>
      </c>
    </row>
    <row r="25" spans="2:17" x14ac:dyDescent="0.25">
      <c r="B25" s="35" t="str">
        <f>Dashboard!$R$2</f>
        <v>Brazil</v>
      </c>
      <c r="C25" s="84">
        <v>2021</v>
      </c>
      <c r="D25" s="43">
        <f>SUMIFS(SocialData!C$2:C$81,SocialData!$A$2:$A$81,Calculations!$B$24,SocialData!$B$2:$B$81,Calculations!$C25)</f>
        <v>659</v>
      </c>
      <c r="E25" s="43">
        <f>SUMIFS(SocialData!D$2:D$81,SocialData!$A$2:$A$81,Calculations!$B$24,SocialData!$B$2:$B$81,Calculations!$C25)</f>
        <v>403</v>
      </c>
      <c r="F25" s="43">
        <f>SUMIFS(SocialData!E$2:E$81,SocialData!$A$2:$A$81,Calculations!$B$24,SocialData!$B$2:$B$81,Calculations!$C25)</f>
        <v>528</v>
      </c>
      <c r="G25" s="43">
        <f>SUMIFS(SocialData!F$2:F$81,SocialData!$A$2:$A$81,Calculations!$B$24,SocialData!$B$2:$B$81,Calculations!$C25)</f>
        <v>384</v>
      </c>
      <c r="H25" s="43">
        <f>SUMIFS(SocialData!G$2:G$81,SocialData!$A$2:$A$81,Calculations!$B$24,SocialData!$B$2:$B$81,Calculations!$C25)</f>
        <v>1110</v>
      </c>
      <c r="I25" s="43">
        <f>SUMIFS(SocialData!H$2:H$81,SocialData!$A$2:$A$81,Calculations!$B$24,SocialData!$B$2:$B$81,Calculations!$C25)</f>
        <v>6029</v>
      </c>
      <c r="J25" s="43">
        <f>SUMIFS(SocialData!I$2:I$81,SocialData!$A$2:$A$81,Calculations!$B$24,SocialData!$B$2:$B$81,Calculations!$C25)</f>
        <v>16</v>
      </c>
      <c r="K25" s="85">
        <f>SUMIFS(SocialData!J$2:J$81,SocialData!$A$2:$A$81,Calculations!$B$24,SocialData!$B$2:$B$81,Calculations!$C25)</f>
        <v>1.33</v>
      </c>
      <c r="L25" s="43">
        <f>SUMIFS(SocialData!K$2:K$81,SocialData!$A$2:$A$81,Calculations!$B$24,SocialData!$B$2:$B$81,Calculations!$C25)</f>
        <v>3315</v>
      </c>
    </row>
    <row r="26" spans="2:17" x14ac:dyDescent="0.25">
      <c r="B26" s="35" t="str">
        <f>Dashboard!$R$2</f>
        <v>Brazil</v>
      </c>
      <c r="C26" s="84">
        <v>2022</v>
      </c>
      <c r="D26" s="43">
        <f>SUMIFS(SocialData!C$2:C$81,SocialData!$A$2:$A$81,Calculations!$B$24,SocialData!$B$2:$B$81,Calculations!$C26)</f>
        <v>675</v>
      </c>
      <c r="E26" s="43">
        <f>SUMIFS(SocialData!D$2:D$81,SocialData!$A$2:$A$81,Calculations!$B$24,SocialData!$B$2:$B$81,Calculations!$C26)</f>
        <v>421</v>
      </c>
      <c r="F26" s="43">
        <f>SUMIFS(SocialData!E$2:E$81,SocialData!$A$2:$A$81,Calculations!$B$24,SocialData!$B$2:$B$81,Calculations!$C26)</f>
        <v>535</v>
      </c>
      <c r="G26" s="43">
        <f>SUMIFS(SocialData!F$2:F$81,SocialData!$A$2:$A$81,Calculations!$B$24,SocialData!$B$2:$B$81,Calculations!$C26)</f>
        <v>412</v>
      </c>
      <c r="H26" s="43">
        <f>SUMIFS(SocialData!G$2:G$81,SocialData!$A$2:$A$81,Calculations!$B$24,SocialData!$B$2:$B$81,Calculations!$C26)</f>
        <v>1126</v>
      </c>
      <c r="I26" s="43">
        <f>SUMIFS(SocialData!H$2:H$81,SocialData!$A$2:$A$81,Calculations!$B$24,SocialData!$B$2:$B$81,Calculations!$C26)</f>
        <v>6176</v>
      </c>
      <c r="J26" s="43">
        <f>SUMIFS(SocialData!I$2:I$81,SocialData!$A$2:$A$81,Calculations!$B$24,SocialData!$B$2:$B$81,Calculations!$C26)</f>
        <v>16</v>
      </c>
      <c r="K26" s="85">
        <f>SUMIFS(SocialData!J$2:J$81,SocialData!$A$2:$A$81,Calculations!$B$24,SocialData!$B$2:$B$81,Calculations!$C26)</f>
        <v>1.24</v>
      </c>
      <c r="L26" s="43">
        <f>SUMIFS(SocialData!K$2:K$81,SocialData!$A$2:$A$81,Calculations!$B$24,SocialData!$B$2:$B$81,Calculations!$C26)</f>
        <v>3396</v>
      </c>
      <c r="O26" s="7"/>
    </row>
    <row r="27" spans="2:17" x14ac:dyDescent="0.25">
      <c r="B27" s="35" t="str">
        <f>Dashboard!$R$2</f>
        <v>Brazil</v>
      </c>
      <c r="C27" s="84">
        <v>2023</v>
      </c>
      <c r="D27" s="43">
        <f>SUMIFS(SocialData!C$2:C$81,SocialData!$A$2:$A$81,Calculations!$B$24,SocialData!$B$2:$B$81,Calculations!$C27)</f>
        <v>691</v>
      </c>
      <c r="E27" s="43">
        <f>SUMIFS(SocialData!D$2:D$81,SocialData!$A$2:$A$81,Calculations!$B$24,SocialData!$B$2:$B$81,Calculations!$C27)</f>
        <v>439</v>
      </c>
      <c r="F27" s="43">
        <f>SUMIFS(SocialData!E$2:E$81,SocialData!$A$2:$A$81,Calculations!$B$24,SocialData!$B$2:$B$81,Calculations!$C27)</f>
        <v>543</v>
      </c>
      <c r="G27" s="43">
        <f>SUMIFS(SocialData!F$2:F$81,SocialData!$A$2:$A$81,Calculations!$B$24,SocialData!$B$2:$B$81,Calculations!$C27)</f>
        <v>442</v>
      </c>
      <c r="H27" s="43">
        <f>SUMIFS(SocialData!G$2:G$81,SocialData!$A$2:$A$81,Calculations!$B$24,SocialData!$B$2:$B$81,Calculations!$C27)</f>
        <v>1142</v>
      </c>
      <c r="I27" s="43">
        <f>SUMIFS(SocialData!H$2:H$81,SocialData!$A$2:$A$81,Calculations!$B$24,SocialData!$B$2:$B$81,Calculations!$C27)</f>
        <v>6322</v>
      </c>
      <c r="J27" s="43">
        <f>SUMIFS(SocialData!I$2:I$81,SocialData!$A$2:$A$81,Calculations!$B$24,SocialData!$B$2:$B$81,Calculations!$C27)</f>
        <v>17</v>
      </c>
      <c r="K27" s="85">
        <f>SUMIFS(SocialData!J$2:J$81,SocialData!$A$2:$A$81,Calculations!$B$24,SocialData!$B$2:$B$81,Calculations!$C27)</f>
        <v>1.17</v>
      </c>
      <c r="L27" s="43">
        <f>SUMIFS(SocialData!K$2:K$81,SocialData!$A$2:$A$81,Calculations!$B$24,SocialData!$B$2:$B$81,Calculations!$C27)</f>
        <v>3477</v>
      </c>
    </row>
    <row r="28" spans="2:17" x14ac:dyDescent="0.25">
      <c r="D28" s="5"/>
      <c r="J28" s="8"/>
    </row>
    <row r="29" spans="2:17" ht="16.5" customHeight="1" x14ac:dyDescent="0.25">
      <c r="B29" s="45" t="s">
        <v>98</v>
      </c>
      <c r="C29" s="46">
        <f>Dashboard!T2</f>
        <v>2023</v>
      </c>
      <c r="D29" s="5"/>
      <c r="E29" s="45" t="s">
        <v>106</v>
      </c>
      <c r="F29" s="46">
        <f>Dashboard!T2</f>
        <v>2023</v>
      </c>
      <c r="J29" s="8"/>
    </row>
    <row r="30" spans="2:17" ht="16.5" customHeight="1" x14ac:dyDescent="0.25">
      <c r="B30" s="33" t="s">
        <v>99</v>
      </c>
      <c r="C30" s="47">
        <f>SUMIFS(SocialData!$N$2:$N$13,SocialData!$M$2:$M$13,Calculations!$B30,SocialData!$L$2:$L$13,Calculations!$C$29)</f>
        <v>0.65</v>
      </c>
      <c r="D30" s="5"/>
      <c r="E30" s="33" t="s">
        <v>103</v>
      </c>
      <c r="F30" s="47">
        <f>SUMIFS(SocialData!$Q$2:$Q$17,SocialData!$P$2:$P$17,Calculations!$E30,SocialData!$O$2:$O$17,Calculations!$F$29)</f>
        <v>0.08</v>
      </c>
      <c r="J30" s="8"/>
    </row>
    <row r="31" spans="2:17" ht="16.5" customHeight="1" x14ac:dyDescent="0.25">
      <c r="B31" s="33" t="s">
        <v>100</v>
      </c>
      <c r="C31" s="47">
        <f>SUMIFS(SocialData!$N$2:$N$13,SocialData!$M$2:$M$13,Calculations!$B31,SocialData!$L$2:$L$13,Calculations!$C$29)</f>
        <v>0.18</v>
      </c>
      <c r="D31" s="5"/>
      <c r="E31" s="33" t="s">
        <v>104</v>
      </c>
      <c r="F31" s="47">
        <f>SUMIFS(SocialData!$Q$2:$Q$17,SocialData!$P$2:$P$17,Calculations!$E31,SocialData!$O$2:$O$17,Calculations!$F$29)</f>
        <v>0.41</v>
      </c>
      <c r="J31" s="8"/>
    </row>
    <row r="32" spans="2:17" ht="16.5" customHeight="1" x14ac:dyDescent="0.25">
      <c r="B32" s="33" t="s">
        <v>101</v>
      </c>
      <c r="C32" s="47">
        <f>SUMIFS(SocialData!$N$2:$N$13,SocialData!$M$2:$M$13,Calculations!$B32,SocialData!$L$2:$L$13,Calculations!$C$29)</f>
        <v>0.17</v>
      </c>
      <c r="E32" s="33" t="s">
        <v>105</v>
      </c>
      <c r="F32" s="47">
        <f>SUMIFS(SocialData!$Q$2:$Q$17,SocialData!$P$2:$P$17,Calculations!$E32,SocialData!$O$2:$O$17,Calculations!$F$29)</f>
        <v>0.14000000000000001</v>
      </c>
      <c r="J32" s="8"/>
    </row>
    <row r="33" spans="4:10" ht="16.5" customHeight="1" x14ac:dyDescent="0.25">
      <c r="D33" s="5"/>
      <c r="E33" s="33" t="s">
        <v>132</v>
      </c>
      <c r="F33" s="47">
        <f>SUMIFS(SocialData!$Q$2:$Q$17,SocialData!$P$2:$P$17,Calculations!$E33,SocialData!$O$2:$O$17,Calculations!$F$29)</f>
        <v>0.37</v>
      </c>
      <c r="J33" s="8"/>
    </row>
    <row r="34" spans="4:10" x14ac:dyDescent="0.25">
      <c r="D34" s="5"/>
      <c r="J34" s="8"/>
    </row>
    <row r="35" spans="4:10" x14ac:dyDescent="0.25">
      <c r="J35" s="8"/>
    </row>
    <row r="36" spans="4:10" x14ac:dyDescent="0.25">
      <c r="J36" s="8"/>
    </row>
    <row r="37" spans="4:10" x14ac:dyDescent="0.25">
      <c r="J37" s="8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B050"/>
    <pageSetUpPr fitToPage="1"/>
  </sheetPr>
  <dimension ref="A1:W53"/>
  <sheetViews>
    <sheetView showGridLines="0" tabSelected="1" zoomScaleNormal="100" workbookViewId="0">
      <selection activeCell="Y12" sqref="Y12"/>
    </sheetView>
  </sheetViews>
  <sheetFormatPr defaultRowHeight="15" x14ac:dyDescent="0.25"/>
  <cols>
    <col min="1" max="2" width="3.140625" style="1" customWidth="1"/>
    <col min="3" max="3" width="31.5703125" customWidth="1"/>
    <col min="4" max="7" width="11.85546875" customWidth="1"/>
    <col min="8" max="8" width="9.140625" customWidth="1"/>
    <col min="9" max="9" width="2.28515625" customWidth="1"/>
    <col min="13" max="13" width="9.5703125" bestFit="1" customWidth="1"/>
    <col min="14" max="14" width="10.140625" customWidth="1"/>
    <col min="15" max="17" width="9.28515625" customWidth="1"/>
    <col min="18" max="18" width="14" customWidth="1"/>
    <col min="19" max="19" width="9.5703125" customWidth="1"/>
    <col min="20" max="20" width="9.140625" customWidth="1"/>
    <col min="21" max="21" width="6.140625" customWidth="1"/>
    <col min="22" max="22" width="4.140625" customWidth="1"/>
  </cols>
  <sheetData>
    <row r="1" spans="2:23" ht="15.75" thickBo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86" t="s">
        <v>128</v>
      </c>
      <c r="S1" s="1"/>
      <c r="T1" s="87" t="s">
        <v>129</v>
      </c>
      <c r="U1" s="1"/>
      <c r="V1" s="1"/>
    </row>
    <row r="2" spans="2:23" ht="15.75" thickBo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88" t="s">
        <v>83</v>
      </c>
      <c r="S2" s="1"/>
      <c r="T2" s="89">
        <v>2023</v>
      </c>
      <c r="U2" s="1"/>
      <c r="V2" s="1"/>
      <c r="W2" s="1"/>
    </row>
    <row r="3" spans="2:23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8.25" customHeight="1" x14ac:dyDescent="0.25">
      <c r="B6"/>
      <c r="W6" s="1"/>
    </row>
    <row r="7" spans="2:23" x14ac:dyDescent="0.25">
      <c r="B7"/>
      <c r="N7" s="19"/>
      <c r="O7" s="19"/>
      <c r="P7" s="19"/>
      <c r="Q7" s="19"/>
      <c r="W7" s="1"/>
    </row>
    <row r="8" spans="2:23" x14ac:dyDescent="0.25">
      <c r="B8"/>
      <c r="N8" s="20">
        <v>2020</v>
      </c>
      <c r="O8" s="20">
        <v>2021</v>
      </c>
      <c r="P8" s="20">
        <v>2022</v>
      </c>
      <c r="Q8" s="20">
        <v>2023</v>
      </c>
      <c r="W8" s="1"/>
    </row>
    <row r="9" spans="2:23" x14ac:dyDescent="0.25">
      <c r="B9"/>
      <c r="N9" s="21"/>
      <c r="O9" s="21"/>
      <c r="P9" s="21"/>
      <c r="Q9" s="21"/>
      <c r="W9" s="1"/>
    </row>
    <row r="10" spans="2:23" ht="18.75" customHeight="1" x14ac:dyDescent="0.25">
      <c r="B10"/>
      <c r="N10" s="72" t="s">
        <v>58</v>
      </c>
      <c r="R10" s="72" t="s">
        <v>51</v>
      </c>
      <c r="W10" s="1"/>
    </row>
    <row r="11" spans="2:23" ht="18.75" customHeight="1" x14ac:dyDescent="0.25">
      <c r="B11"/>
      <c r="N11" s="73" t="str">
        <f>Calculations!N14</f>
        <v>California</v>
      </c>
      <c r="O11" s="74"/>
      <c r="P11" s="22"/>
      <c r="Q11" s="22"/>
      <c r="R11" s="75" t="str">
        <f>Calculations!P14</f>
        <v>California</v>
      </c>
      <c r="T11" s="74"/>
      <c r="W11" s="1"/>
    </row>
    <row r="12" spans="2:23" ht="18.75" customHeight="1" x14ac:dyDescent="0.25">
      <c r="B12"/>
      <c r="N12" s="73" t="str">
        <f>Calculations!N15</f>
        <v>Texas</v>
      </c>
      <c r="O12" s="74"/>
      <c r="P12" s="22"/>
      <c r="Q12" s="22"/>
      <c r="R12" s="75" t="str">
        <f>Calculations!P15</f>
        <v>Texas</v>
      </c>
      <c r="T12" s="74"/>
      <c r="W12" s="1"/>
    </row>
    <row r="13" spans="2:23" ht="18.75" customHeight="1" x14ac:dyDescent="0.25">
      <c r="B13"/>
      <c r="N13" s="73" t="str">
        <f>Calculations!N16</f>
        <v>New York</v>
      </c>
      <c r="O13" s="74"/>
      <c r="P13" s="22"/>
      <c r="Q13" s="22"/>
      <c r="R13" s="75" t="str">
        <f>Calculations!P16</f>
        <v>New York</v>
      </c>
      <c r="T13" s="74"/>
      <c r="W13" s="1"/>
    </row>
    <row r="14" spans="2:23" ht="18.75" customHeight="1" x14ac:dyDescent="0.25">
      <c r="B14"/>
      <c r="N14" s="73" t="str">
        <f>Calculations!N17</f>
        <v>Illinois</v>
      </c>
      <c r="O14" s="74"/>
      <c r="P14" s="22"/>
      <c r="Q14" s="22"/>
      <c r="R14" s="75" t="str">
        <f>Calculations!P17</f>
        <v>Florida</v>
      </c>
      <c r="T14" s="74"/>
      <c r="W14" s="1"/>
    </row>
    <row r="15" spans="2:23" ht="18.75" customHeight="1" x14ac:dyDescent="0.25">
      <c r="B15"/>
      <c r="N15" s="73" t="str">
        <f>Calculations!N18</f>
        <v>Florida</v>
      </c>
      <c r="O15" s="74"/>
      <c r="P15" s="22"/>
      <c r="Q15" s="22"/>
      <c r="R15" s="75" t="str">
        <f>Calculations!P18</f>
        <v>Illinois</v>
      </c>
      <c r="T15" s="74"/>
      <c r="W15" s="1"/>
    </row>
    <row r="16" spans="2:23" x14ac:dyDescent="0.25">
      <c r="B16"/>
      <c r="O16" s="22"/>
      <c r="P16" s="22"/>
      <c r="Q16" s="22"/>
      <c r="R16" s="22"/>
      <c r="S16" s="22"/>
      <c r="W16" s="1"/>
    </row>
    <row r="17" spans="2:23" x14ac:dyDescent="0.25">
      <c r="B17"/>
      <c r="O17" s="22"/>
      <c r="P17" s="22"/>
      <c r="Q17" s="22"/>
      <c r="R17" s="22"/>
      <c r="S17" s="22"/>
      <c r="W17" s="1"/>
    </row>
    <row r="18" spans="2:23" x14ac:dyDescent="0.25">
      <c r="B18"/>
      <c r="O18" s="22"/>
      <c r="P18" s="22"/>
      <c r="Q18" s="22"/>
      <c r="R18" s="22"/>
      <c r="S18" s="22"/>
      <c r="W18" s="1"/>
    </row>
    <row r="19" spans="2:23" x14ac:dyDescent="0.25">
      <c r="B19"/>
      <c r="P19" s="22"/>
      <c r="Q19" s="22"/>
      <c r="R19" s="22"/>
      <c r="S19" s="22"/>
      <c r="W19" s="1"/>
    </row>
    <row r="20" spans="2:23" ht="18" customHeight="1" x14ac:dyDescent="0.25">
      <c r="B20"/>
      <c r="N20" s="23" t="s">
        <v>64</v>
      </c>
      <c r="O20" s="22"/>
      <c r="P20" s="22"/>
      <c r="Q20" s="22"/>
      <c r="R20" s="24" t="s">
        <v>60</v>
      </c>
      <c r="S20" s="22"/>
      <c r="W20" s="1"/>
    </row>
    <row r="21" spans="2:23" ht="18" customHeight="1" x14ac:dyDescent="0.25">
      <c r="B21"/>
      <c r="N21" s="73" t="str">
        <f>Calculations!O2</f>
        <v>Nevada</v>
      </c>
      <c r="O21" s="22"/>
      <c r="P21" s="22"/>
      <c r="Q21" s="22"/>
      <c r="R21" s="75" t="str">
        <f>Calculations!M2</f>
        <v>Massachusetts</v>
      </c>
      <c r="T21" s="22"/>
      <c r="W21" s="1"/>
    </row>
    <row r="22" spans="2:23" ht="18" customHeight="1" x14ac:dyDescent="0.25">
      <c r="B22"/>
      <c r="N22" s="73" t="str">
        <f>Calculations!O3</f>
        <v>Rhode Island</v>
      </c>
      <c r="O22" s="22"/>
      <c r="P22" s="22"/>
      <c r="Q22" s="22"/>
      <c r="R22" s="75" t="str">
        <f>Calculations!M3</f>
        <v>Connecticut</v>
      </c>
      <c r="T22" s="22"/>
      <c r="W22" s="1"/>
    </row>
    <row r="23" spans="2:23" ht="18" customHeight="1" x14ac:dyDescent="0.25">
      <c r="B23"/>
      <c r="N23" s="73" t="str">
        <f>Calculations!O4</f>
        <v>Michigan</v>
      </c>
      <c r="O23" s="22"/>
      <c r="P23" s="22"/>
      <c r="Q23" s="22"/>
      <c r="R23" s="75" t="str">
        <f>Calculations!M4</f>
        <v>Maryland</v>
      </c>
      <c r="T23" s="22"/>
      <c r="W23" s="1"/>
    </row>
    <row r="24" spans="2:23" ht="18" customHeight="1" x14ac:dyDescent="0.25">
      <c r="B24"/>
      <c r="N24" s="73" t="str">
        <f>Calculations!O5</f>
        <v>Illinois</v>
      </c>
      <c r="O24" s="22"/>
      <c r="P24" s="22"/>
      <c r="Q24" s="22"/>
      <c r="R24" s="75" t="str">
        <f>Calculations!M5</f>
        <v>Delaware</v>
      </c>
      <c r="T24" s="22"/>
      <c r="W24" s="1"/>
    </row>
    <row r="25" spans="2:23" x14ac:dyDescent="0.25">
      <c r="B25"/>
      <c r="N25" s="73" t="str">
        <f>Calculations!O6</f>
        <v>California</v>
      </c>
      <c r="O25" s="22"/>
      <c r="P25" s="22"/>
      <c r="Q25" s="22"/>
      <c r="R25" s="75" t="str">
        <f>Calculations!M6</f>
        <v>New York</v>
      </c>
      <c r="T25" s="22"/>
      <c r="W25" s="1"/>
    </row>
    <row r="26" spans="2:23" x14ac:dyDescent="0.25">
      <c r="B26"/>
      <c r="W26" s="1"/>
    </row>
    <row r="27" spans="2:23" x14ac:dyDescent="0.25">
      <c r="B27"/>
      <c r="W27" s="1"/>
    </row>
    <row r="28" spans="2:23" x14ac:dyDescent="0.25">
      <c r="B28"/>
      <c r="W28" s="1"/>
    </row>
    <row r="29" spans="2:23" x14ac:dyDescent="0.25">
      <c r="B29"/>
      <c r="D29" s="25">
        <v>2020</v>
      </c>
      <c r="E29" s="25">
        <v>2021</v>
      </c>
      <c r="F29" s="25">
        <v>2022</v>
      </c>
      <c r="G29" s="25">
        <v>2023</v>
      </c>
      <c r="H29" s="26" t="s">
        <v>70</v>
      </c>
      <c r="M29" s="26">
        <v>2020</v>
      </c>
      <c r="N29" s="26">
        <v>2021</v>
      </c>
      <c r="O29" s="26">
        <v>2022</v>
      </c>
      <c r="P29" s="26">
        <v>2023</v>
      </c>
      <c r="Q29" s="26" t="s">
        <v>70</v>
      </c>
      <c r="W29" s="1"/>
    </row>
    <row r="30" spans="2:23" x14ac:dyDescent="0.25">
      <c r="B30"/>
      <c r="C30" s="27" t="s">
        <v>58</v>
      </c>
      <c r="D30" s="90" t="s">
        <v>65</v>
      </c>
      <c r="E30" s="90" t="s">
        <v>65</v>
      </c>
      <c r="F30" s="90" t="s">
        <v>65</v>
      </c>
      <c r="G30" s="90" t="s">
        <v>65</v>
      </c>
      <c r="M30" s="21" t="s">
        <v>65</v>
      </c>
      <c r="N30" s="21" t="s">
        <v>65</v>
      </c>
      <c r="O30" s="21" t="s">
        <v>65</v>
      </c>
      <c r="P30" s="21" t="s">
        <v>65</v>
      </c>
      <c r="W30" s="1"/>
    </row>
    <row r="31" spans="2:23" x14ac:dyDescent="0.25">
      <c r="B31"/>
      <c r="C31" t="str">
        <f>List!C3</f>
        <v>The West</v>
      </c>
      <c r="D31" s="76">
        <f>Calculations!D18</f>
        <v>5351261.6457445603</v>
      </c>
      <c r="E31" s="76">
        <f>Calculations!E18</f>
        <v>6865614.0419999994</v>
      </c>
      <c r="F31" s="76">
        <f>Calculations!F18</f>
        <v>6907768.149360002</v>
      </c>
      <c r="G31" s="76">
        <f>Calculations!G18</f>
        <v>6945435.8191068014</v>
      </c>
      <c r="H31" s="77"/>
      <c r="J31" t="s">
        <v>66</v>
      </c>
      <c r="M31" s="76">
        <f>Calculations!I24</f>
        <v>5890</v>
      </c>
      <c r="N31" s="76">
        <f>Calculations!I25</f>
        <v>6029</v>
      </c>
      <c r="O31" s="76">
        <f>Calculations!I26</f>
        <v>6176</v>
      </c>
      <c r="P31" s="76">
        <f>Calculations!I27</f>
        <v>6322</v>
      </c>
      <c r="Q31" s="77"/>
      <c r="W31" s="1"/>
    </row>
    <row r="32" spans="2:23" x14ac:dyDescent="0.25">
      <c r="B32"/>
      <c r="C32" t="str">
        <f>List!C4</f>
        <v>The South</v>
      </c>
      <c r="D32" s="76">
        <f>Calculations!D19</f>
        <v>5765678.6841174997</v>
      </c>
      <c r="E32" s="76">
        <f>Calculations!E19</f>
        <v>7487967.3499999996</v>
      </c>
      <c r="F32" s="76">
        <f>Calculations!F19</f>
        <v>7275665.0059000002</v>
      </c>
      <c r="G32" s="76">
        <f>Calculations!G19</f>
        <v>7434632.1079364996</v>
      </c>
      <c r="H32" s="77"/>
      <c r="J32" t="s">
        <v>67</v>
      </c>
      <c r="M32" s="76">
        <f>Calculations!J24</f>
        <v>16</v>
      </c>
      <c r="N32" s="76">
        <f>Calculations!J25</f>
        <v>16</v>
      </c>
      <c r="O32" s="76">
        <f>Calculations!J26</f>
        <v>16</v>
      </c>
      <c r="P32" s="76">
        <f>Calculations!J27</f>
        <v>17</v>
      </c>
      <c r="Q32" s="77"/>
      <c r="W32" s="1"/>
    </row>
    <row r="33" spans="2:23" x14ac:dyDescent="0.25">
      <c r="B33"/>
      <c r="C33" t="str">
        <f>List!C5</f>
        <v>The North-East</v>
      </c>
      <c r="D33" s="76">
        <f>Calculations!D20</f>
        <v>5020831.6106296992</v>
      </c>
      <c r="E33" s="76">
        <f>Calculations!E20</f>
        <v>6482931.5599999987</v>
      </c>
      <c r="F33" s="76">
        <f>Calculations!F20</f>
        <v>6260580.5842999984</v>
      </c>
      <c r="G33" s="76">
        <f>Calculations!G20</f>
        <v>6657154.5220804997</v>
      </c>
      <c r="H33" s="77"/>
      <c r="J33" t="s">
        <v>68</v>
      </c>
      <c r="M33" s="91">
        <f>Calculations!K24</f>
        <v>1.36</v>
      </c>
      <c r="N33" s="91">
        <f>Calculations!K25</f>
        <v>1.33</v>
      </c>
      <c r="O33" s="91">
        <f>Calculations!K26</f>
        <v>1.24</v>
      </c>
      <c r="P33" s="91">
        <f>Calculations!K27</f>
        <v>1.17</v>
      </c>
      <c r="Q33" s="77"/>
      <c r="W33" s="1"/>
    </row>
    <row r="34" spans="2:23" x14ac:dyDescent="0.25">
      <c r="B34"/>
      <c r="C34" t="str">
        <f>List!C6</f>
        <v>The Mid-West</v>
      </c>
      <c r="D34" s="76">
        <f>Calculations!D21</f>
        <v>4525971.2497033011</v>
      </c>
      <c r="E34" s="76">
        <f>Calculations!E21</f>
        <v>5858254.290000001</v>
      </c>
      <c r="F34" s="76">
        <f>Calculations!F21</f>
        <v>5746399.6419499991</v>
      </c>
      <c r="G34" s="76">
        <f>Calculations!G21</f>
        <v>5697936.706122499</v>
      </c>
      <c r="H34" s="77"/>
      <c r="J34" t="s">
        <v>69</v>
      </c>
      <c r="M34" s="76">
        <f>Calculations!L24</f>
        <v>3239</v>
      </c>
      <c r="N34" s="76">
        <f>Calculations!L25</f>
        <v>3315</v>
      </c>
      <c r="O34" s="76">
        <f>Calculations!L26</f>
        <v>3396</v>
      </c>
      <c r="P34" s="76">
        <f>Calculations!L27</f>
        <v>3477</v>
      </c>
      <c r="Q34" s="77"/>
      <c r="W34" s="1"/>
    </row>
    <row r="35" spans="2:23" ht="15.75" customHeight="1" x14ac:dyDescent="0.25">
      <c r="B35"/>
      <c r="H35" s="77"/>
      <c r="Q35" s="77"/>
      <c r="W35" s="1"/>
    </row>
    <row r="36" spans="2:23" x14ac:dyDescent="0.25">
      <c r="B36"/>
      <c r="H36" s="77"/>
      <c r="W36" s="1"/>
    </row>
    <row r="37" spans="2:23" ht="17.25" customHeight="1" x14ac:dyDescent="0.25">
      <c r="B37"/>
      <c r="D37" s="25">
        <v>2020</v>
      </c>
      <c r="E37" s="25">
        <v>2021</v>
      </c>
      <c r="F37" s="25">
        <v>2022</v>
      </c>
      <c r="G37" s="25">
        <v>2023</v>
      </c>
      <c r="H37" s="26" t="s">
        <v>70</v>
      </c>
      <c r="M37" s="26">
        <v>2020</v>
      </c>
      <c r="N37" s="26">
        <v>2021</v>
      </c>
      <c r="O37" s="26">
        <v>2022</v>
      </c>
      <c r="P37" s="26">
        <v>2023</v>
      </c>
      <c r="Q37" s="26" t="s">
        <v>70</v>
      </c>
      <c r="W37" s="1"/>
    </row>
    <row r="38" spans="2:23" x14ac:dyDescent="0.25">
      <c r="B38"/>
      <c r="C38" s="27" t="s">
        <v>51</v>
      </c>
      <c r="D38" s="90" t="s">
        <v>65</v>
      </c>
      <c r="E38" s="90" t="s">
        <v>65</v>
      </c>
      <c r="F38" s="90" t="s">
        <v>65</v>
      </c>
      <c r="G38" s="90" t="s">
        <v>65</v>
      </c>
      <c r="M38" s="21" t="s">
        <v>65</v>
      </c>
      <c r="N38" s="21" t="s">
        <v>65</v>
      </c>
      <c r="O38" s="21" t="s">
        <v>65</v>
      </c>
      <c r="P38" s="21" t="s">
        <v>65</v>
      </c>
      <c r="W38" s="1"/>
    </row>
    <row r="39" spans="2:23" x14ac:dyDescent="0.25">
      <c r="B39"/>
      <c r="C39" t="str">
        <f>List!C3</f>
        <v>The West</v>
      </c>
      <c r="D39" s="76">
        <f>Calculations!I18</f>
        <v>3500948.0346937501</v>
      </c>
      <c r="E39" s="76">
        <f>Calculations!J18</f>
        <v>3516887.7292644125</v>
      </c>
      <c r="F39" s="76">
        <f>Calculations!K18</f>
        <v>3568937.2042567814</v>
      </c>
      <c r="G39" s="76">
        <f>Calculations!L18</f>
        <v>3404496.6956036864</v>
      </c>
      <c r="J39" t="s">
        <v>71</v>
      </c>
      <c r="M39" s="76">
        <f>Calculations!D24</f>
        <v>643.80000000000007</v>
      </c>
      <c r="N39" s="76">
        <f>Calculations!D25</f>
        <v>659</v>
      </c>
      <c r="O39" s="76">
        <f>Calculations!D26</f>
        <v>675</v>
      </c>
      <c r="P39" s="76">
        <f>Calculations!D27</f>
        <v>691</v>
      </c>
      <c r="Q39" s="77"/>
      <c r="W39" s="1"/>
    </row>
    <row r="40" spans="2:23" x14ac:dyDescent="0.25">
      <c r="B40"/>
      <c r="C40" t="str">
        <f>List!C4</f>
        <v>The South</v>
      </c>
      <c r="D40" s="76">
        <f>Calculations!I19</f>
        <v>5013753.6150099998</v>
      </c>
      <c r="E40" s="76">
        <f>Calculations!J19</f>
        <v>4893758.1681733513</v>
      </c>
      <c r="F40" s="76">
        <f>Calculations!K19</f>
        <v>4970847.0776978927</v>
      </c>
      <c r="G40" s="76">
        <f>Calculations!L19</f>
        <v>4926438.5726557244</v>
      </c>
      <c r="H40" s="77"/>
      <c r="J40" t="s">
        <v>72</v>
      </c>
      <c r="M40" s="76">
        <f>Calculations!E24</f>
        <v>386</v>
      </c>
      <c r="N40" s="76">
        <f>Calculations!E25</f>
        <v>403</v>
      </c>
      <c r="O40" s="76">
        <f>Calculations!E26</f>
        <v>421</v>
      </c>
      <c r="P40" s="76">
        <f>Calculations!E27</f>
        <v>439</v>
      </c>
      <c r="Q40" s="77"/>
      <c r="W40" s="1"/>
    </row>
    <row r="41" spans="2:23" x14ac:dyDescent="0.25">
      <c r="B41"/>
      <c r="C41" t="str">
        <f>List!C5</f>
        <v>The North-East</v>
      </c>
      <c r="D41" s="76">
        <f>Calculations!I20</f>
        <v>2894854.5355099994</v>
      </c>
      <c r="E41" s="76">
        <f>Calculations!J20</f>
        <v>2795806.9633662007</v>
      </c>
      <c r="F41" s="76">
        <f>Calculations!K20</f>
        <v>2969420.4938202281</v>
      </c>
      <c r="G41" s="76">
        <f>Calculations!L20</f>
        <v>2807627.7080389881</v>
      </c>
      <c r="H41" s="77"/>
      <c r="J41" t="s">
        <v>107</v>
      </c>
      <c r="M41" s="76">
        <f>Calculations!F24</f>
        <v>521</v>
      </c>
      <c r="N41" s="76">
        <f>Calculations!F25</f>
        <v>528</v>
      </c>
      <c r="O41" s="76">
        <f>Calculations!F26</f>
        <v>535</v>
      </c>
      <c r="P41" s="76">
        <f>Calculations!F27</f>
        <v>543</v>
      </c>
      <c r="Q41" s="77"/>
      <c r="W41" s="1"/>
    </row>
    <row r="42" spans="2:23" x14ac:dyDescent="0.25">
      <c r="B42"/>
      <c r="C42" t="str">
        <f>List!C6</f>
        <v>The Mid-West</v>
      </c>
      <c r="D42" s="76">
        <f>Calculations!I21</f>
        <v>3124280.1599800005</v>
      </c>
      <c r="E42" s="76">
        <f>Calculations!J21</f>
        <v>3065338.2328271503</v>
      </c>
      <c r="F42" s="76">
        <f>Calculations!K21</f>
        <v>3018137.2716047806</v>
      </c>
      <c r="G42" s="76">
        <f>Calculations!L21</f>
        <v>3047311.9155474682</v>
      </c>
      <c r="H42" s="77"/>
      <c r="J42" t="s">
        <v>73</v>
      </c>
      <c r="M42" s="76">
        <f>Calculations!G24</f>
        <v>358</v>
      </c>
      <c r="N42" s="76">
        <f>Calculations!G25</f>
        <v>384</v>
      </c>
      <c r="O42" s="76">
        <f>Calculations!G26</f>
        <v>412</v>
      </c>
      <c r="P42" s="76">
        <f>Calculations!G27</f>
        <v>442</v>
      </c>
      <c r="Q42" s="77"/>
      <c r="W42" s="1"/>
    </row>
    <row r="43" spans="2:23" x14ac:dyDescent="0.25">
      <c r="B43"/>
      <c r="D43" s="76"/>
      <c r="E43" s="76"/>
      <c r="F43" s="76"/>
      <c r="G43" s="76"/>
      <c r="H43" s="77"/>
      <c r="J43" t="s">
        <v>74</v>
      </c>
      <c r="M43" s="76">
        <f>Calculations!H24</f>
        <v>1094</v>
      </c>
      <c r="N43" s="76">
        <f>Calculations!H25</f>
        <v>1110</v>
      </c>
      <c r="O43" s="76">
        <f>Calculations!H26</f>
        <v>1126</v>
      </c>
      <c r="P43" s="76">
        <f>Calculations!H27</f>
        <v>1142</v>
      </c>
      <c r="Q43" s="77"/>
      <c r="W43" s="1"/>
    </row>
    <row r="44" spans="2:23" x14ac:dyDescent="0.25">
      <c r="B44"/>
      <c r="W44" s="1"/>
    </row>
    <row r="45" spans="2:23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3:23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3:23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3:23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3:23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3:23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</sheetData>
  <conditionalFormatting sqref="D31:D34">
    <cfRule type="expression" dxfId="17" priority="16">
      <formula>$D$29=$T$2</formula>
    </cfRule>
  </conditionalFormatting>
  <conditionalFormatting sqref="E31:E34">
    <cfRule type="expression" dxfId="14" priority="15">
      <formula>$E$29=$T$2</formula>
    </cfRule>
  </conditionalFormatting>
  <conditionalFormatting sqref="F31:F34">
    <cfRule type="expression" dxfId="13" priority="14">
      <formula>$F$29=$T$2</formula>
    </cfRule>
  </conditionalFormatting>
  <conditionalFormatting sqref="G31:G34">
    <cfRule type="expression" dxfId="12" priority="13">
      <formula>$G$29=$T$2</formula>
    </cfRule>
  </conditionalFormatting>
  <conditionalFormatting sqref="D39:D42">
    <cfRule type="expression" dxfId="11" priority="12">
      <formula>$D$29=$T$2</formula>
    </cfRule>
  </conditionalFormatting>
  <conditionalFormatting sqref="E39:E42">
    <cfRule type="expression" dxfId="10" priority="11">
      <formula>$E$29=$T$2</formula>
    </cfRule>
  </conditionalFormatting>
  <conditionalFormatting sqref="F39:F42">
    <cfRule type="expression" dxfId="9" priority="10">
      <formula>$F$29=$T$2</formula>
    </cfRule>
  </conditionalFormatting>
  <conditionalFormatting sqref="G39:G42">
    <cfRule type="expression" dxfId="8" priority="9">
      <formula>$G$29=$T$2</formula>
    </cfRule>
  </conditionalFormatting>
  <conditionalFormatting sqref="M31:M34">
    <cfRule type="expression" dxfId="7" priority="8">
      <formula>$D$29=$T$2</formula>
    </cfRule>
  </conditionalFormatting>
  <conditionalFormatting sqref="N31:N34">
    <cfRule type="expression" dxfId="6" priority="7">
      <formula>$E$29=$T$2</formula>
    </cfRule>
  </conditionalFormatting>
  <conditionalFormatting sqref="O31:O34">
    <cfRule type="expression" dxfId="5" priority="6">
      <formula>$F$29=$T$2</formula>
    </cfRule>
  </conditionalFormatting>
  <conditionalFormatting sqref="P31:P34">
    <cfRule type="expression" dxfId="4" priority="5">
      <formula>$G$29=$T$2</formula>
    </cfRule>
  </conditionalFormatting>
  <conditionalFormatting sqref="M39:M43">
    <cfRule type="expression" dxfId="3" priority="4">
      <formula>$D$29=$T$2</formula>
    </cfRule>
  </conditionalFormatting>
  <conditionalFormatting sqref="N39:N43">
    <cfRule type="expression" dxfId="2" priority="3">
      <formula>$E$29=$T$2</formula>
    </cfRule>
  </conditionalFormatting>
  <conditionalFormatting sqref="O39:O43">
    <cfRule type="expression" dxfId="1" priority="2">
      <formula>$F$29=$T$2</formula>
    </cfRule>
  </conditionalFormatting>
  <conditionalFormatting sqref="P39:P43">
    <cfRule type="expression" dxfId="0" priority="1">
      <formula>$G$29=$T$2</formula>
    </cfRule>
  </conditionalFormatting>
  <dataValidations count="1">
    <dataValidation type="list" allowBlank="1" showInputMessage="1" showErrorMessage="1" sqref="R2" xr:uid="{EE776F11-A7ED-494B-A251-C1D7C026FB05}">
      <formula1>Country</formula1>
    </dataValidation>
  </dataValidations>
  <pageMargins left="0.31496062992125984" right="0.31496062992125984" top="0.74803149606299213" bottom="0.74803149606299213" header="0.31496062992125984" footer="0.31496062992125984"/>
  <pageSetup paperSize="9" scale="60" fitToWidth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BA1EA-BAA3-488F-B5DE-9A01EE513254}">
          <x14:formula1>
            <xm:f>List!$E$2:$E$5</xm:f>
          </x14:formula1>
          <xm:sqref>T2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D414DDCE-D5A4-44EC-8B4F-10840D617192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C00000"/>
          <x14:colorLow rgb="FF000000"/>
          <x14:sparklines>
            <x14:sparkline>
              <xm:f>Dashboard!M39:P39</xm:f>
              <xm:sqref>Q39</xm:sqref>
            </x14:sparkline>
            <x14:sparkline>
              <xm:f>Dashboard!M40:P40</xm:f>
              <xm:sqref>Q40</xm:sqref>
            </x14:sparkline>
            <x14:sparkline>
              <xm:f>Dashboard!M41:P41</xm:f>
              <xm:sqref>Q41</xm:sqref>
            </x14:sparkline>
            <x14:sparkline>
              <xm:f>Dashboard!M42:P42</xm:f>
              <xm:sqref>Q42</xm:sqref>
            </x14:sparkline>
            <x14:sparkline>
              <xm:f>Dashboard!M43:P43</xm:f>
              <xm:sqref>Q43</xm:sqref>
            </x14:sparkline>
          </x14:sparklines>
        </x14:sparklineGroup>
        <x14:sparklineGroup type="column" displayEmptyCellsAs="gap" high="1" xr2:uid="{F7CDB8C1-0A95-47B4-A6EF-B8FC37534BE2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C00000"/>
          <x14:colorLow rgb="FF000000"/>
          <x14:sparklines>
            <x14:sparkline>
              <xm:f>Dashboard!M31:P31</xm:f>
              <xm:sqref>Q31</xm:sqref>
            </x14:sparkline>
            <x14:sparkline>
              <xm:f>Dashboard!M32:P32</xm:f>
              <xm:sqref>Q32</xm:sqref>
            </x14:sparkline>
            <x14:sparkline>
              <xm:f>Dashboard!M33:P33</xm:f>
              <xm:sqref>Q33</xm:sqref>
            </x14:sparkline>
            <x14:sparkline>
              <xm:f>Dashboard!M34:P34</xm:f>
              <xm:sqref>Q34</xm:sqref>
            </x14:sparkline>
          </x14:sparklines>
        </x14:sparklineGroup>
        <x14:sparklineGroup type="column" displayEmptyCellsAs="gap" high="1" xr2:uid="{9750BB65-1CA8-44C0-8E8B-DFF53CBE77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Dashboard!D39:G39</xm:f>
              <xm:sqref>H39</xm:sqref>
            </x14:sparkline>
            <x14:sparkline>
              <xm:f>Dashboard!D40:G40</xm:f>
              <xm:sqref>H40</xm:sqref>
            </x14:sparkline>
            <x14:sparkline>
              <xm:f>Dashboard!D41:G41</xm:f>
              <xm:sqref>H41</xm:sqref>
            </x14:sparkline>
            <x14:sparkline>
              <xm:f>Dashboard!D42:G42</xm:f>
              <xm:sqref>H42</xm:sqref>
            </x14:sparkline>
          </x14:sparklines>
        </x14:sparklineGroup>
        <x14:sparklineGroup type="column" displayEmptyCellsAs="gap" high="1" xr2:uid="{A91C5C63-75D8-4E5A-B95E-4AEF2FDF9B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Dashboard!D31:G31</xm:f>
              <xm:sqref>H31</xm:sqref>
            </x14:sparkline>
            <x14:sparkline>
              <xm:f>Dashboard!D32:G32</xm:f>
              <xm:sqref>H32</xm:sqref>
            </x14:sparkline>
            <x14:sparkline>
              <xm:f>Dashboard!D33:G33</xm:f>
              <xm:sqref>H33</xm:sqref>
            </x14:sparkline>
            <x14:sparkline>
              <xm:f>Dashboard!D34:G34</xm:f>
              <xm:sqref>H34</xm:sqref>
            </x14:sparkline>
          </x14:sparklines>
        </x14:sparklineGroup>
        <x14:sparklineGroup manualMax="0" manualMin="0" type="column" displayEmptyCellsAs="gap" xr2:uid="{00000000-0003-0000-04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Dashboard!D35:G35</xm:f>
              <xm:sqref>H35</xm:sqref>
            </x14:sparkline>
          </x14:sparklines>
        </x14:sparklineGroup>
        <x14:sparklineGroup manualMax="0" manualMin="0" type="column" displayEmptyCellsAs="gap" xr2:uid="{00000000-0003-0000-04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Dashboard!M35:P35</xm:f>
              <xm:sqref>Q35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List</vt:lpstr>
      <vt:lpstr>SocialData</vt:lpstr>
      <vt:lpstr>FinanceData</vt:lpstr>
      <vt:lpstr>Calculations</vt:lpstr>
      <vt:lpstr>Dashboard</vt:lpstr>
      <vt:lpstr>Country</vt:lpstr>
      <vt:lpstr>Leon</vt:lpstr>
      <vt:lpstr>Region</vt:lpstr>
    </vt:vector>
  </TitlesOfParts>
  <Manager>Leon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</dc:subject>
  <dc:creator>Leon Mihaescu</dc:creator>
  <cp:lastModifiedBy>Leon Mihaescu</cp:lastModifiedBy>
  <cp:lastPrinted>2025-02-24T19:31:29Z</cp:lastPrinted>
  <dcterms:created xsi:type="dcterms:W3CDTF">2014-06-02T12:13:30Z</dcterms:created>
  <dcterms:modified xsi:type="dcterms:W3CDTF">2025-02-25T16:08:49Z</dcterms:modified>
  <cp:category>Excel</cp:category>
</cp:coreProperties>
</file>