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G:\.shortcut-targets-by-id\1D_Gr6kfxYKhFfixTbgpEgm0NgUFvNPcI\ProjetoIntegrador\gestao_projetos\"/>
    </mc:Choice>
  </mc:AlternateContent>
  <xr:revisionPtr revIDLastSave="0" documentId="13_ncr:1_{4E77CDFE-93E9-411B-8ED0-BAB195653F6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ntregáveis" sheetId="1" r:id="rId1"/>
    <sheet name="Custo e Esforço" sheetId="2" r:id="rId2"/>
    <sheet name="Planilha2" sheetId="3" state="hidden" r:id="rId3"/>
  </sheets>
  <definedNames>
    <definedName name="_xlnm._FilterDatabase" localSheetId="1" hidden="1">'Custo e Esforço'!$A$1:$G$53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2" l="1"/>
  <c r="G52" i="2"/>
  <c r="G51" i="2"/>
  <c r="G50" i="2"/>
  <c r="G13" i="2"/>
  <c r="E50" i="2"/>
  <c r="E49" i="2"/>
  <c r="G49" i="2" s="1"/>
  <c r="E48" i="2"/>
  <c r="E47" i="2"/>
  <c r="G47" i="2" s="1"/>
  <c r="E46" i="2"/>
  <c r="G46" i="2" s="1"/>
  <c r="G48" i="2" s="1"/>
  <c r="E45" i="2"/>
  <c r="G45" i="2" s="1"/>
  <c r="E44" i="2"/>
  <c r="E43" i="2"/>
  <c r="G43" i="2" s="1"/>
  <c r="E42" i="2"/>
  <c r="G42" i="2" s="1"/>
  <c r="E41" i="2"/>
  <c r="G41" i="2" s="1"/>
  <c r="E40" i="2"/>
  <c r="G40" i="2" s="1"/>
  <c r="E39" i="2"/>
  <c r="E38" i="2"/>
  <c r="G38" i="2" s="1"/>
  <c r="G39" i="2" s="1"/>
  <c r="E37" i="2"/>
  <c r="E36" i="2"/>
  <c r="G36" i="2" s="1"/>
  <c r="E35" i="2"/>
  <c r="G35" i="2" s="1"/>
  <c r="E34" i="2"/>
  <c r="E33" i="2"/>
  <c r="G33" i="2" s="1"/>
  <c r="E32" i="2"/>
  <c r="G32" i="2" s="1"/>
  <c r="G34" i="2" s="1"/>
  <c r="E31" i="2"/>
  <c r="E30" i="2"/>
  <c r="G30" i="2" s="1"/>
  <c r="G31" i="2" s="1"/>
  <c r="E29" i="2"/>
  <c r="G29" i="2" s="1"/>
  <c r="E28" i="2"/>
  <c r="E27" i="2"/>
  <c r="G27" i="2" s="1"/>
  <c r="E26" i="2"/>
  <c r="G26" i="2" s="1"/>
  <c r="E25" i="2"/>
  <c r="E24" i="2"/>
  <c r="G24" i="2" s="1"/>
  <c r="E23" i="2"/>
  <c r="G23" i="2" s="1"/>
  <c r="E22" i="2"/>
  <c r="E21" i="2"/>
  <c r="G21" i="2" s="1"/>
  <c r="E20" i="2"/>
  <c r="G20" i="2" s="1"/>
  <c r="E19" i="2"/>
  <c r="G19" i="2" s="1"/>
  <c r="E18" i="2"/>
  <c r="E17" i="2"/>
  <c r="G17" i="2" s="1"/>
  <c r="E16" i="2"/>
  <c r="G16" i="2" s="1"/>
  <c r="E15" i="2"/>
  <c r="G15" i="2" s="1"/>
  <c r="E14" i="2"/>
  <c r="E13" i="2"/>
  <c r="G14" i="2" s="1"/>
  <c r="E12" i="2"/>
  <c r="E11" i="2"/>
  <c r="G11" i="2" s="1"/>
  <c r="G12" i="2" s="1"/>
  <c r="E10" i="2"/>
  <c r="E9" i="2"/>
  <c r="G9" i="2" s="1"/>
  <c r="E8" i="2"/>
  <c r="G8" i="2" s="1"/>
  <c r="G10" i="2" s="1"/>
  <c r="E7" i="2"/>
  <c r="E6" i="2"/>
  <c r="G6" i="2" s="1"/>
  <c r="G7" i="2" s="1"/>
  <c r="E5" i="2"/>
  <c r="E4" i="2"/>
  <c r="G4" i="2" s="1"/>
  <c r="E3" i="2"/>
  <c r="G3" i="2" s="1"/>
  <c r="C50" i="2"/>
  <c r="C48" i="2"/>
  <c r="C44" i="2"/>
  <c r="C39" i="2"/>
  <c r="C37" i="2"/>
  <c r="C34" i="2"/>
  <c r="C31" i="2"/>
  <c r="C28" i="2"/>
  <c r="C25" i="2"/>
  <c r="C22" i="2"/>
  <c r="C18" i="2"/>
  <c r="C14" i="2"/>
  <c r="C12" i="2"/>
  <c r="C10" i="2"/>
  <c r="C7" i="2"/>
  <c r="C5" i="2"/>
  <c r="G25" i="2" l="1"/>
  <c r="G28" i="2"/>
  <c r="G44" i="2"/>
  <c r="G18" i="2"/>
  <c r="G5" i="2"/>
  <c r="G22" i="2"/>
  <c r="G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leoal</author>
  </authors>
  <commentList>
    <comment ref="A34" authorId="0" shapeId="0" xr:uid="{C0C6679D-D538-4B91-9ACC-291D311E0562}">
      <text>
        <r>
          <rPr>
            <b/>
            <sz val="9"/>
            <color indexed="81"/>
            <rFont val="Segoe UI"/>
            <family val="2"/>
          </rPr>
          <t>Leonardo Almeida:
Não está seguindo a ordem da EAP, visto que ela se está incorreta.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leoal</author>
  </authors>
  <commentList>
    <comment ref="A45" authorId="0" shapeId="0" xr:uid="{64229F8D-1919-46BC-AB13-A7AF26BED65F}">
      <text>
        <r>
          <rPr>
            <b/>
            <sz val="9"/>
            <color indexed="81"/>
            <rFont val="Segoe UI"/>
            <family val="2"/>
          </rPr>
          <t>Leonardo Almeida:
Não está seguindo a ordem da EAP, visto que ela se está incorreta.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<sst xmlns="http://schemas.openxmlformats.org/spreadsheetml/2006/main" count="164" uniqueCount="66">
  <si>
    <t>BullkApp</t>
  </si>
  <si>
    <t>Elaboração dos itens de entrega do Projeto com base na EAP</t>
  </si>
  <si>
    <t>Pacote de Entrega (EAP)</t>
  </si>
  <si>
    <t>Atividade(s)</t>
  </si>
  <si>
    <t>Duração (em horas)</t>
  </si>
  <si>
    <t>Data de Início</t>
  </si>
  <si>
    <t>Data de Término</t>
  </si>
  <si>
    <t>Predecessoras</t>
  </si>
  <si>
    <t>1.1.1 TAP</t>
  </si>
  <si>
    <t>1.Desenvolver o TAP</t>
  </si>
  <si>
    <t>2.Aprovação TAP</t>
  </si>
  <si>
    <t>1.1.2 Declaração do Escopo</t>
  </si>
  <si>
    <t>3.Desenvolver Declaração do Escopo</t>
  </si>
  <si>
    <t>1.1.3 Matriz de Rastreabilidade de Requisitos</t>
  </si>
  <si>
    <t>4.Desenvolver Matriz de Rastreabilidade de Requisitos</t>
  </si>
  <si>
    <t>5.Aprovação Matriz de Rastreabilidade de Requisitos</t>
  </si>
  <si>
    <t>1.1.4 EAP</t>
  </si>
  <si>
    <t>6.Desenvolver EAP</t>
  </si>
  <si>
    <t>1.1.5 Registro Stakeholders</t>
  </si>
  <si>
    <t>1.1.6 Cronograma do Projeto</t>
  </si>
  <si>
    <t>7.Desenvolver Registro de Stakeholders</t>
  </si>
  <si>
    <t>8.Revisar Atividades da EAP</t>
  </si>
  <si>
    <t>9.Definição dos prazos para as atividades</t>
  </si>
  <si>
    <t>10.Criação do Cronograma</t>
  </si>
  <si>
    <t>2.1.1 Especificação de Requisitos</t>
  </si>
  <si>
    <t>11.Levantamento dos Requisitos do Sistema</t>
  </si>
  <si>
    <t>2.1.2 Especificação Caso de Uso</t>
  </si>
  <si>
    <t>14.Desenvolver Documento Caso de Uso</t>
  </si>
  <si>
    <t>15.Revisão Documento Caso de Uso</t>
  </si>
  <si>
    <t>12.Desenvolver Documento Especificação de Requisito</t>
  </si>
  <si>
    <t>13.Revisão Documento Especificação de Requisito</t>
  </si>
  <si>
    <t>2.1.3 Diagrama de Classe</t>
  </si>
  <si>
    <t>16.Desenvolver Diagrama de Classe</t>
  </si>
  <si>
    <t>17.Revisão Diagrama de Classe</t>
  </si>
  <si>
    <t xml:space="preserve">18.Desenvolver Protótipos </t>
  </si>
  <si>
    <t xml:space="preserve">19.Revisão Protótipos </t>
  </si>
  <si>
    <t>2.2.1 Apresentação Ideia para Banca</t>
  </si>
  <si>
    <t>2.1.4 Prototipação</t>
  </si>
  <si>
    <t>20.Levantamento necessidades do Mercado</t>
  </si>
  <si>
    <t>21.Definição da Ideia</t>
  </si>
  <si>
    <t>2.2.2 Apresentação Documentação de Requisito Para a Banca</t>
  </si>
  <si>
    <t xml:space="preserve">22.Organização da Documentação de Requisitos </t>
  </si>
  <si>
    <t xml:space="preserve">23.Organização da Documentação Caso de Uso </t>
  </si>
  <si>
    <t xml:space="preserve">24.Organização da Documentação Caso de Uso </t>
  </si>
  <si>
    <t>2.2.3 Apresentação Documentação de Caso de Uso Para a Banca</t>
  </si>
  <si>
    <t xml:space="preserve">25.Revisão da Documentação de Requisitos </t>
  </si>
  <si>
    <t xml:space="preserve">26.Revisão da Documentação Caso de Uso </t>
  </si>
  <si>
    <t>2.2.4 Apresentação Final do Projeto Para a Banca</t>
  </si>
  <si>
    <t>3.2.2 Codificação</t>
  </si>
  <si>
    <t>4.0 Teste do Sistema</t>
  </si>
  <si>
    <t>32.Realização dos Testes do Sistema</t>
  </si>
  <si>
    <t xml:space="preserve">27.Organização da Documentação de Requisitos </t>
  </si>
  <si>
    <t xml:space="preserve">28.Organização da Documentação Caso de Uso </t>
  </si>
  <si>
    <t>29.Cursos/Capacitação</t>
  </si>
  <si>
    <t>30.Codificação</t>
  </si>
  <si>
    <t>31.Revisão da Codificação da Aplicação</t>
  </si>
  <si>
    <t>Reserva gerencial</t>
  </si>
  <si>
    <t>Reserva de contingêcncia</t>
  </si>
  <si>
    <t>Total Custo PROJETO</t>
  </si>
  <si>
    <t>TOTAL</t>
  </si>
  <si>
    <t>Valor final</t>
  </si>
  <si>
    <t>Equipamento/Ferramenta/Software</t>
  </si>
  <si>
    <t>Custo HH</t>
  </si>
  <si>
    <t>Responsável</t>
  </si>
  <si>
    <t>Leonardo</t>
  </si>
  <si>
    <t>Matheus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</si>
</sst>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14" fontId="6" fillId="0" borderId="6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44" fontId="0" fillId="0" borderId="0" xfId="1" applyFont="1"/>
    <xf numFmtId="44" fontId="1" fillId="0" borderId="13" xfId="1" applyFont="1" applyBorder="1"/>
    <xf numFmtId="44" fontId="0" fillId="0" borderId="17" xfId="1" applyFont="1" applyBorder="1"/>
    <xf numFmtId="0" fontId="0" fillId="0" borderId="17" xfId="0" applyBorder="1"/>
    <xf numFmtId="0" fontId="1" fillId="0" borderId="14" xfId="0" applyFont="1" applyBorder="1"/>
    <xf numFmtId="44" fontId="0" fillId="0" borderId="21" xfId="1" applyFont="1" applyBorder="1"/>
    <xf numFmtId="0" fontId="0" fillId="0" borderId="21" xfId="0" applyBorder="1"/>
    <xf numFmtId="0" fontId="1" fillId="0" borderId="22" xfId="0" applyFont="1" applyBorder="1" applyAlignment="1">
      <alignment vertical="center"/>
    </xf>
    <xf numFmtId="44" fontId="1" fillId="0" borderId="12" xfId="1" applyFont="1" applyBorder="1"/>
    <xf numFmtId="0" fontId="1" fillId="0" borderId="14" xfId="0" applyFont="1" applyBorder="1" applyAlignment="1">
      <alignment horizontal="center"/>
    </xf>
    <xf numFmtId="0" fontId="4" fillId="0" borderId="12" xfId="0" applyFont="1" applyBorder="1"/>
    <xf numFmtId="0" fontId="4" fillId="0" borderId="18" xfId="0" applyFont="1" applyBorder="1"/>
    <xf numFmtId="44" fontId="1" fillId="2" borderId="15" xfId="1" applyFont="1" applyFill="1" applyBorder="1"/>
    <xf numFmtId="0" fontId="6" fillId="0" borderId="1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44" fontId="1" fillId="0" borderId="25" xfId="1" applyFont="1" applyBorder="1"/>
    <xf numFmtId="0" fontId="6" fillId="0" borderId="26" xfId="0" applyFont="1" applyBorder="1" applyAlignment="1">
      <alignment vertical="center" wrapText="1"/>
    </xf>
    <xf numFmtId="0" fontId="6" fillId="0" borderId="27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5" fillId="0" borderId="24" xfId="0" applyFont="1" applyBorder="1" applyAlignment="1">
      <alignment horizontal="center" vertical="center" wrapText="1"/>
    </xf>
    <xf numFmtId="0" fontId="1" fillId="0" borderId="24" xfId="0" applyFont="1" applyBorder="1"/>
    <xf numFmtId="44" fontId="1" fillId="0" borderId="24" xfId="1" applyFont="1" applyBorder="1"/>
    <xf numFmtId="0" fontId="1" fillId="0" borderId="21" xfId="0" applyFont="1" applyBorder="1"/>
    <xf numFmtId="0" fontId="1" fillId="0" borderId="17" xfId="0" applyFont="1" applyBorder="1"/>
    <xf numFmtId="44" fontId="9" fillId="0" borderId="21" xfId="1" applyFont="1" applyBorder="1"/>
    <xf numFmtId="44" fontId="9" fillId="0" borderId="17" xfId="1" applyFont="1" applyBorder="1"/>
    <xf numFmtId="44" fontId="9" fillId="0" borderId="24" xfId="1" applyFont="1" applyBorder="1"/>
    <xf numFmtId="44" fontId="9" fillId="0" borderId="21" xfId="1" applyFont="1" applyBorder="1" applyAlignment="1"/>
    <xf numFmtId="44" fontId="9" fillId="0" borderId="24" xfId="1" applyFont="1" applyBorder="1" applyAlignment="1">
      <alignment horizontal="center"/>
    </xf>
    <xf numFmtId="44" fontId="9" fillId="0" borderId="17" xfId="1" applyFont="1" applyBorder="1" applyAlignment="1"/>
    <xf numFmtId="44" fontId="9" fillId="0" borderId="20" xfId="1" applyFont="1" applyBorder="1"/>
    <xf numFmtId="44" fontId="9" fillId="0" borderId="19" xfId="1" applyFont="1" applyBorder="1"/>
    <xf numFmtId="0" fontId="5" fillId="0" borderId="1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44" fontId="1" fillId="2" borderId="16" xfId="1" applyFont="1" applyFill="1" applyBorder="1" applyAlignment="1">
      <alignment horizontal="center"/>
    </xf>
    <xf numFmtId="44" fontId="1" fillId="2" borderId="23" xfId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zoomScaleNormal="100" workbookViewId="0">
      <selection activeCell="D6" sqref="D6:E37"/>
    </sheetView>
  </sheetViews>
  <sheetFormatPr defaultColWidth="8.77734375" defaultRowHeight="14.4" x14ac:dyDescent="0.3"/>
  <cols>
    <col min="1" max="1" width="62.44140625" style="13" bestFit="1" customWidth="1"/>
    <col min="2" max="2" width="52.88671875" style="6" customWidth="1"/>
    <col min="3" max="3" width="18.5546875" style="5" customWidth="1"/>
    <col min="4" max="4" width="12.21875" style="5" bestFit="1" customWidth="1"/>
    <col min="5" max="5" width="10.6640625" style="5" bestFit="1" customWidth="1"/>
    <col min="6" max="6" width="13.77734375" style="5" customWidth="1"/>
    <col min="7" max="16384" width="8.77734375" style="6"/>
  </cols>
  <sheetData>
    <row r="1" spans="1:6" ht="21" thickBot="1" x14ac:dyDescent="0.35">
      <c r="A1" s="49" t="s">
        <v>0</v>
      </c>
      <c r="B1" s="50"/>
      <c r="C1" s="50"/>
      <c r="D1" s="50"/>
      <c r="E1" s="50"/>
      <c r="F1" s="51"/>
    </row>
    <row r="2" spans="1:6" ht="42" customHeight="1" thickBot="1" x14ac:dyDescent="0.35">
      <c r="A2" s="52" t="s">
        <v>1</v>
      </c>
      <c r="B2" s="53"/>
      <c r="C2" s="53"/>
      <c r="D2" s="53"/>
      <c r="E2" s="53"/>
      <c r="F2" s="54"/>
    </row>
    <row r="3" spans="1:6" ht="15" thickBot="1" x14ac:dyDescent="0.35">
      <c r="A3" s="11"/>
      <c r="B3" s="7"/>
      <c r="C3" s="1"/>
      <c r="D3" s="1"/>
      <c r="E3" s="1"/>
      <c r="F3" s="1"/>
    </row>
    <row r="4" spans="1:6" ht="29.4" thickBot="1" x14ac:dyDescent="0.35">
      <c r="A4" s="12" t="s">
        <v>2</v>
      </c>
      <c r="B4" s="8" t="s">
        <v>3</v>
      </c>
      <c r="C4" s="2" t="s">
        <v>4</v>
      </c>
      <c r="D4" s="2" t="s">
        <v>5</v>
      </c>
      <c r="E4" s="2" t="s">
        <v>6</v>
      </c>
      <c r="F4" s="2" t="s">
        <v>7</v>
      </c>
    </row>
    <row r="5" spans="1:6" ht="15" thickBot="1" x14ac:dyDescent="0.35">
      <c r="A5" s="11"/>
      <c r="B5" s="7"/>
      <c r="C5" s="1"/>
      <c r="D5" s="1"/>
      <c r="E5" s="1"/>
      <c r="F5" s="1"/>
    </row>
    <row r="6" spans="1:6" ht="15" thickBot="1" x14ac:dyDescent="0.35">
      <c r="A6" s="48" t="s">
        <v>8</v>
      </c>
      <c r="B6" s="10" t="s">
        <v>9</v>
      </c>
      <c r="C6" s="3">
        <v>2</v>
      </c>
      <c r="D6" s="9">
        <v>45005</v>
      </c>
      <c r="E6" s="9">
        <v>45005</v>
      </c>
      <c r="F6" s="3"/>
    </row>
    <row r="7" spans="1:6" ht="15" thickBot="1" x14ac:dyDescent="0.35">
      <c r="A7" s="48"/>
      <c r="B7" s="10" t="s">
        <v>10</v>
      </c>
      <c r="C7" s="3">
        <v>0.5</v>
      </c>
      <c r="D7" s="9">
        <v>45005</v>
      </c>
      <c r="E7" s="9">
        <v>45005</v>
      </c>
      <c r="F7" s="3">
        <v>1</v>
      </c>
    </row>
    <row r="8" spans="1:6" ht="15" thickBot="1" x14ac:dyDescent="0.35">
      <c r="A8" s="14" t="s">
        <v>11</v>
      </c>
      <c r="B8" s="10" t="s">
        <v>12</v>
      </c>
      <c r="C8" s="3">
        <v>2</v>
      </c>
      <c r="D8" s="9">
        <v>45017</v>
      </c>
      <c r="E8" s="9">
        <v>45017</v>
      </c>
      <c r="F8" s="3"/>
    </row>
    <row r="9" spans="1:6" ht="15" thickBot="1" x14ac:dyDescent="0.35">
      <c r="A9" s="48" t="s">
        <v>13</v>
      </c>
      <c r="B9" s="10" t="s">
        <v>14</v>
      </c>
      <c r="C9" s="3">
        <v>2</v>
      </c>
      <c r="D9" s="9">
        <v>45018</v>
      </c>
      <c r="E9" s="9">
        <v>45018</v>
      </c>
      <c r="F9" s="3"/>
    </row>
    <row r="10" spans="1:6" ht="15" thickBot="1" x14ac:dyDescent="0.35">
      <c r="A10" s="48"/>
      <c r="B10" s="10" t="s">
        <v>15</v>
      </c>
      <c r="C10" s="3">
        <v>0.5</v>
      </c>
      <c r="D10" s="9">
        <v>45018</v>
      </c>
      <c r="E10" s="9">
        <v>45018</v>
      </c>
      <c r="F10" s="3">
        <v>4</v>
      </c>
    </row>
    <row r="11" spans="1:6" ht="15" thickBot="1" x14ac:dyDescent="0.35">
      <c r="A11" s="14" t="s">
        <v>16</v>
      </c>
      <c r="B11" s="10" t="s">
        <v>17</v>
      </c>
      <c r="C11" s="3">
        <v>1.5</v>
      </c>
      <c r="D11" s="9">
        <v>45018</v>
      </c>
      <c r="E11" s="9">
        <v>45018</v>
      </c>
      <c r="F11" s="3"/>
    </row>
    <row r="12" spans="1:6" ht="15" thickBot="1" x14ac:dyDescent="0.35">
      <c r="A12" s="14" t="s">
        <v>18</v>
      </c>
      <c r="B12" s="10" t="s">
        <v>20</v>
      </c>
      <c r="C12" s="3">
        <v>2</v>
      </c>
      <c r="D12" s="9">
        <v>45028</v>
      </c>
      <c r="E12" s="9">
        <v>45028</v>
      </c>
      <c r="F12" s="3"/>
    </row>
    <row r="13" spans="1:6" ht="15" thickBot="1" x14ac:dyDescent="0.35">
      <c r="A13" s="48" t="s">
        <v>19</v>
      </c>
      <c r="B13" s="10" t="s">
        <v>21</v>
      </c>
      <c r="C13" s="3">
        <v>0.5</v>
      </c>
      <c r="D13" s="9">
        <v>45026</v>
      </c>
      <c r="E13" s="9">
        <v>45026</v>
      </c>
      <c r="F13" s="3">
        <v>6</v>
      </c>
    </row>
    <row r="14" spans="1:6" ht="15" thickBot="1" x14ac:dyDescent="0.35">
      <c r="A14" s="48"/>
      <c r="B14" s="10" t="s">
        <v>22</v>
      </c>
      <c r="C14" s="3">
        <v>1</v>
      </c>
      <c r="D14" s="9">
        <v>45031</v>
      </c>
      <c r="E14" s="9">
        <v>45031</v>
      </c>
      <c r="F14" s="3"/>
    </row>
    <row r="15" spans="1:6" ht="15" thickBot="1" x14ac:dyDescent="0.35">
      <c r="A15" s="48"/>
      <c r="B15" s="10" t="s">
        <v>23</v>
      </c>
      <c r="C15" s="4">
        <v>1</v>
      </c>
      <c r="D15" s="9">
        <v>45031</v>
      </c>
      <c r="E15" s="9">
        <v>45031</v>
      </c>
      <c r="F15" s="3">
        <v>9</v>
      </c>
    </row>
    <row r="16" spans="1:6" ht="15" thickBot="1" x14ac:dyDescent="0.35">
      <c r="A16" s="48" t="s">
        <v>24</v>
      </c>
      <c r="B16" s="10" t="s">
        <v>25</v>
      </c>
      <c r="C16" s="3">
        <v>3</v>
      </c>
      <c r="D16" s="9">
        <v>44992</v>
      </c>
      <c r="E16" s="9">
        <v>44992</v>
      </c>
      <c r="F16" s="3"/>
    </row>
    <row r="17" spans="1:6" ht="15" thickBot="1" x14ac:dyDescent="0.35">
      <c r="A17" s="48"/>
      <c r="B17" s="10" t="s">
        <v>29</v>
      </c>
      <c r="C17" s="3">
        <v>3</v>
      </c>
      <c r="D17" s="9">
        <v>45003</v>
      </c>
      <c r="E17" s="9">
        <v>45003</v>
      </c>
      <c r="F17" s="3">
        <v>11</v>
      </c>
    </row>
    <row r="18" spans="1:6" ht="15" thickBot="1" x14ac:dyDescent="0.35">
      <c r="A18" s="48"/>
      <c r="B18" s="10" t="s">
        <v>30</v>
      </c>
      <c r="C18" s="4">
        <v>1</v>
      </c>
      <c r="D18" s="9">
        <v>45020</v>
      </c>
      <c r="E18" s="9">
        <v>45020</v>
      </c>
      <c r="F18" s="3">
        <v>12</v>
      </c>
    </row>
    <row r="19" spans="1:6" ht="15" thickBot="1" x14ac:dyDescent="0.35">
      <c r="A19" s="48" t="s">
        <v>26</v>
      </c>
      <c r="B19" s="10" t="s">
        <v>27</v>
      </c>
      <c r="C19" s="3">
        <v>4</v>
      </c>
      <c r="D19" s="9">
        <v>45017</v>
      </c>
      <c r="E19" s="9">
        <v>45071</v>
      </c>
      <c r="F19" s="3">
        <v>12</v>
      </c>
    </row>
    <row r="20" spans="1:6" ht="15" thickBot="1" x14ac:dyDescent="0.35">
      <c r="A20" s="48"/>
      <c r="B20" s="10" t="s">
        <v>28</v>
      </c>
      <c r="C20" s="3">
        <v>3</v>
      </c>
      <c r="D20" s="9">
        <v>45072</v>
      </c>
      <c r="E20" s="9">
        <v>45076</v>
      </c>
      <c r="F20" s="3">
        <v>14</v>
      </c>
    </row>
    <row r="21" spans="1:6" ht="15" thickBot="1" x14ac:dyDescent="0.35">
      <c r="A21" s="48" t="s">
        <v>31</v>
      </c>
      <c r="B21" s="10" t="s">
        <v>32</v>
      </c>
      <c r="C21" s="3">
        <v>2</v>
      </c>
      <c r="D21" s="9">
        <v>45069</v>
      </c>
      <c r="E21" s="9">
        <v>45071</v>
      </c>
      <c r="F21" s="3">
        <v>12.14</v>
      </c>
    </row>
    <row r="22" spans="1:6" ht="15" thickBot="1" x14ac:dyDescent="0.35">
      <c r="A22" s="48"/>
      <c r="B22" s="10" t="s">
        <v>33</v>
      </c>
      <c r="C22" s="3">
        <v>1</v>
      </c>
      <c r="D22" s="9">
        <v>45070</v>
      </c>
      <c r="E22" s="9">
        <v>45070</v>
      </c>
      <c r="F22" s="3">
        <v>16</v>
      </c>
    </row>
    <row r="23" spans="1:6" ht="15" thickBot="1" x14ac:dyDescent="0.35">
      <c r="A23" s="48" t="s">
        <v>37</v>
      </c>
      <c r="B23" s="10" t="s">
        <v>34</v>
      </c>
      <c r="C23" s="3">
        <v>8</v>
      </c>
      <c r="D23" s="9">
        <v>45003</v>
      </c>
      <c r="E23" s="9">
        <v>45066</v>
      </c>
      <c r="F23" s="3">
        <v>12</v>
      </c>
    </row>
    <row r="24" spans="1:6" ht="15" thickBot="1" x14ac:dyDescent="0.35">
      <c r="A24" s="48"/>
      <c r="B24" s="10" t="s">
        <v>35</v>
      </c>
      <c r="C24" s="3">
        <v>2</v>
      </c>
      <c r="D24" s="9">
        <v>45070</v>
      </c>
      <c r="E24" s="9">
        <v>45070</v>
      </c>
      <c r="F24" s="3">
        <v>18</v>
      </c>
    </row>
    <row r="25" spans="1:6" ht="15" thickBot="1" x14ac:dyDescent="0.35">
      <c r="A25" s="48" t="s">
        <v>36</v>
      </c>
      <c r="B25" s="10" t="s">
        <v>38</v>
      </c>
      <c r="C25" s="3">
        <v>1</v>
      </c>
      <c r="D25" s="9">
        <v>45015</v>
      </c>
      <c r="E25" s="9">
        <v>45015</v>
      </c>
      <c r="F25" s="3"/>
    </row>
    <row r="26" spans="1:6" ht="15" thickBot="1" x14ac:dyDescent="0.35">
      <c r="A26" s="48"/>
      <c r="B26" s="10" t="s">
        <v>39</v>
      </c>
      <c r="C26" s="3">
        <v>1</v>
      </c>
      <c r="D26" s="9">
        <v>45015</v>
      </c>
      <c r="E26" s="9">
        <v>45015</v>
      </c>
      <c r="F26" s="3">
        <v>20</v>
      </c>
    </row>
    <row r="27" spans="1:6" ht="15" thickBot="1" x14ac:dyDescent="0.35">
      <c r="A27" s="48" t="s">
        <v>40</v>
      </c>
      <c r="B27" s="10" t="s">
        <v>41</v>
      </c>
      <c r="C27" s="3">
        <v>0.5</v>
      </c>
      <c r="D27" s="9">
        <v>45039</v>
      </c>
      <c r="E27" s="9">
        <v>45039</v>
      </c>
      <c r="F27" s="3">
        <v>12</v>
      </c>
    </row>
    <row r="28" spans="1:6" ht="15" thickBot="1" x14ac:dyDescent="0.35">
      <c r="A28" s="48"/>
      <c r="B28" s="10" t="s">
        <v>42</v>
      </c>
      <c r="C28" s="3">
        <v>0.5</v>
      </c>
      <c r="D28" s="9">
        <v>45039</v>
      </c>
      <c r="E28" s="9">
        <v>45039</v>
      </c>
      <c r="F28" s="3">
        <v>14</v>
      </c>
    </row>
    <row r="29" spans="1:6" ht="28.2" thickBot="1" x14ac:dyDescent="0.35">
      <c r="A29" s="14" t="s">
        <v>44</v>
      </c>
      <c r="B29" s="10" t="s">
        <v>43</v>
      </c>
      <c r="C29" s="3">
        <v>0.5</v>
      </c>
      <c r="D29" s="9">
        <v>45089</v>
      </c>
      <c r="E29" s="9">
        <v>45089</v>
      </c>
      <c r="F29" s="3">
        <v>14</v>
      </c>
    </row>
    <row r="30" spans="1:6" ht="15" thickBot="1" x14ac:dyDescent="0.35">
      <c r="A30" s="48" t="s">
        <v>47</v>
      </c>
      <c r="B30" s="10" t="s">
        <v>45</v>
      </c>
      <c r="C30" s="3">
        <v>1</v>
      </c>
      <c r="D30" s="9">
        <v>45254</v>
      </c>
      <c r="E30" s="9">
        <v>45254</v>
      </c>
      <c r="F30" s="3">
        <v>12</v>
      </c>
    </row>
    <row r="31" spans="1:6" ht="15" thickBot="1" x14ac:dyDescent="0.35">
      <c r="A31" s="48"/>
      <c r="B31" s="10" t="s">
        <v>46</v>
      </c>
      <c r="C31" s="3">
        <v>1.5</v>
      </c>
      <c r="D31" s="9">
        <v>45255</v>
      </c>
      <c r="E31" s="9">
        <v>45255</v>
      </c>
      <c r="F31" s="3">
        <v>14</v>
      </c>
    </row>
    <row r="32" spans="1:6" ht="15" thickBot="1" x14ac:dyDescent="0.35">
      <c r="A32" s="48"/>
      <c r="B32" s="10" t="s">
        <v>51</v>
      </c>
      <c r="C32" s="3">
        <v>0.5</v>
      </c>
      <c r="D32" s="9">
        <v>45256</v>
      </c>
      <c r="E32" s="9">
        <v>45256</v>
      </c>
      <c r="F32" s="3">
        <v>12</v>
      </c>
    </row>
    <row r="33" spans="1:6" ht="15" thickBot="1" x14ac:dyDescent="0.35">
      <c r="A33" s="48"/>
      <c r="B33" s="10" t="s">
        <v>52</v>
      </c>
      <c r="C33" s="3">
        <v>0.5</v>
      </c>
      <c r="D33" s="9">
        <v>45256</v>
      </c>
      <c r="E33" s="9">
        <v>45256</v>
      </c>
      <c r="F33" s="3">
        <v>14</v>
      </c>
    </row>
    <row r="34" spans="1:6" s="13" customFormat="1" ht="15" thickBot="1" x14ac:dyDescent="0.35">
      <c r="A34" s="48" t="s">
        <v>48</v>
      </c>
      <c r="B34" s="10" t="s">
        <v>53</v>
      </c>
      <c r="C34" s="3">
        <v>50</v>
      </c>
      <c r="D34" s="9">
        <v>45017</v>
      </c>
      <c r="E34" s="9">
        <v>45245</v>
      </c>
      <c r="F34" s="3"/>
    </row>
    <row r="35" spans="1:6" ht="15" thickBot="1" x14ac:dyDescent="0.35">
      <c r="A35" s="48"/>
      <c r="B35" s="10" t="s">
        <v>54</v>
      </c>
      <c r="C35" s="3">
        <v>120</v>
      </c>
      <c r="D35" s="9">
        <v>45047</v>
      </c>
      <c r="E35" s="9">
        <v>45245</v>
      </c>
      <c r="F35" s="3">
        <v>29</v>
      </c>
    </row>
    <row r="36" spans="1:6" ht="15" thickBot="1" x14ac:dyDescent="0.35">
      <c r="A36" s="48"/>
      <c r="B36" s="10" t="s">
        <v>55</v>
      </c>
      <c r="C36" s="3">
        <v>10</v>
      </c>
      <c r="D36" s="9">
        <v>45139</v>
      </c>
      <c r="E36" s="9">
        <v>45248</v>
      </c>
      <c r="F36" s="3">
        <v>30</v>
      </c>
    </row>
    <row r="37" spans="1:6" s="13" customFormat="1" ht="15" thickBot="1" x14ac:dyDescent="0.35">
      <c r="A37" s="14" t="s">
        <v>49</v>
      </c>
      <c r="B37" s="10" t="s">
        <v>50</v>
      </c>
      <c r="C37" s="3">
        <v>10</v>
      </c>
      <c r="D37" s="9">
        <v>45246</v>
      </c>
      <c r="E37" s="9">
        <v>45256</v>
      </c>
      <c r="F37" s="3">
        <v>30</v>
      </c>
    </row>
  </sheetData>
  <mergeCells count="13">
    <mergeCell ref="A13:A15"/>
    <mergeCell ref="A1:F1"/>
    <mergeCell ref="A2:F2"/>
    <mergeCell ref="A6:A7"/>
    <mergeCell ref="A9:A10"/>
    <mergeCell ref="A34:A36"/>
    <mergeCell ref="A16:A18"/>
    <mergeCell ref="A19:A20"/>
    <mergeCell ref="A21:A22"/>
    <mergeCell ref="A23:A24"/>
    <mergeCell ref="A25:A26"/>
    <mergeCell ref="A27:A28"/>
    <mergeCell ref="A30:A3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22B43-1A26-4F8E-8607-754E988B54D6}">
  <dimension ref="A1:G53"/>
  <sheetViews>
    <sheetView tabSelected="1" zoomScaleNormal="100" workbookViewId="0">
      <selection activeCell="F10" sqref="F10"/>
    </sheetView>
  </sheetViews>
  <sheetFormatPr defaultRowHeight="14.4" x14ac:dyDescent="0.3"/>
  <cols>
    <col min="1" max="1" width="43.109375" bestFit="1" customWidth="1"/>
    <col min="2" max="2" width="45.5546875" bestFit="1" customWidth="1"/>
    <col min="3" max="3" width="18.44140625" bestFit="1" customWidth="1"/>
    <col min="4" max="4" width="12.109375" bestFit="1" customWidth="1"/>
    <col min="5" max="5" width="10.44140625" style="15" bestFit="1" customWidth="1"/>
    <col min="6" max="6" width="35.109375" style="15" bestFit="1" customWidth="1"/>
    <col min="7" max="7" width="13.88671875" style="15" bestFit="1" customWidth="1"/>
  </cols>
  <sheetData>
    <row r="1" spans="1:7" ht="18.600000000000001" thickBot="1" x14ac:dyDescent="0.4">
      <c r="A1" s="26" t="s">
        <v>2</v>
      </c>
      <c r="B1" s="25" t="s">
        <v>3</v>
      </c>
      <c r="C1" s="24" t="s">
        <v>4</v>
      </c>
      <c r="D1" s="19" t="s">
        <v>63</v>
      </c>
      <c r="E1" s="23" t="s">
        <v>62</v>
      </c>
      <c r="F1" s="23" t="s">
        <v>61</v>
      </c>
      <c r="G1" s="16" t="s">
        <v>60</v>
      </c>
    </row>
    <row r="2" spans="1:7" ht="15" thickBot="1" x14ac:dyDescent="0.35">
      <c r="A2" s="22"/>
      <c r="B2" s="22"/>
      <c r="C2" s="22"/>
    </row>
    <row r="3" spans="1:7" x14ac:dyDescent="0.3">
      <c r="A3" s="55" t="s">
        <v>8</v>
      </c>
      <c r="B3" s="32" t="s">
        <v>9</v>
      </c>
      <c r="C3" s="29">
        <v>2</v>
      </c>
      <c r="D3" s="21" t="s">
        <v>64</v>
      </c>
      <c r="E3" s="40">
        <f>IFERROR(VLOOKUP(D3,Planilha2!$A$1:$B$2,2,0),"")</f>
        <v>80</v>
      </c>
      <c r="F3" s="20"/>
      <c r="G3" s="46">
        <f>F3+E3*C3</f>
        <v>160</v>
      </c>
    </row>
    <row r="4" spans="1:7" x14ac:dyDescent="0.3">
      <c r="A4" s="56"/>
      <c r="B4" s="33" t="s">
        <v>10</v>
      </c>
      <c r="C4" s="28">
        <v>0.5</v>
      </c>
      <c r="D4" s="18" t="s">
        <v>65</v>
      </c>
      <c r="E4" s="41">
        <f>IFERROR(VLOOKUP(D4,Planilha2!$A$1:$B$2,2,0),"")</f>
        <v>60</v>
      </c>
      <c r="F4" s="17"/>
      <c r="G4" s="47">
        <f t="shared" ref="G4:G49" si="0">F4+E4*C4</f>
        <v>30</v>
      </c>
    </row>
    <row r="5" spans="1:7" ht="15" thickBot="1" x14ac:dyDescent="0.35">
      <c r="A5" s="57"/>
      <c r="B5" s="34" t="s">
        <v>59</v>
      </c>
      <c r="C5" s="35">
        <f>SUM(C3:C4)</f>
        <v>2.5</v>
      </c>
      <c r="D5" s="36"/>
      <c r="E5" s="42" t="str">
        <f>IFERROR(VLOOKUP(D5,Planilha2!$A$1:$B$2,2,0),"")</f>
        <v/>
      </c>
      <c r="F5" s="37"/>
      <c r="G5" s="31">
        <f>SUBTOTAL(9,G3:G4)</f>
        <v>190</v>
      </c>
    </row>
    <row r="6" spans="1:7" x14ac:dyDescent="0.3">
      <c r="A6" s="55" t="s">
        <v>11</v>
      </c>
      <c r="B6" s="32" t="s">
        <v>12</v>
      </c>
      <c r="C6" s="29">
        <v>2</v>
      </c>
      <c r="D6" s="21" t="s">
        <v>64</v>
      </c>
      <c r="E6" s="43">
        <f>IFERROR(VLOOKUP(D6,Planilha2!$A$1:$B$2,2,0),"")</f>
        <v>80</v>
      </c>
      <c r="F6" s="38"/>
      <c r="G6" s="46">
        <f t="shared" si="0"/>
        <v>160</v>
      </c>
    </row>
    <row r="7" spans="1:7" ht="15" thickBot="1" x14ac:dyDescent="0.35">
      <c r="A7" s="57"/>
      <c r="B7" s="34" t="s">
        <v>59</v>
      </c>
      <c r="C7" s="35">
        <f>SUM(C6)</f>
        <v>2</v>
      </c>
      <c r="D7" s="30"/>
      <c r="E7" s="44" t="str">
        <f>IFERROR(VLOOKUP(D7,Planilha2!$A$1:$B$2,2,0),"")</f>
        <v/>
      </c>
      <c r="F7" s="30"/>
      <c r="G7" s="31">
        <f>SUBTOTAL(9,G6)</f>
        <v>160</v>
      </c>
    </row>
    <row r="8" spans="1:7" ht="28.2" customHeight="1" x14ac:dyDescent="0.3">
      <c r="A8" s="55" t="s">
        <v>13</v>
      </c>
      <c r="B8" s="32" t="s">
        <v>14</v>
      </c>
      <c r="C8" s="29">
        <v>2</v>
      </c>
      <c r="D8" s="21" t="s">
        <v>64</v>
      </c>
      <c r="E8" s="40">
        <f>IFERROR(VLOOKUP(D8,Planilha2!$A$1:$B$2,2,0),"")</f>
        <v>80</v>
      </c>
      <c r="F8" s="20"/>
      <c r="G8" s="46">
        <f t="shared" si="0"/>
        <v>160</v>
      </c>
    </row>
    <row r="9" spans="1:7" ht="27.6" x14ac:dyDescent="0.3">
      <c r="A9" s="56"/>
      <c r="B9" s="33" t="s">
        <v>15</v>
      </c>
      <c r="C9" s="28">
        <v>0.5</v>
      </c>
      <c r="D9" s="18" t="s">
        <v>65</v>
      </c>
      <c r="E9" s="41">
        <f>IFERROR(VLOOKUP(D9,Planilha2!$A$1:$B$2,2,0),"")</f>
        <v>60</v>
      </c>
      <c r="F9" s="17"/>
      <c r="G9" s="47">
        <f t="shared" si="0"/>
        <v>30</v>
      </c>
    </row>
    <row r="10" spans="1:7" ht="15" thickBot="1" x14ac:dyDescent="0.35">
      <c r="A10" s="57"/>
      <c r="B10" s="34" t="s">
        <v>59</v>
      </c>
      <c r="C10" s="35">
        <f>SUM(C8:C9)</f>
        <v>2.5</v>
      </c>
      <c r="D10" s="36"/>
      <c r="E10" s="42" t="str">
        <f>IFERROR(VLOOKUP(D10,Planilha2!$A$1:$B$2,2,0),"")</f>
        <v/>
      </c>
      <c r="F10" s="37"/>
      <c r="G10" s="31">
        <f>SUBTOTAL(9,G8:G9)</f>
        <v>190</v>
      </c>
    </row>
    <row r="11" spans="1:7" x14ac:dyDescent="0.3">
      <c r="A11" s="55" t="s">
        <v>16</v>
      </c>
      <c r="B11" s="32" t="s">
        <v>17</v>
      </c>
      <c r="C11" s="29">
        <v>1.5</v>
      </c>
      <c r="D11" s="21" t="s">
        <v>64</v>
      </c>
      <c r="E11" s="40">
        <f>IFERROR(VLOOKUP(D11,Planilha2!$A$1:$B$2,2,0),"")</f>
        <v>80</v>
      </c>
      <c r="F11" s="20"/>
      <c r="G11" s="46">
        <f t="shared" si="0"/>
        <v>120</v>
      </c>
    </row>
    <row r="12" spans="1:7" ht="15" thickBot="1" x14ac:dyDescent="0.35">
      <c r="A12" s="57"/>
      <c r="B12" s="34" t="s">
        <v>59</v>
      </c>
      <c r="C12" s="35">
        <f>SUBTOTAL(9,C11)</f>
        <v>1.5</v>
      </c>
      <c r="D12" s="36"/>
      <c r="E12" s="42" t="str">
        <f>IFERROR(VLOOKUP(D12,Planilha2!$A$1:$B$2,2,0),"")</f>
        <v/>
      </c>
      <c r="F12" s="37"/>
      <c r="G12" s="31">
        <f>SUBTOTAL(9,G11)</f>
        <v>120</v>
      </c>
    </row>
    <row r="13" spans="1:7" x14ac:dyDescent="0.3">
      <c r="A13" s="55" t="s">
        <v>18</v>
      </c>
      <c r="B13" s="32" t="s">
        <v>20</v>
      </c>
      <c r="C13" s="29">
        <v>2</v>
      </c>
      <c r="D13" s="21" t="s">
        <v>65</v>
      </c>
      <c r="E13" s="43">
        <f>IFERROR(VLOOKUP(D13,Planilha2!$A$1:$B$2,2,0),"")</f>
        <v>60</v>
      </c>
      <c r="F13" s="38"/>
      <c r="G13" s="46">
        <f>F13+E13*C13</f>
        <v>120</v>
      </c>
    </row>
    <row r="14" spans="1:7" ht="15" thickBot="1" x14ac:dyDescent="0.35">
      <c r="A14" s="57"/>
      <c r="B14" s="34" t="s">
        <v>59</v>
      </c>
      <c r="C14" s="35">
        <f>SUBTOTAL(9,C13)</f>
        <v>2</v>
      </c>
      <c r="D14" s="30"/>
      <c r="E14" s="44" t="str">
        <f>IFERROR(VLOOKUP(D14,Planilha2!$A$1:$B$2,2,0),"")</f>
        <v/>
      </c>
      <c r="F14" s="30"/>
      <c r="G14" s="31">
        <f>SUBTOTAL(9,G13)</f>
        <v>120</v>
      </c>
    </row>
    <row r="15" spans="1:7" ht="15" customHeight="1" x14ac:dyDescent="0.3">
      <c r="A15" s="55" t="s">
        <v>19</v>
      </c>
      <c r="B15" s="32" t="s">
        <v>21</v>
      </c>
      <c r="C15" s="29">
        <v>0.5</v>
      </c>
      <c r="D15" s="21" t="s">
        <v>65</v>
      </c>
      <c r="E15" s="40">
        <f>IFERROR(VLOOKUP(D15,Planilha2!$A$1:$B$2,2,0),"")</f>
        <v>60</v>
      </c>
      <c r="F15" s="20"/>
      <c r="G15" s="46">
        <f t="shared" si="0"/>
        <v>30</v>
      </c>
    </row>
    <row r="16" spans="1:7" x14ac:dyDescent="0.3">
      <c r="A16" s="56"/>
      <c r="B16" s="33" t="s">
        <v>22</v>
      </c>
      <c r="C16" s="28">
        <v>1</v>
      </c>
      <c r="D16" s="18" t="s">
        <v>64</v>
      </c>
      <c r="E16" s="41">
        <f>IFERROR(VLOOKUP(D16,Planilha2!$A$1:$B$2,2,0),"")</f>
        <v>80</v>
      </c>
      <c r="F16" s="17"/>
      <c r="G16" s="47">
        <f t="shared" si="0"/>
        <v>80</v>
      </c>
    </row>
    <row r="17" spans="1:7" x14ac:dyDescent="0.3">
      <c r="A17" s="56"/>
      <c r="B17" s="33" t="s">
        <v>23</v>
      </c>
      <c r="C17" s="28">
        <v>1</v>
      </c>
      <c r="D17" s="18" t="s">
        <v>64</v>
      </c>
      <c r="E17" s="41">
        <f>IFERROR(VLOOKUP(D17,Planilha2!$A$1:$B$2,2,0),"")</f>
        <v>80</v>
      </c>
      <c r="F17" s="17"/>
      <c r="G17" s="47">
        <f t="shared" si="0"/>
        <v>80</v>
      </c>
    </row>
    <row r="18" spans="1:7" ht="15" thickBot="1" x14ac:dyDescent="0.35">
      <c r="A18" s="57"/>
      <c r="B18" s="34" t="s">
        <v>59</v>
      </c>
      <c r="C18" s="35">
        <f>SUM(C15:C17)</f>
        <v>2.5</v>
      </c>
      <c r="D18" s="36"/>
      <c r="E18" s="42" t="str">
        <f>IFERROR(VLOOKUP(D18,Planilha2!$A$1:$B$2,2,0),"")</f>
        <v/>
      </c>
      <c r="F18" s="37"/>
      <c r="G18" s="31">
        <f>SUBTOTAL(9,G15:G17)</f>
        <v>190</v>
      </c>
    </row>
    <row r="19" spans="1:7" ht="15" customHeight="1" x14ac:dyDescent="0.3">
      <c r="A19" s="55" t="s">
        <v>24</v>
      </c>
      <c r="B19" s="32" t="s">
        <v>25</v>
      </c>
      <c r="C19" s="29">
        <v>3</v>
      </c>
      <c r="D19" s="21" t="s">
        <v>65</v>
      </c>
      <c r="E19" s="43">
        <f>IFERROR(VLOOKUP(D19,Planilha2!$A$1:$B$2,2,0),"")</f>
        <v>60</v>
      </c>
      <c r="F19" s="21"/>
      <c r="G19" s="46">
        <f t="shared" si="0"/>
        <v>180</v>
      </c>
    </row>
    <row r="20" spans="1:7" ht="27.6" x14ac:dyDescent="0.3">
      <c r="A20" s="56"/>
      <c r="B20" s="33" t="s">
        <v>29</v>
      </c>
      <c r="C20" s="28">
        <v>3</v>
      </c>
      <c r="D20" s="18" t="s">
        <v>64</v>
      </c>
      <c r="E20" s="41">
        <f>IFERROR(VLOOKUP(D20,Planilha2!$A$1:$B$2,2,0),"")</f>
        <v>80</v>
      </c>
      <c r="F20" s="17"/>
      <c r="G20" s="47">
        <f t="shared" si="0"/>
        <v>240</v>
      </c>
    </row>
    <row r="21" spans="1:7" ht="27.6" x14ac:dyDescent="0.3">
      <c r="A21" s="56"/>
      <c r="B21" s="33" t="s">
        <v>30</v>
      </c>
      <c r="C21" s="28">
        <v>1</v>
      </c>
      <c r="D21" s="18" t="s">
        <v>65</v>
      </c>
      <c r="E21" s="41">
        <f>IFERROR(VLOOKUP(D21,Planilha2!$A$1:$B$2,2,0),"")</f>
        <v>60</v>
      </c>
      <c r="F21" s="17"/>
      <c r="G21" s="47">
        <f t="shared" si="0"/>
        <v>60</v>
      </c>
    </row>
    <row r="22" spans="1:7" ht="15" thickBot="1" x14ac:dyDescent="0.35">
      <c r="A22" s="57"/>
      <c r="B22" s="34" t="s">
        <v>59</v>
      </c>
      <c r="C22" s="35">
        <f>SUM(C19:C21)</f>
        <v>7</v>
      </c>
      <c r="D22" s="36"/>
      <c r="E22" s="42" t="str">
        <f>IFERROR(VLOOKUP(D22,Planilha2!$A$1:$B$2,2,0),"")</f>
        <v/>
      </c>
      <c r="F22" s="37"/>
      <c r="G22" s="31">
        <f>SUBTOTAL(9,G19:G21)</f>
        <v>480</v>
      </c>
    </row>
    <row r="23" spans="1:7" ht="15" customHeight="1" x14ac:dyDescent="0.3">
      <c r="A23" s="55" t="s">
        <v>26</v>
      </c>
      <c r="B23" s="32" t="s">
        <v>27</v>
      </c>
      <c r="C23" s="29">
        <v>4</v>
      </c>
      <c r="D23" s="21" t="s">
        <v>64</v>
      </c>
      <c r="E23" s="40">
        <f>IFERROR(VLOOKUP(D23,Planilha2!$A$1:$B$2,2,0),"")</f>
        <v>80</v>
      </c>
      <c r="F23" s="20"/>
      <c r="G23" s="46">
        <f t="shared" si="0"/>
        <v>320</v>
      </c>
    </row>
    <row r="24" spans="1:7" x14ac:dyDescent="0.3">
      <c r="A24" s="56"/>
      <c r="B24" s="33" t="s">
        <v>28</v>
      </c>
      <c r="C24" s="28">
        <v>3</v>
      </c>
      <c r="D24" s="18" t="s">
        <v>65</v>
      </c>
      <c r="E24" s="45">
        <f>IFERROR(VLOOKUP(D24,Planilha2!$A$1:$B$2,2,0),"")</f>
        <v>60</v>
      </c>
      <c r="F24" s="39"/>
      <c r="G24" s="47">
        <f t="shared" si="0"/>
        <v>180</v>
      </c>
    </row>
    <row r="25" spans="1:7" ht="15" thickBot="1" x14ac:dyDescent="0.35">
      <c r="A25" s="57"/>
      <c r="B25" s="34" t="s">
        <v>59</v>
      </c>
      <c r="C25" s="35">
        <f>SUM(C23:C24)</f>
        <v>7</v>
      </c>
      <c r="D25" s="30"/>
      <c r="E25" s="44" t="str">
        <f>IFERROR(VLOOKUP(D25,Planilha2!$A$1:$B$2,2,0),"")</f>
        <v/>
      </c>
      <c r="F25" s="30"/>
      <c r="G25" s="31">
        <f>SUBTOTAL(9,G23:G24)</f>
        <v>500</v>
      </c>
    </row>
    <row r="26" spans="1:7" x14ac:dyDescent="0.3">
      <c r="A26" s="55" t="s">
        <v>31</v>
      </c>
      <c r="B26" s="32" t="s">
        <v>32</v>
      </c>
      <c r="C26" s="29">
        <v>2</v>
      </c>
      <c r="D26" s="21" t="s">
        <v>65</v>
      </c>
      <c r="E26" s="43">
        <f>IFERROR(VLOOKUP(D26,Planilha2!$A$1:$B$2,2,0),"")</f>
        <v>60</v>
      </c>
      <c r="F26" s="38"/>
      <c r="G26" s="46">
        <f t="shared" si="0"/>
        <v>120</v>
      </c>
    </row>
    <row r="27" spans="1:7" x14ac:dyDescent="0.3">
      <c r="A27" s="56"/>
      <c r="B27" s="33" t="s">
        <v>33</v>
      </c>
      <c r="C27" s="28">
        <v>1</v>
      </c>
      <c r="D27" s="18" t="s">
        <v>64</v>
      </c>
      <c r="E27" s="41">
        <f>IFERROR(VLOOKUP(D27,Planilha2!$A$1:$B$2,2,0),"")</f>
        <v>80</v>
      </c>
      <c r="F27" s="17"/>
      <c r="G27" s="47">
        <f t="shared" si="0"/>
        <v>80</v>
      </c>
    </row>
    <row r="28" spans="1:7" ht="15" thickBot="1" x14ac:dyDescent="0.35">
      <c r="A28" s="57"/>
      <c r="B28" s="34" t="s">
        <v>59</v>
      </c>
      <c r="C28" s="35">
        <f>SUM(C26:C27)</f>
        <v>3</v>
      </c>
      <c r="D28" s="36"/>
      <c r="E28" s="42" t="str">
        <f>IFERROR(VLOOKUP(D28,Planilha2!$A$1:$B$2,2,0),"")</f>
        <v/>
      </c>
      <c r="F28" s="37"/>
      <c r="G28" s="31">
        <f>SUBTOTAL(9,G26:G27)</f>
        <v>200</v>
      </c>
    </row>
    <row r="29" spans="1:7" x14ac:dyDescent="0.3">
      <c r="A29" s="55" t="s">
        <v>37</v>
      </c>
      <c r="B29" s="32" t="s">
        <v>34</v>
      </c>
      <c r="C29" s="29">
        <v>8</v>
      </c>
      <c r="D29" s="21" t="s">
        <v>65</v>
      </c>
      <c r="E29" s="43">
        <f>IFERROR(VLOOKUP(D29,Planilha2!$A$1:$B$2,2,0),"")</f>
        <v>60</v>
      </c>
      <c r="F29" s="21"/>
      <c r="G29" s="46">
        <f t="shared" si="0"/>
        <v>480</v>
      </c>
    </row>
    <row r="30" spans="1:7" x14ac:dyDescent="0.3">
      <c r="A30" s="56"/>
      <c r="B30" s="33" t="s">
        <v>35</v>
      </c>
      <c r="C30" s="28">
        <v>2</v>
      </c>
      <c r="D30" s="18" t="s">
        <v>64</v>
      </c>
      <c r="E30" s="41">
        <f>IFERROR(VLOOKUP(D30,Planilha2!$A$1:$B$2,2,0),"")</f>
        <v>80</v>
      </c>
      <c r="F30" s="17"/>
      <c r="G30" s="47">
        <f t="shared" si="0"/>
        <v>160</v>
      </c>
    </row>
    <row r="31" spans="1:7" ht="15" thickBot="1" x14ac:dyDescent="0.35">
      <c r="A31" s="57"/>
      <c r="B31" s="34" t="s">
        <v>59</v>
      </c>
      <c r="C31" s="35">
        <f>SUM(C29:C30)</f>
        <v>10</v>
      </c>
      <c r="D31" s="36"/>
      <c r="E31" s="42" t="str">
        <f>IFERROR(VLOOKUP(D31,Planilha2!$A$1:$B$2,2,0),"")</f>
        <v/>
      </c>
      <c r="F31" s="37"/>
      <c r="G31" s="31">
        <f>SUBTOTAL(9,G29:G30)</f>
        <v>640</v>
      </c>
    </row>
    <row r="32" spans="1:7" ht="15" customHeight="1" x14ac:dyDescent="0.3">
      <c r="A32" s="55" t="s">
        <v>36</v>
      </c>
      <c r="B32" s="32" t="s">
        <v>38</v>
      </c>
      <c r="C32" s="29">
        <v>1</v>
      </c>
      <c r="D32" s="21" t="s">
        <v>64</v>
      </c>
      <c r="E32" s="43">
        <f>IFERROR(VLOOKUP(D32,Planilha2!$A$1:$B$2,2,0),"")</f>
        <v>80</v>
      </c>
      <c r="F32" s="21"/>
      <c r="G32" s="46">
        <f t="shared" si="0"/>
        <v>80</v>
      </c>
    </row>
    <row r="33" spans="1:7" x14ac:dyDescent="0.3">
      <c r="A33" s="56"/>
      <c r="B33" s="33" t="s">
        <v>39</v>
      </c>
      <c r="C33" s="28">
        <v>1</v>
      </c>
      <c r="D33" s="18" t="s">
        <v>64</v>
      </c>
      <c r="E33" s="45">
        <f>IFERROR(VLOOKUP(D33,Planilha2!$A$1:$B$2,2,0),"")</f>
        <v>80</v>
      </c>
      <c r="F33" s="18"/>
      <c r="G33" s="47">
        <f t="shared" si="0"/>
        <v>80</v>
      </c>
    </row>
    <row r="34" spans="1:7" ht="15" thickBot="1" x14ac:dyDescent="0.35">
      <c r="A34" s="57"/>
      <c r="B34" s="34" t="s">
        <v>59</v>
      </c>
      <c r="C34" s="35">
        <f>SUM(C32:C33)</f>
        <v>2</v>
      </c>
      <c r="D34" s="30"/>
      <c r="E34" s="44" t="str">
        <f>IFERROR(VLOOKUP(D34,Planilha2!$A$1:$B$2,2,0),"")</f>
        <v/>
      </c>
      <c r="F34" s="30"/>
      <c r="G34" s="31">
        <f>SUBTOTAL(9,G32:G33)</f>
        <v>160</v>
      </c>
    </row>
    <row r="35" spans="1:7" ht="28.2" customHeight="1" x14ac:dyDescent="0.3">
      <c r="A35" s="55" t="s">
        <v>40</v>
      </c>
      <c r="B35" s="32" t="s">
        <v>41</v>
      </c>
      <c r="C35" s="29">
        <v>0.5</v>
      </c>
      <c r="D35" s="21" t="s">
        <v>64</v>
      </c>
      <c r="E35" s="40">
        <f>IFERROR(VLOOKUP(D35,Planilha2!$A$1:$B$2,2,0),"")</f>
        <v>80</v>
      </c>
      <c r="F35" s="20"/>
      <c r="G35" s="46">
        <f t="shared" si="0"/>
        <v>40</v>
      </c>
    </row>
    <row r="36" spans="1:7" x14ac:dyDescent="0.3">
      <c r="A36" s="56"/>
      <c r="B36" s="33" t="s">
        <v>42</v>
      </c>
      <c r="C36" s="28">
        <v>0.5</v>
      </c>
      <c r="D36" s="18" t="s">
        <v>65</v>
      </c>
      <c r="E36" s="41">
        <f>IFERROR(VLOOKUP(D36,Planilha2!$A$1:$B$2,2,0),"")</f>
        <v>60</v>
      </c>
      <c r="F36" s="17"/>
      <c r="G36" s="47">
        <f t="shared" si="0"/>
        <v>30</v>
      </c>
    </row>
    <row r="37" spans="1:7" ht="15" thickBot="1" x14ac:dyDescent="0.35">
      <c r="A37" s="57"/>
      <c r="B37" s="34" t="s">
        <v>59</v>
      </c>
      <c r="C37" s="35">
        <f>SUM(C35:C36)</f>
        <v>1</v>
      </c>
      <c r="D37" s="36"/>
      <c r="E37" s="42" t="str">
        <f>IFERROR(VLOOKUP(D37,Planilha2!$A$1:$B$2,2,0),"")</f>
        <v/>
      </c>
      <c r="F37" s="37"/>
      <c r="G37" s="31">
        <f>SUBTOTAL(9,G35:G36)</f>
        <v>70</v>
      </c>
    </row>
    <row r="38" spans="1:7" ht="28.2" customHeight="1" x14ac:dyDescent="0.3">
      <c r="A38" s="55" t="s">
        <v>44</v>
      </c>
      <c r="B38" s="32" t="s">
        <v>43</v>
      </c>
      <c r="C38" s="29">
        <v>0.5</v>
      </c>
      <c r="D38" s="21" t="s">
        <v>64</v>
      </c>
      <c r="E38" s="43">
        <f>IFERROR(VLOOKUP(D38,Planilha2!$A$1:$B$2,2,0),"")</f>
        <v>80</v>
      </c>
      <c r="F38" s="21"/>
      <c r="G38" s="46">
        <f t="shared" si="0"/>
        <v>40</v>
      </c>
    </row>
    <row r="39" spans="1:7" ht="15" thickBot="1" x14ac:dyDescent="0.35">
      <c r="A39" s="57"/>
      <c r="B39" s="34" t="s">
        <v>59</v>
      </c>
      <c r="C39" s="35">
        <f>SUM(C38)</f>
        <v>0.5</v>
      </c>
      <c r="D39" s="30"/>
      <c r="E39" s="44" t="str">
        <f>IFERROR(VLOOKUP(D39,Planilha2!$A$1:$B$2,2,0),"")</f>
        <v/>
      </c>
      <c r="F39" s="30"/>
      <c r="G39" s="31">
        <f>SUBTOTAL(9,G38)</f>
        <v>40</v>
      </c>
    </row>
    <row r="40" spans="1:7" ht="15" customHeight="1" x14ac:dyDescent="0.3">
      <c r="A40" s="55" t="s">
        <v>47</v>
      </c>
      <c r="B40" s="32" t="s">
        <v>45</v>
      </c>
      <c r="C40" s="29">
        <v>1</v>
      </c>
      <c r="D40" s="21" t="s">
        <v>65</v>
      </c>
      <c r="E40" s="40">
        <f>IFERROR(VLOOKUP(D40,Planilha2!$A$1:$B$2,2,0),"")</f>
        <v>60</v>
      </c>
      <c r="F40" s="20"/>
      <c r="G40" s="46">
        <f t="shared" si="0"/>
        <v>60</v>
      </c>
    </row>
    <row r="41" spans="1:7" x14ac:dyDescent="0.3">
      <c r="A41" s="56"/>
      <c r="B41" s="33" t="s">
        <v>46</v>
      </c>
      <c r="C41" s="28">
        <v>1.5</v>
      </c>
      <c r="D41" s="18" t="s">
        <v>65</v>
      </c>
      <c r="E41" s="41">
        <f>IFERROR(VLOOKUP(D41,Planilha2!$A$1:$B$2,2,0),"")</f>
        <v>60</v>
      </c>
      <c r="F41" s="17"/>
      <c r="G41" s="47">
        <f t="shared" si="0"/>
        <v>90</v>
      </c>
    </row>
    <row r="42" spans="1:7" x14ac:dyDescent="0.3">
      <c r="A42" s="56"/>
      <c r="B42" s="33" t="s">
        <v>51</v>
      </c>
      <c r="C42" s="28">
        <v>0.5</v>
      </c>
      <c r="D42" s="18" t="s">
        <v>64</v>
      </c>
      <c r="E42" s="41">
        <f>IFERROR(VLOOKUP(D42,Planilha2!$A$1:$B$2,2,0),"")</f>
        <v>80</v>
      </c>
      <c r="F42" s="17"/>
      <c r="G42" s="47">
        <f t="shared" si="0"/>
        <v>40</v>
      </c>
    </row>
    <row r="43" spans="1:7" x14ac:dyDescent="0.3">
      <c r="A43" s="56"/>
      <c r="B43" s="33" t="s">
        <v>52</v>
      </c>
      <c r="C43" s="28">
        <v>0.5</v>
      </c>
      <c r="D43" s="18" t="s">
        <v>64</v>
      </c>
      <c r="E43" s="45">
        <f>IFERROR(VLOOKUP(D43,Planilha2!$A$1:$B$2,2,0),"")</f>
        <v>80</v>
      </c>
      <c r="F43" s="18"/>
      <c r="G43" s="47">
        <f t="shared" si="0"/>
        <v>40</v>
      </c>
    </row>
    <row r="44" spans="1:7" ht="15" thickBot="1" x14ac:dyDescent="0.35">
      <c r="A44" s="57"/>
      <c r="B44" s="34" t="s">
        <v>59</v>
      </c>
      <c r="C44" s="35">
        <f>SUM(C40:C43)</f>
        <v>3.5</v>
      </c>
      <c r="D44" s="30"/>
      <c r="E44" s="44" t="str">
        <f>IFERROR(VLOOKUP(D44,Planilha2!$A$1:$B$2,2,0),"")</f>
        <v/>
      </c>
      <c r="F44" s="30"/>
      <c r="G44" s="31">
        <f>SUBTOTAL(9,G40:G43)</f>
        <v>230</v>
      </c>
    </row>
    <row r="45" spans="1:7" x14ac:dyDescent="0.3">
      <c r="A45" s="55" t="s">
        <v>48</v>
      </c>
      <c r="B45" s="32" t="s">
        <v>53</v>
      </c>
      <c r="C45" s="29">
        <v>50</v>
      </c>
      <c r="D45" s="21" t="s">
        <v>64</v>
      </c>
      <c r="E45" s="40">
        <f>IFERROR(VLOOKUP(D45,Planilha2!$A$1:$B$2,2,0),"")</f>
        <v>80</v>
      </c>
      <c r="F45" s="20">
        <v>100</v>
      </c>
      <c r="G45" s="46">
        <f t="shared" si="0"/>
        <v>4100</v>
      </c>
    </row>
    <row r="46" spans="1:7" x14ac:dyDescent="0.3">
      <c r="A46" s="56"/>
      <c r="B46" s="33" t="s">
        <v>54</v>
      </c>
      <c r="C46" s="28">
        <v>120</v>
      </c>
      <c r="D46" s="18" t="s">
        <v>65</v>
      </c>
      <c r="E46" s="41">
        <f>IFERROR(VLOOKUP(D46,Planilha2!$A$1:$B$2,2,0),"")</f>
        <v>60</v>
      </c>
      <c r="F46" s="17"/>
      <c r="G46" s="47">
        <f t="shared" si="0"/>
        <v>7200</v>
      </c>
    </row>
    <row r="47" spans="1:7" x14ac:dyDescent="0.3">
      <c r="A47" s="56"/>
      <c r="B47" s="33" t="s">
        <v>55</v>
      </c>
      <c r="C47" s="28">
        <v>10</v>
      </c>
      <c r="D47" s="18" t="s">
        <v>64</v>
      </c>
      <c r="E47" s="45">
        <f>IFERROR(VLOOKUP(D47,Planilha2!$A$1:$B$2,2,0),"")</f>
        <v>80</v>
      </c>
      <c r="F47" s="18"/>
      <c r="G47" s="47">
        <f t="shared" si="0"/>
        <v>800</v>
      </c>
    </row>
    <row r="48" spans="1:7" ht="15" thickBot="1" x14ac:dyDescent="0.35">
      <c r="A48" s="57"/>
      <c r="B48" s="34" t="s">
        <v>59</v>
      </c>
      <c r="C48" s="35">
        <f>SUM(C45:C47)</f>
        <v>180</v>
      </c>
      <c r="D48" s="30"/>
      <c r="E48" s="44" t="str">
        <f>IFERROR(VLOOKUP(D48,Planilha2!$A$1:$B$2,2,0),"")</f>
        <v/>
      </c>
      <c r="F48" s="30"/>
      <c r="G48" s="31">
        <f>SUBTOTAL(9,G45:G47)</f>
        <v>12100</v>
      </c>
    </row>
    <row r="49" spans="1:7" x14ac:dyDescent="0.3">
      <c r="A49" s="55" t="s">
        <v>49</v>
      </c>
      <c r="B49" s="32" t="s">
        <v>50</v>
      </c>
      <c r="C49" s="29">
        <v>10</v>
      </c>
      <c r="D49" s="21" t="s">
        <v>64</v>
      </c>
      <c r="E49" s="43">
        <f>IFERROR(VLOOKUP(D49,Planilha2!$A$1:$B$2,2,0),"")</f>
        <v>80</v>
      </c>
      <c r="F49" s="21"/>
      <c r="G49" s="46">
        <f t="shared" si="0"/>
        <v>800</v>
      </c>
    </row>
    <row r="50" spans="1:7" ht="15" thickBot="1" x14ac:dyDescent="0.35">
      <c r="A50" s="57"/>
      <c r="B50" s="34" t="s">
        <v>59</v>
      </c>
      <c r="C50" s="35">
        <f>SUM(C49)</f>
        <v>10</v>
      </c>
      <c r="D50" s="30"/>
      <c r="E50" s="44" t="str">
        <f>IFERROR(VLOOKUP(D50,Planilha2!$A$1:$B$2,2,0),"")</f>
        <v/>
      </c>
      <c r="F50" s="30"/>
      <c r="G50" s="31">
        <f>SUBTOTAL(9,G49)</f>
        <v>800</v>
      </c>
    </row>
    <row r="51" spans="1:7" ht="15" thickBot="1" x14ac:dyDescent="0.35">
      <c r="E51" s="58" t="s">
        <v>58</v>
      </c>
      <c r="F51" s="59"/>
      <c r="G51" s="27">
        <f>SUM(G50,G48,G44,G39,G37,G34,G31,G28,G25,G22,G18,G14,G12,G10,G7,G5)</f>
        <v>16190</v>
      </c>
    </row>
    <row r="52" spans="1:7" x14ac:dyDescent="0.3">
      <c r="F52" s="15" t="s">
        <v>57</v>
      </c>
      <c r="G52" s="15">
        <f>G51*1.15</f>
        <v>18618.5</v>
      </c>
    </row>
    <row r="53" spans="1:7" x14ac:dyDescent="0.3">
      <c r="F53" s="15" t="s">
        <v>56</v>
      </c>
      <c r="G53" s="15">
        <f>G52*1.1</f>
        <v>20480.350000000002</v>
      </c>
    </row>
  </sheetData>
  <mergeCells count="17">
    <mergeCell ref="A32:A34"/>
    <mergeCell ref="E51:F51"/>
    <mergeCell ref="A29:A31"/>
    <mergeCell ref="A6:A7"/>
    <mergeCell ref="A3:A5"/>
    <mergeCell ref="A8:A10"/>
    <mergeCell ref="A11:A12"/>
    <mergeCell ref="A13:A14"/>
    <mergeCell ref="A15:A18"/>
    <mergeCell ref="A19:A22"/>
    <mergeCell ref="A23:A25"/>
    <mergeCell ref="A26:A28"/>
    <mergeCell ref="A35:A37"/>
    <mergeCell ref="A38:A39"/>
    <mergeCell ref="A40:A44"/>
    <mergeCell ref="A45:A48"/>
    <mergeCell ref="A49:A5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81E2-440A-4F30-B41E-37051A3E2F17}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A1" s="18" t="s">
        <v>65</v>
      </c>
      <c r="B1">
        <v>60</v>
      </c>
    </row>
    <row r="2" spans="1:2" x14ac:dyDescent="0.3">
      <c r="A2" s="18" t="s">
        <v>64</v>
      </c>
      <c r="B2">
        <v>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Entregáveis</vt:lpstr>
      <vt:lpstr>Custo e Esforço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Almeida</dc:creator>
  <cp:lastModifiedBy>Matheus Oliveira Pereira</cp:lastModifiedBy>
  <cp:lastPrinted>2023-04-15T23:31:43Z</cp:lastPrinted>
  <dcterms:created xsi:type="dcterms:W3CDTF">2015-06-05T18:19:34Z</dcterms:created>
  <dcterms:modified xsi:type="dcterms:W3CDTF">2023-06-06T00:16:04Z</dcterms:modified>
</cp:coreProperties>
</file>