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0" yWindow="0" windowWidth="21576" windowHeight="8148" tabRatio="706"/>
  </bookViews>
  <sheets>
    <sheet name="Overview" sheetId="17" r:id="rId1"/>
    <sheet name="Data" sheetId="6" r:id="rId2"/>
    <sheet name="Product Summary Statistics" sheetId="16" r:id="rId3"/>
    <sheet name="Product Totals-SUMIF" sheetId="14" r:id="rId4"/>
    <sheet name="PivotTable-Country" sheetId="15" r:id="rId5"/>
    <sheet name="PivotTable and Chart-Products" sheetId="8" r:id="rId6"/>
    <sheet name="Pivot Table-Monthly Profit " sheetId="10" r:id="rId7"/>
  </sheets>
  <definedNames>
    <definedName name="Slicer_Month_Name">#N/A</definedName>
    <definedName name="Slicer_Year">#N/A</definedName>
    <definedName name="Slicer_Year1">#N/A</definedName>
  </definedNames>
  <calcPr calcId="14562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6" l="1" a="1"/>
  <c r="B9" i="16" s="1"/>
  <c r="F9" i="16" a="1"/>
  <c r="F9" i="16" s="1"/>
  <c r="B3" i="14"/>
  <c r="E7" i="16" l="1" a="1"/>
  <c r="E7" i="16" s="1"/>
  <c r="E10" i="16" a="1"/>
  <c r="E10" i="16" s="1"/>
  <c r="E9" i="16" a="1"/>
  <c r="E9" i="16" s="1"/>
  <c r="E8" i="16" a="1"/>
  <c r="E8" i="16" s="1"/>
  <c r="E6" i="16" a="1"/>
  <c r="E6" i="16" s="1"/>
  <c r="E5" i="16" a="1"/>
  <c r="E5" i="16" s="1"/>
  <c r="D10" i="16" a="1"/>
  <c r="D10" i="16" s="1"/>
  <c r="D9" i="16" a="1"/>
  <c r="D9" i="16" s="1"/>
  <c r="D8" i="16" a="1"/>
  <c r="D8" i="16" s="1"/>
  <c r="D7" i="16" a="1"/>
  <c r="D7" i="16" s="1"/>
  <c r="D6" i="16" a="1"/>
  <c r="D6" i="16" s="1"/>
  <c r="D5" i="16" a="1"/>
  <c r="D5" i="16" s="1"/>
  <c r="C10" i="16" a="1"/>
  <c r="C10" i="16" s="1"/>
  <c r="C9" i="16" a="1"/>
  <c r="C9" i="16" s="1"/>
  <c r="C8" i="16" a="1"/>
  <c r="C8" i="16" s="1"/>
  <c r="C7" i="16" a="1"/>
  <c r="C7" i="16" s="1"/>
  <c r="C6" i="16" a="1"/>
  <c r="C6" i="16" s="1"/>
  <c r="C5" i="16" a="1"/>
  <c r="C5" i="16" s="1"/>
  <c r="B10" i="16" a="1"/>
  <c r="B10" i="16" s="1"/>
  <c r="B8" i="16" a="1"/>
  <c r="B8" i="16" s="1"/>
  <c r="B5" i="16" a="1"/>
  <c r="B5" i="16" s="1"/>
  <c r="B6" i="16" a="1"/>
  <c r="B6" i="16" s="1"/>
  <c r="B7" i="16" a="1"/>
  <c r="B7" i="16" s="1"/>
  <c r="F5" i="16" l="1" a="1"/>
  <c r="F5" i="16" s="1"/>
  <c r="F10" i="16" a="1"/>
  <c r="F10" i="16" s="1"/>
  <c r="F6" i="16" a="1"/>
  <c r="F6" i="16" s="1"/>
  <c r="F8" i="16" a="1"/>
  <c r="F8" i="16" s="1"/>
  <c r="F7" i="16" a="1"/>
  <c r="F7" i="16" s="1"/>
  <c r="B2" i="14" l="1"/>
  <c r="C3" i="14"/>
  <c r="C4" i="14"/>
  <c r="C5" i="14"/>
  <c r="C6" i="14"/>
  <c r="C7" i="14"/>
  <c r="C2" i="14"/>
  <c r="B4" i="14"/>
  <c r="B5" i="14"/>
  <c r="B6" i="14"/>
  <c r="B7" i="14"/>
  <c r="D2" i="14"/>
  <c r="D7" i="14"/>
  <c r="D6" i="14"/>
  <c r="D5" i="14"/>
  <c r="D4" i="14"/>
  <c r="D3" i="14"/>
</calcChain>
</file>

<file path=xl/sharedStrings.xml><?xml version="1.0" encoding="utf-8"?>
<sst xmlns="http://schemas.openxmlformats.org/spreadsheetml/2006/main" count="4305" uniqueCount="81">
  <si>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</si>
  <si>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</si>
  <si>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</si>
  <si>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</si>
  <si>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</si>
  <si>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</si>
  <si>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</si>
  <si>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</si>
  <si>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</si>
  <si>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</si>
  <si>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</si>
  <si>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</si>
  <si>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</si>
  <si>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</si>
  <si>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</si>
  <si>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</si>
  <si>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</si>
  <si>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</si>
  <si>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</si>
  <si>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</si>
  <si>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</si>
  <si>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</si>
  <si>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</si>
  <si>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</si>
  <si>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</si>
  <si>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</si>
  <si>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</si>
  <si>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</si>
  <si>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</si>
  <si>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</si>
  <si>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</si>
  <si>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</si>
  <si>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</si>
  <si>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</si>
  <si>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</si>
  <si>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</si>
  <si>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</si>
  <si>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</si>
  <si>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</si>
  <si>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</si>
  <si>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</si>
  <si>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</si>
  <si>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</si>
  <si>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</si>
  <si>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</si>
  <si>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</si>
  <si>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</si>
  <si>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</si>
  <si>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</si>
  <si>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</si>
  <si>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Grand Total</t>
  </si>
  <si>
    <t>Total Profit</t>
  </si>
  <si>
    <t>Products</t>
  </si>
  <si>
    <t>Total Units Sold</t>
  </si>
  <si>
    <t>Month</t>
  </si>
  <si>
    <t>(All)</t>
  </si>
  <si>
    <t>1st Quarter</t>
  </si>
  <si>
    <t>Median</t>
  </si>
  <si>
    <t>3rd Quarter</t>
  </si>
  <si>
    <t>Total Sales</t>
  </si>
  <si>
    <t>Total COGS</t>
  </si>
  <si>
    <t xml:space="preserve">Minimum </t>
  </si>
  <si>
    <t xml:space="preserve">Maximum </t>
  </si>
  <si>
    <t>Mean</t>
  </si>
  <si>
    <t>Summary Statistics</t>
  </si>
  <si>
    <t>Sales</t>
  </si>
  <si>
    <t>Select product from dropdown:</t>
  </si>
  <si>
    <t xml:space="preserve">Month </t>
  </si>
  <si>
    <t>https://learn.microsoft.com/en-us/power-bi/create-reports/sample-financial-download</t>
  </si>
  <si>
    <t>OBJECTIVE</t>
  </si>
  <si>
    <t xml:space="preserve">The data used in this workbook is from the "Financial Sample" data;  orginally downloaded from Power BI for public use </t>
  </si>
  <si>
    <t>Direct link below:</t>
  </si>
  <si>
    <t xml:space="preserve">Data Source: </t>
  </si>
  <si>
    <t>*  Data validation</t>
  </si>
  <si>
    <t>*  Summary statistics</t>
  </si>
  <si>
    <t>*  Conditional formatting (data bars)</t>
  </si>
  <si>
    <t>*  Pivot tables</t>
  </si>
  <si>
    <t>*  Visualizations (area chart, column chart and combination chart)</t>
  </si>
  <si>
    <t>*  Formulas (SUMIF, MAX, MIN, IF, ISBLANK, etc.)</t>
  </si>
  <si>
    <t>Total Product Profits</t>
  </si>
  <si>
    <t xml:space="preserve">Demonstrate Excel skills through: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</si>
</sst>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d/yy\ h:mm;@"/>
    <numFmt numFmtId="165" formatCode="_(* #,##0_);_(* \(#,##0\);_(* &quot;-&quot;??_);_(@_)"/>
  </numFmts>
  <fonts count="7"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scheme val="minor"/>
    </font>
  </fonts>
  <fills count="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tint="0.59999389629810485"/>
        <bgColor indexed="65"/>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43" fontId="1" fillId="0" borderId="0" applyFon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2">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44" fontId="0" fillId="0" borderId="0" xfId="0" applyNumberFormat="1"/>
    <xf numFmtId="43" fontId="0" fillId="0" borderId="0" xfId="2" applyFont="1"/>
    <xf numFmtId="165" fontId="0" fillId="0" borderId="0" xfId="0" applyNumberFormat="1"/>
    <xf numFmtId="0" fontId="3" fillId="0" borderId="1" xfId="0" applyFont="1" applyBorder="1"/>
    <xf numFmtId="0" fontId="3" fillId="0" borderId="0" xfId="0" applyFont="1" applyBorder="1"/>
    <xf numFmtId="44" fontId="2" fillId="0" borderId="0" xfId="1" applyFont="1" applyBorder="1"/>
    <xf numFmtId="0" fontId="0" fillId="0" borderId="0" xfId="0" applyBorder="1"/>
    <xf numFmtId="44" fontId="3" fillId="0" borderId="1" xfId="1" applyFont="1" applyBorder="1"/>
    <xf numFmtId="0" fontId="0" fillId="0" borderId="0" xfId="0" applyNumberFormat="1"/>
    <xf numFmtId="44" fontId="3" fillId="0" borderId="0" xfId="0" applyNumberFormat="1" applyFont="1"/>
    <xf numFmtId="0" fontId="3" fillId="4" borderId="0" xfId="4" applyFont="1"/>
    <xf numFmtId="0" fontId="3" fillId="3" borderId="1" xfId="3" applyFont="1" applyBorder="1"/>
    <xf numFmtId="0" fontId="3" fillId="3" borderId="1" xfId="3" applyFont="1" applyBorder="1" applyAlignment="1">
      <alignment horizontal="center"/>
    </xf>
    <xf numFmtId="0" fontId="3" fillId="0" borderId="0" xfId="0" applyFont="1" applyAlignment="1">
      <alignment horizontal="right"/>
    </xf>
    <xf numFmtId="0" fontId="5" fillId="0" borderId="0" xfId="5" applyAlignment="1">
      <alignment vertical="center"/>
    </xf>
    <xf numFmtId="0" fontId="3" fillId="0" borderId="0" xfId="0" applyFont="1"/>
    <xf numFmtId="0" fontId="0" fillId="0" borderId="0" xfId="0" applyAlignment="1">
      <alignment horizontal="left" indent="3"/>
    </xf>
    <xf numFmtId="0" fontId="6" fillId="2" borderId="0" xfId="0" applyFont="1" applyFill="1"/>
    <xf numFmtId="0" fontId="0" fillId="0" borderId="0" xfId="0" applyAlignment="1">
      <alignment wrapText="1"/>
    </xf>
    <xf numFmtId="0" fontId="4" fillId="0" borderId="0" xfId="0" applyFont="1"/>
  </cellXfs>
  <cellStyles count="6">
    <cellStyle name="40% - Accent1" xfId="3" builtinId="31"/>
    <cellStyle name="40% - Accent5" xfId="4" builtinId="47"/>
    <cellStyle name="Comma" xfId="2" builtinId="3"/>
    <cellStyle name="Currency" xfId="1" builtinId="4"/>
    <cellStyle name="Hyperlink" xfId="5" builtinId="8"/>
    <cellStyle name="Normal" xfId="0" builtinId="0"/>
  </cellStyles>
  <dxfs count="22">
    <dxf>
      <font>
        <i val="0"/>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b/>
      </font>
    </dxf>
    <dxf>
      <numFmt numFmtId="34" formatCode="_(&quot;$&quot;* #,##0.00_);_(&quot;$&quot;* \(#,##0.00\);_(&quot;$&quot;* &quot;-&quot;??_);_(@_)"/>
    </dxf>
    <dxf>
      <numFmt numFmtId="165" formatCode="_(* #,##0_);_(* \(#,##0\);_(*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3300"/>
      <color rgb="FF63C38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50732368131403"/>
          <c:y val="7.8884174619972755E-2"/>
          <c:w val="0.70777361215526446"/>
          <c:h val="0.81814971957112015"/>
        </c:manualLayout>
      </c:layout>
      <c:areaChart>
        <c:grouping val="standard"/>
        <c:varyColors val="0"/>
        <c:ser>
          <c:idx val="0"/>
          <c:order val="0"/>
          <c:tx>
            <c:strRef>
              <c:f>'Product Totals-SUMIF'!$B$1</c:f>
              <c:strCache>
                <c:ptCount val="1"/>
                <c:pt idx="0">
                  <c:v>Total Sales</c:v>
                </c:pt>
              </c:strCache>
            </c:strRef>
          </c:tx>
          <c:cat>
            <c:strRef>
              <c:f>'Product Totals-SUMIF'!$A$2:$A$7</c:f>
              <c:strCache>
                <c:ptCount val="6"/>
                <c:pt idx="0">
                  <c:v>Carretera</c:v>
                </c:pt>
                <c:pt idx="1">
                  <c:v>Montana</c:v>
                </c:pt>
                <c:pt idx="2">
                  <c:v>Paseo</c:v>
                </c:pt>
                <c:pt idx="3">
                  <c:v>Velo</c:v>
                </c:pt>
                <c:pt idx="4">
                  <c:v>VTT</c:v>
                </c:pt>
                <c:pt idx="5">
                  <c:v>Amarilla</c:v>
                </c:pt>
              </c:strCache>
            </c:strRef>
          </c:cat>
          <c:val>
            <c:numRef>
              <c:f>'Product Totals-SUMIF'!$B$2:$B$7</c:f>
              <c:numCache>
                <c:formatCode>_("$"* #,##0.00_);_("$"* \(#,##0.00\);_("$"* "-"??_);_(@_)</c:formatCode>
                <c:ptCount val="6"/>
                <c:pt idx="0">
                  <c:v>13815307.885000002</c:v>
                </c:pt>
                <c:pt idx="1">
                  <c:v>15390801.879999995</c:v>
                </c:pt>
                <c:pt idx="2">
                  <c:v>33011143.95000001</c:v>
                </c:pt>
                <c:pt idx="3">
                  <c:v>18250059.465</c:v>
                </c:pt>
                <c:pt idx="4">
                  <c:v>20511921.02</c:v>
                </c:pt>
                <c:pt idx="5">
                  <c:v>17747116.059999999</c:v>
                </c:pt>
              </c:numCache>
            </c:numRef>
          </c:val>
        </c:ser>
        <c:ser>
          <c:idx val="1"/>
          <c:order val="1"/>
          <c:tx>
            <c:strRef>
              <c:f>'Product Totals-SUMIF'!$C$1</c:f>
              <c:strCache>
                <c:ptCount val="1"/>
                <c:pt idx="0">
                  <c:v>Total COGS</c:v>
                </c:pt>
              </c:strCache>
            </c:strRef>
          </c:tx>
          <c:cat>
            <c:strRef>
              <c:f>'Product Totals-SUMIF'!$A$2:$A$7</c:f>
              <c:strCache>
                <c:ptCount val="6"/>
                <c:pt idx="0">
                  <c:v>Carretera</c:v>
                </c:pt>
                <c:pt idx="1">
                  <c:v>Montana</c:v>
                </c:pt>
                <c:pt idx="2">
                  <c:v>Paseo</c:v>
                </c:pt>
                <c:pt idx="3">
                  <c:v>Velo</c:v>
                </c:pt>
                <c:pt idx="4">
                  <c:v>VTT</c:v>
                </c:pt>
                <c:pt idx="5">
                  <c:v>Amarilla</c:v>
                </c:pt>
              </c:strCache>
            </c:strRef>
          </c:cat>
          <c:val>
            <c:numRef>
              <c:f>'Product Totals-SUMIF'!$C$2:$C$7</c:f>
              <c:numCache>
                <c:formatCode>_("$"* #,##0.00_);_("$"* \(#,##0.00\);_("$"* "-"??_);_(@_)</c:formatCode>
                <c:ptCount val="6"/>
                <c:pt idx="0">
                  <c:v>11988503</c:v>
                </c:pt>
                <c:pt idx="1">
                  <c:v>13276047</c:v>
                </c:pt>
                <c:pt idx="2">
                  <c:v>28213706</c:v>
                </c:pt>
                <c:pt idx="3">
                  <c:v>15944067</c:v>
                </c:pt>
                <c:pt idx="4">
                  <c:v>17477313</c:v>
                </c:pt>
                <c:pt idx="5">
                  <c:v>14933012</c:v>
                </c:pt>
              </c:numCache>
            </c:numRef>
          </c:val>
        </c:ser>
        <c:ser>
          <c:idx val="2"/>
          <c:order val="2"/>
          <c:tx>
            <c:strRef>
              <c:f>'Product Totals-SUMIF'!$D$1</c:f>
              <c:strCache>
                <c:ptCount val="1"/>
                <c:pt idx="0">
                  <c:v>Total Profit</c:v>
                </c:pt>
              </c:strCache>
            </c:strRef>
          </c:tx>
          <c:cat>
            <c:strRef>
              <c:f>'Product Totals-SUMIF'!$A$2:$A$7</c:f>
              <c:strCache>
                <c:ptCount val="6"/>
                <c:pt idx="0">
                  <c:v>Carretera</c:v>
                </c:pt>
                <c:pt idx="1">
                  <c:v>Montana</c:v>
                </c:pt>
                <c:pt idx="2">
                  <c:v>Paseo</c:v>
                </c:pt>
                <c:pt idx="3">
                  <c:v>Velo</c:v>
                </c:pt>
                <c:pt idx="4">
                  <c:v>VTT</c:v>
                </c:pt>
                <c:pt idx="5">
                  <c:v>Amarilla</c:v>
                </c:pt>
              </c:strCache>
            </c:strRef>
          </c:cat>
          <c:val>
            <c:numRef>
              <c:f>'Product Totals-SUMIF'!$D$2:$D$7</c:f>
              <c:numCache>
                <c:formatCode>_("$"* #,##0.00_);_("$"* \(#,##0.00\);_("$"* "-"??_);_(@_)</c:formatCode>
                <c:ptCount val="6"/>
                <c:pt idx="0">
                  <c:v>1826804.885</c:v>
                </c:pt>
                <c:pt idx="1">
                  <c:v>2114754.8800000004</c:v>
                </c:pt>
                <c:pt idx="2">
                  <c:v>4797437.9499999993</c:v>
                </c:pt>
                <c:pt idx="3">
                  <c:v>2305992.4649999999</c:v>
                </c:pt>
                <c:pt idx="4">
                  <c:v>3034608.0200000005</c:v>
                </c:pt>
                <c:pt idx="5">
                  <c:v>2814104.06</c:v>
                </c:pt>
              </c:numCache>
            </c:numRef>
          </c:val>
        </c:ser>
        <c:dLbls>
          <c:showLegendKey val="0"/>
          <c:showVal val="0"/>
          <c:showCatName val="0"/>
          <c:showSerName val="0"/>
          <c:showPercent val="0"/>
          <c:showBubbleSize val="0"/>
        </c:dLbls>
        <c:axId val="203455104"/>
        <c:axId val="203460992"/>
      </c:areaChart>
      <c:catAx>
        <c:axId val="203455104"/>
        <c:scaling>
          <c:orientation val="minMax"/>
        </c:scaling>
        <c:delete val="0"/>
        <c:axPos val="b"/>
        <c:majorTickMark val="out"/>
        <c:minorTickMark val="none"/>
        <c:tickLblPos val="nextTo"/>
        <c:crossAx val="203460992"/>
        <c:crosses val="autoZero"/>
        <c:auto val="1"/>
        <c:lblAlgn val="ctr"/>
        <c:lblOffset val="100"/>
        <c:noMultiLvlLbl val="0"/>
      </c:catAx>
      <c:valAx>
        <c:axId val="203460992"/>
        <c:scaling>
          <c:orientation val="minMax"/>
        </c:scaling>
        <c:delete val="0"/>
        <c:axPos val="l"/>
        <c:majorGridlines/>
        <c:numFmt formatCode="_(&quot;$&quot;* #,##0_);_(&quot;$&quot;* \(#,##0\);_(&quot;$&quot;* &quot;-&quot;_);_(@_)" sourceLinked="0"/>
        <c:majorTickMark val="out"/>
        <c:minorTickMark val="none"/>
        <c:tickLblPos val="nextTo"/>
        <c:crossAx val="203455104"/>
        <c:crosses val="autoZero"/>
        <c:crossBetween val="midCat"/>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Analysis.xlsx]PivotTable-Country!PivotTable1</c:name>
    <c:fmtId val="1"/>
  </c:pivotSource>
  <c:chart>
    <c:title>
      <c:tx>
        <c:rich>
          <a:bodyPr/>
          <a:lstStyle/>
          <a:p>
            <a:pPr>
              <a:defRPr sz="1400"/>
            </a:pPr>
            <a:r>
              <a:rPr lang="en-US" sz="1400"/>
              <a:t>Total</a:t>
            </a:r>
            <a:r>
              <a:rPr lang="en-US" sz="1400" baseline="0"/>
              <a:t> Product Profits by Country</a:t>
            </a:r>
            <a:endParaRPr lang="en-US" sz="1400"/>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manualLayout>
          <c:layoutTarget val="inner"/>
          <c:xMode val="edge"/>
          <c:yMode val="edge"/>
          <c:x val="0.18565349998156522"/>
          <c:y val="0.15788203557888597"/>
          <c:w val="0.67001929506380586"/>
          <c:h val="0.69278142315543889"/>
        </c:manualLayout>
      </c:layout>
      <c:barChart>
        <c:barDir val="col"/>
        <c:grouping val="stacked"/>
        <c:varyColors val="0"/>
        <c:ser>
          <c:idx val="0"/>
          <c:order val="0"/>
          <c:tx>
            <c:strRef>
              <c:f>'PivotTable-Country'!$B$4:$B$5</c:f>
              <c:strCache>
                <c:ptCount val="1"/>
                <c:pt idx="0">
                  <c:v>Amarilla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'PivotTable-Country'!$B$6:$B$10</c:f>
              <c:numCache>
                <c:formatCode>_("$"* #,##0.00_);_("$"* \(#,##0.00\);_("$"* "-"??_);_(@_)</c:formatCode>
                <c:ptCount val="5"/>
                <c:pt idx="0">
                  <c:v>646861.375</c:v>
                </c:pt>
                <c:pt idx="1">
                  <c:v>667867.62999999989</c:v>
                </c:pt>
                <c:pt idx="2">
                  <c:v>612137.26</c:v>
                </c:pt>
                <c:pt idx="3">
                  <c:v>498611.39</c:v>
                </c:pt>
                <c:pt idx="4">
                  <c:v>388626.40499999997</c:v>
                </c:pt>
              </c:numCache>
            </c:numRef>
          </c:val>
        </c:ser>
        <c:ser>
          <c:idx val="1"/>
          <c:order val="1"/>
          <c:tx>
            <c:strRef>
              <c:f>'PivotTable-Country'!$C$4:$C$5</c:f>
              <c:strCache>
                <c:ptCount val="1"/>
                <c:pt idx="0">
                  <c:v>Carretera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'PivotTable-Country'!$C$6:$C$10</c:f>
              <c:numCache>
                <c:formatCode>_("$"* #,##0.00_);_("$"* \(#,##0.00\);_("$"* "-"??_);_(@_)</c:formatCode>
                <c:ptCount val="5"/>
                <c:pt idx="0">
                  <c:v>436105.34</c:v>
                </c:pt>
                <c:pt idx="1">
                  <c:v>388864.89500000002</c:v>
                </c:pt>
                <c:pt idx="2">
                  <c:v>369674.67999999993</c:v>
                </c:pt>
                <c:pt idx="3">
                  <c:v>393668.42000000004</c:v>
                </c:pt>
                <c:pt idx="4">
                  <c:v>238491.55</c:v>
                </c:pt>
              </c:numCache>
            </c:numRef>
          </c:val>
        </c:ser>
        <c:ser>
          <c:idx val="2"/>
          <c:order val="2"/>
          <c:tx>
            <c:strRef>
              <c:f>'PivotTable-Country'!$D$4:$D$5</c:f>
              <c:strCache>
                <c:ptCount val="1"/>
                <c:pt idx="0">
                  <c:v>Montana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'PivotTable-Country'!$D$6:$D$10</c:f>
              <c:numCache>
                <c:formatCode>_("$"* #,##0.00_);_("$"* \(#,##0.00\);_("$"* "-"??_);_(@_)</c:formatCode>
                <c:ptCount val="5"/>
                <c:pt idx="0">
                  <c:v>321867.03000000003</c:v>
                </c:pt>
                <c:pt idx="1">
                  <c:v>461238.36999999994</c:v>
                </c:pt>
                <c:pt idx="2">
                  <c:v>559438.36999999988</c:v>
                </c:pt>
                <c:pt idx="3">
                  <c:v>337689.30999999994</c:v>
                </c:pt>
                <c:pt idx="4">
                  <c:v>434521.80000000005</c:v>
                </c:pt>
              </c:numCache>
            </c:numRef>
          </c:val>
        </c:ser>
        <c:ser>
          <c:idx val="3"/>
          <c:order val="3"/>
          <c:tx>
            <c:strRef>
              <c:f>'PivotTable-Country'!$E$4:$E$5</c:f>
              <c:strCache>
                <c:ptCount val="1"/>
                <c:pt idx="0">
                  <c:v>Paseo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'PivotTable-Country'!$E$6:$E$10</c:f>
              <c:numCache>
                <c:formatCode>_("$"* #,##0.00_);_("$"* \(#,##0.00\);_("$"* "-"??_);_(@_)</c:formatCode>
                <c:ptCount val="5"/>
                <c:pt idx="0">
                  <c:v>1265017.9900000002</c:v>
                </c:pt>
                <c:pt idx="1">
                  <c:v>838748.56</c:v>
                </c:pt>
                <c:pt idx="2">
                  <c:v>744416.73999999976</c:v>
                </c:pt>
                <c:pt idx="3">
                  <c:v>928651.39</c:v>
                </c:pt>
                <c:pt idx="4">
                  <c:v>1020603.2700000001</c:v>
                </c:pt>
              </c:numCache>
            </c:numRef>
          </c:val>
        </c:ser>
        <c:ser>
          <c:idx val="4"/>
          <c:order val="4"/>
          <c:tx>
            <c:strRef>
              <c:f>'PivotTable-Country'!$F$4:$F$5</c:f>
              <c:strCache>
                <c:ptCount val="1"/>
                <c:pt idx="0">
                  <c:v>Velo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'PivotTable-Country'!$F$6:$F$10</c:f>
              <c:numCache>
                <c:formatCode>_("$"* #,##0.00_);_("$"* \(#,##0.00\);_("$"* "-"??_);_(@_)</c:formatCode>
                <c:ptCount val="5"/>
                <c:pt idx="0">
                  <c:v>370568.33999999997</c:v>
                </c:pt>
                <c:pt idx="1">
                  <c:v>707930.23499999999</c:v>
                </c:pt>
                <c:pt idx="2">
                  <c:v>788789</c:v>
                </c:pt>
                <c:pt idx="3">
                  <c:v>173303.89</c:v>
                </c:pt>
                <c:pt idx="4">
                  <c:v>265401</c:v>
                </c:pt>
              </c:numCache>
            </c:numRef>
          </c:val>
        </c:ser>
        <c:ser>
          <c:idx val="5"/>
          <c:order val="5"/>
          <c:tx>
            <c:strRef>
              <c:f>'PivotTable-Country'!$G$4:$G$5</c:f>
              <c:strCache>
                <c:ptCount val="1"/>
                <c:pt idx="0">
                  <c:v>VTT</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'PivotTable-Country'!$G$6:$G$10</c:f>
              <c:numCache>
                <c:formatCode>_("$"* #,##0.00_);_("$"* \(#,##0.00\);_("$"* "-"??_);_(@_)</c:formatCode>
                <c:ptCount val="5"/>
                <c:pt idx="0">
                  <c:v>488808.81000000006</c:v>
                </c:pt>
                <c:pt idx="1">
                  <c:v>716371.0900000002</c:v>
                </c:pt>
                <c:pt idx="2">
                  <c:v>605932.7699999999</c:v>
                </c:pt>
                <c:pt idx="3">
                  <c:v>575598.71000000008</c:v>
                </c:pt>
                <c:pt idx="4">
                  <c:v>647896.6399999999</c:v>
                </c:pt>
              </c:numCache>
            </c:numRef>
          </c:val>
        </c:ser>
        <c:dLbls>
          <c:showLegendKey val="0"/>
          <c:showVal val="0"/>
          <c:showCatName val="0"/>
          <c:showSerName val="0"/>
          <c:showPercent val="0"/>
          <c:showBubbleSize val="0"/>
        </c:dLbls>
        <c:gapWidth val="150"/>
        <c:overlap val="100"/>
        <c:axId val="203264384"/>
        <c:axId val="203265920"/>
      </c:barChart>
      <c:catAx>
        <c:axId val="203264384"/>
        <c:scaling>
          <c:orientation val="minMax"/>
        </c:scaling>
        <c:delete val="0"/>
        <c:axPos val="b"/>
        <c:majorTickMark val="out"/>
        <c:minorTickMark val="none"/>
        <c:tickLblPos val="nextTo"/>
        <c:crossAx val="203265920"/>
        <c:crosses val="autoZero"/>
        <c:auto val="1"/>
        <c:lblAlgn val="ctr"/>
        <c:lblOffset val="100"/>
        <c:noMultiLvlLbl val="0"/>
      </c:catAx>
      <c:valAx>
        <c:axId val="203265920"/>
        <c:scaling>
          <c:orientation val="minMax"/>
        </c:scaling>
        <c:delete val="0"/>
        <c:axPos val="l"/>
        <c:majorGridlines/>
        <c:numFmt formatCode="_(&quot;$&quot;* #,##0_);_(&quot;$&quot;* \(#,##0\);_(&quot;$&quot;* &quot;-&quot;_);_(@_)" sourceLinked="0"/>
        <c:majorTickMark val="out"/>
        <c:minorTickMark val="none"/>
        <c:tickLblPos val="nextTo"/>
        <c:crossAx val="203264384"/>
        <c:crosses val="autoZero"/>
        <c:crossBetween val="between"/>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 and Chart-Products!PivotTable1</c:name>
    <c:fmtId val="1"/>
  </c:pivotSource>
  <c:chart>
    <c:title>
      <c:tx>
        <c:rich>
          <a:bodyPr/>
          <a:lstStyle/>
          <a:p>
            <a:pPr>
              <a:defRPr sz="1400"/>
            </a:pPr>
            <a:r>
              <a:rPr lang="en-US" sz="1400"/>
              <a:t>Total</a:t>
            </a:r>
            <a:r>
              <a:rPr lang="en-US" sz="1400" baseline="0"/>
              <a:t> Profits and Units Sold by Product</a:t>
            </a:r>
            <a:endParaRPr lang="en-US" sz="1400"/>
          </a:p>
        </c:rich>
      </c:tx>
      <c:layout>
        <c:manualLayout>
          <c:xMode val="edge"/>
          <c:yMode val="edge"/>
          <c:x val="1.9881454391660763E-2"/>
          <c:y val="3.2407407407407406E-2"/>
        </c:manualLayout>
      </c:layout>
      <c:overlay val="0"/>
    </c:title>
    <c:autoTitleDeleted val="0"/>
    <c:pivotFmts>
      <c:pivotFmt>
        <c:idx val="0"/>
        <c:marker>
          <c:symbol val="none"/>
        </c:marker>
      </c:pivotFmt>
      <c:pivotFmt>
        <c:idx val="1"/>
        <c:spPr>
          <a:solidFill>
            <a:srgbClr val="0070C0"/>
          </a:solidFill>
        </c:spPr>
        <c:marker>
          <c:symbol val="none"/>
        </c:marker>
      </c:pivotFmt>
      <c:pivotFmt>
        <c:idx val="2"/>
        <c:marker>
          <c:symbol val="none"/>
        </c:marker>
      </c:pivotFmt>
      <c:pivotFmt>
        <c:idx val="3"/>
        <c:spPr>
          <a:ln w="25400">
            <a:solidFill>
              <a:schemeClr val="accent2">
                <a:lumMod val="75000"/>
              </a:schemeClr>
            </a:solidFill>
          </a:ln>
        </c:spPr>
        <c:marker>
          <c:symbol val="none"/>
        </c:marker>
      </c:pivotFmt>
    </c:pivotFmts>
    <c:plotArea>
      <c:layout>
        <c:manualLayout>
          <c:layoutTarget val="inner"/>
          <c:xMode val="edge"/>
          <c:yMode val="edge"/>
          <c:x val="0.11043250250984225"/>
          <c:y val="0.27238626421697287"/>
          <c:w val="0.76294666544923428"/>
          <c:h val="0.53395086030912797"/>
        </c:manualLayout>
      </c:layout>
      <c:barChart>
        <c:barDir val="col"/>
        <c:grouping val="clustered"/>
        <c:varyColors val="0"/>
        <c:ser>
          <c:idx val="1"/>
          <c:order val="1"/>
          <c:tx>
            <c:strRef>
              <c:f>'PivotTable and Chart-Products'!$C$1</c:f>
              <c:strCache>
                <c:ptCount val="1"/>
                <c:pt idx="0">
                  <c:v>Total Units Sold</c:v>
                </c:pt>
              </c:strCache>
            </c:strRef>
          </c:tx>
          <c:spPr>
            <a:solidFill>
              <a:srgbClr val="0070C0"/>
            </a:solidFill>
          </c:spPr>
          <c:invertIfNegative val="0"/>
          <c:cat>
            <c:strRef>
              <c:f>'PivotTable and Chart-Products'!$A$2:$A$8</c:f>
              <c:strCache>
                <c:ptCount val="6"/>
                <c:pt idx="0">
                  <c:v>Amarilla</c:v>
                </c:pt>
                <c:pt idx="1">
                  <c:v>Carretera</c:v>
                </c:pt>
                <c:pt idx="2">
                  <c:v>Montana</c:v>
                </c:pt>
                <c:pt idx="3">
                  <c:v>Paseo</c:v>
                </c:pt>
                <c:pt idx="4">
                  <c:v>Velo</c:v>
                </c:pt>
                <c:pt idx="5">
                  <c:v>VTT</c:v>
                </c:pt>
              </c:strCache>
            </c:strRef>
          </c:cat>
          <c:val>
            <c:numRef>
              <c:f>'PivotTable and Chart-Products'!$C$2:$C$8</c:f>
              <c:numCache>
                <c:formatCode>_(* #,##0_);_(* \(#,##0\);_(* "-"??_);_(@_)</c:formatCode>
                <c:ptCount val="6"/>
                <c:pt idx="0">
                  <c:v>155315</c:v>
                </c:pt>
                <c:pt idx="1">
                  <c:v>146846</c:v>
                </c:pt>
                <c:pt idx="2">
                  <c:v>154198</c:v>
                </c:pt>
                <c:pt idx="3">
                  <c:v>338239.5</c:v>
                </c:pt>
                <c:pt idx="4">
                  <c:v>162424.5</c:v>
                </c:pt>
                <c:pt idx="5">
                  <c:v>168783</c:v>
                </c:pt>
              </c:numCache>
            </c:numRef>
          </c:val>
        </c:ser>
        <c:dLbls>
          <c:showLegendKey val="0"/>
          <c:showVal val="0"/>
          <c:showCatName val="0"/>
          <c:showSerName val="0"/>
          <c:showPercent val="0"/>
          <c:showBubbleSize val="0"/>
        </c:dLbls>
        <c:gapWidth val="150"/>
        <c:axId val="202982528"/>
        <c:axId val="202984064"/>
      </c:barChart>
      <c:lineChart>
        <c:grouping val="standard"/>
        <c:varyColors val="0"/>
        <c:ser>
          <c:idx val="0"/>
          <c:order val="0"/>
          <c:tx>
            <c:strRef>
              <c:f>'PivotTable and Chart-Products'!$B$1</c:f>
              <c:strCache>
                <c:ptCount val="1"/>
                <c:pt idx="0">
                  <c:v>Total Profit</c:v>
                </c:pt>
              </c:strCache>
            </c:strRef>
          </c:tx>
          <c:spPr>
            <a:ln w="25400">
              <a:solidFill>
                <a:schemeClr val="accent2">
                  <a:lumMod val="75000"/>
                </a:schemeClr>
              </a:solidFill>
            </a:ln>
          </c:spPr>
          <c:marker>
            <c:symbol val="none"/>
          </c:marker>
          <c:cat>
            <c:strRef>
              <c:f>'PivotTable and Chart-Products'!$A$2:$A$8</c:f>
              <c:strCache>
                <c:ptCount val="6"/>
                <c:pt idx="0">
                  <c:v>Amarilla</c:v>
                </c:pt>
                <c:pt idx="1">
                  <c:v>Carretera</c:v>
                </c:pt>
                <c:pt idx="2">
                  <c:v>Montana</c:v>
                </c:pt>
                <c:pt idx="3">
                  <c:v>Paseo</c:v>
                </c:pt>
                <c:pt idx="4">
                  <c:v>Velo</c:v>
                </c:pt>
                <c:pt idx="5">
                  <c:v>VTT</c:v>
                </c:pt>
              </c:strCache>
            </c:strRef>
          </c:cat>
          <c:val>
            <c:numRef>
              <c:f>'PivotTable and Chart-Products'!$B$2:$B$8</c:f>
              <c:numCache>
                <c:formatCode>_("$"* #,##0.00_);_("$"* \(#,##0.00\);_("$"* "-"??_);_(@_)</c:formatCode>
                <c:ptCount val="6"/>
                <c:pt idx="0">
                  <c:v>2814104.06</c:v>
                </c:pt>
                <c:pt idx="1">
                  <c:v>1826804.8849999998</c:v>
                </c:pt>
                <c:pt idx="2">
                  <c:v>2114754.8800000004</c:v>
                </c:pt>
                <c:pt idx="3">
                  <c:v>4797437.9499999993</c:v>
                </c:pt>
                <c:pt idx="4">
                  <c:v>2305992.4649999999</c:v>
                </c:pt>
                <c:pt idx="5">
                  <c:v>3034608.0200000005</c:v>
                </c:pt>
              </c:numCache>
            </c:numRef>
          </c:val>
          <c:smooth val="0"/>
        </c:ser>
        <c:dLbls>
          <c:showLegendKey val="0"/>
          <c:showVal val="0"/>
          <c:showCatName val="0"/>
          <c:showSerName val="0"/>
          <c:showPercent val="0"/>
          <c:showBubbleSize val="0"/>
        </c:dLbls>
        <c:marker val="1"/>
        <c:smooth val="0"/>
        <c:axId val="202992256"/>
        <c:axId val="202990336"/>
      </c:lineChart>
      <c:catAx>
        <c:axId val="202982528"/>
        <c:scaling>
          <c:orientation val="minMax"/>
        </c:scaling>
        <c:delete val="0"/>
        <c:axPos val="b"/>
        <c:majorTickMark val="out"/>
        <c:minorTickMark val="none"/>
        <c:tickLblPos val="nextTo"/>
        <c:crossAx val="202984064"/>
        <c:crosses val="autoZero"/>
        <c:auto val="1"/>
        <c:lblAlgn val="ctr"/>
        <c:lblOffset val="100"/>
        <c:noMultiLvlLbl val="0"/>
      </c:catAx>
      <c:valAx>
        <c:axId val="202984064"/>
        <c:scaling>
          <c:orientation val="minMax"/>
        </c:scaling>
        <c:delete val="0"/>
        <c:axPos val="l"/>
        <c:majorGridlines/>
        <c:title>
          <c:tx>
            <c:rich>
              <a:bodyPr rot="-5400000" vert="horz"/>
              <a:lstStyle/>
              <a:p>
                <a:pPr>
                  <a:defRPr sz="900"/>
                </a:pPr>
                <a:r>
                  <a:rPr lang="en-US" sz="900" b="1"/>
                  <a:t>Units Sold</a:t>
                </a:r>
              </a:p>
            </c:rich>
          </c:tx>
          <c:layout>
            <c:manualLayout>
              <c:xMode val="edge"/>
              <c:yMode val="edge"/>
              <c:x val="1.9082363641358194E-2"/>
              <c:y val="0.45494531530509258"/>
            </c:manualLayout>
          </c:layout>
          <c:overlay val="0"/>
        </c:title>
        <c:numFmt formatCode="#,##0" sourceLinked="0"/>
        <c:majorTickMark val="out"/>
        <c:minorTickMark val="none"/>
        <c:tickLblPos val="nextTo"/>
        <c:crossAx val="202982528"/>
        <c:crosses val="autoZero"/>
        <c:crossBetween val="between"/>
      </c:valAx>
      <c:valAx>
        <c:axId val="202990336"/>
        <c:scaling>
          <c:orientation val="minMax"/>
        </c:scaling>
        <c:delete val="0"/>
        <c:axPos val="r"/>
        <c:title>
          <c:tx>
            <c:rich>
              <a:bodyPr rot="-5400000" vert="horz"/>
              <a:lstStyle/>
              <a:p>
                <a:pPr>
                  <a:defRPr sz="900"/>
                </a:pPr>
                <a:r>
                  <a:rPr lang="en-US" sz="900"/>
                  <a:t>Profit</a:t>
                </a:r>
              </a:p>
            </c:rich>
          </c:tx>
          <c:layout>
            <c:manualLayout>
              <c:xMode val="edge"/>
              <c:yMode val="edge"/>
              <c:x val="0.96638184901665458"/>
              <c:y val="0.45494531530509258"/>
            </c:manualLayout>
          </c:layout>
          <c:overlay val="0"/>
        </c:title>
        <c:numFmt formatCode="_(&quot;$&quot;* #,##0_);_(&quot;$&quot;* \(#,##0\);_(&quot;$&quot;* &quot;-&quot;_);_(@_)" sourceLinked="0"/>
        <c:majorTickMark val="out"/>
        <c:minorTickMark val="none"/>
        <c:tickLblPos val="nextTo"/>
        <c:txPr>
          <a:bodyPr/>
          <a:lstStyle/>
          <a:p>
            <a:pPr>
              <a:defRPr sz="1000"/>
            </a:pPr>
            <a:endParaRPr lang="en-US"/>
          </a:p>
        </c:txPr>
        <c:crossAx val="202992256"/>
        <c:crosses val="max"/>
        <c:crossBetween val="between"/>
      </c:valAx>
      <c:catAx>
        <c:axId val="202992256"/>
        <c:scaling>
          <c:orientation val="minMax"/>
        </c:scaling>
        <c:delete val="1"/>
        <c:axPos val="b"/>
        <c:majorTickMark val="out"/>
        <c:minorTickMark val="none"/>
        <c:tickLblPos val="nextTo"/>
        <c:crossAx val="202990336"/>
        <c:crosses val="autoZero"/>
        <c:auto val="1"/>
        <c:lblAlgn val="ctr"/>
        <c:lblOffset val="100"/>
        <c:noMultiLvlLbl val="0"/>
      </c:catAx>
    </c:plotArea>
    <c:legend>
      <c:legendPos val="t"/>
      <c:layout>
        <c:manualLayout>
          <c:xMode val="edge"/>
          <c:yMode val="edge"/>
          <c:x val="2.2490079735293756E-2"/>
          <c:y val="0.12962962962962962"/>
          <c:w val="0.27551477204451308"/>
          <c:h val="8.3717191601049873E-2"/>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171450</xdr:rowOff>
    </xdr:from>
    <xdr:to>
      <xdr:col>14</xdr:col>
      <xdr:colOff>594360</xdr:colOff>
      <xdr:row>17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965199</xdr:colOff>
      <xdr:row>13</xdr:row>
      <xdr:rowOff>63499</xdr:rowOff>
    </xdr:from>
    <xdr:to>
      <xdr:col>7</xdr:col>
      <xdr:colOff>67732</xdr:colOff>
      <xdr:row>28</xdr:row>
      <xdr:rowOff>12699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363007</xdr:colOff>
      <xdr:row>0</xdr:row>
      <xdr:rowOff>91546</xdr:rowOff>
    </xdr:from>
    <xdr:to>
      <xdr:col>14</xdr:col>
      <xdr:colOff>727075</xdr:colOff>
      <xdr:row>17</xdr:row>
      <xdr:rowOff>20108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220132</xdr:colOff>
      <xdr:row>1</xdr:row>
      <xdr:rowOff>8467</xdr:rowOff>
    </xdr:from>
    <xdr:to>
      <xdr:col>5</xdr:col>
      <xdr:colOff>143933</xdr:colOff>
      <xdr:row>4</xdr:row>
      <xdr:rowOff>84667</xdr:rowOff>
    </xdr:to>
    <mc:AlternateContent xmlns:mc="http://schemas.openxmlformats.org/markup-compatibility/2006" xmlns:a14="http://schemas.microsoft.com/office/drawing/2010/main">
      <mc:Choice Requires="a14">
        <xdr:graphicFrame macro="">
          <xdr:nvGraphicFramePr>
            <xdr:cNvPr id="7"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124199" y="194734"/>
              <a:ext cx="1811867" cy="6350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209125</xdr:colOff>
      <xdr:row>5</xdr:row>
      <xdr:rowOff>37255</xdr:rowOff>
    </xdr:from>
    <xdr:to>
      <xdr:col>5</xdr:col>
      <xdr:colOff>160867</xdr:colOff>
      <xdr:row>15</xdr:row>
      <xdr:rowOff>135468</xdr:rowOff>
    </xdr:to>
    <mc:AlternateContent xmlns:mc="http://schemas.openxmlformats.org/markup-compatibility/2006" xmlns:a14="http://schemas.microsoft.com/office/drawing/2010/main">
      <mc:Choice Requires="a14">
        <xdr:graphicFrame macro="">
          <xdr:nvGraphicFramePr>
            <xdr:cNvPr id="2"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3113192" y="968588"/>
              <a:ext cx="1839808" cy="196088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77048</xdr:colOff>
      <xdr:row>10</xdr:row>
      <xdr:rowOff>13543</xdr:rowOff>
    </xdr:from>
    <xdr:to>
      <xdr:col>1</xdr:col>
      <xdr:colOff>728133</xdr:colOff>
      <xdr:row>13</xdr:row>
      <xdr:rowOff>84666</xdr:rowOff>
    </xdr:to>
    <mc:AlternateContent xmlns:mc="http://schemas.openxmlformats.org/markup-compatibility/2006" xmlns:a14="http://schemas.microsoft.com/office/drawing/2010/main">
      <mc:Choice Requires="a14">
        <xdr:graphicFrame macro="">
          <xdr:nvGraphicFramePr>
            <xdr:cNvPr id="4"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048" y="1876210"/>
              <a:ext cx="1421552" cy="62992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opoldine" refreshedDate="45128.820529513891" createdVersion="4" refreshedVersion="4" minRefreshableVersion="3" recordCount="7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4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4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x v="0"/>
    <x v="0"/>
    <x v="0"/>
    <n v="16185"/>
    <x v="0"/>
    <x v="0"/>
    <x v="0"/>
    <x v="0"/>
    <x v="0"/>
  </r>
  <r>
    <x v="0"/>
    <x v="1"/>
    <x v="0"/>
    <x v="0"/>
    <x v="1"/>
    <n v="3"/>
    <n v="20"/>
    <x v="1"/>
    <x v="0"/>
    <x v="1"/>
    <n v="13210"/>
    <x v="1"/>
    <x v="0"/>
    <x v="0"/>
    <x v="0"/>
    <x v="0"/>
  </r>
  <r>
    <x v="1"/>
    <x v="2"/>
    <x v="0"/>
    <x v="0"/>
    <x v="2"/>
    <n v="3"/>
    <n v="15"/>
    <x v="2"/>
    <x v="0"/>
    <x v="2"/>
    <n v="21780"/>
    <x v="2"/>
    <x v="1"/>
    <x v="1"/>
    <x v="1"/>
    <x v="0"/>
  </r>
  <r>
    <x v="1"/>
    <x v="1"/>
    <x v="0"/>
    <x v="0"/>
    <x v="3"/>
    <n v="3"/>
    <n v="15"/>
    <x v="3"/>
    <x v="0"/>
    <x v="3"/>
    <n v="8880"/>
    <x v="3"/>
    <x v="1"/>
    <x v="1"/>
    <x v="1"/>
    <x v="0"/>
  </r>
  <r>
    <x v="1"/>
    <x v="3"/>
    <x v="0"/>
    <x v="0"/>
    <x v="4"/>
    <n v="3"/>
    <n v="15"/>
    <x v="4"/>
    <x v="0"/>
    <x v="4"/>
    <n v="24700"/>
    <x v="4"/>
    <x v="1"/>
    <x v="1"/>
    <x v="1"/>
    <x v="0"/>
  </r>
  <r>
    <x v="0"/>
    <x v="1"/>
    <x v="0"/>
    <x v="0"/>
    <x v="5"/>
    <n v="3"/>
    <n v="350"/>
    <x v="5"/>
    <x v="0"/>
    <x v="5"/>
    <n v="393380"/>
    <x v="5"/>
    <x v="2"/>
    <x v="2"/>
    <x v="2"/>
    <x v="0"/>
  </r>
  <r>
    <x v="1"/>
    <x v="1"/>
    <x v="1"/>
    <x v="0"/>
    <x v="6"/>
    <n v="5"/>
    <n v="15"/>
    <x v="6"/>
    <x v="0"/>
    <x v="6"/>
    <n v="9210"/>
    <x v="6"/>
    <x v="3"/>
    <x v="3"/>
    <x v="3"/>
    <x v="0"/>
  </r>
  <r>
    <x v="2"/>
    <x v="0"/>
    <x v="1"/>
    <x v="0"/>
    <x v="7"/>
    <n v="5"/>
    <n v="12"/>
    <x v="7"/>
    <x v="0"/>
    <x v="7"/>
    <n v="7554"/>
    <x v="7"/>
    <x v="1"/>
    <x v="1"/>
    <x v="1"/>
    <x v="0"/>
  </r>
  <r>
    <x v="0"/>
    <x v="2"/>
    <x v="1"/>
    <x v="0"/>
    <x v="8"/>
    <n v="5"/>
    <n v="20"/>
    <x v="8"/>
    <x v="0"/>
    <x v="8"/>
    <n v="18990"/>
    <x v="8"/>
    <x v="1"/>
    <x v="1"/>
    <x v="1"/>
    <x v="0"/>
  </r>
  <r>
    <x v="2"/>
    <x v="1"/>
    <x v="1"/>
    <x v="0"/>
    <x v="9"/>
    <n v="5"/>
    <n v="12"/>
    <x v="9"/>
    <x v="0"/>
    <x v="9"/>
    <n v="4635"/>
    <x v="9"/>
    <x v="1"/>
    <x v="1"/>
    <x v="1"/>
    <x v="0"/>
  </r>
  <r>
    <x v="1"/>
    <x v="3"/>
    <x v="1"/>
    <x v="0"/>
    <x v="4"/>
    <n v="5"/>
    <n v="15"/>
    <x v="4"/>
    <x v="0"/>
    <x v="4"/>
    <n v="24700"/>
    <x v="4"/>
    <x v="1"/>
    <x v="1"/>
    <x v="1"/>
    <x v="0"/>
  </r>
  <r>
    <x v="3"/>
    <x v="0"/>
    <x v="1"/>
    <x v="0"/>
    <x v="10"/>
    <n v="5"/>
    <n v="125"/>
    <x v="10"/>
    <x v="0"/>
    <x v="10"/>
    <n v="319860"/>
    <x v="10"/>
    <x v="4"/>
    <x v="4"/>
    <x v="4"/>
    <x v="0"/>
  </r>
  <r>
    <x v="4"/>
    <x v="3"/>
    <x v="1"/>
    <x v="0"/>
    <x v="11"/>
    <n v="5"/>
    <n v="300"/>
    <x v="11"/>
    <x v="0"/>
    <x v="11"/>
    <n v="239500"/>
    <x v="11"/>
    <x v="5"/>
    <x v="5"/>
    <x v="5"/>
    <x v="0"/>
  </r>
  <r>
    <x v="0"/>
    <x v="1"/>
    <x v="1"/>
    <x v="0"/>
    <x v="12"/>
    <n v="5"/>
    <n v="7"/>
    <x v="12"/>
    <x v="0"/>
    <x v="12"/>
    <n v="10730"/>
    <x v="12"/>
    <x v="6"/>
    <x v="6"/>
    <x v="6"/>
    <x v="0"/>
  </r>
  <r>
    <x v="3"/>
    <x v="0"/>
    <x v="1"/>
    <x v="0"/>
    <x v="13"/>
    <n v="5"/>
    <n v="125"/>
    <x v="13"/>
    <x v="0"/>
    <x v="13"/>
    <n v="41400"/>
    <x v="13"/>
    <x v="7"/>
    <x v="7"/>
    <x v="7"/>
    <x v="1"/>
  </r>
  <r>
    <x v="1"/>
    <x v="4"/>
    <x v="1"/>
    <x v="0"/>
    <x v="14"/>
    <n v="5"/>
    <n v="15"/>
    <x v="14"/>
    <x v="0"/>
    <x v="14"/>
    <n v="6150"/>
    <x v="14"/>
    <x v="2"/>
    <x v="2"/>
    <x v="2"/>
    <x v="0"/>
  </r>
  <r>
    <x v="0"/>
    <x v="0"/>
    <x v="2"/>
    <x v="0"/>
    <x v="15"/>
    <n v="10"/>
    <n v="20"/>
    <x v="15"/>
    <x v="0"/>
    <x v="15"/>
    <n v="2920"/>
    <x v="15"/>
    <x v="8"/>
    <x v="8"/>
    <x v="8"/>
    <x v="0"/>
  </r>
  <r>
    <x v="1"/>
    <x v="3"/>
    <x v="2"/>
    <x v="0"/>
    <x v="16"/>
    <n v="10"/>
    <n v="15"/>
    <x v="16"/>
    <x v="0"/>
    <x v="16"/>
    <n v="9740"/>
    <x v="16"/>
    <x v="8"/>
    <x v="8"/>
    <x v="8"/>
    <x v="0"/>
  </r>
  <r>
    <x v="2"/>
    <x v="0"/>
    <x v="2"/>
    <x v="0"/>
    <x v="7"/>
    <n v="10"/>
    <n v="12"/>
    <x v="7"/>
    <x v="0"/>
    <x v="7"/>
    <n v="7554"/>
    <x v="7"/>
    <x v="1"/>
    <x v="1"/>
    <x v="1"/>
    <x v="0"/>
  </r>
  <r>
    <x v="0"/>
    <x v="1"/>
    <x v="2"/>
    <x v="0"/>
    <x v="17"/>
    <n v="10"/>
    <n v="350"/>
    <x v="17"/>
    <x v="0"/>
    <x v="17"/>
    <n v="261560"/>
    <x v="17"/>
    <x v="1"/>
    <x v="1"/>
    <x v="1"/>
    <x v="0"/>
  </r>
  <r>
    <x v="2"/>
    <x v="1"/>
    <x v="2"/>
    <x v="0"/>
    <x v="18"/>
    <n v="10"/>
    <n v="12"/>
    <x v="18"/>
    <x v="0"/>
    <x v="18"/>
    <n v="1101"/>
    <x v="18"/>
    <x v="4"/>
    <x v="4"/>
    <x v="4"/>
    <x v="0"/>
  </r>
  <r>
    <x v="0"/>
    <x v="3"/>
    <x v="2"/>
    <x v="0"/>
    <x v="19"/>
    <n v="10"/>
    <n v="7"/>
    <x v="19"/>
    <x v="0"/>
    <x v="19"/>
    <n v="4415"/>
    <x v="19"/>
    <x v="5"/>
    <x v="5"/>
    <x v="5"/>
    <x v="0"/>
  </r>
  <r>
    <x v="1"/>
    <x v="2"/>
    <x v="2"/>
    <x v="0"/>
    <x v="20"/>
    <n v="10"/>
    <n v="15"/>
    <x v="20"/>
    <x v="0"/>
    <x v="20"/>
    <n v="5490"/>
    <x v="20"/>
    <x v="9"/>
    <x v="6"/>
    <x v="6"/>
    <x v="1"/>
  </r>
  <r>
    <x v="4"/>
    <x v="3"/>
    <x v="2"/>
    <x v="0"/>
    <x v="21"/>
    <n v="10"/>
    <n v="300"/>
    <x v="21"/>
    <x v="0"/>
    <x v="21"/>
    <n v="197000"/>
    <x v="21"/>
    <x v="9"/>
    <x v="6"/>
    <x v="6"/>
    <x v="1"/>
  </r>
  <r>
    <x v="1"/>
    <x v="3"/>
    <x v="2"/>
    <x v="0"/>
    <x v="22"/>
    <n v="10"/>
    <n v="15"/>
    <x v="22"/>
    <x v="0"/>
    <x v="22"/>
    <n v="24720"/>
    <x v="22"/>
    <x v="6"/>
    <x v="6"/>
    <x v="6"/>
    <x v="0"/>
  </r>
  <r>
    <x v="0"/>
    <x v="4"/>
    <x v="2"/>
    <x v="0"/>
    <x v="23"/>
    <n v="10"/>
    <n v="7"/>
    <x v="23"/>
    <x v="0"/>
    <x v="23"/>
    <n v="5715"/>
    <x v="23"/>
    <x v="10"/>
    <x v="7"/>
    <x v="7"/>
    <x v="0"/>
  </r>
  <r>
    <x v="0"/>
    <x v="0"/>
    <x v="2"/>
    <x v="0"/>
    <x v="24"/>
    <n v="10"/>
    <n v="350"/>
    <x v="24"/>
    <x v="0"/>
    <x v="24"/>
    <n v="448500"/>
    <x v="24"/>
    <x v="11"/>
    <x v="9"/>
    <x v="9"/>
    <x v="1"/>
  </r>
  <r>
    <x v="2"/>
    <x v="4"/>
    <x v="2"/>
    <x v="0"/>
    <x v="25"/>
    <n v="10"/>
    <n v="12"/>
    <x v="25"/>
    <x v="0"/>
    <x v="25"/>
    <n v="2736"/>
    <x v="25"/>
    <x v="11"/>
    <x v="9"/>
    <x v="9"/>
    <x v="1"/>
  </r>
  <r>
    <x v="1"/>
    <x v="0"/>
    <x v="2"/>
    <x v="0"/>
    <x v="26"/>
    <n v="10"/>
    <n v="15"/>
    <x v="26"/>
    <x v="0"/>
    <x v="26"/>
    <n v="21520"/>
    <x v="26"/>
    <x v="12"/>
    <x v="2"/>
    <x v="2"/>
    <x v="1"/>
  </r>
  <r>
    <x v="0"/>
    <x v="0"/>
    <x v="2"/>
    <x v="0"/>
    <x v="27"/>
    <n v="10"/>
    <n v="20"/>
    <x v="27"/>
    <x v="0"/>
    <x v="27"/>
    <n v="18170"/>
    <x v="27"/>
    <x v="2"/>
    <x v="2"/>
    <x v="2"/>
    <x v="0"/>
  </r>
  <r>
    <x v="0"/>
    <x v="1"/>
    <x v="2"/>
    <x v="0"/>
    <x v="5"/>
    <n v="10"/>
    <n v="350"/>
    <x v="5"/>
    <x v="0"/>
    <x v="5"/>
    <n v="393380"/>
    <x v="5"/>
    <x v="2"/>
    <x v="2"/>
    <x v="2"/>
    <x v="0"/>
  </r>
  <r>
    <x v="0"/>
    <x v="3"/>
    <x v="3"/>
    <x v="0"/>
    <x v="28"/>
    <n v="120"/>
    <n v="7"/>
    <x v="28"/>
    <x v="0"/>
    <x v="28"/>
    <n v="7465"/>
    <x v="28"/>
    <x v="0"/>
    <x v="0"/>
    <x v="0"/>
    <x v="0"/>
  </r>
  <r>
    <x v="3"/>
    <x v="2"/>
    <x v="3"/>
    <x v="0"/>
    <x v="29"/>
    <n v="120"/>
    <n v="125"/>
    <x v="29"/>
    <x v="0"/>
    <x v="29"/>
    <n v="216480"/>
    <x v="29"/>
    <x v="8"/>
    <x v="8"/>
    <x v="8"/>
    <x v="0"/>
  </r>
  <r>
    <x v="2"/>
    <x v="1"/>
    <x v="3"/>
    <x v="0"/>
    <x v="30"/>
    <n v="120"/>
    <n v="12"/>
    <x v="30"/>
    <x v="0"/>
    <x v="30"/>
    <n v="6483"/>
    <x v="30"/>
    <x v="3"/>
    <x v="3"/>
    <x v="3"/>
    <x v="0"/>
  </r>
  <r>
    <x v="0"/>
    <x v="1"/>
    <x v="3"/>
    <x v="0"/>
    <x v="17"/>
    <n v="120"/>
    <n v="350"/>
    <x v="17"/>
    <x v="0"/>
    <x v="17"/>
    <n v="261560"/>
    <x v="17"/>
    <x v="1"/>
    <x v="1"/>
    <x v="1"/>
    <x v="0"/>
  </r>
  <r>
    <x v="2"/>
    <x v="1"/>
    <x v="3"/>
    <x v="0"/>
    <x v="9"/>
    <n v="120"/>
    <n v="12"/>
    <x v="9"/>
    <x v="0"/>
    <x v="9"/>
    <n v="4635"/>
    <x v="9"/>
    <x v="1"/>
    <x v="1"/>
    <x v="1"/>
    <x v="0"/>
  </r>
  <r>
    <x v="3"/>
    <x v="4"/>
    <x v="3"/>
    <x v="0"/>
    <x v="31"/>
    <n v="120"/>
    <n v="125"/>
    <x v="31"/>
    <x v="0"/>
    <x v="31"/>
    <n v="338520"/>
    <x v="31"/>
    <x v="5"/>
    <x v="5"/>
    <x v="5"/>
    <x v="0"/>
  </r>
  <r>
    <x v="3"/>
    <x v="0"/>
    <x v="3"/>
    <x v="0"/>
    <x v="13"/>
    <n v="120"/>
    <n v="125"/>
    <x v="13"/>
    <x v="0"/>
    <x v="13"/>
    <n v="41400"/>
    <x v="13"/>
    <x v="7"/>
    <x v="7"/>
    <x v="7"/>
    <x v="1"/>
  </r>
  <r>
    <x v="4"/>
    <x v="0"/>
    <x v="4"/>
    <x v="0"/>
    <x v="32"/>
    <n v="250"/>
    <n v="300"/>
    <x v="32"/>
    <x v="0"/>
    <x v="32"/>
    <n v="500250"/>
    <x v="32"/>
    <x v="8"/>
    <x v="8"/>
    <x v="8"/>
    <x v="0"/>
  </r>
  <r>
    <x v="2"/>
    <x v="1"/>
    <x v="4"/>
    <x v="0"/>
    <x v="33"/>
    <n v="250"/>
    <n v="12"/>
    <x v="33"/>
    <x v="0"/>
    <x v="33"/>
    <n v="8514"/>
    <x v="33"/>
    <x v="13"/>
    <x v="10"/>
    <x v="10"/>
    <x v="0"/>
  </r>
  <r>
    <x v="1"/>
    <x v="2"/>
    <x v="4"/>
    <x v="0"/>
    <x v="2"/>
    <n v="250"/>
    <n v="15"/>
    <x v="2"/>
    <x v="0"/>
    <x v="2"/>
    <n v="21780"/>
    <x v="2"/>
    <x v="1"/>
    <x v="1"/>
    <x v="1"/>
    <x v="0"/>
  </r>
  <r>
    <x v="1"/>
    <x v="1"/>
    <x v="4"/>
    <x v="0"/>
    <x v="3"/>
    <n v="250"/>
    <n v="15"/>
    <x v="3"/>
    <x v="0"/>
    <x v="3"/>
    <n v="8880"/>
    <x v="3"/>
    <x v="1"/>
    <x v="1"/>
    <x v="1"/>
    <x v="0"/>
  </r>
  <r>
    <x v="0"/>
    <x v="2"/>
    <x v="4"/>
    <x v="0"/>
    <x v="34"/>
    <n v="250"/>
    <n v="350"/>
    <x v="34"/>
    <x v="0"/>
    <x v="34"/>
    <n v="397020"/>
    <x v="34"/>
    <x v="9"/>
    <x v="6"/>
    <x v="6"/>
    <x v="1"/>
  </r>
  <r>
    <x v="4"/>
    <x v="2"/>
    <x v="4"/>
    <x v="0"/>
    <x v="35"/>
    <n v="250"/>
    <n v="300"/>
    <x v="35"/>
    <x v="0"/>
    <x v="35"/>
    <n v="537750"/>
    <x v="35"/>
    <x v="6"/>
    <x v="6"/>
    <x v="6"/>
    <x v="0"/>
  </r>
  <r>
    <x v="0"/>
    <x v="0"/>
    <x v="4"/>
    <x v="0"/>
    <x v="27"/>
    <n v="250"/>
    <n v="20"/>
    <x v="27"/>
    <x v="0"/>
    <x v="27"/>
    <n v="18170"/>
    <x v="27"/>
    <x v="2"/>
    <x v="2"/>
    <x v="2"/>
    <x v="0"/>
  </r>
  <r>
    <x v="0"/>
    <x v="2"/>
    <x v="5"/>
    <x v="0"/>
    <x v="36"/>
    <n v="260"/>
    <n v="350"/>
    <x v="36"/>
    <x v="0"/>
    <x v="36"/>
    <n v="715000"/>
    <x v="36"/>
    <x v="8"/>
    <x v="8"/>
    <x v="8"/>
    <x v="0"/>
  </r>
  <r>
    <x v="2"/>
    <x v="4"/>
    <x v="5"/>
    <x v="0"/>
    <x v="37"/>
    <n v="260"/>
    <n v="12"/>
    <x v="37"/>
    <x v="0"/>
    <x v="37"/>
    <n v="5859"/>
    <x v="37"/>
    <x v="13"/>
    <x v="10"/>
    <x v="10"/>
    <x v="0"/>
  </r>
  <r>
    <x v="3"/>
    <x v="1"/>
    <x v="5"/>
    <x v="0"/>
    <x v="38"/>
    <n v="260"/>
    <n v="125"/>
    <x v="38"/>
    <x v="0"/>
    <x v="38"/>
    <n v="506340"/>
    <x v="38"/>
    <x v="13"/>
    <x v="10"/>
    <x v="10"/>
    <x v="0"/>
  </r>
  <r>
    <x v="0"/>
    <x v="2"/>
    <x v="5"/>
    <x v="0"/>
    <x v="8"/>
    <n v="260"/>
    <n v="20"/>
    <x v="8"/>
    <x v="0"/>
    <x v="8"/>
    <n v="18990"/>
    <x v="8"/>
    <x v="1"/>
    <x v="1"/>
    <x v="1"/>
    <x v="0"/>
  </r>
  <r>
    <x v="0"/>
    <x v="1"/>
    <x v="5"/>
    <x v="0"/>
    <x v="39"/>
    <n v="260"/>
    <n v="7"/>
    <x v="39"/>
    <x v="0"/>
    <x v="39"/>
    <n v="8430"/>
    <x v="39"/>
    <x v="4"/>
    <x v="4"/>
    <x v="4"/>
    <x v="0"/>
  </r>
  <r>
    <x v="2"/>
    <x v="4"/>
    <x v="5"/>
    <x v="0"/>
    <x v="40"/>
    <n v="260"/>
    <n v="12"/>
    <x v="40"/>
    <x v="0"/>
    <x v="40"/>
    <n v="6423"/>
    <x v="40"/>
    <x v="5"/>
    <x v="5"/>
    <x v="5"/>
    <x v="0"/>
  </r>
  <r>
    <x v="0"/>
    <x v="4"/>
    <x v="5"/>
    <x v="0"/>
    <x v="23"/>
    <n v="260"/>
    <n v="7"/>
    <x v="23"/>
    <x v="0"/>
    <x v="23"/>
    <n v="5715"/>
    <x v="23"/>
    <x v="10"/>
    <x v="7"/>
    <x v="7"/>
    <x v="0"/>
  </r>
  <r>
    <x v="1"/>
    <x v="4"/>
    <x v="5"/>
    <x v="0"/>
    <x v="14"/>
    <n v="260"/>
    <n v="15"/>
    <x v="14"/>
    <x v="0"/>
    <x v="14"/>
    <n v="6150"/>
    <x v="14"/>
    <x v="2"/>
    <x v="2"/>
    <x v="2"/>
    <x v="0"/>
  </r>
  <r>
    <x v="0"/>
    <x v="2"/>
    <x v="2"/>
    <x v="1"/>
    <x v="41"/>
    <n v="10"/>
    <n v="7"/>
    <x v="41"/>
    <x v="1"/>
    <x v="41"/>
    <n v="19725"/>
    <x v="41"/>
    <x v="0"/>
    <x v="0"/>
    <x v="0"/>
    <x v="0"/>
  </r>
  <r>
    <x v="1"/>
    <x v="2"/>
    <x v="2"/>
    <x v="1"/>
    <x v="42"/>
    <n v="10"/>
    <n v="15"/>
    <x v="42"/>
    <x v="2"/>
    <x v="42"/>
    <n v="22960"/>
    <x v="42"/>
    <x v="8"/>
    <x v="8"/>
    <x v="8"/>
    <x v="0"/>
  </r>
  <r>
    <x v="0"/>
    <x v="2"/>
    <x v="2"/>
    <x v="1"/>
    <x v="43"/>
    <n v="10"/>
    <n v="7"/>
    <x v="43"/>
    <x v="3"/>
    <x v="43"/>
    <n v="5150"/>
    <x v="43"/>
    <x v="14"/>
    <x v="11"/>
    <x v="11"/>
    <x v="0"/>
  </r>
  <r>
    <x v="0"/>
    <x v="2"/>
    <x v="3"/>
    <x v="1"/>
    <x v="44"/>
    <n v="120"/>
    <n v="7"/>
    <x v="44"/>
    <x v="4"/>
    <x v="44"/>
    <n v="3195"/>
    <x v="44"/>
    <x v="15"/>
    <x v="9"/>
    <x v="9"/>
    <x v="0"/>
  </r>
  <r>
    <x v="0"/>
    <x v="0"/>
    <x v="4"/>
    <x v="1"/>
    <x v="45"/>
    <n v="250"/>
    <n v="7"/>
    <x v="45"/>
    <x v="5"/>
    <x v="45"/>
    <n v="6630"/>
    <x v="45"/>
    <x v="3"/>
    <x v="3"/>
    <x v="3"/>
    <x v="0"/>
  </r>
  <r>
    <x v="2"/>
    <x v="4"/>
    <x v="0"/>
    <x v="1"/>
    <x v="46"/>
    <n v="3"/>
    <n v="12"/>
    <x v="46"/>
    <x v="6"/>
    <x v="46"/>
    <n v="5574"/>
    <x v="46"/>
    <x v="8"/>
    <x v="8"/>
    <x v="8"/>
    <x v="0"/>
  </r>
  <r>
    <x v="0"/>
    <x v="3"/>
    <x v="0"/>
    <x v="1"/>
    <x v="47"/>
    <n v="3"/>
    <n v="350"/>
    <x v="47"/>
    <x v="7"/>
    <x v="47"/>
    <n v="314600"/>
    <x v="47"/>
    <x v="3"/>
    <x v="3"/>
    <x v="3"/>
    <x v="0"/>
  </r>
  <r>
    <x v="0"/>
    <x v="4"/>
    <x v="0"/>
    <x v="1"/>
    <x v="48"/>
    <n v="3"/>
    <n v="7"/>
    <x v="48"/>
    <x v="8"/>
    <x v="48"/>
    <n v="12645"/>
    <x v="48"/>
    <x v="4"/>
    <x v="4"/>
    <x v="4"/>
    <x v="0"/>
  </r>
  <r>
    <x v="2"/>
    <x v="0"/>
    <x v="0"/>
    <x v="1"/>
    <x v="49"/>
    <n v="3"/>
    <n v="12"/>
    <x v="49"/>
    <x v="9"/>
    <x v="49"/>
    <n v="4335"/>
    <x v="49"/>
    <x v="6"/>
    <x v="6"/>
    <x v="6"/>
    <x v="0"/>
  </r>
  <r>
    <x v="3"/>
    <x v="4"/>
    <x v="0"/>
    <x v="1"/>
    <x v="50"/>
    <n v="3"/>
    <n v="125"/>
    <x v="50"/>
    <x v="10"/>
    <x v="50"/>
    <n v="39600"/>
    <x v="50"/>
    <x v="9"/>
    <x v="6"/>
    <x v="6"/>
    <x v="1"/>
  </r>
  <r>
    <x v="2"/>
    <x v="2"/>
    <x v="0"/>
    <x v="1"/>
    <x v="51"/>
    <n v="3"/>
    <n v="12"/>
    <x v="51"/>
    <x v="11"/>
    <x v="51"/>
    <n v="8013"/>
    <x v="51"/>
    <x v="6"/>
    <x v="6"/>
    <x v="6"/>
    <x v="0"/>
  </r>
  <r>
    <x v="2"/>
    <x v="1"/>
    <x v="0"/>
    <x v="1"/>
    <x v="52"/>
    <n v="3"/>
    <n v="12"/>
    <x v="52"/>
    <x v="12"/>
    <x v="52"/>
    <n v="2298"/>
    <x v="52"/>
    <x v="7"/>
    <x v="7"/>
    <x v="7"/>
    <x v="1"/>
  </r>
  <r>
    <x v="4"/>
    <x v="3"/>
    <x v="0"/>
    <x v="1"/>
    <x v="53"/>
    <n v="3"/>
    <n v="300"/>
    <x v="53"/>
    <x v="13"/>
    <x v="53"/>
    <n v="123500"/>
    <x v="53"/>
    <x v="7"/>
    <x v="7"/>
    <x v="7"/>
    <x v="1"/>
  </r>
  <r>
    <x v="0"/>
    <x v="3"/>
    <x v="0"/>
    <x v="1"/>
    <x v="54"/>
    <n v="3"/>
    <n v="350"/>
    <x v="54"/>
    <x v="14"/>
    <x v="54"/>
    <n v="363220"/>
    <x v="54"/>
    <x v="10"/>
    <x v="7"/>
    <x v="7"/>
    <x v="0"/>
  </r>
  <r>
    <x v="0"/>
    <x v="2"/>
    <x v="0"/>
    <x v="1"/>
    <x v="55"/>
    <n v="3"/>
    <n v="350"/>
    <x v="55"/>
    <x v="15"/>
    <x v="55"/>
    <n v="560300"/>
    <x v="55"/>
    <x v="2"/>
    <x v="2"/>
    <x v="2"/>
    <x v="0"/>
  </r>
  <r>
    <x v="1"/>
    <x v="3"/>
    <x v="1"/>
    <x v="1"/>
    <x v="56"/>
    <n v="5"/>
    <n v="15"/>
    <x v="56"/>
    <x v="16"/>
    <x v="56"/>
    <n v="22140"/>
    <x v="56"/>
    <x v="3"/>
    <x v="3"/>
    <x v="3"/>
    <x v="0"/>
  </r>
  <r>
    <x v="4"/>
    <x v="4"/>
    <x v="1"/>
    <x v="1"/>
    <x v="57"/>
    <n v="5"/>
    <n v="300"/>
    <x v="57"/>
    <x v="17"/>
    <x v="57"/>
    <n v="575250"/>
    <x v="57"/>
    <x v="13"/>
    <x v="10"/>
    <x v="10"/>
    <x v="0"/>
  </r>
  <r>
    <x v="0"/>
    <x v="2"/>
    <x v="1"/>
    <x v="1"/>
    <x v="58"/>
    <n v="5"/>
    <n v="20"/>
    <x v="58"/>
    <x v="18"/>
    <x v="58"/>
    <n v="13755"/>
    <x v="58"/>
    <x v="4"/>
    <x v="4"/>
    <x v="4"/>
    <x v="0"/>
  </r>
  <r>
    <x v="0"/>
    <x v="0"/>
    <x v="1"/>
    <x v="1"/>
    <x v="59"/>
    <n v="5"/>
    <n v="7"/>
    <x v="59"/>
    <x v="19"/>
    <x v="59"/>
    <n v="9150"/>
    <x v="59"/>
    <x v="5"/>
    <x v="5"/>
    <x v="5"/>
    <x v="0"/>
  </r>
  <r>
    <x v="4"/>
    <x v="4"/>
    <x v="1"/>
    <x v="1"/>
    <x v="60"/>
    <n v="5"/>
    <n v="300"/>
    <x v="60"/>
    <x v="20"/>
    <x v="60"/>
    <n v="624500"/>
    <x v="60"/>
    <x v="9"/>
    <x v="6"/>
    <x v="6"/>
    <x v="1"/>
  </r>
  <r>
    <x v="3"/>
    <x v="4"/>
    <x v="1"/>
    <x v="1"/>
    <x v="61"/>
    <n v="5"/>
    <n v="125"/>
    <x v="61"/>
    <x v="21"/>
    <x v="61"/>
    <n v="79560"/>
    <x v="61"/>
    <x v="7"/>
    <x v="7"/>
    <x v="7"/>
    <x v="1"/>
  </r>
  <r>
    <x v="1"/>
    <x v="4"/>
    <x v="2"/>
    <x v="1"/>
    <x v="62"/>
    <n v="10"/>
    <n v="15"/>
    <x v="62"/>
    <x v="22"/>
    <x v="62"/>
    <n v="15140"/>
    <x v="62"/>
    <x v="8"/>
    <x v="8"/>
    <x v="8"/>
    <x v="0"/>
  </r>
  <r>
    <x v="0"/>
    <x v="4"/>
    <x v="2"/>
    <x v="1"/>
    <x v="63"/>
    <n v="10"/>
    <n v="7"/>
    <x v="63"/>
    <x v="23"/>
    <x v="63"/>
    <n v="22462.5"/>
    <x v="63"/>
    <x v="13"/>
    <x v="10"/>
    <x v="10"/>
    <x v="0"/>
  </r>
  <r>
    <x v="3"/>
    <x v="4"/>
    <x v="2"/>
    <x v="1"/>
    <x v="64"/>
    <n v="10"/>
    <n v="125"/>
    <x v="64"/>
    <x v="24"/>
    <x v="64"/>
    <n v="87240"/>
    <x v="64"/>
    <x v="1"/>
    <x v="1"/>
    <x v="1"/>
    <x v="0"/>
  </r>
  <r>
    <x v="3"/>
    <x v="2"/>
    <x v="2"/>
    <x v="1"/>
    <x v="65"/>
    <n v="10"/>
    <n v="125"/>
    <x v="65"/>
    <x v="25"/>
    <x v="65"/>
    <n v="94440"/>
    <x v="65"/>
    <x v="1"/>
    <x v="1"/>
    <x v="1"/>
    <x v="0"/>
  </r>
  <r>
    <x v="3"/>
    <x v="3"/>
    <x v="2"/>
    <x v="1"/>
    <x v="66"/>
    <n v="10"/>
    <n v="125"/>
    <x v="66"/>
    <x v="26"/>
    <x v="66"/>
    <n v="218760"/>
    <x v="66"/>
    <x v="4"/>
    <x v="4"/>
    <x v="4"/>
    <x v="0"/>
  </r>
  <r>
    <x v="1"/>
    <x v="1"/>
    <x v="2"/>
    <x v="1"/>
    <x v="67"/>
    <n v="10"/>
    <n v="15"/>
    <x v="67"/>
    <x v="27"/>
    <x v="67"/>
    <n v="7470"/>
    <x v="67"/>
    <x v="6"/>
    <x v="6"/>
    <x v="6"/>
    <x v="0"/>
  </r>
  <r>
    <x v="2"/>
    <x v="1"/>
    <x v="2"/>
    <x v="1"/>
    <x v="52"/>
    <n v="10"/>
    <n v="12"/>
    <x v="52"/>
    <x v="12"/>
    <x v="52"/>
    <n v="2298"/>
    <x v="52"/>
    <x v="7"/>
    <x v="7"/>
    <x v="7"/>
    <x v="1"/>
  </r>
  <r>
    <x v="4"/>
    <x v="4"/>
    <x v="2"/>
    <x v="1"/>
    <x v="68"/>
    <n v="10"/>
    <n v="300"/>
    <x v="68"/>
    <x v="28"/>
    <x v="68"/>
    <n v="726250"/>
    <x v="68"/>
    <x v="15"/>
    <x v="9"/>
    <x v="9"/>
    <x v="0"/>
  </r>
  <r>
    <x v="0"/>
    <x v="2"/>
    <x v="2"/>
    <x v="1"/>
    <x v="55"/>
    <n v="10"/>
    <n v="350"/>
    <x v="55"/>
    <x v="15"/>
    <x v="55"/>
    <n v="560300"/>
    <x v="55"/>
    <x v="2"/>
    <x v="2"/>
    <x v="2"/>
    <x v="0"/>
  </r>
  <r>
    <x v="0"/>
    <x v="2"/>
    <x v="3"/>
    <x v="1"/>
    <x v="69"/>
    <n v="120"/>
    <n v="20"/>
    <x v="69"/>
    <x v="29"/>
    <x v="69"/>
    <n v="38640"/>
    <x v="69"/>
    <x v="13"/>
    <x v="10"/>
    <x v="10"/>
    <x v="0"/>
  </r>
  <r>
    <x v="0"/>
    <x v="3"/>
    <x v="3"/>
    <x v="1"/>
    <x v="70"/>
    <n v="120"/>
    <n v="7"/>
    <x v="70"/>
    <x v="30"/>
    <x v="70"/>
    <n v="1810"/>
    <x v="70"/>
    <x v="14"/>
    <x v="11"/>
    <x v="11"/>
    <x v="0"/>
  </r>
  <r>
    <x v="3"/>
    <x v="0"/>
    <x v="3"/>
    <x v="1"/>
    <x v="71"/>
    <n v="120"/>
    <n v="125"/>
    <x v="71"/>
    <x v="31"/>
    <x v="71"/>
    <n v="110760"/>
    <x v="71"/>
    <x v="5"/>
    <x v="5"/>
    <x v="5"/>
    <x v="0"/>
  </r>
  <r>
    <x v="3"/>
    <x v="4"/>
    <x v="3"/>
    <x v="1"/>
    <x v="61"/>
    <n v="120"/>
    <n v="125"/>
    <x v="61"/>
    <x v="21"/>
    <x v="61"/>
    <n v="79560"/>
    <x v="61"/>
    <x v="7"/>
    <x v="7"/>
    <x v="7"/>
    <x v="1"/>
  </r>
  <r>
    <x v="0"/>
    <x v="0"/>
    <x v="3"/>
    <x v="1"/>
    <x v="72"/>
    <n v="120"/>
    <n v="7"/>
    <x v="72"/>
    <x v="32"/>
    <x v="72"/>
    <n v="10460"/>
    <x v="72"/>
    <x v="11"/>
    <x v="9"/>
    <x v="9"/>
    <x v="1"/>
  </r>
  <r>
    <x v="0"/>
    <x v="1"/>
    <x v="4"/>
    <x v="1"/>
    <x v="73"/>
    <n v="250"/>
    <n v="7"/>
    <x v="73"/>
    <x v="33"/>
    <x v="73"/>
    <n v="1315"/>
    <x v="73"/>
    <x v="3"/>
    <x v="3"/>
    <x v="3"/>
    <x v="0"/>
  </r>
  <r>
    <x v="0"/>
    <x v="0"/>
    <x v="4"/>
    <x v="1"/>
    <x v="74"/>
    <n v="250"/>
    <n v="350"/>
    <x v="74"/>
    <x v="34"/>
    <x v="74"/>
    <n v="245310"/>
    <x v="74"/>
    <x v="13"/>
    <x v="10"/>
    <x v="10"/>
    <x v="0"/>
  </r>
  <r>
    <x v="3"/>
    <x v="4"/>
    <x v="4"/>
    <x v="1"/>
    <x v="64"/>
    <n v="250"/>
    <n v="125"/>
    <x v="64"/>
    <x v="24"/>
    <x v="64"/>
    <n v="87240"/>
    <x v="64"/>
    <x v="1"/>
    <x v="1"/>
    <x v="1"/>
    <x v="0"/>
  </r>
  <r>
    <x v="3"/>
    <x v="2"/>
    <x v="4"/>
    <x v="1"/>
    <x v="65"/>
    <n v="250"/>
    <n v="125"/>
    <x v="65"/>
    <x v="25"/>
    <x v="65"/>
    <n v="94440"/>
    <x v="65"/>
    <x v="1"/>
    <x v="1"/>
    <x v="1"/>
    <x v="0"/>
  </r>
  <r>
    <x v="4"/>
    <x v="1"/>
    <x v="4"/>
    <x v="1"/>
    <x v="75"/>
    <n v="250"/>
    <n v="300"/>
    <x v="75"/>
    <x v="35"/>
    <x v="75"/>
    <n v="246500"/>
    <x v="75"/>
    <x v="6"/>
    <x v="6"/>
    <x v="6"/>
    <x v="0"/>
  </r>
  <r>
    <x v="4"/>
    <x v="3"/>
    <x v="4"/>
    <x v="1"/>
    <x v="53"/>
    <n v="250"/>
    <n v="300"/>
    <x v="53"/>
    <x v="13"/>
    <x v="53"/>
    <n v="123500"/>
    <x v="53"/>
    <x v="7"/>
    <x v="7"/>
    <x v="7"/>
    <x v="1"/>
  </r>
  <r>
    <x v="0"/>
    <x v="3"/>
    <x v="4"/>
    <x v="1"/>
    <x v="54"/>
    <n v="250"/>
    <n v="350"/>
    <x v="54"/>
    <x v="14"/>
    <x v="54"/>
    <n v="363220"/>
    <x v="54"/>
    <x v="10"/>
    <x v="7"/>
    <x v="7"/>
    <x v="0"/>
  </r>
  <r>
    <x v="3"/>
    <x v="2"/>
    <x v="4"/>
    <x v="1"/>
    <x v="76"/>
    <n v="250"/>
    <n v="125"/>
    <x v="76"/>
    <x v="36"/>
    <x v="76"/>
    <n v="209280"/>
    <x v="76"/>
    <x v="15"/>
    <x v="9"/>
    <x v="9"/>
    <x v="0"/>
  </r>
  <r>
    <x v="2"/>
    <x v="4"/>
    <x v="5"/>
    <x v="1"/>
    <x v="77"/>
    <n v="260"/>
    <n v="12"/>
    <x v="77"/>
    <x v="37"/>
    <x v="77"/>
    <n v="5967"/>
    <x v="77"/>
    <x v="9"/>
    <x v="6"/>
    <x v="6"/>
    <x v="1"/>
  </r>
  <r>
    <x v="1"/>
    <x v="2"/>
    <x v="5"/>
    <x v="1"/>
    <x v="78"/>
    <n v="260"/>
    <n v="15"/>
    <x v="78"/>
    <x v="38"/>
    <x v="78"/>
    <n v="3210"/>
    <x v="78"/>
    <x v="11"/>
    <x v="9"/>
    <x v="9"/>
    <x v="1"/>
  </r>
  <r>
    <x v="3"/>
    <x v="0"/>
    <x v="0"/>
    <x v="1"/>
    <x v="79"/>
    <n v="3"/>
    <n v="125"/>
    <x v="79"/>
    <x v="39"/>
    <x v="79"/>
    <n v="89100"/>
    <x v="79"/>
    <x v="13"/>
    <x v="10"/>
    <x v="10"/>
    <x v="0"/>
  </r>
  <r>
    <x v="2"/>
    <x v="0"/>
    <x v="0"/>
    <x v="1"/>
    <x v="80"/>
    <n v="3"/>
    <n v="12"/>
    <x v="80"/>
    <x v="40"/>
    <x v="80"/>
    <n v="3885"/>
    <x v="80"/>
    <x v="10"/>
    <x v="7"/>
    <x v="7"/>
    <x v="0"/>
  </r>
  <r>
    <x v="4"/>
    <x v="1"/>
    <x v="0"/>
    <x v="1"/>
    <x v="81"/>
    <n v="3"/>
    <n v="300"/>
    <x v="81"/>
    <x v="41"/>
    <x v="81"/>
    <n v="53500"/>
    <x v="81"/>
    <x v="7"/>
    <x v="7"/>
    <x v="7"/>
    <x v="1"/>
  </r>
  <r>
    <x v="0"/>
    <x v="2"/>
    <x v="0"/>
    <x v="1"/>
    <x v="82"/>
    <n v="3"/>
    <n v="7"/>
    <x v="82"/>
    <x v="42"/>
    <x v="82"/>
    <n v="10725"/>
    <x v="82"/>
    <x v="11"/>
    <x v="9"/>
    <x v="9"/>
    <x v="1"/>
  </r>
  <r>
    <x v="0"/>
    <x v="0"/>
    <x v="0"/>
    <x v="1"/>
    <x v="83"/>
    <n v="3"/>
    <n v="350"/>
    <x v="83"/>
    <x v="43"/>
    <x v="83"/>
    <n v="741520"/>
    <x v="83"/>
    <x v="2"/>
    <x v="2"/>
    <x v="2"/>
    <x v="0"/>
  </r>
  <r>
    <x v="2"/>
    <x v="4"/>
    <x v="1"/>
    <x v="1"/>
    <x v="84"/>
    <n v="5"/>
    <n v="12"/>
    <x v="84"/>
    <x v="44"/>
    <x v="84"/>
    <n v="3426"/>
    <x v="84"/>
    <x v="1"/>
    <x v="1"/>
    <x v="1"/>
    <x v="0"/>
  </r>
  <r>
    <x v="0"/>
    <x v="4"/>
    <x v="1"/>
    <x v="1"/>
    <x v="85"/>
    <n v="5"/>
    <n v="20"/>
    <x v="85"/>
    <x v="45"/>
    <x v="85"/>
    <n v="15660"/>
    <x v="85"/>
    <x v="10"/>
    <x v="7"/>
    <x v="7"/>
    <x v="0"/>
  </r>
  <r>
    <x v="2"/>
    <x v="3"/>
    <x v="1"/>
    <x v="1"/>
    <x v="86"/>
    <n v="5"/>
    <n v="12"/>
    <x v="86"/>
    <x v="46"/>
    <x v="86"/>
    <n v="2070"/>
    <x v="86"/>
    <x v="15"/>
    <x v="9"/>
    <x v="9"/>
    <x v="0"/>
  </r>
  <r>
    <x v="3"/>
    <x v="3"/>
    <x v="1"/>
    <x v="1"/>
    <x v="87"/>
    <n v="5"/>
    <n v="125"/>
    <x v="87"/>
    <x v="47"/>
    <x v="87"/>
    <n v="199200"/>
    <x v="87"/>
    <x v="11"/>
    <x v="9"/>
    <x v="9"/>
    <x v="1"/>
  </r>
  <r>
    <x v="1"/>
    <x v="0"/>
    <x v="2"/>
    <x v="1"/>
    <x v="88"/>
    <n v="10"/>
    <n v="15"/>
    <x v="88"/>
    <x v="48"/>
    <x v="88"/>
    <n v="23630"/>
    <x v="88"/>
    <x v="8"/>
    <x v="8"/>
    <x v="8"/>
    <x v="0"/>
  </r>
  <r>
    <x v="4"/>
    <x v="2"/>
    <x v="2"/>
    <x v="1"/>
    <x v="89"/>
    <n v="10"/>
    <n v="300"/>
    <x v="89"/>
    <x v="49"/>
    <x v="89"/>
    <n v="229500"/>
    <x v="89"/>
    <x v="14"/>
    <x v="11"/>
    <x v="11"/>
    <x v="0"/>
  </r>
  <r>
    <x v="4"/>
    <x v="1"/>
    <x v="2"/>
    <x v="1"/>
    <x v="90"/>
    <n v="10"/>
    <n v="300"/>
    <x v="90"/>
    <x v="50"/>
    <x v="90"/>
    <n v="432000"/>
    <x v="90"/>
    <x v="14"/>
    <x v="11"/>
    <x v="11"/>
    <x v="0"/>
  </r>
  <r>
    <x v="2"/>
    <x v="4"/>
    <x v="2"/>
    <x v="1"/>
    <x v="84"/>
    <n v="10"/>
    <n v="12"/>
    <x v="84"/>
    <x v="44"/>
    <x v="84"/>
    <n v="3426"/>
    <x v="84"/>
    <x v="1"/>
    <x v="1"/>
    <x v="1"/>
    <x v="0"/>
  </r>
  <r>
    <x v="3"/>
    <x v="3"/>
    <x v="2"/>
    <x v="1"/>
    <x v="91"/>
    <n v="10"/>
    <n v="125"/>
    <x v="91"/>
    <x v="51"/>
    <x v="91"/>
    <n v="79440"/>
    <x v="91"/>
    <x v="1"/>
    <x v="1"/>
    <x v="1"/>
    <x v="0"/>
  </r>
  <r>
    <x v="2"/>
    <x v="0"/>
    <x v="2"/>
    <x v="1"/>
    <x v="80"/>
    <n v="10"/>
    <n v="12"/>
    <x v="80"/>
    <x v="40"/>
    <x v="80"/>
    <n v="3885"/>
    <x v="80"/>
    <x v="10"/>
    <x v="7"/>
    <x v="7"/>
    <x v="0"/>
  </r>
  <r>
    <x v="3"/>
    <x v="1"/>
    <x v="2"/>
    <x v="1"/>
    <x v="92"/>
    <n v="10"/>
    <n v="125"/>
    <x v="92"/>
    <x v="52"/>
    <x v="92"/>
    <n v="97080"/>
    <x v="92"/>
    <x v="7"/>
    <x v="7"/>
    <x v="7"/>
    <x v="1"/>
  </r>
  <r>
    <x v="3"/>
    <x v="3"/>
    <x v="2"/>
    <x v="1"/>
    <x v="82"/>
    <n v="10"/>
    <n v="125"/>
    <x v="93"/>
    <x v="53"/>
    <x v="93"/>
    <n v="257400"/>
    <x v="93"/>
    <x v="7"/>
    <x v="7"/>
    <x v="7"/>
    <x v="1"/>
  </r>
  <r>
    <x v="2"/>
    <x v="2"/>
    <x v="2"/>
    <x v="1"/>
    <x v="93"/>
    <n v="10"/>
    <n v="12"/>
    <x v="94"/>
    <x v="54"/>
    <x v="94"/>
    <n v="5355"/>
    <x v="94"/>
    <x v="11"/>
    <x v="9"/>
    <x v="9"/>
    <x v="1"/>
  </r>
  <r>
    <x v="4"/>
    <x v="0"/>
    <x v="2"/>
    <x v="1"/>
    <x v="94"/>
    <n v="10"/>
    <n v="300"/>
    <x v="95"/>
    <x v="55"/>
    <x v="95"/>
    <n v="479000"/>
    <x v="95"/>
    <x v="2"/>
    <x v="2"/>
    <x v="2"/>
    <x v="0"/>
  </r>
  <r>
    <x v="0"/>
    <x v="0"/>
    <x v="2"/>
    <x v="1"/>
    <x v="83"/>
    <n v="10"/>
    <n v="350"/>
    <x v="83"/>
    <x v="43"/>
    <x v="83"/>
    <n v="741520"/>
    <x v="83"/>
    <x v="2"/>
    <x v="2"/>
    <x v="2"/>
    <x v="0"/>
  </r>
  <r>
    <x v="3"/>
    <x v="0"/>
    <x v="2"/>
    <x v="1"/>
    <x v="95"/>
    <n v="10"/>
    <n v="125"/>
    <x v="96"/>
    <x v="56"/>
    <x v="96"/>
    <n v="327480"/>
    <x v="96"/>
    <x v="2"/>
    <x v="2"/>
    <x v="2"/>
    <x v="0"/>
  </r>
  <r>
    <x v="1"/>
    <x v="4"/>
    <x v="2"/>
    <x v="1"/>
    <x v="96"/>
    <n v="10"/>
    <n v="15"/>
    <x v="97"/>
    <x v="57"/>
    <x v="97"/>
    <n v="19250"/>
    <x v="97"/>
    <x v="12"/>
    <x v="2"/>
    <x v="2"/>
    <x v="1"/>
  </r>
  <r>
    <x v="0"/>
    <x v="4"/>
    <x v="2"/>
    <x v="1"/>
    <x v="97"/>
    <n v="10"/>
    <n v="7"/>
    <x v="98"/>
    <x v="58"/>
    <x v="98"/>
    <n v="10065"/>
    <x v="98"/>
    <x v="12"/>
    <x v="2"/>
    <x v="2"/>
    <x v="1"/>
  </r>
  <r>
    <x v="2"/>
    <x v="2"/>
    <x v="2"/>
    <x v="1"/>
    <x v="98"/>
    <n v="10"/>
    <n v="12"/>
    <x v="99"/>
    <x v="59"/>
    <x v="99"/>
    <n v="3165"/>
    <x v="99"/>
    <x v="2"/>
    <x v="2"/>
    <x v="2"/>
    <x v="0"/>
  </r>
  <r>
    <x v="2"/>
    <x v="3"/>
    <x v="2"/>
    <x v="1"/>
    <x v="99"/>
    <n v="10"/>
    <n v="12"/>
    <x v="100"/>
    <x v="60"/>
    <x v="100"/>
    <n v="3252"/>
    <x v="100"/>
    <x v="2"/>
    <x v="2"/>
    <x v="2"/>
    <x v="0"/>
  </r>
  <r>
    <x v="0"/>
    <x v="4"/>
    <x v="3"/>
    <x v="1"/>
    <x v="85"/>
    <n v="120"/>
    <n v="20"/>
    <x v="85"/>
    <x v="45"/>
    <x v="85"/>
    <n v="15660"/>
    <x v="85"/>
    <x v="10"/>
    <x v="7"/>
    <x v="7"/>
    <x v="0"/>
  </r>
  <r>
    <x v="0"/>
    <x v="1"/>
    <x v="3"/>
    <x v="1"/>
    <x v="100"/>
    <n v="120"/>
    <n v="350"/>
    <x v="101"/>
    <x v="61"/>
    <x v="101"/>
    <n v="771160"/>
    <x v="101"/>
    <x v="7"/>
    <x v="7"/>
    <x v="7"/>
    <x v="1"/>
  </r>
  <r>
    <x v="0"/>
    <x v="1"/>
    <x v="3"/>
    <x v="1"/>
    <x v="101"/>
    <n v="120"/>
    <n v="350"/>
    <x v="102"/>
    <x v="62"/>
    <x v="102"/>
    <n v="748020"/>
    <x v="102"/>
    <x v="10"/>
    <x v="7"/>
    <x v="7"/>
    <x v="0"/>
  </r>
  <r>
    <x v="3"/>
    <x v="1"/>
    <x v="3"/>
    <x v="1"/>
    <x v="92"/>
    <n v="120"/>
    <n v="125"/>
    <x v="92"/>
    <x v="52"/>
    <x v="92"/>
    <n v="97080"/>
    <x v="92"/>
    <x v="7"/>
    <x v="7"/>
    <x v="7"/>
    <x v="1"/>
  </r>
  <r>
    <x v="3"/>
    <x v="3"/>
    <x v="3"/>
    <x v="1"/>
    <x v="82"/>
    <n v="120"/>
    <n v="125"/>
    <x v="93"/>
    <x v="53"/>
    <x v="93"/>
    <n v="257400"/>
    <x v="93"/>
    <x v="7"/>
    <x v="7"/>
    <x v="7"/>
    <x v="1"/>
  </r>
  <r>
    <x v="2"/>
    <x v="2"/>
    <x v="3"/>
    <x v="1"/>
    <x v="98"/>
    <n v="120"/>
    <n v="12"/>
    <x v="99"/>
    <x v="59"/>
    <x v="99"/>
    <n v="3165"/>
    <x v="99"/>
    <x v="2"/>
    <x v="2"/>
    <x v="2"/>
    <x v="0"/>
  </r>
  <r>
    <x v="0"/>
    <x v="3"/>
    <x v="3"/>
    <x v="1"/>
    <x v="102"/>
    <n v="120"/>
    <n v="20"/>
    <x v="103"/>
    <x v="63"/>
    <x v="103"/>
    <n v="5440"/>
    <x v="103"/>
    <x v="12"/>
    <x v="2"/>
    <x v="2"/>
    <x v="1"/>
  </r>
  <r>
    <x v="2"/>
    <x v="3"/>
    <x v="3"/>
    <x v="1"/>
    <x v="99"/>
    <n v="120"/>
    <n v="12"/>
    <x v="100"/>
    <x v="60"/>
    <x v="100"/>
    <n v="3252"/>
    <x v="100"/>
    <x v="2"/>
    <x v="2"/>
    <x v="2"/>
    <x v="0"/>
  </r>
  <r>
    <x v="3"/>
    <x v="3"/>
    <x v="4"/>
    <x v="1"/>
    <x v="91"/>
    <n v="250"/>
    <n v="125"/>
    <x v="91"/>
    <x v="51"/>
    <x v="91"/>
    <n v="79440"/>
    <x v="91"/>
    <x v="1"/>
    <x v="1"/>
    <x v="1"/>
    <x v="0"/>
  </r>
  <r>
    <x v="4"/>
    <x v="1"/>
    <x v="4"/>
    <x v="1"/>
    <x v="81"/>
    <n v="250"/>
    <n v="300"/>
    <x v="81"/>
    <x v="41"/>
    <x v="81"/>
    <n v="53500"/>
    <x v="81"/>
    <x v="7"/>
    <x v="7"/>
    <x v="7"/>
    <x v="1"/>
  </r>
  <r>
    <x v="0"/>
    <x v="1"/>
    <x v="4"/>
    <x v="1"/>
    <x v="101"/>
    <n v="250"/>
    <n v="350"/>
    <x v="102"/>
    <x v="62"/>
    <x v="102"/>
    <n v="748020"/>
    <x v="102"/>
    <x v="10"/>
    <x v="7"/>
    <x v="7"/>
    <x v="0"/>
  </r>
  <r>
    <x v="3"/>
    <x v="0"/>
    <x v="4"/>
    <x v="1"/>
    <x v="95"/>
    <n v="250"/>
    <n v="125"/>
    <x v="96"/>
    <x v="56"/>
    <x v="96"/>
    <n v="327480"/>
    <x v="96"/>
    <x v="2"/>
    <x v="2"/>
    <x v="2"/>
    <x v="0"/>
  </r>
  <r>
    <x v="0"/>
    <x v="4"/>
    <x v="4"/>
    <x v="1"/>
    <x v="103"/>
    <n v="250"/>
    <n v="350"/>
    <x v="104"/>
    <x v="64"/>
    <x v="104"/>
    <n v="69160"/>
    <x v="104"/>
    <x v="12"/>
    <x v="2"/>
    <x v="2"/>
    <x v="1"/>
  </r>
  <r>
    <x v="0"/>
    <x v="3"/>
    <x v="4"/>
    <x v="1"/>
    <x v="104"/>
    <n v="250"/>
    <n v="350"/>
    <x v="105"/>
    <x v="65"/>
    <x v="105"/>
    <n v="504400"/>
    <x v="105"/>
    <x v="12"/>
    <x v="2"/>
    <x v="2"/>
    <x v="1"/>
  </r>
  <r>
    <x v="4"/>
    <x v="1"/>
    <x v="5"/>
    <x v="1"/>
    <x v="105"/>
    <n v="260"/>
    <n v="300"/>
    <x v="106"/>
    <x v="66"/>
    <x v="106"/>
    <n v="64750"/>
    <x v="106"/>
    <x v="3"/>
    <x v="3"/>
    <x v="3"/>
    <x v="0"/>
  </r>
  <r>
    <x v="4"/>
    <x v="3"/>
    <x v="5"/>
    <x v="1"/>
    <x v="106"/>
    <n v="260"/>
    <n v="300"/>
    <x v="107"/>
    <x v="67"/>
    <x v="107"/>
    <n v="275250"/>
    <x v="107"/>
    <x v="3"/>
    <x v="3"/>
    <x v="3"/>
    <x v="0"/>
  </r>
  <r>
    <x v="3"/>
    <x v="1"/>
    <x v="5"/>
    <x v="1"/>
    <x v="107"/>
    <n v="260"/>
    <n v="125"/>
    <x v="108"/>
    <x v="68"/>
    <x v="108"/>
    <n v="273120"/>
    <x v="108"/>
    <x v="14"/>
    <x v="11"/>
    <x v="11"/>
    <x v="0"/>
  </r>
  <r>
    <x v="0"/>
    <x v="1"/>
    <x v="5"/>
    <x v="1"/>
    <x v="100"/>
    <n v="260"/>
    <n v="350"/>
    <x v="101"/>
    <x v="61"/>
    <x v="101"/>
    <n v="771160"/>
    <x v="101"/>
    <x v="7"/>
    <x v="7"/>
    <x v="7"/>
    <x v="1"/>
  </r>
  <r>
    <x v="0"/>
    <x v="4"/>
    <x v="5"/>
    <x v="1"/>
    <x v="108"/>
    <n v="260"/>
    <n v="20"/>
    <x v="109"/>
    <x v="69"/>
    <x v="109"/>
    <n v="12360"/>
    <x v="109"/>
    <x v="15"/>
    <x v="9"/>
    <x v="9"/>
    <x v="0"/>
  </r>
  <r>
    <x v="0"/>
    <x v="2"/>
    <x v="5"/>
    <x v="1"/>
    <x v="109"/>
    <n v="260"/>
    <n v="20"/>
    <x v="110"/>
    <x v="70"/>
    <x v="110"/>
    <n v="9410"/>
    <x v="110"/>
    <x v="15"/>
    <x v="9"/>
    <x v="9"/>
    <x v="0"/>
  </r>
  <r>
    <x v="4"/>
    <x v="0"/>
    <x v="5"/>
    <x v="1"/>
    <x v="94"/>
    <n v="260"/>
    <n v="300"/>
    <x v="95"/>
    <x v="55"/>
    <x v="95"/>
    <n v="479000"/>
    <x v="95"/>
    <x v="2"/>
    <x v="2"/>
    <x v="2"/>
    <x v="0"/>
  </r>
  <r>
    <x v="3"/>
    <x v="2"/>
    <x v="0"/>
    <x v="1"/>
    <x v="110"/>
    <n v="3"/>
    <n v="125"/>
    <x v="111"/>
    <x v="71"/>
    <x v="111"/>
    <n v="509220"/>
    <x v="111"/>
    <x v="13"/>
    <x v="10"/>
    <x v="10"/>
    <x v="0"/>
  </r>
  <r>
    <x v="0"/>
    <x v="1"/>
    <x v="0"/>
    <x v="1"/>
    <x v="111"/>
    <n v="3"/>
    <n v="20"/>
    <x v="112"/>
    <x v="72"/>
    <x v="112"/>
    <n v="25800"/>
    <x v="112"/>
    <x v="13"/>
    <x v="10"/>
    <x v="10"/>
    <x v="0"/>
  </r>
  <r>
    <x v="4"/>
    <x v="1"/>
    <x v="0"/>
    <x v="1"/>
    <x v="112"/>
    <n v="3"/>
    <n v="300"/>
    <x v="113"/>
    <x v="73"/>
    <x v="113"/>
    <n v="172250"/>
    <x v="113"/>
    <x v="1"/>
    <x v="1"/>
    <x v="1"/>
    <x v="0"/>
  </r>
  <r>
    <x v="2"/>
    <x v="4"/>
    <x v="0"/>
    <x v="1"/>
    <x v="113"/>
    <n v="3"/>
    <n v="12"/>
    <x v="114"/>
    <x v="74"/>
    <x v="114"/>
    <n v="5841"/>
    <x v="114"/>
    <x v="6"/>
    <x v="6"/>
    <x v="6"/>
    <x v="0"/>
  </r>
  <r>
    <x v="2"/>
    <x v="0"/>
    <x v="0"/>
    <x v="1"/>
    <x v="114"/>
    <n v="3"/>
    <n v="12"/>
    <x v="115"/>
    <x v="75"/>
    <x v="115"/>
    <n v="2724"/>
    <x v="115"/>
    <x v="12"/>
    <x v="2"/>
    <x v="2"/>
    <x v="1"/>
  </r>
  <r>
    <x v="0"/>
    <x v="1"/>
    <x v="1"/>
    <x v="1"/>
    <x v="115"/>
    <n v="5"/>
    <n v="7"/>
    <x v="116"/>
    <x v="76"/>
    <x v="116"/>
    <n v="9790"/>
    <x v="116"/>
    <x v="8"/>
    <x v="8"/>
    <x v="8"/>
    <x v="0"/>
  </r>
  <r>
    <x v="2"/>
    <x v="2"/>
    <x v="1"/>
    <x v="1"/>
    <x v="116"/>
    <n v="5"/>
    <n v="12"/>
    <x v="117"/>
    <x v="77"/>
    <x v="117"/>
    <n v="5703"/>
    <x v="117"/>
    <x v="1"/>
    <x v="1"/>
    <x v="1"/>
    <x v="0"/>
  </r>
  <r>
    <x v="0"/>
    <x v="2"/>
    <x v="1"/>
    <x v="1"/>
    <x v="102"/>
    <n v="5"/>
    <n v="7"/>
    <x v="118"/>
    <x v="78"/>
    <x v="118"/>
    <n v="2720"/>
    <x v="118"/>
    <x v="6"/>
    <x v="6"/>
    <x v="6"/>
    <x v="0"/>
  </r>
  <r>
    <x v="0"/>
    <x v="1"/>
    <x v="1"/>
    <x v="1"/>
    <x v="117"/>
    <n v="5"/>
    <n v="350"/>
    <x v="119"/>
    <x v="79"/>
    <x v="119"/>
    <n v="467220"/>
    <x v="119"/>
    <x v="9"/>
    <x v="6"/>
    <x v="6"/>
    <x v="1"/>
  </r>
  <r>
    <x v="3"/>
    <x v="2"/>
    <x v="1"/>
    <x v="1"/>
    <x v="118"/>
    <n v="5"/>
    <n v="125"/>
    <x v="120"/>
    <x v="80"/>
    <x v="120"/>
    <n v="154440"/>
    <x v="120"/>
    <x v="2"/>
    <x v="2"/>
    <x v="2"/>
    <x v="0"/>
  </r>
  <r>
    <x v="3"/>
    <x v="1"/>
    <x v="1"/>
    <x v="1"/>
    <x v="119"/>
    <n v="5"/>
    <n v="125"/>
    <x v="121"/>
    <x v="81"/>
    <x v="121"/>
    <n v="204720"/>
    <x v="121"/>
    <x v="2"/>
    <x v="2"/>
    <x v="2"/>
    <x v="0"/>
  </r>
  <r>
    <x v="4"/>
    <x v="2"/>
    <x v="2"/>
    <x v="1"/>
    <x v="120"/>
    <n v="10"/>
    <n v="300"/>
    <x v="122"/>
    <x v="82"/>
    <x v="122"/>
    <n v="608625"/>
    <x v="122"/>
    <x v="0"/>
    <x v="0"/>
    <x v="0"/>
    <x v="0"/>
  </r>
  <r>
    <x v="3"/>
    <x v="0"/>
    <x v="2"/>
    <x v="1"/>
    <x v="121"/>
    <n v="10"/>
    <n v="125"/>
    <x v="123"/>
    <x v="83"/>
    <x v="123"/>
    <n v="212880"/>
    <x v="123"/>
    <x v="3"/>
    <x v="3"/>
    <x v="3"/>
    <x v="0"/>
  </r>
  <r>
    <x v="2"/>
    <x v="2"/>
    <x v="2"/>
    <x v="1"/>
    <x v="116"/>
    <n v="10"/>
    <n v="12"/>
    <x v="117"/>
    <x v="77"/>
    <x v="117"/>
    <n v="5703"/>
    <x v="117"/>
    <x v="1"/>
    <x v="1"/>
    <x v="1"/>
    <x v="0"/>
  </r>
  <r>
    <x v="4"/>
    <x v="1"/>
    <x v="2"/>
    <x v="1"/>
    <x v="112"/>
    <n v="10"/>
    <n v="300"/>
    <x v="113"/>
    <x v="73"/>
    <x v="113"/>
    <n v="172250"/>
    <x v="113"/>
    <x v="1"/>
    <x v="1"/>
    <x v="1"/>
    <x v="0"/>
  </r>
  <r>
    <x v="3"/>
    <x v="1"/>
    <x v="2"/>
    <x v="1"/>
    <x v="122"/>
    <n v="10"/>
    <n v="125"/>
    <x v="124"/>
    <x v="84"/>
    <x v="124"/>
    <n v="188400"/>
    <x v="124"/>
    <x v="1"/>
    <x v="1"/>
    <x v="1"/>
    <x v="0"/>
  </r>
  <r>
    <x v="2"/>
    <x v="4"/>
    <x v="2"/>
    <x v="1"/>
    <x v="123"/>
    <n v="10"/>
    <n v="12"/>
    <x v="125"/>
    <x v="85"/>
    <x v="125"/>
    <n v="4108.5"/>
    <x v="125"/>
    <x v="4"/>
    <x v="4"/>
    <x v="4"/>
    <x v="0"/>
  </r>
  <r>
    <x v="3"/>
    <x v="0"/>
    <x v="2"/>
    <x v="1"/>
    <x v="124"/>
    <n v="10"/>
    <n v="125"/>
    <x v="126"/>
    <x v="86"/>
    <x v="126"/>
    <n v="241080"/>
    <x v="126"/>
    <x v="10"/>
    <x v="7"/>
    <x v="7"/>
    <x v="0"/>
  </r>
  <r>
    <x v="1"/>
    <x v="1"/>
    <x v="2"/>
    <x v="1"/>
    <x v="125"/>
    <n v="10"/>
    <n v="15"/>
    <x v="127"/>
    <x v="87"/>
    <x v="127"/>
    <n v="19450"/>
    <x v="127"/>
    <x v="7"/>
    <x v="7"/>
    <x v="7"/>
    <x v="1"/>
  </r>
  <r>
    <x v="3"/>
    <x v="2"/>
    <x v="2"/>
    <x v="1"/>
    <x v="118"/>
    <n v="10"/>
    <n v="125"/>
    <x v="120"/>
    <x v="80"/>
    <x v="120"/>
    <n v="154440"/>
    <x v="120"/>
    <x v="2"/>
    <x v="2"/>
    <x v="2"/>
    <x v="0"/>
  </r>
  <r>
    <x v="3"/>
    <x v="1"/>
    <x v="2"/>
    <x v="1"/>
    <x v="119"/>
    <n v="10"/>
    <n v="125"/>
    <x v="121"/>
    <x v="81"/>
    <x v="121"/>
    <n v="204720"/>
    <x v="121"/>
    <x v="2"/>
    <x v="2"/>
    <x v="2"/>
    <x v="0"/>
  </r>
  <r>
    <x v="3"/>
    <x v="0"/>
    <x v="3"/>
    <x v="1"/>
    <x v="124"/>
    <n v="120"/>
    <n v="125"/>
    <x v="126"/>
    <x v="86"/>
    <x v="126"/>
    <n v="241080"/>
    <x v="126"/>
    <x v="10"/>
    <x v="7"/>
    <x v="7"/>
    <x v="0"/>
  </r>
  <r>
    <x v="4"/>
    <x v="4"/>
    <x v="4"/>
    <x v="1"/>
    <x v="126"/>
    <n v="250"/>
    <n v="300"/>
    <x v="128"/>
    <x v="88"/>
    <x v="128"/>
    <n v="711000"/>
    <x v="128"/>
    <x v="8"/>
    <x v="8"/>
    <x v="8"/>
    <x v="0"/>
  </r>
  <r>
    <x v="2"/>
    <x v="3"/>
    <x v="4"/>
    <x v="1"/>
    <x v="94"/>
    <n v="250"/>
    <n v="12"/>
    <x v="129"/>
    <x v="89"/>
    <x v="129"/>
    <n v="5748"/>
    <x v="129"/>
    <x v="13"/>
    <x v="10"/>
    <x v="10"/>
    <x v="0"/>
  </r>
  <r>
    <x v="3"/>
    <x v="1"/>
    <x v="4"/>
    <x v="1"/>
    <x v="122"/>
    <n v="250"/>
    <n v="125"/>
    <x v="124"/>
    <x v="84"/>
    <x v="124"/>
    <n v="188400"/>
    <x v="124"/>
    <x v="1"/>
    <x v="1"/>
    <x v="1"/>
    <x v="0"/>
  </r>
  <r>
    <x v="4"/>
    <x v="0"/>
    <x v="4"/>
    <x v="1"/>
    <x v="127"/>
    <n v="250"/>
    <n v="300"/>
    <x v="130"/>
    <x v="90"/>
    <x v="130"/>
    <n v="468500"/>
    <x v="130"/>
    <x v="5"/>
    <x v="5"/>
    <x v="5"/>
    <x v="0"/>
  </r>
  <r>
    <x v="0"/>
    <x v="3"/>
    <x v="4"/>
    <x v="1"/>
    <x v="128"/>
    <n v="250"/>
    <n v="350"/>
    <x v="131"/>
    <x v="91"/>
    <x v="131"/>
    <n v="426920"/>
    <x v="131"/>
    <x v="5"/>
    <x v="5"/>
    <x v="5"/>
    <x v="0"/>
  </r>
  <r>
    <x v="1"/>
    <x v="1"/>
    <x v="4"/>
    <x v="1"/>
    <x v="125"/>
    <n v="250"/>
    <n v="15"/>
    <x v="127"/>
    <x v="87"/>
    <x v="127"/>
    <n v="19450"/>
    <x v="127"/>
    <x v="7"/>
    <x v="7"/>
    <x v="7"/>
    <x v="1"/>
  </r>
  <r>
    <x v="0"/>
    <x v="0"/>
    <x v="0"/>
    <x v="1"/>
    <x v="129"/>
    <n v="3"/>
    <n v="20"/>
    <x v="132"/>
    <x v="92"/>
    <x v="132"/>
    <n v="8310"/>
    <x v="132"/>
    <x v="14"/>
    <x v="11"/>
    <x v="11"/>
    <x v="0"/>
  </r>
  <r>
    <x v="0"/>
    <x v="3"/>
    <x v="2"/>
    <x v="1"/>
    <x v="130"/>
    <n v="10"/>
    <n v="7"/>
    <x v="133"/>
    <x v="93"/>
    <x v="133"/>
    <n v="8800"/>
    <x v="133"/>
    <x v="9"/>
    <x v="6"/>
    <x v="6"/>
    <x v="1"/>
  </r>
  <r>
    <x v="0"/>
    <x v="0"/>
    <x v="3"/>
    <x v="1"/>
    <x v="131"/>
    <n v="120"/>
    <n v="20"/>
    <x v="134"/>
    <x v="94"/>
    <x v="134"/>
    <n v="38505"/>
    <x v="134"/>
    <x v="13"/>
    <x v="10"/>
    <x v="10"/>
    <x v="0"/>
  </r>
  <r>
    <x v="2"/>
    <x v="1"/>
    <x v="4"/>
    <x v="1"/>
    <x v="132"/>
    <n v="250"/>
    <n v="12"/>
    <x v="135"/>
    <x v="95"/>
    <x v="135"/>
    <n v="7437"/>
    <x v="135"/>
    <x v="0"/>
    <x v="0"/>
    <x v="0"/>
    <x v="0"/>
  </r>
  <r>
    <x v="1"/>
    <x v="3"/>
    <x v="1"/>
    <x v="1"/>
    <x v="133"/>
    <n v="5"/>
    <n v="15"/>
    <x v="136"/>
    <x v="96"/>
    <x v="136"/>
    <n v="20310"/>
    <x v="136"/>
    <x v="10"/>
    <x v="7"/>
    <x v="7"/>
    <x v="0"/>
  </r>
  <r>
    <x v="1"/>
    <x v="3"/>
    <x v="2"/>
    <x v="1"/>
    <x v="133"/>
    <n v="10"/>
    <n v="15"/>
    <x v="136"/>
    <x v="96"/>
    <x v="136"/>
    <n v="20310"/>
    <x v="136"/>
    <x v="10"/>
    <x v="7"/>
    <x v="7"/>
    <x v="0"/>
  </r>
  <r>
    <x v="1"/>
    <x v="2"/>
    <x v="2"/>
    <x v="1"/>
    <x v="134"/>
    <n v="10"/>
    <n v="15"/>
    <x v="137"/>
    <x v="97"/>
    <x v="137"/>
    <n v="22610"/>
    <x v="137"/>
    <x v="12"/>
    <x v="2"/>
    <x v="2"/>
    <x v="1"/>
  </r>
  <r>
    <x v="0"/>
    <x v="4"/>
    <x v="3"/>
    <x v="1"/>
    <x v="135"/>
    <n v="120"/>
    <n v="20"/>
    <x v="138"/>
    <x v="98"/>
    <x v="138"/>
    <n v="7360"/>
    <x v="138"/>
    <x v="9"/>
    <x v="6"/>
    <x v="6"/>
    <x v="1"/>
  </r>
  <r>
    <x v="0"/>
    <x v="0"/>
    <x v="0"/>
    <x v="1"/>
    <x v="136"/>
    <n v="3"/>
    <n v="7"/>
    <x v="139"/>
    <x v="99"/>
    <x v="139"/>
    <n v="14255"/>
    <x v="139"/>
    <x v="7"/>
    <x v="7"/>
    <x v="7"/>
    <x v="1"/>
  </r>
  <r>
    <x v="4"/>
    <x v="1"/>
    <x v="0"/>
    <x v="1"/>
    <x v="137"/>
    <n v="3"/>
    <n v="300"/>
    <x v="140"/>
    <x v="100"/>
    <x v="140"/>
    <n v="505250"/>
    <x v="140"/>
    <x v="10"/>
    <x v="7"/>
    <x v="7"/>
    <x v="0"/>
  </r>
  <r>
    <x v="0"/>
    <x v="4"/>
    <x v="0"/>
    <x v="1"/>
    <x v="138"/>
    <n v="3"/>
    <n v="350"/>
    <x v="141"/>
    <x v="101"/>
    <x v="141"/>
    <n v="71240"/>
    <x v="141"/>
    <x v="2"/>
    <x v="2"/>
    <x v="2"/>
    <x v="0"/>
  </r>
  <r>
    <x v="1"/>
    <x v="0"/>
    <x v="1"/>
    <x v="1"/>
    <x v="139"/>
    <n v="5"/>
    <n v="15"/>
    <x v="142"/>
    <x v="102"/>
    <x v="142"/>
    <n v="19670"/>
    <x v="142"/>
    <x v="3"/>
    <x v="3"/>
    <x v="3"/>
    <x v="0"/>
  </r>
  <r>
    <x v="4"/>
    <x v="1"/>
    <x v="1"/>
    <x v="1"/>
    <x v="140"/>
    <n v="5"/>
    <n v="300"/>
    <x v="143"/>
    <x v="103"/>
    <x v="143"/>
    <n v="464750"/>
    <x v="143"/>
    <x v="5"/>
    <x v="5"/>
    <x v="5"/>
    <x v="0"/>
  </r>
  <r>
    <x v="0"/>
    <x v="0"/>
    <x v="1"/>
    <x v="1"/>
    <x v="136"/>
    <n v="5"/>
    <n v="7"/>
    <x v="139"/>
    <x v="99"/>
    <x v="139"/>
    <n v="14255"/>
    <x v="139"/>
    <x v="7"/>
    <x v="7"/>
    <x v="7"/>
    <x v="1"/>
  </r>
  <r>
    <x v="4"/>
    <x v="1"/>
    <x v="1"/>
    <x v="1"/>
    <x v="137"/>
    <n v="5"/>
    <n v="300"/>
    <x v="140"/>
    <x v="100"/>
    <x v="140"/>
    <n v="505250"/>
    <x v="140"/>
    <x v="10"/>
    <x v="7"/>
    <x v="7"/>
    <x v="0"/>
  </r>
  <r>
    <x v="3"/>
    <x v="3"/>
    <x v="1"/>
    <x v="1"/>
    <x v="141"/>
    <n v="5"/>
    <n v="125"/>
    <x v="144"/>
    <x v="68"/>
    <x v="144"/>
    <n v="136560"/>
    <x v="144"/>
    <x v="2"/>
    <x v="2"/>
    <x v="2"/>
    <x v="0"/>
  </r>
  <r>
    <x v="0"/>
    <x v="0"/>
    <x v="2"/>
    <x v="1"/>
    <x v="142"/>
    <n v="10"/>
    <n v="7"/>
    <x v="145"/>
    <x v="104"/>
    <x v="145"/>
    <n v="21255"/>
    <x v="145"/>
    <x v="0"/>
    <x v="0"/>
    <x v="0"/>
    <x v="0"/>
  </r>
  <r>
    <x v="3"/>
    <x v="1"/>
    <x v="2"/>
    <x v="1"/>
    <x v="143"/>
    <n v="10"/>
    <n v="125"/>
    <x v="146"/>
    <x v="105"/>
    <x v="146"/>
    <n v="95400"/>
    <x v="144"/>
    <x v="3"/>
    <x v="3"/>
    <x v="3"/>
    <x v="0"/>
  </r>
  <r>
    <x v="4"/>
    <x v="1"/>
    <x v="2"/>
    <x v="1"/>
    <x v="144"/>
    <n v="10"/>
    <n v="300"/>
    <x v="147"/>
    <x v="106"/>
    <x v="147"/>
    <n v="353625"/>
    <x v="146"/>
    <x v="13"/>
    <x v="10"/>
    <x v="10"/>
    <x v="0"/>
  </r>
  <r>
    <x v="4"/>
    <x v="4"/>
    <x v="2"/>
    <x v="1"/>
    <x v="145"/>
    <n v="10"/>
    <n v="300"/>
    <x v="148"/>
    <x v="107"/>
    <x v="148"/>
    <n v="729500"/>
    <x v="147"/>
    <x v="14"/>
    <x v="11"/>
    <x v="11"/>
    <x v="0"/>
  </r>
  <r>
    <x v="0"/>
    <x v="4"/>
    <x v="2"/>
    <x v="1"/>
    <x v="146"/>
    <n v="10"/>
    <n v="350"/>
    <x v="149"/>
    <x v="108"/>
    <x v="149"/>
    <n v="897000"/>
    <x v="148"/>
    <x v="4"/>
    <x v="4"/>
    <x v="4"/>
    <x v="0"/>
  </r>
  <r>
    <x v="3"/>
    <x v="2"/>
    <x v="2"/>
    <x v="1"/>
    <x v="147"/>
    <n v="10"/>
    <n v="125"/>
    <x v="150"/>
    <x v="109"/>
    <x v="150"/>
    <n v="358560"/>
    <x v="144"/>
    <x v="4"/>
    <x v="4"/>
    <x v="4"/>
    <x v="0"/>
  </r>
  <r>
    <x v="1"/>
    <x v="0"/>
    <x v="2"/>
    <x v="1"/>
    <x v="148"/>
    <n v="10"/>
    <n v="15"/>
    <x v="151"/>
    <x v="110"/>
    <x v="151"/>
    <n v="2180"/>
    <x v="149"/>
    <x v="6"/>
    <x v="6"/>
    <x v="6"/>
    <x v="0"/>
  </r>
  <r>
    <x v="0"/>
    <x v="0"/>
    <x v="2"/>
    <x v="1"/>
    <x v="149"/>
    <n v="10"/>
    <n v="20"/>
    <x v="152"/>
    <x v="111"/>
    <x v="152"/>
    <n v="20740"/>
    <x v="150"/>
    <x v="6"/>
    <x v="6"/>
    <x v="6"/>
    <x v="0"/>
  </r>
  <r>
    <x v="0"/>
    <x v="4"/>
    <x v="2"/>
    <x v="1"/>
    <x v="150"/>
    <n v="10"/>
    <n v="20"/>
    <x v="153"/>
    <x v="112"/>
    <x v="153"/>
    <n v="10560"/>
    <x v="151"/>
    <x v="6"/>
    <x v="6"/>
    <x v="6"/>
    <x v="0"/>
  </r>
  <r>
    <x v="1"/>
    <x v="4"/>
    <x v="2"/>
    <x v="1"/>
    <x v="151"/>
    <n v="10"/>
    <n v="15"/>
    <x v="154"/>
    <x v="113"/>
    <x v="154"/>
    <n v="6710"/>
    <x v="152"/>
    <x v="7"/>
    <x v="7"/>
    <x v="7"/>
    <x v="1"/>
  </r>
  <r>
    <x v="1"/>
    <x v="3"/>
    <x v="2"/>
    <x v="1"/>
    <x v="62"/>
    <n v="10"/>
    <n v="15"/>
    <x v="62"/>
    <x v="114"/>
    <x v="155"/>
    <n v="15140"/>
    <x v="153"/>
    <x v="7"/>
    <x v="7"/>
    <x v="7"/>
    <x v="1"/>
  </r>
  <r>
    <x v="0"/>
    <x v="4"/>
    <x v="2"/>
    <x v="1"/>
    <x v="138"/>
    <n v="10"/>
    <n v="350"/>
    <x v="141"/>
    <x v="101"/>
    <x v="141"/>
    <n v="71240"/>
    <x v="141"/>
    <x v="2"/>
    <x v="2"/>
    <x v="2"/>
    <x v="0"/>
  </r>
  <r>
    <x v="3"/>
    <x v="3"/>
    <x v="2"/>
    <x v="1"/>
    <x v="141"/>
    <n v="10"/>
    <n v="125"/>
    <x v="144"/>
    <x v="68"/>
    <x v="144"/>
    <n v="136560"/>
    <x v="144"/>
    <x v="2"/>
    <x v="2"/>
    <x v="2"/>
    <x v="0"/>
  </r>
  <r>
    <x v="2"/>
    <x v="4"/>
    <x v="3"/>
    <x v="1"/>
    <x v="152"/>
    <n v="120"/>
    <n v="12"/>
    <x v="155"/>
    <x v="115"/>
    <x v="156"/>
    <n v="4395"/>
    <x v="154"/>
    <x v="3"/>
    <x v="3"/>
    <x v="3"/>
    <x v="0"/>
  </r>
  <r>
    <x v="0"/>
    <x v="0"/>
    <x v="3"/>
    <x v="1"/>
    <x v="153"/>
    <n v="120"/>
    <n v="20"/>
    <x v="156"/>
    <x v="116"/>
    <x v="157"/>
    <n v="26460"/>
    <x v="155"/>
    <x v="9"/>
    <x v="6"/>
    <x v="6"/>
    <x v="1"/>
  </r>
  <r>
    <x v="0"/>
    <x v="2"/>
    <x v="3"/>
    <x v="1"/>
    <x v="154"/>
    <n v="120"/>
    <n v="350"/>
    <x v="157"/>
    <x v="117"/>
    <x v="158"/>
    <n v="566020"/>
    <x v="156"/>
    <x v="10"/>
    <x v="7"/>
    <x v="7"/>
    <x v="0"/>
  </r>
  <r>
    <x v="2"/>
    <x v="2"/>
    <x v="4"/>
    <x v="1"/>
    <x v="155"/>
    <n v="250"/>
    <n v="12"/>
    <x v="158"/>
    <x v="118"/>
    <x v="159"/>
    <n v="2598"/>
    <x v="157"/>
    <x v="14"/>
    <x v="11"/>
    <x v="11"/>
    <x v="0"/>
  </r>
  <r>
    <x v="0"/>
    <x v="4"/>
    <x v="4"/>
    <x v="1"/>
    <x v="156"/>
    <n v="250"/>
    <n v="350"/>
    <x v="159"/>
    <x v="119"/>
    <x v="160"/>
    <n v="90740"/>
    <x v="158"/>
    <x v="9"/>
    <x v="6"/>
    <x v="6"/>
    <x v="1"/>
  </r>
  <r>
    <x v="0"/>
    <x v="2"/>
    <x v="4"/>
    <x v="1"/>
    <x v="154"/>
    <n v="250"/>
    <n v="350"/>
    <x v="157"/>
    <x v="117"/>
    <x v="158"/>
    <n v="566020"/>
    <x v="156"/>
    <x v="10"/>
    <x v="7"/>
    <x v="7"/>
    <x v="0"/>
  </r>
  <r>
    <x v="1"/>
    <x v="3"/>
    <x v="4"/>
    <x v="1"/>
    <x v="62"/>
    <n v="250"/>
    <n v="15"/>
    <x v="62"/>
    <x v="114"/>
    <x v="155"/>
    <n v="15140"/>
    <x v="153"/>
    <x v="7"/>
    <x v="7"/>
    <x v="7"/>
    <x v="1"/>
  </r>
  <r>
    <x v="0"/>
    <x v="3"/>
    <x v="5"/>
    <x v="1"/>
    <x v="157"/>
    <n v="260"/>
    <n v="350"/>
    <x v="160"/>
    <x v="120"/>
    <x v="161"/>
    <n v="484900"/>
    <x v="159"/>
    <x v="8"/>
    <x v="8"/>
    <x v="8"/>
    <x v="0"/>
  </r>
  <r>
    <x v="3"/>
    <x v="3"/>
    <x v="5"/>
    <x v="1"/>
    <x v="158"/>
    <n v="260"/>
    <n v="125"/>
    <x v="161"/>
    <x v="121"/>
    <x v="162"/>
    <n v="128880"/>
    <x v="144"/>
    <x v="13"/>
    <x v="10"/>
    <x v="10"/>
    <x v="0"/>
  </r>
  <r>
    <x v="0"/>
    <x v="1"/>
    <x v="5"/>
    <x v="1"/>
    <x v="159"/>
    <n v="260"/>
    <n v="350"/>
    <x v="162"/>
    <x v="122"/>
    <x v="163"/>
    <n v="495820"/>
    <x v="160"/>
    <x v="6"/>
    <x v="6"/>
    <x v="6"/>
    <x v="0"/>
  </r>
  <r>
    <x v="1"/>
    <x v="4"/>
    <x v="5"/>
    <x v="1"/>
    <x v="151"/>
    <n v="260"/>
    <n v="15"/>
    <x v="154"/>
    <x v="113"/>
    <x v="154"/>
    <n v="6710"/>
    <x v="152"/>
    <x v="7"/>
    <x v="7"/>
    <x v="7"/>
    <x v="1"/>
  </r>
  <r>
    <x v="0"/>
    <x v="0"/>
    <x v="5"/>
    <x v="1"/>
    <x v="160"/>
    <n v="260"/>
    <n v="350"/>
    <x v="163"/>
    <x v="123"/>
    <x v="164"/>
    <n v="462280"/>
    <x v="161"/>
    <x v="12"/>
    <x v="2"/>
    <x v="2"/>
    <x v="1"/>
  </r>
  <r>
    <x v="0"/>
    <x v="1"/>
    <x v="1"/>
    <x v="2"/>
    <x v="161"/>
    <n v="5"/>
    <n v="7"/>
    <x v="164"/>
    <x v="124"/>
    <x v="165"/>
    <n v="5795"/>
    <x v="162"/>
    <x v="7"/>
    <x v="7"/>
    <x v="7"/>
    <x v="1"/>
  </r>
  <r>
    <x v="0"/>
    <x v="1"/>
    <x v="2"/>
    <x v="2"/>
    <x v="162"/>
    <n v="10"/>
    <n v="7"/>
    <x v="165"/>
    <x v="125"/>
    <x v="166"/>
    <n v="6860"/>
    <x v="163"/>
    <x v="0"/>
    <x v="0"/>
    <x v="0"/>
    <x v="0"/>
  </r>
  <r>
    <x v="0"/>
    <x v="0"/>
    <x v="2"/>
    <x v="2"/>
    <x v="163"/>
    <n v="10"/>
    <n v="7"/>
    <x v="166"/>
    <x v="126"/>
    <x v="167"/>
    <n v="11745"/>
    <x v="164"/>
    <x v="9"/>
    <x v="6"/>
    <x v="6"/>
    <x v="1"/>
  </r>
  <r>
    <x v="0"/>
    <x v="3"/>
    <x v="2"/>
    <x v="2"/>
    <x v="164"/>
    <n v="10"/>
    <n v="7"/>
    <x v="167"/>
    <x v="127"/>
    <x v="168"/>
    <n v="13445"/>
    <x v="165"/>
    <x v="10"/>
    <x v="7"/>
    <x v="7"/>
    <x v="0"/>
  </r>
  <r>
    <x v="2"/>
    <x v="0"/>
    <x v="2"/>
    <x v="2"/>
    <x v="165"/>
    <n v="10"/>
    <n v="12"/>
    <x v="168"/>
    <x v="128"/>
    <x v="169"/>
    <n v="7293"/>
    <x v="166"/>
    <x v="2"/>
    <x v="2"/>
    <x v="2"/>
    <x v="0"/>
  </r>
  <r>
    <x v="2"/>
    <x v="0"/>
    <x v="3"/>
    <x v="2"/>
    <x v="165"/>
    <n v="120"/>
    <n v="12"/>
    <x v="168"/>
    <x v="128"/>
    <x v="169"/>
    <n v="7293"/>
    <x v="166"/>
    <x v="2"/>
    <x v="2"/>
    <x v="2"/>
    <x v="0"/>
  </r>
  <r>
    <x v="0"/>
    <x v="3"/>
    <x v="4"/>
    <x v="2"/>
    <x v="164"/>
    <n v="250"/>
    <n v="7"/>
    <x v="167"/>
    <x v="127"/>
    <x v="168"/>
    <n v="13445"/>
    <x v="165"/>
    <x v="10"/>
    <x v="7"/>
    <x v="7"/>
    <x v="0"/>
  </r>
  <r>
    <x v="0"/>
    <x v="3"/>
    <x v="5"/>
    <x v="2"/>
    <x v="166"/>
    <n v="260"/>
    <n v="7"/>
    <x v="169"/>
    <x v="129"/>
    <x v="170"/>
    <n v="8415"/>
    <x v="167"/>
    <x v="4"/>
    <x v="4"/>
    <x v="4"/>
    <x v="0"/>
  </r>
  <r>
    <x v="2"/>
    <x v="3"/>
    <x v="5"/>
    <x v="2"/>
    <x v="167"/>
    <n v="260"/>
    <n v="12"/>
    <x v="170"/>
    <x v="130"/>
    <x v="171"/>
    <n v="3369"/>
    <x v="168"/>
    <x v="5"/>
    <x v="5"/>
    <x v="5"/>
    <x v="0"/>
  </r>
  <r>
    <x v="0"/>
    <x v="1"/>
    <x v="5"/>
    <x v="2"/>
    <x v="161"/>
    <n v="260"/>
    <n v="7"/>
    <x v="164"/>
    <x v="124"/>
    <x v="165"/>
    <n v="5795"/>
    <x v="162"/>
    <x v="7"/>
    <x v="7"/>
    <x v="7"/>
    <x v="1"/>
  </r>
  <r>
    <x v="2"/>
    <x v="2"/>
    <x v="0"/>
    <x v="2"/>
    <x v="157"/>
    <n v="3"/>
    <n v="12"/>
    <x v="171"/>
    <x v="131"/>
    <x v="172"/>
    <n v="5595"/>
    <x v="169"/>
    <x v="8"/>
    <x v="8"/>
    <x v="8"/>
    <x v="0"/>
  </r>
  <r>
    <x v="2"/>
    <x v="1"/>
    <x v="0"/>
    <x v="2"/>
    <x v="168"/>
    <n v="3"/>
    <n v="12"/>
    <x v="172"/>
    <x v="132"/>
    <x v="173"/>
    <n v="3348"/>
    <x v="170"/>
    <x v="8"/>
    <x v="8"/>
    <x v="8"/>
    <x v="0"/>
  </r>
  <r>
    <x v="0"/>
    <x v="2"/>
    <x v="0"/>
    <x v="2"/>
    <x v="169"/>
    <n v="3"/>
    <n v="20"/>
    <x v="173"/>
    <x v="133"/>
    <x v="174"/>
    <n v="15630"/>
    <x v="171"/>
    <x v="14"/>
    <x v="11"/>
    <x v="11"/>
    <x v="0"/>
  </r>
  <r>
    <x v="4"/>
    <x v="4"/>
    <x v="0"/>
    <x v="2"/>
    <x v="170"/>
    <n v="3"/>
    <n v="300"/>
    <x v="174"/>
    <x v="134"/>
    <x v="175"/>
    <n v="247750"/>
    <x v="172"/>
    <x v="1"/>
    <x v="1"/>
    <x v="1"/>
    <x v="0"/>
  </r>
  <r>
    <x v="0"/>
    <x v="1"/>
    <x v="0"/>
    <x v="2"/>
    <x v="171"/>
    <n v="3"/>
    <n v="7"/>
    <x v="175"/>
    <x v="135"/>
    <x v="176"/>
    <n v="5080"/>
    <x v="173"/>
    <x v="11"/>
    <x v="9"/>
    <x v="9"/>
    <x v="1"/>
  </r>
  <r>
    <x v="1"/>
    <x v="3"/>
    <x v="0"/>
    <x v="2"/>
    <x v="172"/>
    <n v="3"/>
    <n v="15"/>
    <x v="176"/>
    <x v="136"/>
    <x v="177"/>
    <n v="27910"/>
    <x v="174"/>
    <x v="15"/>
    <x v="9"/>
    <x v="9"/>
    <x v="0"/>
  </r>
  <r>
    <x v="0"/>
    <x v="4"/>
    <x v="0"/>
    <x v="2"/>
    <x v="173"/>
    <n v="3"/>
    <n v="7"/>
    <x v="177"/>
    <x v="137"/>
    <x v="178"/>
    <n v="2850"/>
    <x v="175"/>
    <x v="2"/>
    <x v="2"/>
    <x v="2"/>
    <x v="0"/>
  </r>
  <r>
    <x v="0"/>
    <x v="2"/>
    <x v="0"/>
    <x v="2"/>
    <x v="174"/>
    <n v="3"/>
    <n v="7"/>
    <x v="178"/>
    <x v="138"/>
    <x v="179"/>
    <n v="12435"/>
    <x v="176"/>
    <x v="2"/>
    <x v="2"/>
    <x v="2"/>
    <x v="0"/>
  </r>
  <r>
    <x v="0"/>
    <x v="2"/>
    <x v="1"/>
    <x v="2"/>
    <x v="175"/>
    <n v="5"/>
    <n v="350"/>
    <x v="179"/>
    <x v="139"/>
    <x v="180"/>
    <n v="359970"/>
    <x v="177"/>
    <x v="0"/>
    <x v="0"/>
    <x v="0"/>
    <x v="0"/>
  </r>
  <r>
    <x v="3"/>
    <x v="4"/>
    <x v="1"/>
    <x v="2"/>
    <x v="176"/>
    <n v="5"/>
    <n v="125"/>
    <x v="180"/>
    <x v="140"/>
    <x v="181"/>
    <n v="435240"/>
    <x v="178"/>
    <x v="4"/>
    <x v="4"/>
    <x v="4"/>
    <x v="0"/>
  </r>
  <r>
    <x v="0"/>
    <x v="3"/>
    <x v="1"/>
    <x v="2"/>
    <x v="177"/>
    <n v="5"/>
    <n v="350"/>
    <x v="181"/>
    <x v="141"/>
    <x v="182"/>
    <n v="187200"/>
    <x v="179"/>
    <x v="9"/>
    <x v="6"/>
    <x v="6"/>
    <x v="1"/>
  </r>
  <r>
    <x v="2"/>
    <x v="1"/>
    <x v="1"/>
    <x v="2"/>
    <x v="178"/>
    <n v="5"/>
    <n v="12"/>
    <x v="182"/>
    <x v="142"/>
    <x v="183"/>
    <n v="7026"/>
    <x v="180"/>
    <x v="15"/>
    <x v="9"/>
    <x v="9"/>
    <x v="0"/>
  </r>
  <r>
    <x v="4"/>
    <x v="3"/>
    <x v="1"/>
    <x v="2"/>
    <x v="179"/>
    <n v="5"/>
    <n v="300"/>
    <x v="183"/>
    <x v="143"/>
    <x v="184"/>
    <n v="275000"/>
    <x v="181"/>
    <x v="12"/>
    <x v="2"/>
    <x v="2"/>
    <x v="1"/>
  </r>
  <r>
    <x v="0"/>
    <x v="2"/>
    <x v="2"/>
    <x v="2"/>
    <x v="180"/>
    <n v="10"/>
    <n v="20"/>
    <x v="184"/>
    <x v="144"/>
    <x v="185"/>
    <n v="13030"/>
    <x v="182"/>
    <x v="8"/>
    <x v="8"/>
    <x v="8"/>
    <x v="0"/>
  </r>
  <r>
    <x v="3"/>
    <x v="4"/>
    <x v="2"/>
    <x v="2"/>
    <x v="181"/>
    <n v="10"/>
    <n v="125"/>
    <x v="185"/>
    <x v="145"/>
    <x v="186"/>
    <n v="359040"/>
    <x v="183"/>
    <x v="3"/>
    <x v="3"/>
    <x v="3"/>
    <x v="0"/>
  </r>
  <r>
    <x v="3"/>
    <x v="2"/>
    <x v="2"/>
    <x v="2"/>
    <x v="182"/>
    <n v="10"/>
    <n v="125"/>
    <x v="186"/>
    <x v="146"/>
    <x v="187"/>
    <n v="286200"/>
    <x v="184"/>
    <x v="3"/>
    <x v="3"/>
    <x v="3"/>
    <x v="0"/>
  </r>
  <r>
    <x v="4"/>
    <x v="3"/>
    <x v="2"/>
    <x v="2"/>
    <x v="183"/>
    <n v="10"/>
    <n v="300"/>
    <x v="187"/>
    <x v="147"/>
    <x v="188"/>
    <n v="401750"/>
    <x v="185"/>
    <x v="13"/>
    <x v="10"/>
    <x v="10"/>
    <x v="0"/>
  </r>
  <r>
    <x v="0"/>
    <x v="4"/>
    <x v="2"/>
    <x v="2"/>
    <x v="184"/>
    <n v="10"/>
    <n v="7"/>
    <x v="188"/>
    <x v="148"/>
    <x v="189"/>
    <n v="11635"/>
    <x v="186"/>
    <x v="14"/>
    <x v="11"/>
    <x v="11"/>
    <x v="0"/>
  </r>
  <r>
    <x v="4"/>
    <x v="4"/>
    <x v="2"/>
    <x v="2"/>
    <x v="170"/>
    <n v="10"/>
    <n v="300"/>
    <x v="174"/>
    <x v="134"/>
    <x v="175"/>
    <n v="247750"/>
    <x v="172"/>
    <x v="1"/>
    <x v="1"/>
    <x v="1"/>
    <x v="0"/>
  </r>
  <r>
    <x v="0"/>
    <x v="4"/>
    <x v="2"/>
    <x v="2"/>
    <x v="185"/>
    <n v="10"/>
    <n v="350"/>
    <x v="189"/>
    <x v="149"/>
    <x v="190"/>
    <n v="156520"/>
    <x v="187"/>
    <x v="1"/>
    <x v="1"/>
    <x v="1"/>
    <x v="0"/>
  </r>
  <r>
    <x v="1"/>
    <x v="2"/>
    <x v="2"/>
    <x v="2"/>
    <x v="186"/>
    <n v="10"/>
    <n v="15"/>
    <x v="190"/>
    <x v="150"/>
    <x v="191"/>
    <n v="26200"/>
    <x v="188"/>
    <x v="6"/>
    <x v="6"/>
    <x v="6"/>
    <x v="0"/>
  </r>
  <r>
    <x v="0"/>
    <x v="0"/>
    <x v="2"/>
    <x v="2"/>
    <x v="187"/>
    <n v="10"/>
    <n v="350"/>
    <x v="191"/>
    <x v="151"/>
    <x v="192"/>
    <n v="319280"/>
    <x v="189"/>
    <x v="7"/>
    <x v="7"/>
    <x v="7"/>
    <x v="1"/>
  </r>
  <r>
    <x v="0"/>
    <x v="0"/>
    <x v="2"/>
    <x v="2"/>
    <x v="188"/>
    <n v="10"/>
    <n v="20"/>
    <x v="192"/>
    <x v="152"/>
    <x v="193"/>
    <n v="13890"/>
    <x v="190"/>
    <x v="7"/>
    <x v="7"/>
    <x v="7"/>
    <x v="1"/>
  </r>
  <r>
    <x v="3"/>
    <x v="4"/>
    <x v="2"/>
    <x v="2"/>
    <x v="189"/>
    <n v="10"/>
    <n v="125"/>
    <x v="193"/>
    <x v="153"/>
    <x v="194"/>
    <n v="103320"/>
    <x v="191"/>
    <x v="10"/>
    <x v="7"/>
    <x v="7"/>
    <x v="0"/>
  </r>
  <r>
    <x v="3"/>
    <x v="2"/>
    <x v="2"/>
    <x v="2"/>
    <x v="190"/>
    <n v="10"/>
    <n v="125"/>
    <x v="194"/>
    <x v="154"/>
    <x v="195"/>
    <n v="84480"/>
    <x v="192"/>
    <x v="7"/>
    <x v="7"/>
    <x v="7"/>
    <x v="1"/>
  </r>
  <r>
    <x v="0"/>
    <x v="0"/>
    <x v="2"/>
    <x v="2"/>
    <x v="191"/>
    <n v="10"/>
    <n v="20"/>
    <x v="195"/>
    <x v="155"/>
    <x v="196"/>
    <n v="18020"/>
    <x v="193"/>
    <x v="12"/>
    <x v="2"/>
    <x v="2"/>
    <x v="1"/>
  </r>
  <r>
    <x v="0"/>
    <x v="4"/>
    <x v="2"/>
    <x v="2"/>
    <x v="192"/>
    <n v="10"/>
    <n v="20"/>
    <x v="196"/>
    <x v="156"/>
    <x v="197"/>
    <n v="26630"/>
    <x v="194"/>
    <x v="2"/>
    <x v="2"/>
    <x v="2"/>
    <x v="0"/>
  </r>
  <r>
    <x v="0"/>
    <x v="2"/>
    <x v="2"/>
    <x v="2"/>
    <x v="193"/>
    <n v="10"/>
    <n v="7"/>
    <x v="197"/>
    <x v="157"/>
    <x v="198"/>
    <n v="10680"/>
    <x v="195"/>
    <x v="12"/>
    <x v="2"/>
    <x v="2"/>
    <x v="1"/>
  </r>
  <r>
    <x v="1"/>
    <x v="1"/>
    <x v="2"/>
    <x v="2"/>
    <x v="194"/>
    <n v="10"/>
    <n v="15"/>
    <x v="198"/>
    <x v="158"/>
    <x v="199"/>
    <n v="21160"/>
    <x v="196"/>
    <x v="12"/>
    <x v="2"/>
    <x v="2"/>
    <x v="1"/>
  </r>
  <r>
    <x v="1"/>
    <x v="4"/>
    <x v="3"/>
    <x v="2"/>
    <x v="195"/>
    <n v="120"/>
    <n v="15"/>
    <x v="199"/>
    <x v="159"/>
    <x v="200"/>
    <n v="5550"/>
    <x v="197"/>
    <x v="0"/>
    <x v="0"/>
    <x v="0"/>
    <x v="0"/>
  </r>
  <r>
    <x v="1"/>
    <x v="3"/>
    <x v="3"/>
    <x v="2"/>
    <x v="196"/>
    <n v="120"/>
    <n v="15"/>
    <x v="200"/>
    <x v="160"/>
    <x v="201"/>
    <n v="28610"/>
    <x v="198"/>
    <x v="0"/>
    <x v="0"/>
    <x v="0"/>
    <x v="0"/>
  </r>
  <r>
    <x v="3"/>
    <x v="1"/>
    <x v="3"/>
    <x v="2"/>
    <x v="197"/>
    <n v="120"/>
    <n v="125"/>
    <x v="201"/>
    <x v="161"/>
    <x v="202"/>
    <n v="96840"/>
    <x v="199"/>
    <x v="8"/>
    <x v="8"/>
    <x v="8"/>
    <x v="0"/>
  </r>
  <r>
    <x v="0"/>
    <x v="4"/>
    <x v="3"/>
    <x v="2"/>
    <x v="185"/>
    <n v="120"/>
    <n v="350"/>
    <x v="189"/>
    <x v="149"/>
    <x v="190"/>
    <n v="156520"/>
    <x v="187"/>
    <x v="1"/>
    <x v="1"/>
    <x v="1"/>
    <x v="0"/>
  </r>
  <r>
    <x v="0"/>
    <x v="4"/>
    <x v="3"/>
    <x v="2"/>
    <x v="198"/>
    <n v="120"/>
    <n v="20"/>
    <x v="202"/>
    <x v="162"/>
    <x v="203"/>
    <n v="28320"/>
    <x v="200"/>
    <x v="5"/>
    <x v="5"/>
    <x v="5"/>
    <x v="0"/>
  </r>
  <r>
    <x v="0"/>
    <x v="2"/>
    <x v="3"/>
    <x v="2"/>
    <x v="199"/>
    <n v="120"/>
    <n v="20"/>
    <x v="203"/>
    <x v="163"/>
    <x v="204"/>
    <n v="15790"/>
    <x v="201"/>
    <x v="5"/>
    <x v="5"/>
    <x v="5"/>
    <x v="0"/>
  </r>
  <r>
    <x v="3"/>
    <x v="4"/>
    <x v="3"/>
    <x v="2"/>
    <x v="189"/>
    <n v="120"/>
    <n v="125"/>
    <x v="193"/>
    <x v="153"/>
    <x v="194"/>
    <n v="103320"/>
    <x v="191"/>
    <x v="10"/>
    <x v="7"/>
    <x v="7"/>
    <x v="0"/>
  </r>
  <r>
    <x v="3"/>
    <x v="2"/>
    <x v="3"/>
    <x v="2"/>
    <x v="190"/>
    <n v="120"/>
    <n v="125"/>
    <x v="194"/>
    <x v="154"/>
    <x v="195"/>
    <n v="84480"/>
    <x v="192"/>
    <x v="7"/>
    <x v="7"/>
    <x v="7"/>
    <x v="1"/>
  </r>
  <r>
    <x v="0"/>
    <x v="2"/>
    <x v="3"/>
    <x v="2"/>
    <x v="200"/>
    <n v="120"/>
    <n v="20"/>
    <x v="204"/>
    <x v="164"/>
    <x v="205"/>
    <n v="10330"/>
    <x v="202"/>
    <x v="12"/>
    <x v="2"/>
    <x v="2"/>
    <x v="1"/>
  </r>
  <r>
    <x v="4"/>
    <x v="1"/>
    <x v="3"/>
    <x v="2"/>
    <x v="201"/>
    <n v="120"/>
    <n v="300"/>
    <x v="205"/>
    <x v="165"/>
    <x v="206"/>
    <n v="312500"/>
    <x v="203"/>
    <x v="2"/>
    <x v="2"/>
    <x v="2"/>
    <x v="0"/>
  </r>
  <r>
    <x v="0"/>
    <x v="0"/>
    <x v="4"/>
    <x v="2"/>
    <x v="188"/>
    <n v="250"/>
    <n v="20"/>
    <x v="192"/>
    <x v="152"/>
    <x v="193"/>
    <n v="13890"/>
    <x v="190"/>
    <x v="7"/>
    <x v="7"/>
    <x v="7"/>
    <x v="1"/>
  </r>
  <r>
    <x v="0"/>
    <x v="4"/>
    <x v="4"/>
    <x v="2"/>
    <x v="202"/>
    <n v="250"/>
    <n v="20"/>
    <x v="206"/>
    <x v="166"/>
    <x v="207"/>
    <n v="12650"/>
    <x v="204"/>
    <x v="11"/>
    <x v="9"/>
    <x v="9"/>
    <x v="1"/>
  </r>
  <r>
    <x v="0"/>
    <x v="1"/>
    <x v="4"/>
    <x v="2"/>
    <x v="203"/>
    <n v="250"/>
    <n v="20"/>
    <x v="207"/>
    <x v="167"/>
    <x v="208"/>
    <n v="22970"/>
    <x v="205"/>
    <x v="11"/>
    <x v="9"/>
    <x v="9"/>
    <x v="1"/>
  </r>
  <r>
    <x v="0"/>
    <x v="4"/>
    <x v="4"/>
    <x v="2"/>
    <x v="192"/>
    <n v="250"/>
    <n v="20"/>
    <x v="196"/>
    <x v="156"/>
    <x v="197"/>
    <n v="26630"/>
    <x v="194"/>
    <x v="2"/>
    <x v="2"/>
    <x v="2"/>
    <x v="0"/>
  </r>
  <r>
    <x v="0"/>
    <x v="4"/>
    <x v="4"/>
    <x v="2"/>
    <x v="173"/>
    <n v="250"/>
    <n v="7"/>
    <x v="177"/>
    <x v="137"/>
    <x v="178"/>
    <n v="2850"/>
    <x v="175"/>
    <x v="2"/>
    <x v="2"/>
    <x v="2"/>
    <x v="0"/>
  </r>
  <r>
    <x v="0"/>
    <x v="2"/>
    <x v="4"/>
    <x v="2"/>
    <x v="174"/>
    <n v="250"/>
    <n v="7"/>
    <x v="178"/>
    <x v="138"/>
    <x v="179"/>
    <n v="12435"/>
    <x v="176"/>
    <x v="2"/>
    <x v="2"/>
    <x v="2"/>
    <x v="0"/>
  </r>
  <r>
    <x v="0"/>
    <x v="1"/>
    <x v="5"/>
    <x v="2"/>
    <x v="204"/>
    <n v="260"/>
    <n v="350"/>
    <x v="208"/>
    <x v="168"/>
    <x v="209"/>
    <n v="351000"/>
    <x v="206"/>
    <x v="8"/>
    <x v="8"/>
    <x v="8"/>
    <x v="0"/>
  </r>
  <r>
    <x v="0"/>
    <x v="0"/>
    <x v="5"/>
    <x v="2"/>
    <x v="205"/>
    <n v="260"/>
    <n v="350"/>
    <x v="209"/>
    <x v="169"/>
    <x v="210"/>
    <n v="143520"/>
    <x v="207"/>
    <x v="5"/>
    <x v="5"/>
    <x v="5"/>
    <x v="0"/>
  </r>
  <r>
    <x v="0"/>
    <x v="0"/>
    <x v="5"/>
    <x v="2"/>
    <x v="187"/>
    <n v="260"/>
    <n v="350"/>
    <x v="191"/>
    <x v="151"/>
    <x v="192"/>
    <n v="319280"/>
    <x v="189"/>
    <x v="7"/>
    <x v="7"/>
    <x v="7"/>
    <x v="1"/>
  </r>
  <r>
    <x v="4"/>
    <x v="1"/>
    <x v="5"/>
    <x v="2"/>
    <x v="201"/>
    <n v="260"/>
    <n v="300"/>
    <x v="205"/>
    <x v="165"/>
    <x v="206"/>
    <n v="312500"/>
    <x v="203"/>
    <x v="2"/>
    <x v="2"/>
    <x v="2"/>
    <x v="0"/>
  </r>
  <r>
    <x v="1"/>
    <x v="2"/>
    <x v="2"/>
    <x v="2"/>
    <x v="206"/>
    <n v="10"/>
    <n v="15"/>
    <x v="210"/>
    <x v="170"/>
    <x v="211"/>
    <n v="38010"/>
    <x v="208"/>
    <x v="13"/>
    <x v="10"/>
    <x v="10"/>
    <x v="0"/>
  </r>
  <r>
    <x v="0"/>
    <x v="4"/>
    <x v="0"/>
    <x v="2"/>
    <x v="207"/>
    <n v="3"/>
    <n v="20"/>
    <x v="211"/>
    <x v="171"/>
    <x v="212"/>
    <n v="11175"/>
    <x v="209"/>
    <x v="0"/>
    <x v="0"/>
    <x v="0"/>
    <x v="0"/>
  </r>
  <r>
    <x v="1"/>
    <x v="0"/>
    <x v="0"/>
    <x v="2"/>
    <x v="126"/>
    <n v="3"/>
    <n v="15"/>
    <x v="212"/>
    <x v="172"/>
    <x v="213"/>
    <n v="28440"/>
    <x v="210"/>
    <x v="1"/>
    <x v="1"/>
    <x v="1"/>
    <x v="0"/>
  </r>
  <r>
    <x v="2"/>
    <x v="3"/>
    <x v="0"/>
    <x v="2"/>
    <x v="208"/>
    <n v="3"/>
    <n v="12"/>
    <x v="213"/>
    <x v="173"/>
    <x v="214"/>
    <n v="1686"/>
    <x v="211"/>
    <x v="6"/>
    <x v="6"/>
    <x v="6"/>
    <x v="0"/>
  </r>
  <r>
    <x v="2"/>
    <x v="0"/>
    <x v="0"/>
    <x v="2"/>
    <x v="209"/>
    <n v="3"/>
    <n v="12"/>
    <x v="214"/>
    <x v="174"/>
    <x v="215"/>
    <n v="6897"/>
    <x v="212"/>
    <x v="7"/>
    <x v="7"/>
    <x v="7"/>
    <x v="1"/>
  </r>
  <r>
    <x v="1"/>
    <x v="4"/>
    <x v="0"/>
    <x v="2"/>
    <x v="210"/>
    <n v="3"/>
    <n v="15"/>
    <x v="215"/>
    <x v="175"/>
    <x v="216"/>
    <n v="20300"/>
    <x v="213"/>
    <x v="15"/>
    <x v="9"/>
    <x v="9"/>
    <x v="0"/>
  </r>
  <r>
    <x v="0"/>
    <x v="4"/>
    <x v="0"/>
    <x v="2"/>
    <x v="73"/>
    <n v="3"/>
    <n v="7"/>
    <x v="73"/>
    <x v="176"/>
    <x v="217"/>
    <n v="1315"/>
    <x v="214"/>
    <x v="11"/>
    <x v="9"/>
    <x v="9"/>
    <x v="1"/>
  </r>
  <r>
    <x v="3"/>
    <x v="1"/>
    <x v="0"/>
    <x v="2"/>
    <x v="211"/>
    <n v="3"/>
    <n v="125"/>
    <x v="216"/>
    <x v="83"/>
    <x v="218"/>
    <n v="106440"/>
    <x v="215"/>
    <x v="12"/>
    <x v="2"/>
    <x v="2"/>
    <x v="1"/>
  </r>
  <r>
    <x v="0"/>
    <x v="3"/>
    <x v="1"/>
    <x v="2"/>
    <x v="212"/>
    <n v="5"/>
    <n v="350"/>
    <x v="217"/>
    <x v="177"/>
    <x v="219"/>
    <n v="254800"/>
    <x v="216"/>
    <x v="13"/>
    <x v="10"/>
    <x v="10"/>
    <x v="0"/>
  </r>
  <r>
    <x v="0"/>
    <x v="1"/>
    <x v="1"/>
    <x v="2"/>
    <x v="213"/>
    <n v="5"/>
    <n v="350"/>
    <x v="218"/>
    <x v="178"/>
    <x v="220"/>
    <n v="379600"/>
    <x v="217"/>
    <x v="14"/>
    <x v="11"/>
    <x v="11"/>
    <x v="0"/>
  </r>
  <r>
    <x v="0"/>
    <x v="2"/>
    <x v="1"/>
    <x v="2"/>
    <x v="214"/>
    <n v="5"/>
    <n v="7"/>
    <x v="219"/>
    <x v="179"/>
    <x v="221"/>
    <n v="7015"/>
    <x v="218"/>
    <x v="7"/>
    <x v="7"/>
    <x v="7"/>
    <x v="1"/>
  </r>
  <r>
    <x v="2"/>
    <x v="4"/>
    <x v="1"/>
    <x v="2"/>
    <x v="215"/>
    <n v="5"/>
    <n v="12"/>
    <x v="220"/>
    <x v="180"/>
    <x v="222"/>
    <n v="8169"/>
    <x v="219"/>
    <x v="15"/>
    <x v="9"/>
    <x v="9"/>
    <x v="0"/>
  </r>
  <r>
    <x v="0"/>
    <x v="2"/>
    <x v="2"/>
    <x v="2"/>
    <x v="216"/>
    <n v="10"/>
    <n v="350"/>
    <x v="221"/>
    <x v="181"/>
    <x v="223"/>
    <n v="388960"/>
    <x v="220"/>
    <x v="1"/>
    <x v="1"/>
    <x v="1"/>
    <x v="0"/>
  </r>
  <r>
    <x v="2"/>
    <x v="0"/>
    <x v="2"/>
    <x v="2"/>
    <x v="209"/>
    <n v="10"/>
    <n v="12"/>
    <x v="214"/>
    <x v="174"/>
    <x v="215"/>
    <n v="6897"/>
    <x v="212"/>
    <x v="7"/>
    <x v="7"/>
    <x v="7"/>
    <x v="1"/>
  </r>
  <r>
    <x v="0"/>
    <x v="4"/>
    <x v="2"/>
    <x v="2"/>
    <x v="64"/>
    <n v="10"/>
    <n v="350"/>
    <x v="222"/>
    <x v="182"/>
    <x v="224"/>
    <n v="189020"/>
    <x v="221"/>
    <x v="7"/>
    <x v="7"/>
    <x v="7"/>
    <x v="1"/>
  </r>
  <r>
    <x v="3"/>
    <x v="0"/>
    <x v="3"/>
    <x v="2"/>
    <x v="217"/>
    <n v="120"/>
    <n v="125"/>
    <x v="223"/>
    <x v="183"/>
    <x v="225"/>
    <n v="114240"/>
    <x v="222"/>
    <x v="8"/>
    <x v="8"/>
    <x v="8"/>
    <x v="0"/>
  </r>
  <r>
    <x v="3"/>
    <x v="4"/>
    <x v="3"/>
    <x v="2"/>
    <x v="218"/>
    <n v="120"/>
    <n v="125"/>
    <x v="224"/>
    <x v="184"/>
    <x v="226"/>
    <n v="330600"/>
    <x v="223"/>
    <x v="8"/>
    <x v="8"/>
    <x v="8"/>
    <x v="0"/>
  </r>
  <r>
    <x v="1"/>
    <x v="1"/>
    <x v="3"/>
    <x v="2"/>
    <x v="219"/>
    <n v="120"/>
    <n v="15"/>
    <x v="225"/>
    <x v="185"/>
    <x v="227"/>
    <n v="15300"/>
    <x v="224"/>
    <x v="14"/>
    <x v="11"/>
    <x v="11"/>
    <x v="0"/>
  </r>
  <r>
    <x v="0"/>
    <x v="2"/>
    <x v="3"/>
    <x v="2"/>
    <x v="216"/>
    <n v="120"/>
    <n v="350"/>
    <x v="221"/>
    <x v="181"/>
    <x v="223"/>
    <n v="388960"/>
    <x v="220"/>
    <x v="1"/>
    <x v="1"/>
    <x v="1"/>
    <x v="0"/>
  </r>
  <r>
    <x v="0"/>
    <x v="3"/>
    <x v="3"/>
    <x v="2"/>
    <x v="220"/>
    <n v="120"/>
    <n v="7"/>
    <x v="226"/>
    <x v="186"/>
    <x v="228"/>
    <n v="7490"/>
    <x v="225"/>
    <x v="1"/>
    <x v="1"/>
    <x v="1"/>
    <x v="0"/>
  </r>
  <r>
    <x v="4"/>
    <x v="2"/>
    <x v="3"/>
    <x v="2"/>
    <x v="221"/>
    <n v="120"/>
    <n v="300"/>
    <x v="227"/>
    <x v="187"/>
    <x v="229"/>
    <n v="305250"/>
    <x v="226"/>
    <x v="7"/>
    <x v="7"/>
    <x v="7"/>
    <x v="1"/>
  </r>
  <r>
    <x v="0"/>
    <x v="2"/>
    <x v="3"/>
    <x v="2"/>
    <x v="222"/>
    <n v="120"/>
    <n v="350"/>
    <x v="228"/>
    <x v="188"/>
    <x v="230"/>
    <n v="539760"/>
    <x v="227"/>
    <x v="7"/>
    <x v="7"/>
    <x v="7"/>
    <x v="1"/>
  </r>
  <r>
    <x v="1"/>
    <x v="0"/>
    <x v="4"/>
    <x v="2"/>
    <x v="126"/>
    <n v="250"/>
    <n v="15"/>
    <x v="212"/>
    <x v="172"/>
    <x v="213"/>
    <n v="28440"/>
    <x v="210"/>
    <x v="1"/>
    <x v="1"/>
    <x v="1"/>
    <x v="0"/>
  </r>
  <r>
    <x v="0"/>
    <x v="3"/>
    <x v="4"/>
    <x v="2"/>
    <x v="220"/>
    <n v="250"/>
    <n v="7"/>
    <x v="226"/>
    <x v="186"/>
    <x v="228"/>
    <n v="7490"/>
    <x v="225"/>
    <x v="1"/>
    <x v="1"/>
    <x v="1"/>
    <x v="0"/>
  </r>
  <r>
    <x v="4"/>
    <x v="2"/>
    <x v="4"/>
    <x v="2"/>
    <x v="221"/>
    <n v="250"/>
    <n v="300"/>
    <x v="227"/>
    <x v="187"/>
    <x v="229"/>
    <n v="305250"/>
    <x v="226"/>
    <x v="7"/>
    <x v="7"/>
    <x v="7"/>
    <x v="1"/>
  </r>
  <r>
    <x v="0"/>
    <x v="3"/>
    <x v="4"/>
    <x v="2"/>
    <x v="167"/>
    <n v="250"/>
    <n v="20"/>
    <x v="229"/>
    <x v="189"/>
    <x v="231"/>
    <n v="11230"/>
    <x v="228"/>
    <x v="11"/>
    <x v="9"/>
    <x v="9"/>
    <x v="1"/>
  </r>
  <r>
    <x v="4"/>
    <x v="0"/>
    <x v="4"/>
    <x v="2"/>
    <x v="223"/>
    <n v="250"/>
    <n v="300"/>
    <x v="230"/>
    <x v="190"/>
    <x v="232"/>
    <n v="609000"/>
    <x v="229"/>
    <x v="12"/>
    <x v="2"/>
    <x v="2"/>
    <x v="1"/>
  </r>
  <r>
    <x v="3"/>
    <x v="2"/>
    <x v="5"/>
    <x v="2"/>
    <x v="224"/>
    <n v="260"/>
    <n v="125"/>
    <x v="231"/>
    <x v="146"/>
    <x v="233"/>
    <n v="238500"/>
    <x v="230"/>
    <x v="0"/>
    <x v="0"/>
    <x v="0"/>
    <x v="0"/>
  </r>
  <r>
    <x v="0"/>
    <x v="3"/>
    <x v="5"/>
    <x v="2"/>
    <x v="225"/>
    <n v="260"/>
    <n v="350"/>
    <x v="232"/>
    <x v="191"/>
    <x v="234"/>
    <n v="436540"/>
    <x v="231"/>
    <x v="6"/>
    <x v="6"/>
    <x v="6"/>
    <x v="0"/>
  </r>
  <r>
    <x v="0"/>
    <x v="4"/>
    <x v="5"/>
    <x v="2"/>
    <x v="64"/>
    <n v="260"/>
    <n v="350"/>
    <x v="222"/>
    <x v="182"/>
    <x v="224"/>
    <n v="189020"/>
    <x v="221"/>
    <x v="7"/>
    <x v="7"/>
    <x v="7"/>
    <x v="1"/>
  </r>
  <r>
    <x v="0"/>
    <x v="2"/>
    <x v="5"/>
    <x v="2"/>
    <x v="214"/>
    <n v="260"/>
    <n v="7"/>
    <x v="219"/>
    <x v="179"/>
    <x v="221"/>
    <n v="7015"/>
    <x v="218"/>
    <x v="7"/>
    <x v="7"/>
    <x v="7"/>
    <x v="1"/>
  </r>
  <r>
    <x v="0"/>
    <x v="2"/>
    <x v="5"/>
    <x v="2"/>
    <x v="222"/>
    <n v="260"/>
    <n v="350"/>
    <x v="228"/>
    <x v="188"/>
    <x v="230"/>
    <n v="539760"/>
    <x v="227"/>
    <x v="7"/>
    <x v="7"/>
    <x v="7"/>
    <x v="1"/>
  </r>
  <r>
    <x v="0"/>
    <x v="2"/>
    <x v="1"/>
    <x v="2"/>
    <x v="226"/>
    <n v="5"/>
    <n v="20"/>
    <x v="233"/>
    <x v="192"/>
    <x v="235"/>
    <n v="17570"/>
    <x v="232"/>
    <x v="7"/>
    <x v="7"/>
    <x v="7"/>
    <x v="1"/>
  </r>
  <r>
    <x v="1"/>
    <x v="4"/>
    <x v="2"/>
    <x v="2"/>
    <x v="227"/>
    <n v="10"/>
    <n v="15"/>
    <x v="234"/>
    <x v="193"/>
    <x v="236"/>
    <n v="21980"/>
    <x v="233"/>
    <x v="5"/>
    <x v="5"/>
    <x v="5"/>
    <x v="0"/>
  </r>
  <r>
    <x v="1"/>
    <x v="1"/>
    <x v="2"/>
    <x v="2"/>
    <x v="228"/>
    <n v="10"/>
    <n v="15"/>
    <x v="235"/>
    <x v="194"/>
    <x v="237"/>
    <n v="17430"/>
    <x v="234"/>
    <x v="5"/>
    <x v="5"/>
    <x v="5"/>
    <x v="0"/>
  </r>
  <r>
    <x v="1"/>
    <x v="4"/>
    <x v="2"/>
    <x v="2"/>
    <x v="229"/>
    <n v="10"/>
    <n v="15"/>
    <x v="236"/>
    <x v="195"/>
    <x v="238"/>
    <n v="11530"/>
    <x v="235"/>
    <x v="10"/>
    <x v="7"/>
    <x v="7"/>
    <x v="0"/>
  </r>
  <r>
    <x v="0"/>
    <x v="2"/>
    <x v="2"/>
    <x v="2"/>
    <x v="226"/>
    <n v="10"/>
    <n v="20"/>
    <x v="233"/>
    <x v="192"/>
    <x v="235"/>
    <n v="17570"/>
    <x v="232"/>
    <x v="7"/>
    <x v="7"/>
    <x v="7"/>
    <x v="1"/>
  </r>
  <r>
    <x v="0"/>
    <x v="1"/>
    <x v="3"/>
    <x v="2"/>
    <x v="230"/>
    <n v="120"/>
    <n v="20"/>
    <x v="237"/>
    <x v="196"/>
    <x v="239"/>
    <n v="10010"/>
    <x v="236"/>
    <x v="5"/>
    <x v="5"/>
    <x v="5"/>
    <x v="0"/>
  </r>
  <r>
    <x v="0"/>
    <x v="3"/>
    <x v="3"/>
    <x v="2"/>
    <x v="231"/>
    <n v="120"/>
    <n v="7"/>
    <x v="238"/>
    <x v="197"/>
    <x v="240"/>
    <n v="6665"/>
    <x v="237"/>
    <x v="15"/>
    <x v="9"/>
    <x v="9"/>
    <x v="0"/>
  </r>
  <r>
    <x v="1"/>
    <x v="4"/>
    <x v="4"/>
    <x v="2"/>
    <x v="229"/>
    <n v="250"/>
    <n v="15"/>
    <x v="236"/>
    <x v="195"/>
    <x v="238"/>
    <n v="11530"/>
    <x v="235"/>
    <x v="10"/>
    <x v="7"/>
    <x v="7"/>
    <x v="0"/>
  </r>
  <r>
    <x v="2"/>
    <x v="3"/>
    <x v="0"/>
    <x v="2"/>
    <x v="64"/>
    <n v="3"/>
    <n v="12"/>
    <x v="239"/>
    <x v="198"/>
    <x v="241"/>
    <n v="2181"/>
    <x v="238"/>
    <x v="8"/>
    <x v="8"/>
    <x v="8"/>
    <x v="0"/>
  </r>
  <r>
    <x v="2"/>
    <x v="0"/>
    <x v="0"/>
    <x v="2"/>
    <x v="232"/>
    <n v="3"/>
    <n v="12"/>
    <x v="240"/>
    <x v="199"/>
    <x v="242"/>
    <n v="5652"/>
    <x v="239"/>
    <x v="5"/>
    <x v="5"/>
    <x v="5"/>
    <x v="0"/>
  </r>
  <r>
    <x v="0"/>
    <x v="3"/>
    <x v="0"/>
    <x v="2"/>
    <x v="233"/>
    <n v="3"/>
    <n v="20"/>
    <x v="241"/>
    <x v="200"/>
    <x v="243"/>
    <n v="18340"/>
    <x v="240"/>
    <x v="9"/>
    <x v="6"/>
    <x v="6"/>
    <x v="1"/>
  </r>
  <r>
    <x v="2"/>
    <x v="3"/>
    <x v="1"/>
    <x v="2"/>
    <x v="234"/>
    <n v="5"/>
    <n v="12"/>
    <x v="242"/>
    <x v="201"/>
    <x v="244"/>
    <n v="7020"/>
    <x v="241"/>
    <x v="0"/>
    <x v="0"/>
    <x v="0"/>
    <x v="0"/>
  </r>
  <r>
    <x v="2"/>
    <x v="2"/>
    <x v="1"/>
    <x v="2"/>
    <x v="178"/>
    <n v="5"/>
    <n v="12"/>
    <x v="182"/>
    <x v="202"/>
    <x v="245"/>
    <n v="7026"/>
    <x v="242"/>
    <x v="15"/>
    <x v="9"/>
    <x v="9"/>
    <x v="0"/>
  </r>
  <r>
    <x v="0"/>
    <x v="2"/>
    <x v="2"/>
    <x v="2"/>
    <x v="235"/>
    <n v="10"/>
    <n v="7"/>
    <x v="243"/>
    <x v="203"/>
    <x v="246"/>
    <n v="5155"/>
    <x v="243"/>
    <x v="9"/>
    <x v="6"/>
    <x v="6"/>
    <x v="1"/>
  </r>
  <r>
    <x v="1"/>
    <x v="0"/>
    <x v="3"/>
    <x v="2"/>
    <x v="236"/>
    <n v="120"/>
    <n v="15"/>
    <x v="244"/>
    <x v="204"/>
    <x v="247"/>
    <n v="12620"/>
    <x v="244"/>
    <x v="14"/>
    <x v="11"/>
    <x v="11"/>
    <x v="0"/>
  </r>
  <r>
    <x v="0"/>
    <x v="0"/>
    <x v="3"/>
    <x v="2"/>
    <x v="237"/>
    <n v="120"/>
    <n v="7"/>
    <x v="245"/>
    <x v="205"/>
    <x v="248"/>
    <n v="5675"/>
    <x v="245"/>
    <x v="1"/>
    <x v="1"/>
    <x v="1"/>
    <x v="0"/>
  </r>
  <r>
    <x v="0"/>
    <x v="4"/>
    <x v="3"/>
    <x v="2"/>
    <x v="238"/>
    <n v="120"/>
    <n v="7"/>
    <x v="246"/>
    <x v="206"/>
    <x v="249"/>
    <n v="2735"/>
    <x v="246"/>
    <x v="15"/>
    <x v="9"/>
    <x v="9"/>
    <x v="0"/>
  </r>
  <r>
    <x v="0"/>
    <x v="0"/>
    <x v="3"/>
    <x v="2"/>
    <x v="239"/>
    <n v="120"/>
    <n v="7"/>
    <x v="247"/>
    <x v="207"/>
    <x v="250"/>
    <n v="7910"/>
    <x v="247"/>
    <x v="2"/>
    <x v="2"/>
    <x v="2"/>
    <x v="0"/>
  </r>
  <r>
    <x v="2"/>
    <x v="2"/>
    <x v="4"/>
    <x v="2"/>
    <x v="240"/>
    <n v="250"/>
    <n v="12"/>
    <x v="248"/>
    <x v="208"/>
    <x v="251"/>
    <n v="5215.5"/>
    <x v="248"/>
    <x v="13"/>
    <x v="10"/>
    <x v="10"/>
    <x v="0"/>
  </r>
  <r>
    <x v="2"/>
    <x v="1"/>
    <x v="4"/>
    <x v="2"/>
    <x v="241"/>
    <n v="250"/>
    <n v="12"/>
    <x v="249"/>
    <x v="209"/>
    <x v="252"/>
    <n v="6645"/>
    <x v="249"/>
    <x v="9"/>
    <x v="6"/>
    <x v="6"/>
    <x v="1"/>
  </r>
  <r>
    <x v="0"/>
    <x v="0"/>
    <x v="4"/>
    <x v="2"/>
    <x v="239"/>
    <n v="250"/>
    <n v="7"/>
    <x v="247"/>
    <x v="207"/>
    <x v="250"/>
    <n v="7910"/>
    <x v="247"/>
    <x v="2"/>
    <x v="2"/>
    <x v="2"/>
    <x v="0"/>
  </r>
  <r>
    <x v="0"/>
    <x v="0"/>
    <x v="5"/>
    <x v="2"/>
    <x v="237"/>
    <n v="260"/>
    <n v="7"/>
    <x v="245"/>
    <x v="205"/>
    <x v="248"/>
    <n v="5675"/>
    <x v="245"/>
    <x v="1"/>
    <x v="1"/>
    <x v="1"/>
    <x v="0"/>
  </r>
  <r>
    <x v="0"/>
    <x v="4"/>
    <x v="0"/>
    <x v="2"/>
    <x v="242"/>
    <n v="3"/>
    <n v="350"/>
    <x v="250"/>
    <x v="210"/>
    <x v="253"/>
    <n v="457860"/>
    <x v="250"/>
    <x v="3"/>
    <x v="3"/>
    <x v="3"/>
    <x v="0"/>
  </r>
  <r>
    <x v="4"/>
    <x v="2"/>
    <x v="0"/>
    <x v="2"/>
    <x v="243"/>
    <n v="3"/>
    <n v="300"/>
    <x v="251"/>
    <x v="211"/>
    <x v="254"/>
    <n v="112000"/>
    <x v="251"/>
    <x v="1"/>
    <x v="1"/>
    <x v="1"/>
    <x v="0"/>
  </r>
  <r>
    <x v="4"/>
    <x v="2"/>
    <x v="0"/>
    <x v="2"/>
    <x v="244"/>
    <n v="3"/>
    <n v="300"/>
    <x v="252"/>
    <x v="212"/>
    <x v="255"/>
    <n v="545250"/>
    <x v="252"/>
    <x v="10"/>
    <x v="7"/>
    <x v="7"/>
    <x v="0"/>
  </r>
  <r>
    <x v="0"/>
    <x v="2"/>
    <x v="1"/>
    <x v="2"/>
    <x v="245"/>
    <n v="5"/>
    <n v="20"/>
    <x v="253"/>
    <x v="213"/>
    <x v="256"/>
    <n v="19760"/>
    <x v="253"/>
    <x v="10"/>
    <x v="7"/>
    <x v="7"/>
    <x v="0"/>
  </r>
  <r>
    <x v="4"/>
    <x v="2"/>
    <x v="1"/>
    <x v="2"/>
    <x v="244"/>
    <n v="5"/>
    <n v="300"/>
    <x v="252"/>
    <x v="212"/>
    <x v="255"/>
    <n v="545250"/>
    <x v="252"/>
    <x v="10"/>
    <x v="7"/>
    <x v="7"/>
    <x v="0"/>
  </r>
  <r>
    <x v="3"/>
    <x v="1"/>
    <x v="1"/>
    <x v="2"/>
    <x v="246"/>
    <n v="5"/>
    <n v="125"/>
    <x v="254"/>
    <x v="214"/>
    <x v="257"/>
    <n v="300000"/>
    <x v="254"/>
    <x v="11"/>
    <x v="9"/>
    <x v="9"/>
    <x v="1"/>
  </r>
  <r>
    <x v="4"/>
    <x v="0"/>
    <x v="2"/>
    <x v="2"/>
    <x v="247"/>
    <n v="10"/>
    <n v="300"/>
    <x v="255"/>
    <x v="215"/>
    <x v="258"/>
    <n v="425500"/>
    <x v="255"/>
    <x v="14"/>
    <x v="11"/>
    <x v="11"/>
    <x v="0"/>
  </r>
  <r>
    <x v="4"/>
    <x v="2"/>
    <x v="2"/>
    <x v="2"/>
    <x v="243"/>
    <n v="10"/>
    <n v="300"/>
    <x v="251"/>
    <x v="211"/>
    <x v="254"/>
    <n v="112000"/>
    <x v="251"/>
    <x v="1"/>
    <x v="1"/>
    <x v="1"/>
    <x v="0"/>
  </r>
  <r>
    <x v="3"/>
    <x v="1"/>
    <x v="2"/>
    <x v="2"/>
    <x v="248"/>
    <n v="10"/>
    <n v="125"/>
    <x v="256"/>
    <x v="216"/>
    <x v="259"/>
    <n v="421560"/>
    <x v="256"/>
    <x v="4"/>
    <x v="4"/>
    <x v="4"/>
    <x v="0"/>
  </r>
  <r>
    <x v="1"/>
    <x v="2"/>
    <x v="2"/>
    <x v="2"/>
    <x v="249"/>
    <n v="10"/>
    <n v="15"/>
    <x v="257"/>
    <x v="217"/>
    <x v="260"/>
    <n v="21010"/>
    <x v="257"/>
    <x v="5"/>
    <x v="5"/>
    <x v="5"/>
    <x v="0"/>
  </r>
  <r>
    <x v="1"/>
    <x v="4"/>
    <x v="2"/>
    <x v="2"/>
    <x v="250"/>
    <n v="10"/>
    <n v="15"/>
    <x v="258"/>
    <x v="218"/>
    <x v="261"/>
    <n v="29310"/>
    <x v="258"/>
    <x v="9"/>
    <x v="6"/>
    <x v="6"/>
    <x v="1"/>
  </r>
  <r>
    <x v="0"/>
    <x v="2"/>
    <x v="2"/>
    <x v="2"/>
    <x v="251"/>
    <n v="10"/>
    <n v="20"/>
    <x v="259"/>
    <x v="219"/>
    <x v="262"/>
    <n v="15350"/>
    <x v="259"/>
    <x v="6"/>
    <x v="6"/>
    <x v="6"/>
    <x v="0"/>
  </r>
  <r>
    <x v="4"/>
    <x v="1"/>
    <x v="2"/>
    <x v="2"/>
    <x v="167"/>
    <n v="10"/>
    <n v="300"/>
    <x v="260"/>
    <x v="220"/>
    <x v="263"/>
    <n v="280750"/>
    <x v="260"/>
    <x v="9"/>
    <x v="6"/>
    <x v="6"/>
    <x v="1"/>
  </r>
  <r>
    <x v="4"/>
    <x v="0"/>
    <x v="2"/>
    <x v="2"/>
    <x v="252"/>
    <n v="10"/>
    <n v="300"/>
    <x v="261"/>
    <x v="221"/>
    <x v="264"/>
    <n v="351000"/>
    <x v="261"/>
    <x v="11"/>
    <x v="9"/>
    <x v="9"/>
    <x v="1"/>
  </r>
  <r>
    <x v="2"/>
    <x v="3"/>
    <x v="2"/>
    <x v="2"/>
    <x v="253"/>
    <n v="10"/>
    <n v="12"/>
    <x v="262"/>
    <x v="222"/>
    <x v="265"/>
    <n v="8289"/>
    <x v="262"/>
    <x v="11"/>
    <x v="9"/>
    <x v="9"/>
    <x v="1"/>
  </r>
  <r>
    <x v="0"/>
    <x v="1"/>
    <x v="2"/>
    <x v="2"/>
    <x v="254"/>
    <n v="10"/>
    <n v="7"/>
    <x v="263"/>
    <x v="223"/>
    <x v="266"/>
    <n v="10625"/>
    <x v="263"/>
    <x v="12"/>
    <x v="2"/>
    <x v="2"/>
    <x v="1"/>
  </r>
  <r>
    <x v="4"/>
    <x v="2"/>
    <x v="3"/>
    <x v="2"/>
    <x v="255"/>
    <n v="120"/>
    <n v="300"/>
    <x v="264"/>
    <x v="224"/>
    <x v="267"/>
    <n v="414750"/>
    <x v="264"/>
    <x v="4"/>
    <x v="4"/>
    <x v="4"/>
    <x v="0"/>
  </r>
  <r>
    <x v="0"/>
    <x v="3"/>
    <x v="3"/>
    <x v="2"/>
    <x v="256"/>
    <n v="120"/>
    <n v="20"/>
    <x v="265"/>
    <x v="225"/>
    <x v="268"/>
    <n v="6090"/>
    <x v="265"/>
    <x v="5"/>
    <x v="5"/>
    <x v="5"/>
    <x v="0"/>
  </r>
  <r>
    <x v="3"/>
    <x v="1"/>
    <x v="3"/>
    <x v="2"/>
    <x v="257"/>
    <n v="120"/>
    <n v="125"/>
    <x v="266"/>
    <x v="226"/>
    <x v="269"/>
    <n v="250440"/>
    <x v="266"/>
    <x v="6"/>
    <x v="6"/>
    <x v="6"/>
    <x v="0"/>
  </r>
  <r>
    <x v="0"/>
    <x v="2"/>
    <x v="3"/>
    <x v="2"/>
    <x v="245"/>
    <n v="120"/>
    <n v="20"/>
    <x v="253"/>
    <x v="213"/>
    <x v="256"/>
    <n v="19760"/>
    <x v="253"/>
    <x v="10"/>
    <x v="7"/>
    <x v="7"/>
    <x v="0"/>
  </r>
  <r>
    <x v="0"/>
    <x v="4"/>
    <x v="3"/>
    <x v="2"/>
    <x v="258"/>
    <n v="120"/>
    <n v="20"/>
    <x v="267"/>
    <x v="227"/>
    <x v="270"/>
    <n v="14210"/>
    <x v="267"/>
    <x v="12"/>
    <x v="2"/>
    <x v="2"/>
    <x v="1"/>
  </r>
  <r>
    <x v="4"/>
    <x v="4"/>
    <x v="3"/>
    <x v="2"/>
    <x v="162"/>
    <n v="120"/>
    <n v="300"/>
    <x v="268"/>
    <x v="228"/>
    <x v="271"/>
    <n v="343000"/>
    <x v="268"/>
    <x v="2"/>
    <x v="2"/>
    <x v="2"/>
    <x v="0"/>
  </r>
  <r>
    <x v="0"/>
    <x v="1"/>
    <x v="3"/>
    <x v="2"/>
    <x v="259"/>
    <n v="120"/>
    <n v="20"/>
    <x v="269"/>
    <x v="229"/>
    <x v="272"/>
    <n v="5880"/>
    <x v="269"/>
    <x v="12"/>
    <x v="2"/>
    <x v="2"/>
    <x v="1"/>
  </r>
  <r>
    <x v="2"/>
    <x v="0"/>
    <x v="4"/>
    <x v="2"/>
    <x v="260"/>
    <n v="250"/>
    <n v="12"/>
    <x v="270"/>
    <x v="230"/>
    <x v="273"/>
    <n v="9733.5"/>
    <x v="270"/>
    <x v="0"/>
    <x v="0"/>
    <x v="0"/>
    <x v="0"/>
  </r>
  <r>
    <x v="4"/>
    <x v="2"/>
    <x v="4"/>
    <x v="2"/>
    <x v="261"/>
    <n v="250"/>
    <n v="300"/>
    <x v="271"/>
    <x v="62"/>
    <x v="274"/>
    <n v="239750"/>
    <x v="271"/>
    <x v="8"/>
    <x v="8"/>
    <x v="8"/>
    <x v="0"/>
  </r>
  <r>
    <x v="4"/>
    <x v="3"/>
    <x v="4"/>
    <x v="2"/>
    <x v="262"/>
    <n v="250"/>
    <n v="300"/>
    <x v="272"/>
    <x v="231"/>
    <x v="275"/>
    <n v="686750"/>
    <x v="272"/>
    <x v="8"/>
    <x v="8"/>
    <x v="8"/>
    <x v="0"/>
  </r>
  <r>
    <x v="3"/>
    <x v="0"/>
    <x v="5"/>
    <x v="2"/>
    <x v="263"/>
    <n v="260"/>
    <n v="125"/>
    <x v="273"/>
    <x v="232"/>
    <x v="276"/>
    <n v="197400"/>
    <x v="273"/>
    <x v="14"/>
    <x v="11"/>
    <x v="11"/>
    <x v="0"/>
  </r>
  <r>
    <x v="0"/>
    <x v="2"/>
    <x v="5"/>
    <x v="2"/>
    <x v="264"/>
    <n v="260"/>
    <n v="350"/>
    <x v="274"/>
    <x v="233"/>
    <x v="277"/>
    <n v="747760"/>
    <x v="274"/>
    <x v="6"/>
    <x v="6"/>
    <x v="6"/>
    <x v="0"/>
  </r>
  <r>
    <x v="3"/>
    <x v="1"/>
    <x v="5"/>
    <x v="2"/>
    <x v="265"/>
    <n v="260"/>
    <n v="125"/>
    <x v="275"/>
    <x v="234"/>
    <x v="278"/>
    <n v="119280"/>
    <x v="275"/>
    <x v="9"/>
    <x v="6"/>
    <x v="6"/>
    <x v="1"/>
  </r>
  <r>
    <x v="0"/>
    <x v="0"/>
    <x v="5"/>
    <x v="2"/>
    <x v="266"/>
    <n v="260"/>
    <n v="20"/>
    <x v="276"/>
    <x v="235"/>
    <x v="279"/>
    <n v="11180"/>
    <x v="276"/>
    <x v="15"/>
    <x v="9"/>
    <x v="9"/>
    <x v="0"/>
  </r>
  <r>
    <x v="4"/>
    <x v="4"/>
    <x v="5"/>
    <x v="2"/>
    <x v="162"/>
    <n v="260"/>
    <n v="300"/>
    <x v="268"/>
    <x v="228"/>
    <x v="271"/>
    <n v="343000"/>
    <x v="268"/>
    <x v="2"/>
    <x v="2"/>
    <x v="2"/>
    <x v="0"/>
  </r>
  <r>
    <x v="0"/>
    <x v="0"/>
    <x v="1"/>
    <x v="2"/>
    <x v="267"/>
    <n v="5"/>
    <n v="7"/>
    <x v="277"/>
    <x v="236"/>
    <x v="280"/>
    <n v="2440"/>
    <x v="277"/>
    <x v="8"/>
    <x v="8"/>
    <x v="8"/>
    <x v="0"/>
  </r>
  <r>
    <x v="0"/>
    <x v="4"/>
    <x v="1"/>
    <x v="2"/>
    <x v="268"/>
    <n v="5"/>
    <n v="20"/>
    <x v="278"/>
    <x v="237"/>
    <x v="281"/>
    <n v="12820"/>
    <x v="278"/>
    <x v="1"/>
    <x v="1"/>
    <x v="1"/>
    <x v="0"/>
  </r>
  <r>
    <x v="0"/>
    <x v="0"/>
    <x v="2"/>
    <x v="2"/>
    <x v="269"/>
    <n v="10"/>
    <n v="7"/>
    <x v="279"/>
    <x v="238"/>
    <x v="282"/>
    <n v="1285"/>
    <x v="279"/>
    <x v="14"/>
    <x v="11"/>
    <x v="11"/>
    <x v="0"/>
  </r>
  <r>
    <x v="0"/>
    <x v="4"/>
    <x v="5"/>
    <x v="2"/>
    <x v="268"/>
    <n v="260"/>
    <n v="20"/>
    <x v="278"/>
    <x v="237"/>
    <x v="281"/>
    <n v="12820"/>
    <x v="278"/>
    <x v="1"/>
    <x v="1"/>
    <x v="1"/>
    <x v="0"/>
  </r>
  <r>
    <x v="3"/>
    <x v="3"/>
    <x v="0"/>
    <x v="2"/>
    <x v="270"/>
    <n v="3"/>
    <n v="125"/>
    <x v="280"/>
    <x v="239"/>
    <x v="283"/>
    <n v="184800"/>
    <x v="280"/>
    <x v="5"/>
    <x v="5"/>
    <x v="5"/>
    <x v="0"/>
  </r>
  <r>
    <x v="1"/>
    <x v="2"/>
    <x v="0"/>
    <x v="2"/>
    <x v="271"/>
    <n v="3"/>
    <n v="15"/>
    <x v="281"/>
    <x v="240"/>
    <x v="284"/>
    <n v="4900"/>
    <x v="281"/>
    <x v="15"/>
    <x v="9"/>
    <x v="9"/>
    <x v="0"/>
  </r>
  <r>
    <x v="0"/>
    <x v="3"/>
    <x v="0"/>
    <x v="2"/>
    <x v="272"/>
    <n v="3"/>
    <n v="350"/>
    <x v="282"/>
    <x v="241"/>
    <x v="285"/>
    <n v="354120"/>
    <x v="282"/>
    <x v="2"/>
    <x v="2"/>
    <x v="2"/>
    <x v="0"/>
  </r>
  <r>
    <x v="1"/>
    <x v="2"/>
    <x v="1"/>
    <x v="2"/>
    <x v="273"/>
    <n v="5"/>
    <n v="15"/>
    <x v="283"/>
    <x v="242"/>
    <x v="286"/>
    <n v="25010"/>
    <x v="283"/>
    <x v="3"/>
    <x v="3"/>
    <x v="3"/>
    <x v="0"/>
  </r>
  <r>
    <x v="0"/>
    <x v="0"/>
    <x v="1"/>
    <x v="2"/>
    <x v="274"/>
    <n v="5"/>
    <n v="20"/>
    <x v="284"/>
    <x v="243"/>
    <x v="287"/>
    <n v="7080"/>
    <x v="284"/>
    <x v="1"/>
    <x v="1"/>
    <x v="1"/>
    <x v="0"/>
  </r>
  <r>
    <x v="0"/>
    <x v="1"/>
    <x v="1"/>
    <x v="2"/>
    <x v="275"/>
    <n v="5"/>
    <n v="20"/>
    <x v="285"/>
    <x v="244"/>
    <x v="288"/>
    <n v="6450"/>
    <x v="285"/>
    <x v="4"/>
    <x v="4"/>
    <x v="4"/>
    <x v="0"/>
  </r>
  <r>
    <x v="4"/>
    <x v="2"/>
    <x v="1"/>
    <x v="2"/>
    <x v="276"/>
    <n v="5"/>
    <n v="300"/>
    <x v="286"/>
    <x v="245"/>
    <x v="289"/>
    <n v="390500"/>
    <x v="286"/>
    <x v="5"/>
    <x v="5"/>
    <x v="5"/>
    <x v="0"/>
  </r>
  <r>
    <x v="4"/>
    <x v="0"/>
    <x v="1"/>
    <x v="2"/>
    <x v="277"/>
    <n v="5"/>
    <n v="300"/>
    <x v="287"/>
    <x v="246"/>
    <x v="290"/>
    <n v="320750"/>
    <x v="287"/>
    <x v="9"/>
    <x v="6"/>
    <x v="6"/>
    <x v="1"/>
  </r>
  <r>
    <x v="1"/>
    <x v="1"/>
    <x v="1"/>
    <x v="2"/>
    <x v="278"/>
    <n v="5"/>
    <n v="15"/>
    <x v="288"/>
    <x v="247"/>
    <x v="291"/>
    <n v="7110"/>
    <x v="288"/>
    <x v="2"/>
    <x v="2"/>
    <x v="2"/>
    <x v="0"/>
  </r>
  <r>
    <x v="3"/>
    <x v="3"/>
    <x v="2"/>
    <x v="2"/>
    <x v="279"/>
    <n v="10"/>
    <n v="125"/>
    <x v="289"/>
    <x v="248"/>
    <x v="292"/>
    <n v="133680"/>
    <x v="289"/>
    <x v="3"/>
    <x v="3"/>
    <x v="3"/>
    <x v="0"/>
  </r>
  <r>
    <x v="0"/>
    <x v="1"/>
    <x v="2"/>
    <x v="2"/>
    <x v="280"/>
    <n v="10"/>
    <n v="7"/>
    <x v="290"/>
    <x v="249"/>
    <x v="293"/>
    <n v="6295"/>
    <x v="290"/>
    <x v="13"/>
    <x v="10"/>
    <x v="10"/>
    <x v="0"/>
  </r>
  <r>
    <x v="0"/>
    <x v="1"/>
    <x v="2"/>
    <x v="2"/>
    <x v="281"/>
    <n v="10"/>
    <n v="7"/>
    <x v="291"/>
    <x v="250"/>
    <x v="294"/>
    <n v="5475"/>
    <x v="291"/>
    <x v="14"/>
    <x v="11"/>
    <x v="11"/>
    <x v="0"/>
  </r>
  <r>
    <x v="0"/>
    <x v="1"/>
    <x v="2"/>
    <x v="2"/>
    <x v="282"/>
    <n v="10"/>
    <n v="20"/>
    <x v="292"/>
    <x v="251"/>
    <x v="295"/>
    <n v="13660"/>
    <x v="292"/>
    <x v="1"/>
    <x v="1"/>
    <x v="1"/>
    <x v="0"/>
  </r>
  <r>
    <x v="4"/>
    <x v="3"/>
    <x v="2"/>
    <x v="2"/>
    <x v="283"/>
    <n v="10"/>
    <n v="300"/>
    <x v="293"/>
    <x v="252"/>
    <x v="296"/>
    <n v="615000"/>
    <x v="293"/>
    <x v="1"/>
    <x v="1"/>
    <x v="1"/>
    <x v="0"/>
  </r>
  <r>
    <x v="0"/>
    <x v="4"/>
    <x v="2"/>
    <x v="2"/>
    <x v="284"/>
    <n v="10"/>
    <n v="7"/>
    <x v="294"/>
    <x v="253"/>
    <x v="297"/>
    <n v="3390"/>
    <x v="294"/>
    <x v="5"/>
    <x v="5"/>
    <x v="5"/>
    <x v="0"/>
  </r>
  <r>
    <x v="0"/>
    <x v="1"/>
    <x v="2"/>
    <x v="2"/>
    <x v="285"/>
    <n v="10"/>
    <n v="7"/>
    <x v="295"/>
    <x v="254"/>
    <x v="298"/>
    <n v="7990"/>
    <x v="295"/>
    <x v="5"/>
    <x v="5"/>
    <x v="5"/>
    <x v="0"/>
  </r>
  <r>
    <x v="0"/>
    <x v="1"/>
    <x v="2"/>
    <x v="2"/>
    <x v="286"/>
    <n v="10"/>
    <n v="7"/>
    <x v="296"/>
    <x v="255"/>
    <x v="299"/>
    <n v="12045"/>
    <x v="296"/>
    <x v="9"/>
    <x v="6"/>
    <x v="6"/>
    <x v="1"/>
  </r>
  <r>
    <x v="0"/>
    <x v="1"/>
    <x v="2"/>
    <x v="2"/>
    <x v="287"/>
    <n v="10"/>
    <n v="20"/>
    <x v="297"/>
    <x v="256"/>
    <x v="300"/>
    <n v="19340"/>
    <x v="297"/>
    <x v="6"/>
    <x v="6"/>
    <x v="6"/>
    <x v="0"/>
  </r>
  <r>
    <x v="0"/>
    <x v="3"/>
    <x v="2"/>
    <x v="2"/>
    <x v="288"/>
    <n v="10"/>
    <n v="20"/>
    <x v="298"/>
    <x v="257"/>
    <x v="301"/>
    <n v="29930"/>
    <x v="298"/>
    <x v="6"/>
    <x v="6"/>
    <x v="6"/>
    <x v="0"/>
  </r>
  <r>
    <x v="0"/>
    <x v="1"/>
    <x v="2"/>
    <x v="2"/>
    <x v="12"/>
    <n v="10"/>
    <n v="350"/>
    <x v="299"/>
    <x v="258"/>
    <x v="302"/>
    <n v="557960"/>
    <x v="299"/>
    <x v="11"/>
    <x v="9"/>
    <x v="9"/>
    <x v="1"/>
  </r>
  <r>
    <x v="0"/>
    <x v="3"/>
    <x v="2"/>
    <x v="2"/>
    <x v="289"/>
    <n v="10"/>
    <n v="7"/>
    <x v="300"/>
    <x v="259"/>
    <x v="303"/>
    <n v="9730"/>
    <x v="300"/>
    <x v="12"/>
    <x v="2"/>
    <x v="2"/>
    <x v="1"/>
  </r>
  <r>
    <x v="0"/>
    <x v="3"/>
    <x v="2"/>
    <x v="2"/>
    <x v="272"/>
    <n v="10"/>
    <n v="350"/>
    <x v="282"/>
    <x v="241"/>
    <x v="285"/>
    <n v="354120"/>
    <x v="282"/>
    <x v="2"/>
    <x v="2"/>
    <x v="2"/>
    <x v="0"/>
  </r>
  <r>
    <x v="2"/>
    <x v="0"/>
    <x v="3"/>
    <x v="2"/>
    <x v="290"/>
    <n v="120"/>
    <n v="12"/>
    <x v="301"/>
    <x v="260"/>
    <x v="304"/>
    <n v="1794"/>
    <x v="301"/>
    <x v="3"/>
    <x v="3"/>
    <x v="3"/>
    <x v="0"/>
  </r>
  <r>
    <x v="0"/>
    <x v="4"/>
    <x v="3"/>
    <x v="2"/>
    <x v="291"/>
    <n v="120"/>
    <n v="7"/>
    <x v="302"/>
    <x v="261"/>
    <x v="305"/>
    <n v="14535"/>
    <x v="302"/>
    <x v="1"/>
    <x v="1"/>
    <x v="1"/>
    <x v="0"/>
  </r>
  <r>
    <x v="0"/>
    <x v="1"/>
    <x v="3"/>
    <x v="2"/>
    <x v="292"/>
    <n v="120"/>
    <n v="7"/>
    <x v="303"/>
    <x v="262"/>
    <x v="306"/>
    <n v="11690"/>
    <x v="303"/>
    <x v="1"/>
    <x v="1"/>
    <x v="1"/>
    <x v="0"/>
  </r>
  <r>
    <x v="4"/>
    <x v="2"/>
    <x v="3"/>
    <x v="2"/>
    <x v="293"/>
    <n v="120"/>
    <n v="300"/>
    <x v="304"/>
    <x v="263"/>
    <x v="307"/>
    <n v="96500"/>
    <x v="304"/>
    <x v="11"/>
    <x v="9"/>
    <x v="9"/>
    <x v="1"/>
  </r>
  <r>
    <x v="4"/>
    <x v="3"/>
    <x v="3"/>
    <x v="2"/>
    <x v="294"/>
    <n v="120"/>
    <n v="300"/>
    <x v="305"/>
    <x v="264"/>
    <x v="308"/>
    <n v="158750"/>
    <x v="305"/>
    <x v="2"/>
    <x v="2"/>
    <x v="2"/>
    <x v="0"/>
  </r>
  <r>
    <x v="0"/>
    <x v="2"/>
    <x v="4"/>
    <x v="2"/>
    <x v="295"/>
    <n v="250"/>
    <n v="350"/>
    <x v="306"/>
    <x v="265"/>
    <x v="309"/>
    <n v="149370"/>
    <x v="306"/>
    <x v="13"/>
    <x v="10"/>
    <x v="10"/>
    <x v="0"/>
  </r>
  <r>
    <x v="0"/>
    <x v="1"/>
    <x v="4"/>
    <x v="2"/>
    <x v="292"/>
    <n v="250"/>
    <n v="7"/>
    <x v="303"/>
    <x v="262"/>
    <x v="306"/>
    <n v="11690"/>
    <x v="303"/>
    <x v="1"/>
    <x v="1"/>
    <x v="1"/>
    <x v="0"/>
  </r>
  <r>
    <x v="0"/>
    <x v="2"/>
    <x v="4"/>
    <x v="2"/>
    <x v="296"/>
    <n v="250"/>
    <n v="350"/>
    <x v="307"/>
    <x v="266"/>
    <x v="310"/>
    <n v="99060"/>
    <x v="307"/>
    <x v="5"/>
    <x v="5"/>
    <x v="5"/>
    <x v="0"/>
  </r>
  <r>
    <x v="0"/>
    <x v="1"/>
    <x v="4"/>
    <x v="2"/>
    <x v="297"/>
    <n v="250"/>
    <n v="350"/>
    <x v="308"/>
    <x v="267"/>
    <x v="311"/>
    <n v="109720"/>
    <x v="308"/>
    <x v="5"/>
    <x v="5"/>
    <x v="5"/>
    <x v="0"/>
  </r>
  <r>
    <x v="4"/>
    <x v="0"/>
    <x v="4"/>
    <x v="2"/>
    <x v="298"/>
    <n v="250"/>
    <n v="300"/>
    <x v="309"/>
    <x v="268"/>
    <x v="312"/>
    <n v="533500"/>
    <x v="309"/>
    <x v="6"/>
    <x v="6"/>
    <x v="6"/>
    <x v="0"/>
  </r>
  <r>
    <x v="4"/>
    <x v="4"/>
    <x v="4"/>
    <x v="2"/>
    <x v="299"/>
    <n v="250"/>
    <n v="300"/>
    <x v="310"/>
    <x v="269"/>
    <x v="313"/>
    <n v="202000"/>
    <x v="310"/>
    <x v="12"/>
    <x v="2"/>
    <x v="2"/>
    <x v="1"/>
  </r>
  <r>
    <x v="0"/>
    <x v="0"/>
    <x v="5"/>
    <x v="2"/>
    <x v="274"/>
    <n v="260"/>
    <n v="20"/>
    <x v="284"/>
    <x v="243"/>
    <x v="287"/>
    <n v="7080"/>
    <x v="284"/>
    <x v="1"/>
    <x v="1"/>
    <x v="1"/>
    <x v="0"/>
  </r>
  <r>
    <x v="0"/>
    <x v="4"/>
    <x v="5"/>
    <x v="2"/>
    <x v="291"/>
    <n v="260"/>
    <n v="7"/>
    <x v="302"/>
    <x v="261"/>
    <x v="305"/>
    <n v="14535"/>
    <x v="302"/>
    <x v="1"/>
    <x v="1"/>
    <x v="1"/>
    <x v="0"/>
  </r>
  <r>
    <x v="0"/>
    <x v="1"/>
    <x v="5"/>
    <x v="2"/>
    <x v="282"/>
    <n v="260"/>
    <n v="20"/>
    <x v="292"/>
    <x v="251"/>
    <x v="295"/>
    <n v="13660"/>
    <x v="292"/>
    <x v="1"/>
    <x v="1"/>
    <x v="1"/>
    <x v="0"/>
  </r>
  <r>
    <x v="4"/>
    <x v="3"/>
    <x v="5"/>
    <x v="2"/>
    <x v="283"/>
    <n v="260"/>
    <n v="300"/>
    <x v="293"/>
    <x v="252"/>
    <x v="296"/>
    <n v="615000"/>
    <x v="293"/>
    <x v="1"/>
    <x v="1"/>
    <x v="1"/>
    <x v="0"/>
  </r>
  <r>
    <x v="0"/>
    <x v="1"/>
    <x v="5"/>
    <x v="2"/>
    <x v="300"/>
    <n v="260"/>
    <n v="20"/>
    <x v="311"/>
    <x v="270"/>
    <x v="314"/>
    <n v="15200"/>
    <x v="311"/>
    <x v="15"/>
    <x v="9"/>
    <x v="9"/>
    <x v="0"/>
  </r>
  <r>
    <x v="1"/>
    <x v="1"/>
    <x v="5"/>
    <x v="2"/>
    <x v="278"/>
    <n v="260"/>
    <n v="15"/>
    <x v="288"/>
    <x v="247"/>
    <x v="291"/>
    <n v="7110"/>
    <x v="288"/>
    <x v="2"/>
    <x v="2"/>
    <x v="2"/>
    <x v="0"/>
  </r>
  <r>
    <x v="2"/>
    <x v="3"/>
    <x v="5"/>
    <x v="2"/>
    <x v="301"/>
    <n v="260"/>
    <n v="12"/>
    <x v="312"/>
    <x v="271"/>
    <x v="315"/>
    <n v="4125"/>
    <x v="312"/>
    <x v="12"/>
    <x v="2"/>
    <x v="2"/>
    <x v="1"/>
  </r>
  <r>
    <x v="4"/>
    <x v="3"/>
    <x v="5"/>
    <x v="2"/>
    <x v="294"/>
    <n v="260"/>
    <n v="300"/>
    <x v="305"/>
    <x v="264"/>
    <x v="308"/>
    <n v="158750"/>
    <x v="305"/>
    <x v="2"/>
    <x v="2"/>
    <x v="2"/>
    <x v="0"/>
  </r>
  <r>
    <x v="0"/>
    <x v="4"/>
    <x v="4"/>
    <x v="2"/>
    <x v="302"/>
    <n v="250"/>
    <n v="20"/>
    <x v="313"/>
    <x v="272"/>
    <x v="316"/>
    <n v="4365"/>
    <x v="313"/>
    <x v="4"/>
    <x v="4"/>
    <x v="4"/>
    <x v="0"/>
  </r>
  <r>
    <x v="4"/>
    <x v="0"/>
    <x v="0"/>
    <x v="2"/>
    <x v="303"/>
    <n v="3"/>
    <n v="300"/>
    <x v="314"/>
    <x v="273"/>
    <x v="317"/>
    <n v="273500"/>
    <x v="314"/>
    <x v="1"/>
    <x v="1"/>
    <x v="1"/>
    <x v="0"/>
  </r>
  <r>
    <x v="2"/>
    <x v="3"/>
    <x v="0"/>
    <x v="2"/>
    <x v="18"/>
    <n v="3"/>
    <n v="12"/>
    <x v="18"/>
    <x v="274"/>
    <x v="318"/>
    <n v="1101"/>
    <x v="315"/>
    <x v="7"/>
    <x v="7"/>
    <x v="7"/>
    <x v="1"/>
  </r>
  <r>
    <x v="4"/>
    <x v="0"/>
    <x v="1"/>
    <x v="2"/>
    <x v="304"/>
    <n v="5"/>
    <n v="300"/>
    <x v="315"/>
    <x v="275"/>
    <x v="319"/>
    <n v="950625"/>
    <x v="316"/>
    <x v="13"/>
    <x v="10"/>
    <x v="10"/>
    <x v="0"/>
  </r>
  <r>
    <x v="0"/>
    <x v="2"/>
    <x v="1"/>
    <x v="2"/>
    <x v="305"/>
    <n v="5"/>
    <n v="350"/>
    <x v="316"/>
    <x v="276"/>
    <x v="320"/>
    <n v="433160"/>
    <x v="317"/>
    <x v="14"/>
    <x v="11"/>
    <x v="11"/>
    <x v="0"/>
  </r>
  <r>
    <x v="4"/>
    <x v="2"/>
    <x v="1"/>
    <x v="2"/>
    <x v="306"/>
    <n v="5"/>
    <n v="300"/>
    <x v="317"/>
    <x v="277"/>
    <x v="321"/>
    <n v="80500"/>
    <x v="318"/>
    <x v="9"/>
    <x v="6"/>
    <x v="6"/>
    <x v="1"/>
  </r>
  <r>
    <x v="2"/>
    <x v="0"/>
    <x v="1"/>
    <x v="2"/>
    <x v="307"/>
    <n v="5"/>
    <n v="12"/>
    <x v="318"/>
    <x v="278"/>
    <x v="322"/>
    <n v="6963"/>
    <x v="319"/>
    <x v="15"/>
    <x v="9"/>
    <x v="9"/>
    <x v="0"/>
  </r>
  <r>
    <x v="3"/>
    <x v="2"/>
    <x v="1"/>
    <x v="2"/>
    <x v="308"/>
    <n v="5"/>
    <n v="125"/>
    <x v="319"/>
    <x v="279"/>
    <x v="323"/>
    <n v="222840"/>
    <x v="320"/>
    <x v="11"/>
    <x v="9"/>
    <x v="9"/>
    <x v="1"/>
  </r>
  <r>
    <x v="0"/>
    <x v="0"/>
    <x v="1"/>
    <x v="2"/>
    <x v="309"/>
    <n v="5"/>
    <n v="7"/>
    <x v="320"/>
    <x v="280"/>
    <x v="324"/>
    <n v="8055"/>
    <x v="321"/>
    <x v="12"/>
    <x v="2"/>
    <x v="2"/>
    <x v="1"/>
  </r>
  <r>
    <x v="3"/>
    <x v="4"/>
    <x v="1"/>
    <x v="2"/>
    <x v="310"/>
    <n v="5"/>
    <n v="125"/>
    <x v="321"/>
    <x v="281"/>
    <x v="325"/>
    <n v="335640"/>
    <x v="322"/>
    <x v="2"/>
    <x v="2"/>
    <x v="2"/>
    <x v="0"/>
  </r>
  <r>
    <x v="4"/>
    <x v="1"/>
    <x v="1"/>
    <x v="2"/>
    <x v="311"/>
    <n v="5"/>
    <n v="300"/>
    <x v="322"/>
    <x v="282"/>
    <x v="326"/>
    <n v="83500"/>
    <x v="323"/>
    <x v="12"/>
    <x v="2"/>
    <x v="2"/>
    <x v="1"/>
  </r>
  <r>
    <x v="4"/>
    <x v="3"/>
    <x v="2"/>
    <x v="2"/>
    <x v="312"/>
    <n v="10"/>
    <n v="300"/>
    <x v="323"/>
    <x v="283"/>
    <x v="327"/>
    <n v="641250"/>
    <x v="324"/>
    <x v="0"/>
    <x v="0"/>
    <x v="0"/>
    <x v="0"/>
  </r>
  <r>
    <x v="0"/>
    <x v="3"/>
    <x v="2"/>
    <x v="2"/>
    <x v="313"/>
    <n v="10"/>
    <n v="350"/>
    <x v="324"/>
    <x v="284"/>
    <x v="328"/>
    <n v="628420"/>
    <x v="325"/>
    <x v="0"/>
    <x v="0"/>
    <x v="0"/>
    <x v="0"/>
  </r>
  <r>
    <x v="1"/>
    <x v="4"/>
    <x v="2"/>
    <x v="2"/>
    <x v="314"/>
    <n v="10"/>
    <n v="15"/>
    <x v="325"/>
    <x v="285"/>
    <x v="329"/>
    <n v="36750"/>
    <x v="326"/>
    <x v="13"/>
    <x v="10"/>
    <x v="10"/>
    <x v="0"/>
  </r>
  <r>
    <x v="4"/>
    <x v="0"/>
    <x v="2"/>
    <x v="2"/>
    <x v="303"/>
    <n v="10"/>
    <n v="300"/>
    <x v="314"/>
    <x v="273"/>
    <x v="317"/>
    <n v="273500"/>
    <x v="314"/>
    <x v="1"/>
    <x v="1"/>
    <x v="1"/>
    <x v="0"/>
  </r>
  <r>
    <x v="1"/>
    <x v="2"/>
    <x v="2"/>
    <x v="2"/>
    <x v="315"/>
    <n v="10"/>
    <n v="15"/>
    <x v="326"/>
    <x v="286"/>
    <x v="330"/>
    <n v="12270"/>
    <x v="327"/>
    <x v="10"/>
    <x v="7"/>
    <x v="7"/>
    <x v="0"/>
  </r>
  <r>
    <x v="2"/>
    <x v="3"/>
    <x v="2"/>
    <x v="2"/>
    <x v="18"/>
    <n v="10"/>
    <n v="12"/>
    <x v="18"/>
    <x v="274"/>
    <x v="318"/>
    <n v="1101"/>
    <x v="315"/>
    <x v="7"/>
    <x v="7"/>
    <x v="7"/>
    <x v="1"/>
  </r>
  <r>
    <x v="4"/>
    <x v="2"/>
    <x v="2"/>
    <x v="2"/>
    <x v="316"/>
    <n v="10"/>
    <n v="300"/>
    <x v="327"/>
    <x v="287"/>
    <x v="331"/>
    <n v="331000"/>
    <x v="328"/>
    <x v="15"/>
    <x v="9"/>
    <x v="9"/>
    <x v="0"/>
  </r>
  <r>
    <x v="2"/>
    <x v="1"/>
    <x v="2"/>
    <x v="2"/>
    <x v="317"/>
    <n v="10"/>
    <n v="12"/>
    <x v="328"/>
    <x v="288"/>
    <x v="332"/>
    <n v="5325"/>
    <x v="329"/>
    <x v="11"/>
    <x v="9"/>
    <x v="9"/>
    <x v="1"/>
  </r>
  <r>
    <x v="3"/>
    <x v="4"/>
    <x v="2"/>
    <x v="2"/>
    <x v="310"/>
    <n v="10"/>
    <n v="125"/>
    <x v="321"/>
    <x v="281"/>
    <x v="325"/>
    <n v="335640"/>
    <x v="322"/>
    <x v="2"/>
    <x v="2"/>
    <x v="2"/>
    <x v="0"/>
  </r>
  <r>
    <x v="1"/>
    <x v="3"/>
    <x v="3"/>
    <x v="2"/>
    <x v="318"/>
    <n v="120"/>
    <n v="15"/>
    <x v="329"/>
    <x v="289"/>
    <x v="333"/>
    <n v="2450"/>
    <x v="330"/>
    <x v="14"/>
    <x v="11"/>
    <x v="11"/>
    <x v="0"/>
  </r>
  <r>
    <x v="4"/>
    <x v="0"/>
    <x v="3"/>
    <x v="2"/>
    <x v="319"/>
    <n v="120"/>
    <n v="300"/>
    <x v="330"/>
    <x v="290"/>
    <x v="334"/>
    <n v="948375"/>
    <x v="331"/>
    <x v="4"/>
    <x v="4"/>
    <x v="4"/>
    <x v="0"/>
  </r>
  <r>
    <x v="0"/>
    <x v="1"/>
    <x v="3"/>
    <x v="2"/>
    <x v="320"/>
    <n v="120"/>
    <n v="350"/>
    <x v="331"/>
    <x v="291"/>
    <x v="335"/>
    <n v="339820"/>
    <x v="332"/>
    <x v="4"/>
    <x v="4"/>
    <x v="4"/>
    <x v="0"/>
  </r>
  <r>
    <x v="3"/>
    <x v="0"/>
    <x v="3"/>
    <x v="2"/>
    <x v="321"/>
    <n v="120"/>
    <n v="125"/>
    <x v="332"/>
    <x v="292"/>
    <x v="336"/>
    <n v="68040"/>
    <x v="333"/>
    <x v="6"/>
    <x v="6"/>
    <x v="6"/>
    <x v="0"/>
  </r>
  <r>
    <x v="3"/>
    <x v="3"/>
    <x v="3"/>
    <x v="2"/>
    <x v="322"/>
    <n v="120"/>
    <n v="125"/>
    <x v="333"/>
    <x v="293"/>
    <x v="337"/>
    <n v="253200"/>
    <x v="334"/>
    <x v="6"/>
    <x v="6"/>
    <x v="6"/>
    <x v="0"/>
  </r>
  <r>
    <x v="0"/>
    <x v="0"/>
    <x v="3"/>
    <x v="2"/>
    <x v="323"/>
    <n v="120"/>
    <n v="350"/>
    <x v="334"/>
    <x v="294"/>
    <x v="338"/>
    <n v="329940"/>
    <x v="335"/>
    <x v="10"/>
    <x v="7"/>
    <x v="7"/>
    <x v="0"/>
  </r>
  <r>
    <x v="2"/>
    <x v="4"/>
    <x v="4"/>
    <x v="2"/>
    <x v="324"/>
    <n v="250"/>
    <n v="12"/>
    <x v="335"/>
    <x v="295"/>
    <x v="339"/>
    <n v="5868"/>
    <x v="336"/>
    <x v="0"/>
    <x v="0"/>
    <x v="0"/>
    <x v="0"/>
  </r>
  <r>
    <x v="4"/>
    <x v="1"/>
    <x v="4"/>
    <x v="2"/>
    <x v="325"/>
    <n v="250"/>
    <n v="300"/>
    <x v="336"/>
    <x v="296"/>
    <x v="340"/>
    <n v="664750"/>
    <x v="337"/>
    <x v="8"/>
    <x v="8"/>
    <x v="8"/>
    <x v="0"/>
  </r>
  <r>
    <x v="0"/>
    <x v="4"/>
    <x v="4"/>
    <x v="2"/>
    <x v="326"/>
    <n v="250"/>
    <n v="350"/>
    <x v="337"/>
    <x v="297"/>
    <x v="341"/>
    <n v="351390"/>
    <x v="338"/>
    <x v="13"/>
    <x v="10"/>
    <x v="10"/>
    <x v="0"/>
  </r>
  <r>
    <x v="2"/>
    <x v="1"/>
    <x v="4"/>
    <x v="2"/>
    <x v="327"/>
    <n v="250"/>
    <n v="12"/>
    <x v="338"/>
    <x v="298"/>
    <x v="342"/>
    <n v="2640"/>
    <x v="339"/>
    <x v="14"/>
    <x v="11"/>
    <x v="11"/>
    <x v="0"/>
  </r>
  <r>
    <x v="4"/>
    <x v="4"/>
    <x v="4"/>
    <x v="2"/>
    <x v="328"/>
    <n v="250"/>
    <n v="300"/>
    <x v="339"/>
    <x v="299"/>
    <x v="343"/>
    <n v="466750"/>
    <x v="340"/>
    <x v="6"/>
    <x v="6"/>
    <x v="6"/>
    <x v="0"/>
  </r>
  <r>
    <x v="2"/>
    <x v="2"/>
    <x v="4"/>
    <x v="2"/>
    <x v="329"/>
    <n v="250"/>
    <n v="12"/>
    <x v="340"/>
    <x v="300"/>
    <x v="344"/>
    <n v="6702"/>
    <x v="341"/>
    <x v="9"/>
    <x v="6"/>
    <x v="6"/>
    <x v="1"/>
  </r>
  <r>
    <x v="1"/>
    <x v="2"/>
    <x v="4"/>
    <x v="2"/>
    <x v="315"/>
    <n v="250"/>
    <n v="15"/>
    <x v="326"/>
    <x v="286"/>
    <x v="330"/>
    <n v="12270"/>
    <x v="327"/>
    <x v="10"/>
    <x v="7"/>
    <x v="7"/>
    <x v="0"/>
  </r>
  <r>
    <x v="3"/>
    <x v="3"/>
    <x v="4"/>
    <x v="2"/>
    <x v="330"/>
    <n v="250"/>
    <n v="125"/>
    <x v="341"/>
    <x v="301"/>
    <x v="345"/>
    <n v="105240"/>
    <x v="342"/>
    <x v="15"/>
    <x v="9"/>
    <x v="9"/>
    <x v="0"/>
  </r>
  <r>
    <x v="0"/>
    <x v="4"/>
    <x v="5"/>
    <x v="2"/>
    <x v="331"/>
    <n v="260"/>
    <n v="350"/>
    <x v="342"/>
    <x v="302"/>
    <x v="346"/>
    <n v="538460"/>
    <x v="343"/>
    <x v="6"/>
    <x v="6"/>
    <x v="6"/>
    <x v="0"/>
  </r>
  <r>
    <x v="0"/>
    <x v="0"/>
    <x v="5"/>
    <x v="2"/>
    <x v="323"/>
    <n v="260"/>
    <n v="350"/>
    <x v="334"/>
    <x v="294"/>
    <x v="338"/>
    <n v="329940"/>
    <x v="335"/>
    <x v="10"/>
    <x v="7"/>
    <x v="7"/>
    <x v="0"/>
  </r>
  <r>
    <x v="1"/>
    <x v="1"/>
    <x v="5"/>
    <x v="2"/>
    <x v="332"/>
    <n v="260"/>
    <n v="15"/>
    <x v="343"/>
    <x v="303"/>
    <x v="347"/>
    <n v="9700"/>
    <x v="344"/>
    <x v="11"/>
    <x v="9"/>
    <x v="9"/>
    <x v="1"/>
  </r>
  <r>
    <x v="0"/>
    <x v="3"/>
    <x v="5"/>
    <x v="2"/>
    <x v="333"/>
    <n v="260"/>
    <n v="20"/>
    <x v="344"/>
    <x v="304"/>
    <x v="348"/>
    <n v="16940"/>
    <x v="345"/>
    <x v="15"/>
    <x v="9"/>
    <x v="9"/>
    <x v="0"/>
  </r>
  <r>
    <x v="0"/>
    <x v="1"/>
    <x v="0"/>
    <x v="2"/>
    <x v="61"/>
    <n v="3"/>
    <n v="20"/>
    <x v="345"/>
    <x v="305"/>
    <x v="349"/>
    <n v="6630"/>
    <x v="346"/>
    <x v="14"/>
    <x v="11"/>
    <x v="11"/>
    <x v="0"/>
  </r>
  <r>
    <x v="0"/>
    <x v="0"/>
    <x v="0"/>
    <x v="2"/>
    <x v="334"/>
    <n v="3"/>
    <n v="7"/>
    <x v="346"/>
    <x v="306"/>
    <x v="350"/>
    <n v="4095"/>
    <x v="347"/>
    <x v="4"/>
    <x v="4"/>
    <x v="4"/>
    <x v="0"/>
  </r>
  <r>
    <x v="2"/>
    <x v="1"/>
    <x v="0"/>
    <x v="2"/>
    <x v="335"/>
    <n v="3"/>
    <n v="12"/>
    <x v="347"/>
    <x v="307"/>
    <x v="351"/>
    <n v="4740"/>
    <x v="348"/>
    <x v="6"/>
    <x v="6"/>
    <x v="6"/>
    <x v="0"/>
  </r>
  <r>
    <x v="0"/>
    <x v="3"/>
    <x v="0"/>
    <x v="2"/>
    <x v="336"/>
    <n v="3"/>
    <n v="7"/>
    <x v="348"/>
    <x v="308"/>
    <x v="352"/>
    <n v="2605"/>
    <x v="349"/>
    <x v="2"/>
    <x v="2"/>
    <x v="2"/>
    <x v="0"/>
  </r>
  <r>
    <x v="0"/>
    <x v="4"/>
    <x v="2"/>
    <x v="2"/>
    <x v="337"/>
    <n v="10"/>
    <n v="20"/>
    <x v="349"/>
    <x v="309"/>
    <x v="353"/>
    <n v="9730"/>
    <x v="350"/>
    <x v="3"/>
    <x v="3"/>
    <x v="3"/>
    <x v="0"/>
  </r>
  <r>
    <x v="0"/>
    <x v="3"/>
    <x v="2"/>
    <x v="2"/>
    <x v="338"/>
    <n v="10"/>
    <n v="20"/>
    <x v="350"/>
    <x v="310"/>
    <x v="354"/>
    <n v="10380"/>
    <x v="351"/>
    <x v="1"/>
    <x v="1"/>
    <x v="1"/>
    <x v="0"/>
  </r>
  <r>
    <x v="0"/>
    <x v="1"/>
    <x v="2"/>
    <x v="2"/>
    <x v="339"/>
    <n v="10"/>
    <n v="7"/>
    <x v="351"/>
    <x v="311"/>
    <x v="355"/>
    <n v="1800"/>
    <x v="352"/>
    <x v="10"/>
    <x v="7"/>
    <x v="7"/>
    <x v="0"/>
  </r>
  <r>
    <x v="2"/>
    <x v="2"/>
    <x v="3"/>
    <x v="2"/>
    <x v="139"/>
    <n v="120"/>
    <n v="12"/>
    <x v="352"/>
    <x v="312"/>
    <x v="356"/>
    <n v="5901"/>
    <x v="353"/>
    <x v="3"/>
    <x v="3"/>
    <x v="3"/>
    <x v="0"/>
  </r>
  <r>
    <x v="1"/>
    <x v="3"/>
    <x v="3"/>
    <x v="2"/>
    <x v="340"/>
    <n v="120"/>
    <n v="15"/>
    <x v="353"/>
    <x v="313"/>
    <x v="357"/>
    <n v="26280"/>
    <x v="354"/>
    <x v="13"/>
    <x v="10"/>
    <x v="10"/>
    <x v="0"/>
  </r>
  <r>
    <x v="0"/>
    <x v="1"/>
    <x v="4"/>
    <x v="2"/>
    <x v="339"/>
    <n v="250"/>
    <n v="7"/>
    <x v="351"/>
    <x v="311"/>
    <x v="355"/>
    <n v="1800"/>
    <x v="352"/>
    <x v="10"/>
    <x v="7"/>
    <x v="7"/>
    <x v="0"/>
  </r>
  <r>
    <x v="0"/>
    <x v="2"/>
    <x v="4"/>
    <x v="2"/>
    <x v="341"/>
    <n v="250"/>
    <n v="20"/>
    <x v="354"/>
    <x v="314"/>
    <x v="358"/>
    <n v="26820"/>
    <x v="355"/>
    <x v="11"/>
    <x v="9"/>
    <x v="9"/>
    <x v="1"/>
  </r>
  <r>
    <x v="0"/>
    <x v="3"/>
    <x v="4"/>
    <x v="2"/>
    <x v="336"/>
    <n v="250"/>
    <n v="7"/>
    <x v="348"/>
    <x v="308"/>
    <x v="352"/>
    <n v="2605"/>
    <x v="349"/>
    <x v="2"/>
    <x v="2"/>
    <x v="2"/>
    <x v="0"/>
  </r>
  <r>
    <x v="0"/>
    <x v="3"/>
    <x v="5"/>
    <x v="2"/>
    <x v="338"/>
    <n v="260"/>
    <n v="20"/>
    <x v="350"/>
    <x v="310"/>
    <x v="354"/>
    <n v="10380"/>
    <x v="351"/>
    <x v="1"/>
    <x v="1"/>
    <x v="1"/>
    <x v="0"/>
  </r>
  <r>
    <x v="1"/>
    <x v="0"/>
    <x v="5"/>
    <x v="2"/>
    <x v="342"/>
    <n v="260"/>
    <n v="15"/>
    <x v="355"/>
    <x v="315"/>
    <x v="359"/>
    <n v="16305"/>
    <x v="356"/>
    <x v="4"/>
    <x v="4"/>
    <x v="4"/>
    <x v="0"/>
  </r>
  <r>
    <x v="2"/>
    <x v="2"/>
    <x v="5"/>
    <x v="2"/>
    <x v="343"/>
    <n v="260"/>
    <n v="12"/>
    <x v="356"/>
    <x v="316"/>
    <x v="360"/>
    <n v="918"/>
    <x v="357"/>
    <x v="12"/>
    <x v="2"/>
    <x v="2"/>
    <x v="1"/>
  </r>
  <r>
    <x v="2"/>
    <x v="4"/>
    <x v="0"/>
    <x v="3"/>
    <x v="293"/>
    <n v="3"/>
    <n v="12"/>
    <x v="357"/>
    <x v="317"/>
    <x v="361"/>
    <n v="1158"/>
    <x v="358"/>
    <x v="7"/>
    <x v="7"/>
    <x v="7"/>
    <x v="1"/>
  </r>
  <r>
    <x v="0"/>
    <x v="4"/>
    <x v="1"/>
    <x v="3"/>
    <x v="344"/>
    <n v="5"/>
    <n v="7"/>
    <x v="358"/>
    <x v="318"/>
    <x v="362"/>
    <n v="11640"/>
    <x v="359"/>
    <x v="6"/>
    <x v="6"/>
    <x v="6"/>
    <x v="0"/>
  </r>
  <r>
    <x v="2"/>
    <x v="4"/>
    <x v="2"/>
    <x v="3"/>
    <x v="293"/>
    <n v="10"/>
    <n v="12"/>
    <x v="357"/>
    <x v="317"/>
    <x v="361"/>
    <n v="1158"/>
    <x v="358"/>
    <x v="7"/>
    <x v="7"/>
    <x v="7"/>
    <x v="1"/>
  </r>
  <r>
    <x v="3"/>
    <x v="4"/>
    <x v="0"/>
    <x v="3"/>
    <x v="345"/>
    <n v="3"/>
    <n v="125"/>
    <x v="359"/>
    <x v="319"/>
    <x v="363"/>
    <n v="413460"/>
    <x v="360"/>
    <x v="13"/>
    <x v="10"/>
    <x v="10"/>
    <x v="0"/>
  </r>
  <r>
    <x v="3"/>
    <x v="2"/>
    <x v="0"/>
    <x v="3"/>
    <x v="346"/>
    <n v="3"/>
    <n v="125"/>
    <x v="360"/>
    <x v="320"/>
    <x v="364"/>
    <n v="177840"/>
    <x v="361"/>
    <x v="12"/>
    <x v="2"/>
    <x v="2"/>
    <x v="1"/>
  </r>
  <r>
    <x v="0"/>
    <x v="4"/>
    <x v="1"/>
    <x v="3"/>
    <x v="347"/>
    <n v="5"/>
    <n v="350"/>
    <x v="361"/>
    <x v="321"/>
    <x v="365"/>
    <n v="601380"/>
    <x v="362"/>
    <x v="14"/>
    <x v="11"/>
    <x v="11"/>
    <x v="0"/>
  </r>
  <r>
    <x v="3"/>
    <x v="4"/>
    <x v="1"/>
    <x v="3"/>
    <x v="29"/>
    <n v="5"/>
    <n v="125"/>
    <x v="29"/>
    <x v="322"/>
    <x v="366"/>
    <n v="216480"/>
    <x v="363"/>
    <x v="11"/>
    <x v="9"/>
    <x v="9"/>
    <x v="1"/>
  </r>
  <r>
    <x v="1"/>
    <x v="2"/>
    <x v="1"/>
    <x v="3"/>
    <x v="348"/>
    <n v="5"/>
    <n v="15"/>
    <x v="362"/>
    <x v="323"/>
    <x v="367"/>
    <n v="20720"/>
    <x v="364"/>
    <x v="2"/>
    <x v="2"/>
    <x v="2"/>
    <x v="0"/>
  </r>
  <r>
    <x v="0"/>
    <x v="2"/>
    <x v="2"/>
    <x v="3"/>
    <x v="349"/>
    <n v="10"/>
    <n v="20"/>
    <x v="363"/>
    <x v="324"/>
    <x v="368"/>
    <n v="19540"/>
    <x v="365"/>
    <x v="3"/>
    <x v="3"/>
    <x v="3"/>
    <x v="0"/>
  </r>
  <r>
    <x v="4"/>
    <x v="3"/>
    <x v="2"/>
    <x v="3"/>
    <x v="350"/>
    <n v="10"/>
    <n v="300"/>
    <x v="364"/>
    <x v="325"/>
    <x v="369"/>
    <n v="147750"/>
    <x v="366"/>
    <x v="14"/>
    <x v="11"/>
    <x v="11"/>
    <x v="0"/>
  </r>
  <r>
    <x v="1"/>
    <x v="2"/>
    <x v="2"/>
    <x v="3"/>
    <x v="351"/>
    <n v="10"/>
    <n v="15"/>
    <x v="365"/>
    <x v="326"/>
    <x v="370"/>
    <n v="21670"/>
    <x v="367"/>
    <x v="7"/>
    <x v="7"/>
    <x v="7"/>
    <x v="1"/>
  </r>
  <r>
    <x v="0"/>
    <x v="1"/>
    <x v="2"/>
    <x v="3"/>
    <x v="352"/>
    <n v="10"/>
    <n v="20"/>
    <x v="366"/>
    <x v="327"/>
    <x v="371"/>
    <n v="2410"/>
    <x v="368"/>
    <x v="10"/>
    <x v="7"/>
    <x v="7"/>
    <x v="0"/>
  </r>
  <r>
    <x v="1"/>
    <x v="1"/>
    <x v="3"/>
    <x v="3"/>
    <x v="353"/>
    <n v="120"/>
    <n v="15"/>
    <x v="367"/>
    <x v="328"/>
    <x v="372"/>
    <n v="6810"/>
    <x v="369"/>
    <x v="0"/>
    <x v="0"/>
    <x v="0"/>
    <x v="0"/>
  </r>
  <r>
    <x v="1"/>
    <x v="1"/>
    <x v="3"/>
    <x v="3"/>
    <x v="354"/>
    <n v="120"/>
    <n v="15"/>
    <x v="368"/>
    <x v="329"/>
    <x v="373"/>
    <n v="5100"/>
    <x v="370"/>
    <x v="13"/>
    <x v="10"/>
    <x v="10"/>
    <x v="0"/>
  </r>
  <r>
    <x v="1"/>
    <x v="4"/>
    <x v="3"/>
    <x v="3"/>
    <x v="355"/>
    <n v="120"/>
    <n v="15"/>
    <x v="369"/>
    <x v="330"/>
    <x v="374"/>
    <n v="7900"/>
    <x v="371"/>
    <x v="14"/>
    <x v="11"/>
    <x v="11"/>
    <x v="0"/>
  </r>
  <r>
    <x v="0"/>
    <x v="2"/>
    <x v="3"/>
    <x v="3"/>
    <x v="44"/>
    <n v="120"/>
    <n v="350"/>
    <x v="370"/>
    <x v="331"/>
    <x v="375"/>
    <n v="166140"/>
    <x v="372"/>
    <x v="4"/>
    <x v="4"/>
    <x v="4"/>
    <x v="0"/>
  </r>
  <r>
    <x v="3"/>
    <x v="4"/>
    <x v="3"/>
    <x v="3"/>
    <x v="356"/>
    <n v="120"/>
    <n v="125"/>
    <x v="371"/>
    <x v="332"/>
    <x v="376"/>
    <n v="191520"/>
    <x v="373"/>
    <x v="6"/>
    <x v="6"/>
    <x v="6"/>
    <x v="0"/>
  </r>
  <r>
    <x v="4"/>
    <x v="4"/>
    <x v="3"/>
    <x v="3"/>
    <x v="357"/>
    <n v="120"/>
    <n v="300"/>
    <x v="372"/>
    <x v="333"/>
    <x v="377"/>
    <n v="573500"/>
    <x v="374"/>
    <x v="7"/>
    <x v="7"/>
    <x v="7"/>
    <x v="1"/>
  </r>
  <r>
    <x v="0"/>
    <x v="1"/>
    <x v="3"/>
    <x v="3"/>
    <x v="352"/>
    <n v="120"/>
    <n v="20"/>
    <x v="366"/>
    <x v="327"/>
    <x v="371"/>
    <n v="2410"/>
    <x v="368"/>
    <x v="10"/>
    <x v="7"/>
    <x v="7"/>
    <x v="0"/>
  </r>
  <r>
    <x v="0"/>
    <x v="1"/>
    <x v="3"/>
    <x v="3"/>
    <x v="358"/>
    <n v="120"/>
    <n v="7"/>
    <x v="373"/>
    <x v="334"/>
    <x v="378"/>
    <n v="13325"/>
    <x v="375"/>
    <x v="15"/>
    <x v="9"/>
    <x v="9"/>
    <x v="0"/>
  </r>
  <r>
    <x v="3"/>
    <x v="0"/>
    <x v="3"/>
    <x v="3"/>
    <x v="94"/>
    <n v="120"/>
    <n v="125"/>
    <x v="374"/>
    <x v="335"/>
    <x v="379"/>
    <n v="229920"/>
    <x v="376"/>
    <x v="12"/>
    <x v="2"/>
    <x v="2"/>
    <x v="1"/>
  </r>
  <r>
    <x v="4"/>
    <x v="2"/>
    <x v="3"/>
    <x v="3"/>
    <x v="359"/>
    <n v="120"/>
    <n v="300"/>
    <x v="375"/>
    <x v="336"/>
    <x v="380"/>
    <n v="213250"/>
    <x v="377"/>
    <x v="2"/>
    <x v="2"/>
    <x v="2"/>
    <x v="0"/>
  </r>
  <r>
    <x v="3"/>
    <x v="3"/>
    <x v="4"/>
    <x v="3"/>
    <x v="360"/>
    <n v="250"/>
    <n v="125"/>
    <x v="376"/>
    <x v="337"/>
    <x v="381"/>
    <n v="40920"/>
    <x v="378"/>
    <x v="14"/>
    <x v="11"/>
    <x v="11"/>
    <x v="0"/>
  </r>
  <r>
    <x v="1"/>
    <x v="3"/>
    <x v="4"/>
    <x v="3"/>
    <x v="361"/>
    <n v="250"/>
    <n v="15"/>
    <x v="377"/>
    <x v="338"/>
    <x v="382"/>
    <n v="6410"/>
    <x v="379"/>
    <x v="4"/>
    <x v="4"/>
    <x v="4"/>
    <x v="0"/>
  </r>
  <r>
    <x v="0"/>
    <x v="4"/>
    <x v="4"/>
    <x v="3"/>
    <x v="362"/>
    <n v="250"/>
    <n v="350"/>
    <x v="378"/>
    <x v="339"/>
    <x v="383"/>
    <n v="729820"/>
    <x v="380"/>
    <x v="5"/>
    <x v="5"/>
    <x v="5"/>
    <x v="0"/>
  </r>
  <r>
    <x v="4"/>
    <x v="3"/>
    <x v="4"/>
    <x v="3"/>
    <x v="363"/>
    <n v="250"/>
    <n v="300"/>
    <x v="379"/>
    <x v="340"/>
    <x v="384"/>
    <n v="108000"/>
    <x v="381"/>
    <x v="6"/>
    <x v="6"/>
    <x v="6"/>
    <x v="0"/>
  </r>
  <r>
    <x v="4"/>
    <x v="4"/>
    <x v="4"/>
    <x v="3"/>
    <x v="357"/>
    <n v="250"/>
    <n v="300"/>
    <x v="372"/>
    <x v="333"/>
    <x v="377"/>
    <n v="573500"/>
    <x v="374"/>
    <x v="7"/>
    <x v="7"/>
    <x v="7"/>
    <x v="1"/>
  </r>
  <r>
    <x v="1"/>
    <x v="2"/>
    <x v="4"/>
    <x v="3"/>
    <x v="351"/>
    <n v="250"/>
    <n v="15"/>
    <x v="365"/>
    <x v="326"/>
    <x v="370"/>
    <n v="21670"/>
    <x v="367"/>
    <x v="7"/>
    <x v="7"/>
    <x v="7"/>
    <x v="1"/>
  </r>
  <r>
    <x v="3"/>
    <x v="0"/>
    <x v="4"/>
    <x v="3"/>
    <x v="48"/>
    <n v="250"/>
    <n v="125"/>
    <x v="380"/>
    <x v="341"/>
    <x v="385"/>
    <n v="303480"/>
    <x v="382"/>
    <x v="15"/>
    <x v="9"/>
    <x v="9"/>
    <x v="0"/>
  </r>
  <r>
    <x v="0"/>
    <x v="1"/>
    <x v="4"/>
    <x v="3"/>
    <x v="364"/>
    <n v="250"/>
    <n v="350"/>
    <x v="381"/>
    <x v="342"/>
    <x v="386"/>
    <n v="486200"/>
    <x v="383"/>
    <x v="12"/>
    <x v="2"/>
    <x v="2"/>
    <x v="1"/>
  </r>
  <r>
    <x v="3"/>
    <x v="4"/>
    <x v="5"/>
    <x v="3"/>
    <x v="365"/>
    <n v="260"/>
    <n v="125"/>
    <x v="382"/>
    <x v="343"/>
    <x v="387"/>
    <n v="69480"/>
    <x v="384"/>
    <x v="0"/>
    <x v="0"/>
    <x v="0"/>
    <x v="0"/>
  </r>
  <r>
    <x v="0"/>
    <x v="0"/>
    <x v="5"/>
    <x v="3"/>
    <x v="366"/>
    <n v="260"/>
    <n v="350"/>
    <x v="383"/>
    <x v="344"/>
    <x v="388"/>
    <n v="582400"/>
    <x v="385"/>
    <x v="8"/>
    <x v="8"/>
    <x v="8"/>
    <x v="0"/>
  </r>
  <r>
    <x v="4"/>
    <x v="4"/>
    <x v="5"/>
    <x v="3"/>
    <x v="288"/>
    <n v="260"/>
    <n v="300"/>
    <x v="384"/>
    <x v="345"/>
    <x v="389"/>
    <n v="748250"/>
    <x v="386"/>
    <x v="3"/>
    <x v="3"/>
    <x v="3"/>
    <x v="0"/>
  </r>
  <r>
    <x v="2"/>
    <x v="0"/>
    <x v="5"/>
    <x v="3"/>
    <x v="367"/>
    <n v="260"/>
    <n v="12"/>
    <x v="385"/>
    <x v="346"/>
    <x v="390"/>
    <n v="10561.5"/>
    <x v="387"/>
    <x v="13"/>
    <x v="10"/>
    <x v="10"/>
    <x v="0"/>
  </r>
  <r>
    <x v="0"/>
    <x v="3"/>
    <x v="5"/>
    <x v="3"/>
    <x v="368"/>
    <n v="260"/>
    <n v="20"/>
    <x v="386"/>
    <x v="347"/>
    <x v="391"/>
    <n v="20390"/>
    <x v="388"/>
    <x v="14"/>
    <x v="11"/>
    <x v="11"/>
    <x v="0"/>
  </r>
  <r>
    <x v="2"/>
    <x v="1"/>
    <x v="5"/>
    <x v="3"/>
    <x v="369"/>
    <n v="260"/>
    <n v="12"/>
    <x v="387"/>
    <x v="348"/>
    <x v="392"/>
    <n v="7722"/>
    <x v="389"/>
    <x v="5"/>
    <x v="5"/>
    <x v="5"/>
    <x v="0"/>
  </r>
  <r>
    <x v="0"/>
    <x v="0"/>
    <x v="5"/>
    <x v="3"/>
    <x v="370"/>
    <n v="260"/>
    <n v="350"/>
    <x v="388"/>
    <x v="349"/>
    <x v="393"/>
    <n v="183820"/>
    <x v="390"/>
    <x v="6"/>
    <x v="6"/>
    <x v="6"/>
    <x v="0"/>
  </r>
  <r>
    <x v="1"/>
    <x v="2"/>
    <x v="5"/>
    <x v="3"/>
    <x v="348"/>
    <n v="260"/>
    <n v="15"/>
    <x v="362"/>
    <x v="323"/>
    <x v="367"/>
    <n v="20720"/>
    <x v="364"/>
    <x v="2"/>
    <x v="2"/>
    <x v="2"/>
    <x v="0"/>
  </r>
  <r>
    <x v="4"/>
    <x v="2"/>
    <x v="5"/>
    <x v="3"/>
    <x v="359"/>
    <n v="260"/>
    <n v="300"/>
    <x v="375"/>
    <x v="336"/>
    <x v="380"/>
    <n v="213250"/>
    <x v="377"/>
    <x v="2"/>
    <x v="2"/>
    <x v="2"/>
    <x v="0"/>
  </r>
  <r>
    <x v="2"/>
    <x v="2"/>
    <x v="0"/>
    <x v="3"/>
    <x v="371"/>
    <n v="3"/>
    <n v="12"/>
    <x v="389"/>
    <x v="350"/>
    <x v="394"/>
    <n v="3594"/>
    <x v="391"/>
    <x v="7"/>
    <x v="7"/>
    <x v="7"/>
    <x v="1"/>
  </r>
  <r>
    <x v="0"/>
    <x v="2"/>
    <x v="2"/>
    <x v="3"/>
    <x v="372"/>
    <n v="10"/>
    <n v="7"/>
    <x v="390"/>
    <x v="351"/>
    <x v="395"/>
    <n v="12660"/>
    <x v="392"/>
    <x v="13"/>
    <x v="10"/>
    <x v="10"/>
    <x v="0"/>
  </r>
  <r>
    <x v="2"/>
    <x v="2"/>
    <x v="2"/>
    <x v="3"/>
    <x v="371"/>
    <n v="10"/>
    <n v="12"/>
    <x v="389"/>
    <x v="350"/>
    <x v="394"/>
    <n v="3594"/>
    <x v="391"/>
    <x v="7"/>
    <x v="7"/>
    <x v="7"/>
    <x v="1"/>
  </r>
  <r>
    <x v="1"/>
    <x v="0"/>
    <x v="3"/>
    <x v="3"/>
    <x v="373"/>
    <n v="120"/>
    <n v="15"/>
    <x v="391"/>
    <x v="352"/>
    <x v="396"/>
    <n v="3840"/>
    <x v="393"/>
    <x v="0"/>
    <x v="0"/>
    <x v="0"/>
    <x v="0"/>
  </r>
  <r>
    <x v="2"/>
    <x v="1"/>
    <x v="3"/>
    <x v="3"/>
    <x v="374"/>
    <n v="120"/>
    <n v="12"/>
    <x v="392"/>
    <x v="353"/>
    <x v="397"/>
    <n v="1416"/>
    <x v="394"/>
    <x v="10"/>
    <x v="7"/>
    <x v="7"/>
    <x v="0"/>
  </r>
  <r>
    <x v="0"/>
    <x v="4"/>
    <x v="4"/>
    <x v="3"/>
    <x v="199"/>
    <n v="250"/>
    <n v="7"/>
    <x v="393"/>
    <x v="354"/>
    <x v="398"/>
    <n v="7895"/>
    <x v="395"/>
    <x v="3"/>
    <x v="3"/>
    <x v="3"/>
    <x v="0"/>
  </r>
  <r>
    <x v="2"/>
    <x v="3"/>
    <x v="4"/>
    <x v="3"/>
    <x v="375"/>
    <n v="250"/>
    <n v="12"/>
    <x v="394"/>
    <x v="355"/>
    <x v="399"/>
    <n v="3015"/>
    <x v="396"/>
    <x v="9"/>
    <x v="6"/>
    <x v="6"/>
    <x v="1"/>
  </r>
  <r>
    <x v="1"/>
    <x v="4"/>
    <x v="5"/>
    <x v="3"/>
    <x v="376"/>
    <n v="260"/>
    <n v="15"/>
    <x v="395"/>
    <x v="356"/>
    <x v="400"/>
    <n v="31995"/>
    <x v="397"/>
    <x v="4"/>
    <x v="4"/>
    <x v="4"/>
    <x v="0"/>
  </r>
  <r>
    <x v="2"/>
    <x v="1"/>
    <x v="5"/>
    <x v="3"/>
    <x v="374"/>
    <n v="260"/>
    <n v="12"/>
    <x v="392"/>
    <x v="353"/>
    <x v="397"/>
    <n v="1416"/>
    <x v="394"/>
    <x v="10"/>
    <x v="7"/>
    <x v="7"/>
    <x v="0"/>
  </r>
  <r>
    <x v="2"/>
    <x v="0"/>
    <x v="0"/>
    <x v="3"/>
    <x v="377"/>
    <n v="3"/>
    <n v="12"/>
    <x v="396"/>
    <x v="357"/>
    <x v="401"/>
    <n v="5811"/>
    <x v="398"/>
    <x v="8"/>
    <x v="8"/>
    <x v="8"/>
    <x v="0"/>
  </r>
  <r>
    <x v="0"/>
    <x v="1"/>
    <x v="0"/>
    <x v="3"/>
    <x v="378"/>
    <n v="3"/>
    <n v="350"/>
    <x v="397"/>
    <x v="358"/>
    <x v="402"/>
    <n v="205920"/>
    <x v="399"/>
    <x v="3"/>
    <x v="3"/>
    <x v="3"/>
    <x v="0"/>
  </r>
  <r>
    <x v="4"/>
    <x v="1"/>
    <x v="0"/>
    <x v="3"/>
    <x v="379"/>
    <n v="3"/>
    <n v="300"/>
    <x v="398"/>
    <x v="359"/>
    <x v="403"/>
    <n v="702750"/>
    <x v="400"/>
    <x v="4"/>
    <x v="4"/>
    <x v="4"/>
    <x v="0"/>
  </r>
  <r>
    <x v="3"/>
    <x v="2"/>
    <x v="0"/>
    <x v="3"/>
    <x v="380"/>
    <n v="3"/>
    <n v="125"/>
    <x v="399"/>
    <x v="360"/>
    <x v="404"/>
    <n v="292920"/>
    <x v="401"/>
    <x v="10"/>
    <x v="7"/>
    <x v="7"/>
    <x v="0"/>
  </r>
  <r>
    <x v="1"/>
    <x v="0"/>
    <x v="0"/>
    <x v="3"/>
    <x v="381"/>
    <n v="3"/>
    <n v="15"/>
    <x v="400"/>
    <x v="361"/>
    <x v="405"/>
    <n v="15600"/>
    <x v="402"/>
    <x v="11"/>
    <x v="9"/>
    <x v="9"/>
    <x v="1"/>
  </r>
  <r>
    <x v="0"/>
    <x v="3"/>
    <x v="0"/>
    <x v="3"/>
    <x v="382"/>
    <n v="3"/>
    <n v="7"/>
    <x v="401"/>
    <x v="362"/>
    <x v="406"/>
    <n v="13530"/>
    <x v="403"/>
    <x v="11"/>
    <x v="9"/>
    <x v="9"/>
    <x v="1"/>
  </r>
  <r>
    <x v="0"/>
    <x v="1"/>
    <x v="1"/>
    <x v="3"/>
    <x v="52"/>
    <n v="5"/>
    <n v="350"/>
    <x v="402"/>
    <x v="363"/>
    <x v="407"/>
    <n v="199160"/>
    <x v="404"/>
    <x v="0"/>
    <x v="0"/>
    <x v="0"/>
    <x v="0"/>
  </r>
  <r>
    <x v="0"/>
    <x v="1"/>
    <x v="1"/>
    <x v="3"/>
    <x v="181"/>
    <n v="5"/>
    <n v="20"/>
    <x v="403"/>
    <x v="364"/>
    <x v="408"/>
    <n v="29920"/>
    <x v="405"/>
    <x v="7"/>
    <x v="7"/>
    <x v="7"/>
    <x v="1"/>
  </r>
  <r>
    <x v="1"/>
    <x v="3"/>
    <x v="1"/>
    <x v="3"/>
    <x v="383"/>
    <n v="5"/>
    <n v="15"/>
    <x v="404"/>
    <x v="365"/>
    <x v="409"/>
    <n v="21570"/>
    <x v="406"/>
    <x v="2"/>
    <x v="2"/>
    <x v="2"/>
    <x v="0"/>
  </r>
  <r>
    <x v="4"/>
    <x v="0"/>
    <x v="2"/>
    <x v="3"/>
    <x v="384"/>
    <n v="10"/>
    <n v="300"/>
    <x v="405"/>
    <x v="366"/>
    <x v="410"/>
    <n v="218250"/>
    <x v="407"/>
    <x v="0"/>
    <x v="0"/>
    <x v="0"/>
    <x v="0"/>
  </r>
  <r>
    <x v="0"/>
    <x v="3"/>
    <x v="2"/>
    <x v="3"/>
    <x v="385"/>
    <n v="10"/>
    <n v="20"/>
    <x v="406"/>
    <x v="367"/>
    <x v="411"/>
    <n v="11220"/>
    <x v="408"/>
    <x v="3"/>
    <x v="3"/>
    <x v="3"/>
    <x v="0"/>
  </r>
  <r>
    <x v="0"/>
    <x v="0"/>
    <x v="2"/>
    <x v="3"/>
    <x v="386"/>
    <n v="10"/>
    <n v="350"/>
    <x v="407"/>
    <x v="368"/>
    <x v="412"/>
    <n v="547170"/>
    <x v="409"/>
    <x v="4"/>
    <x v="4"/>
    <x v="4"/>
    <x v="0"/>
  </r>
  <r>
    <x v="2"/>
    <x v="0"/>
    <x v="2"/>
    <x v="3"/>
    <x v="387"/>
    <n v="10"/>
    <n v="12"/>
    <x v="408"/>
    <x v="369"/>
    <x v="413"/>
    <n v="12078"/>
    <x v="410"/>
    <x v="4"/>
    <x v="4"/>
    <x v="4"/>
    <x v="0"/>
  </r>
  <r>
    <x v="2"/>
    <x v="2"/>
    <x v="2"/>
    <x v="3"/>
    <x v="388"/>
    <n v="10"/>
    <n v="12"/>
    <x v="409"/>
    <x v="370"/>
    <x v="414"/>
    <n v="7276.5"/>
    <x v="411"/>
    <x v="4"/>
    <x v="4"/>
    <x v="4"/>
    <x v="0"/>
  </r>
  <r>
    <x v="0"/>
    <x v="0"/>
    <x v="2"/>
    <x v="3"/>
    <x v="389"/>
    <n v="10"/>
    <n v="20"/>
    <x v="410"/>
    <x v="371"/>
    <x v="415"/>
    <n v="23940"/>
    <x v="412"/>
    <x v="5"/>
    <x v="5"/>
    <x v="5"/>
    <x v="0"/>
  </r>
  <r>
    <x v="1"/>
    <x v="3"/>
    <x v="2"/>
    <x v="3"/>
    <x v="390"/>
    <n v="10"/>
    <n v="15"/>
    <x v="411"/>
    <x v="372"/>
    <x v="416"/>
    <n v="19840"/>
    <x v="413"/>
    <x v="5"/>
    <x v="5"/>
    <x v="5"/>
    <x v="0"/>
  </r>
  <r>
    <x v="3"/>
    <x v="2"/>
    <x v="2"/>
    <x v="3"/>
    <x v="380"/>
    <n v="10"/>
    <n v="125"/>
    <x v="399"/>
    <x v="360"/>
    <x v="404"/>
    <n v="292920"/>
    <x v="401"/>
    <x v="10"/>
    <x v="7"/>
    <x v="7"/>
    <x v="0"/>
  </r>
  <r>
    <x v="0"/>
    <x v="1"/>
    <x v="2"/>
    <x v="3"/>
    <x v="181"/>
    <n v="10"/>
    <n v="20"/>
    <x v="403"/>
    <x v="364"/>
    <x v="408"/>
    <n v="29920"/>
    <x v="405"/>
    <x v="7"/>
    <x v="7"/>
    <x v="7"/>
    <x v="1"/>
  </r>
  <r>
    <x v="4"/>
    <x v="0"/>
    <x v="2"/>
    <x v="3"/>
    <x v="282"/>
    <n v="10"/>
    <n v="300"/>
    <x v="412"/>
    <x v="373"/>
    <x v="417"/>
    <n v="341500"/>
    <x v="414"/>
    <x v="15"/>
    <x v="9"/>
    <x v="9"/>
    <x v="0"/>
  </r>
  <r>
    <x v="0"/>
    <x v="2"/>
    <x v="3"/>
    <x v="3"/>
    <x v="391"/>
    <n v="120"/>
    <n v="20"/>
    <x v="413"/>
    <x v="374"/>
    <x v="418"/>
    <n v="28050"/>
    <x v="415"/>
    <x v="9"/>
    <x v="6"/>
    <x v="6"/>
    <x v="1"/>
  </r>
  <r>
    <x v="1"/>
    <x v="3"/>
    <x v="3"/>
    <x v="3"/>
    <x v="392"/>
    <n v="120"/>
    <n v="15"/>
    <x v="414"/>
    <x v="375"/>
    <x v="419"/>
    <n v="6550"/>
    <x v="416"/>
    <x v="9"/>
    <x v="6"/>
    <x v="6"/>
    <x v="1"/>
  </r>
  <r>
    <x v="0"/>
    <x v="3"/>
    <x v="3"/>
    <x v="3"/>
    <x v="393"/>
    <n v="120"/>
    <n v="350"/>
    <x v="415"/>
    <x v="376"/>
    <x v="420"/>
    <n v="89440"/>
    <x v="417"/>
    <x v="7"/>
    <x v="7"/>
    <x v="7"/>
    <x v="1"/>
  </r>
  <r>
    <x v="0"/>
    <x v="0"/>
    <x v="3"/>
    <x v="3"/>
    <x v="394"/>
    <n v="120"/>
    <n v="7"/>
    <x v="416"/>
    <x v="377"/>
    <x v="421"/>
    <n v="9040"/>
    <x v="418"/>
    <x v="15"/>
    <x v="9"/>
    <x v="9"/>
    <x v="0"/>
  </r>
  <r>
    <x v="2"/>
    <x v="2"/>
    <x v="4"/>
    <x v="3"/>
    <x v="395"/>
    <n v="250"/>
    <n v="12"/>
    <x v="417"/>
    <x v="378"/>
    <x v="422"/>
    <n v="5202"/>
    <x v="419"/>
    <x v="0"/>
    <x v="0"/>
    <x v="0"/>
    <x v="0"/>
  </r>
  <r>
    <x v="3"/>
    <x v="3"/>
    <x v="4"/>
    <x v="3"/>
    <x v="396"/>
    <n v="250"/>
    <n v="125"/>
    <x v="418"/>
    <x v="379"/>
    <x v="423"/>
    <n v="66480"/>
    <x v="420"/>
    <x v="0"/>
    <x v="0"/>
    <x v="0"/>
    <x v="0"/>
  </r>
  <r>
    <x v="0"/>
    <x v="0"/>
    <x v="4"/>
    <x v="3"/>
    <x v="397"/>
    <n v="250"/>
    <n v="20"/>
    <x v="419"/>
    <x v="380"/>
    <x v="424"/>
    <n v="29350"/>
    <x v="421"/>
    <x v="11"/>
    <x v="9"/>
    <x v="9"/>
    <x v="1"/>
  </r>
  <r>
    <x v="3"/>
    <x v="1"/>
    <x v="5"/>
    <x v="3"/>
    <x v="398"/>
    <n v="260"/>
    <n v="125"/>
    <x v="420"/>
    <x v="381"/>
    <x v="425"/>
    <n v="379800"/>
    <x v="422"/>
    <x v="0"/>
    <x v="0"/>
    <x v="0"/>
    <x v="0"/>
  </r>
  <r>
    <x v="0"/>
    <x v="3"/>
    <x v="5"/>
    <x v="3"/>
    <x v="399"/>
    <n v="260"/>
    <n v="20"/>
    <x v="421"/>
    <x v="382"/>
    <x v="426"/>
    <n v="26290"/>
    <x v="423"/>
    <x v="0"/>
    <x v="0"/>
    <x v="0"/>
    <x v="0"/>
  </r>
  <r>
    <x v="3"/>
    <x v="2"/>
    <x v="5"/>
    <x v="3"/>
    <x v="400"/>
    <n v="260"/>
    <n v="125"/>
    <x v="422"/>
    <x v="383"/>
    <x v="427"/>
    <n v="171960"/>
    <x v="424"/>
    <x v="14"/>
    <x v="11"/>
    <x v="11"/>
    <x v="0"/>
  </r>
  <r>
    <x v="3"/>
    <x v="3"/>
    <x v="5"/>
    <x v="3"/>
    <x v="401"/>
    <n v="260"/>
    <n v="125"/>
    <x v="423"/>
    <x v="384"/>
    <x v="428"/>
    <n v="113640"/>
    <x v="425"/>
    <x v="9"/>
    <x v="6"/>
    <x v="6"/>
    <x v="1"/>
  </r>
  <r>
    <x v="0"/>
    <x v="3"/>
    <x v="5"/>
    <x v="3"/>
    <x v="393"/>
    <n v="260"/>
    <n v="350"/>
    <x v="415"/>
    <x v="376"/>
    <x v="420"/>
    <n v="89440"/>
    <x v="417"/>
    <x v="7"/>
    <x v="7"/>
    <x v="7"/>
    <x v="1"/>
  </r>
  <r>
    <x v="1"/>
    <x v="3"/>
    <x v="5"/>
    <x v="3"/>
    <x v="383"/>
    <n v="260"/>
    <n v="15"/>
    <x v="404"/>
    <x v="365"/>
    <x v="409"/>
    <n v="21570"/>
    <x v="406"/>
    <x v="2"/>
    <x v="2"/>
    <x v="2"/>
    <x v="0"/>
  </r>
  <r>
    <x v="0"/>
    <x v="4"/>
    <x v="2"/>
    <x v="3"/>
    <x v="402"/>
    <n v="10"/>
    <n v="7"/>
    <x v="424"/>
    <x v="385"/>
    <x v="429"/>
    <n v="1900"/>
    <x v="426"/>
    <x v="9"/>
    <x v="6"/>
    <x v="6"/>
    <x v="1"/>
  </r>
  <r>
    <x v="0"/>
    <x v="3"/>
    <x v="0"/>
    <x v="3"/>
    <x v="403"/>
    <n v="3"/>
    <n v="350"/>
    <x v="425"/>
    <x v="386"/>
    <x v="430"/>
    <n v="230360"/>
    <x v="427"/>
    <x v="1"/>
    <x v="1"/>
    <x v="1"/>
    <x v="0"/>
  </r>
  <r>
    <x v="3"/>
    <x v="0"/>
    <x v="0"/>
    <x v="3"/>
    <x v="404"/>
    <n v="3"/>
    <n v="125"/>
    <x v="426"/>
    <x v="387"/>
    <x v="431"/>
    <n v="289920"/>
    <x v="428"/>
    <x v="9"/>
    <x v="6"/>
    <x v="6"/>
    <x v="1"/>
  </r>
  <r>
    <x v="3"/>
    <x v="3"/>
    <x v="0"/>
    <x v="3"/>
    <x v="405"/>
    <n v="3"/>
    <n v="125"/>
    <x v="427"/>
    <x v="388"/>
    <x v="432"/>
    <n v="258720"/>
    <x v="429"/>
    <x v="10"/>
    <x v="7"/>
    <x v="7"/>
    <x v="0"/>
  </r>
  <r>
    <x v="1"/>
    <x v="0"/>
    <x v="0"/>
    <x v="3"/>
    <x v="164"/>
    <n v="3"/>
    <n v="15"/>
    <x v="428"/>
    <x v="389"/>
    <x v="433"/>
    <n v="26890"/>
    <x v="430"/>
    <x v="15"/>
    <x v="9"/>
    <x v="9"/>
    <x v="0"/>
  </r>
  <r>
    <x v="1"/>
    <x v="4"/>
    <x v="1"/>
    <x v="3"/>
    <x v="406"/>
    <n v="5"/>
    <n v="15"/>
    <x v="429"/>
    <x v="96"/>
    <x v="434"/>
    <n v="6770"/>
    <x v="431"/>
    <x v="3"/>
    <x v="3"/>
    <x v="3"/>
    <x v="0"/>
  </r>
  <r>
    <x v="4"/>
    <x v="2"/>
    <x v="1"/>
    <x v="3"/>
    <x v="407"/>
    <n v="5"/>
    <n v="300"/>
    <x v="430"/>
    <x v="390"/>
    <x v="435"/>
    <n v="443250"/>
    <x v="432"/>
    <x v="13"/>
    <x v="10"/>
    <x v="10"/>
    <x v="0"/>
  </r>
  <r>
    <x v="0"/>
    <x v="3"/>
    <x v="1"/>
    <x v="3"/>
    <x v="408"/>
    <n v="5"/>
    <n v="7"/>
    <x v="431"/>
    <x v="391"/>
    <x v="436"/>
    <n v="12100"/>
    <x v="433"/>
    <x v="6"/>
    <x v="6"/>
    <x v="6"/>
    <x v="0"/>
  </r>
  <r>
    <x v="0"/>
    <x v="0"/>
    <x v="1"/>
    <x v="3"/>
    <x v="409"/>
    <n v="5"/>
    <n v="7"/>
    <x v="432"/>
    <x v="392"/>
    <x v="437"/>
    <n v="13670"/>
    <x v="434"/>
    <x v="10"/>
    <x v="7"/>
    <x v="7"/>
    <x v="0"/>
  </r>
  <r>
    <x v="0"/>
    <x v="3"/>
    <x v="1"/>
    <x v="3"/>
    <x v="410"/>
    <n v="5"/>
    <n v="20"/>
    <x v="433"/>
    <x v="393"/>
    <x v="438"/>
    <n v="17150"/>
    <x v="435"/>
    <x v="7"/>
    <x v="7"/>
    <x v="7"/>
    <x v="1"/>
  </r>
  <r>
    <x v="4"/>
    <x v="2"/>
    <x v="1"/>
    <x v="3"/>
    <x v="411"/>
    <n v="5"/>
    <n v="300"/>
    <x v="434"/>
    <x v="394"/>
    <x v="439"/>
    <n v="296500"/>
    <x v="436"/>
    <x v="12"/>
    <x v="2"/>
    <x v="2"/>
    <x v="1"/>
  </r>
  <r>
    <x v="4"/>
    <x v="4"/>
    <x v="2"/>
    <x v="3"/>
    <x v="412"/>
    <n v="10"/>
    <n v="300"/>
    <x v="435"/>
    <x v="395"/>
    <x v="440"/>
    <n v="873750"/>
    <x v="437"/>
    <x v="0"/>
    <x v="0"/>
    <x v="0"/>
    <x v="0"/>
  </r>
  <r>
    <x v="0"/>
    <x v="3"/>
    <x v="2"/>
    <x v="3"/>
    <x v="403"/>
    <n v="10"/>
    <n v="350"/>
    <x v="425"/>
    <x v="386"/>
    <x v="430"/>
    <n v="230360"/>
    <x v="427"/>
    <x v="1"/>
    <x v="1"/>
    <x v="1"/>
    <x v="0"/>
  </r>
  <r>
    <x v="3"/>
    <x v="3"/>
    <x v="2"/>
    <x v="3"/>
    <x v="405"/>
    <n v="10"/>
    <n v="125"/>
    <x v="427"/>
    <x v="388"/>
    <x v="432"/>
    <n v="258720"/>
    <x v="429"/>
    <x v="10"/>
    <x v="7"/>
    <x v="7"/>
    <x v="0"/>
  </r>
  <r>
    <x v="0"/>
    <x v="3"/>
    <x v="2"/>
    <x v="3"/>
    <x v="413"/>
    <n v="10"/>
    <n v="20"/>
    <x v="436"/>
    <x v="396"/>
    <x v="441"/>
    <n v="9050"/>
    <x v="438"/>
    <x v="10"/>
    <x v="7"/>
    <x v="7"/>
    <x v="0"/>
  </r>
  <r>
    <x v="0"/>
    <x v="3"/>
    <x v="2"/>
    <x v="3"/>
    <x v="410"/>
    <n v="10"/>
    <n v="20"/>
    <x v="433"/>
    <x v="393"/>
    <x v="438"/>
    <n v="17150"/>
    <x v="435"/>
    <x v="7"/>
    <x v="7"/>
    <x v="7"/>
    <x v="1"/>
  </r>
  <r>
    <x v="0"/>
    <x v="2"/>
    <x v="2"/>
    <x v="3"/>
    <x v="414"/>
    <n v="10"/>
    <n v="350"/>
    <x v="437"/>
    <x v="397"/>
    <x v="442"/>
    <n v="414440"/>
    <x v="439"/>
    <x v="15"/>
    <x v="9"/>
    <x v="9"/>
    <x v="0"/>
  </r>
  <r>
    <x v="4"/>
    <x v="1"/>
    <x v="2"/>
    <x v="3"/>
    <x v="415"/>
    <n v="10"/>
    <n v="300"/>
    <x v="438"/>
    <x v="398"/>
    <x v="443"/>
    <n v="339750"/>
    <x v="440"/>
    <x v="15"/>
    <x v="9"/>
    <x v="9"/>
    <x v="0"/>
  </r>
  <r>
    <x v="4"/>
    <x v="3"/>
    <x v="2"/>
    <x v="3"/>
    <x v="416"/>
    <n v="10"/>
    <n v="300"/>
    <x v="439"/>
    <x v="399"/>
    <x v="444"/>
    <n v="537500"/>
    <x v="441"/>
    <x v="15"/>
    <x v="9"/>
    <x v="9"/>
    <x v="0"/>
  </r>
  <r>
    <x v="0"/>
    <x v="3"/>
    <x v="2"/>
    <x v="3"/>
    <x v="417"/>
    <n v="10"/>
    <n v="350"/>
    <x v="440"/>
    <x v="400"/>
    <x v="445"/>
    <n v="311220"/>
    <x v="442"/>
    <x v="15"/>
    <x v="9"/>
    <x v="9"/>
    <x v="0"/>
  </r>
  <r>
    <x v="1"/>
    <x v="3"/>
    <x v="2"/>
    <x v="3"/>
    <x v="402"/>
    <n v="10"/>
    <n v="15"/>
    <x v="441"/>
    <x v="401"/>
    <x v="446"/>
    <n v="3800"/>
    <x v="443"/>
    <x v="12"/>
    <x v="2"/>
    <x v="2"/>
    <x v="1"/>
  </r>
  <r>
    <x v="0"/>
    <x v="3"/>
    <x v="2"/>
    <x v="3"/>
    <x v="418"/>
    <n v="10"/>
    <n v="20"/>
    <x v="442"/>
    <x v="402"/>
    <x v="447"/>
    <n v="12330"/>
    <x v="444"/>
    <x v="2"/>
    <x v="2"/>
    <x v="2"/>
    <x v="0"/>
  </r>
  <r>
    <x v="0"/>
    <x v="3"/>
    <x v="3"/>
    <x v="3"/>
    <x v="419"/>
    <n v="120"/>
    <n v="350"/>
    <x v="443"/>
    <x v="403"/>
    <x v="448"/>
    <n v="362700"/>
    <x v="445"/>
    <x v="4"/>
    <x v="4"/>
    <x v="4"/>
    <x v="0"/>
  </r>
  <r>
    <x v="0"/>
    <x v="4"/>
    <x v="3"/>
    <x v="3"/>
    <x v="75"/>
    <n v="120"/>
    <n v="350"/>
    <x v="444"/>
    <x v="404"/>
    <x v="449"/>
    <n v="256360"/>
    <x v="446"/>
    <x v="10"/>
    <x v="7"/>
    <x v="7"/>
    <x v="0"/>
  </r>
  <r>
    <x v="0"/>
    <x v="3"/>
    <x v="3"/>
    <x v="3"/>
    <x v="413"/>
    <n v="120"/>
    <n v="20"/>
    <x v="436"/>
    <x v="396"/>
    <x v="441"/>
    <n v="9050"/>
    <x v="438"/>
    <x v="10"/>
    <x v="7"/>
    <x v="7"/>
    <x v="0"/>
  </r>
  <r>
    <x v="2"/>
    <x v="0"/>
    <x v="4"/>
    <x v="3"/>
    <x v="420"/>
    <n v="250"/>
    <n v="12"/>
    <x v="445"/>
    <x v="405"/>
    <x v="450"/>
    <n v="6327"/>
    <x v="447"/>
    <x v="14"/>
    <x v="11"/>
    <x v="11"/>
    <x v="0"/>
  </r>
  <r>
    <x v="1"/>
    <x v="2"/>
    <x v="4"/>
    <x v="3"/>
    <x v="421"/>
    <n v="250"/>
    <n v="15"/>
    <x v="446"/>
    <x v="406"/>
    <x v="451"/>
    <n v="38745"/>
    <x v="448"/>
    <x v="4"/>
    <x v="4"/>
    <x v="4"/>
    <x v="0"/>
  </r>
  <r>
    <x v="0"/>
    <x v="0"/>
    <x v="4"/>
    <x v="3"/>
    <x v="422"/>
    <n v="250"/>
    <n v="350"/>
    <x v="447"/>
    <x v="407"/>
    <x v="452"/>
    <n v="161980"/>
    <x v="449"/>
    <x v="9"/>
    <x v="6"/>
    <x v="6"/>
    <x v="1"/>
  </r>
  <r>
    <x v="0"/>
    <x v="4"/>
    <x v="4"/>
    <x v="3"/>
    <x v="75"/>
    <n v="250"/>
    <n v="350"/>
    <x v="444"/>
    <x v="404"/>
    <x v="449"/>
    <n v="256360"/>
    <x v="446"/>
    <x v="10"/>
    <x v="7"/>
    <x v="7"/>
    <x v="0"/>
  </r>
  <r>
    <x v="3"/>
    <x v="4"/>
    <x v="4"/>
    <x v="3"/>
    <x v="423"/>
    <n v="250"/>
    <n v="125"/>
    <x v="448"/>
    <x v="408"/>
    <x v="453"/>
    <n v="286440"/>
    <x v="450"/>
    <x v="15"/>
    <x v="9"/>
    <x v="9"/>
    <x v="0"/>
  </r>
  <r>
    <x v="0"/>
    <x v="3"/>
    <x v="4"/>
    <x v="3"/>
    <x v="418"/>
    <n v="250"/>
    <n v="20"/>
    <x v="442"/>
    <x v="402"/>
    <x v="447"/>
    <n v="12330"/>
    <x v="444"/>
    <x v="2"/>
    <x v="2"/>
    <x v="2"/>
    <x v="0"/>
  </r>
  <r>
    <x v="0"/>
    <x v="4"/>
    <x v="5"/>
    <x v="3"/>
    <x v="424"/>
    <n v="260"/>
    <n v="350"/>
    <x v="449"/>
    <x v="409"/>
    <x v="454"/>
    <n v="70200"/>
    <x v="451"/>
    <x v="8"/>
    <x v="8"/>
    <x v="8"/>
    <x v="0"/>
  </r>
  <r>
    <x v="0"/>
    <x v="2"/>
    <x v="5"/>
    <x v="3"/>
    <x v="425"/>
    <n v="260"/>
    <n v="7"/>
    <x v="450"/>
    <x v="410"/>
    <x v="455"/>
    <n v="17107.5"/>
    <x v="452"/>
    <x v="4"/>
    <x v="4"/>
    <x v="4"/>
    <x v="0"/>
  </r>
  <r>
    <x v="0"/>
    <x v="0"/>
    <x v="5"/>
    <x v="3"/>
    <x v="409"/>
    <n v="260"/>
    <n v="7"/>
    <x v="432"/>
    <x v="392"/>
    <x v="437"/>
    <n v="13670"/>
    <x v="434"/>
    <x v="10"/>
    <x v="7"/>
    <x v="7"/>
    <x v="0"/>
  </r>
  <r>
    <x v="1"/>
    <x v="4"/>
    <x v="5"/>
    <x v="3"/>
    <x v="426"/>
    <n v="260"/>
    <n v="15"/>
    <x v="451"/>
    <x v="411"/>
    <x v="456"/>
    <n v="25480"/>
    <x v="453"/>
    <x v="11"/>
    <x v="9"/>
    <x v="9"/>
    <x v="1"/>
  </r>
  <r>
    <x v="0"/>
    <x v="2"/>
    <x v="0"/>
    <x v="3"/>
    <x v="427"/>
    <n v="3"/>
    <n v="20"/>
    <x v="452"/>
    <x v="412"/>
    <x v="457"/>
    <n v="25215"/>
    <x v="454"/>
    <x v="0"/>
    <x v="0"/>
    <x v="0"/>
    <x v="0"/>
  </r>
  <r>
    <x v="2"/>
    <x v="3"/>
    <x v="1"/>
    <x v="3"/>
    <x v="428"/>
    <n v="5"/>
    <n v="12"/>
    <x v="453"/>
    <x v="413"/>
    <x v="458"/>
    <n v="7983"/>
    <x v="455"/>
    <x v="14"/>
    <x v="11"/>
    <x v="11"/>
    <x v="0"/>
  </r>
  <r>
    <x v="0"/>
    <x v="1"/>
    <x v="2"/>
    <x v="3"/>
    <x v="429"/>
    <n v="10"/>
    <n v="20"/>
    <x v="454"/>
    <x v="414"/>
    <x v="459"/>
    <n v="15310"/>
    <x v="456"/>
    <x v="2"/>
    <x v="2"/>
    <x v="2"/>
    <x v="0"/>
  </r>
  <r>
    <x v="0"/>
    <x v="2"/>
    <x v="4"/>
    <x v="3"/>
    <x v="430"/>
    <n v="250"/>
    <n v="7"/>
    <x v="455"/>
    <x v="415"/>
    <x v="460"/>
    <n v="7455"/>
    <x v="457"/>
    <x v="3"/>
    <x v="3"/>
    <x v="3"/>
    <x v="0"/>
  </r>
  <r>
    <x v="0"/>
    <x v="1"/>
    <x v="4"/>
    <x v="3"/>
    <x v="429"/>
    <n v="250"/>
    <n v="20"/>
    <x v="454"/>
    <x v="414"/>
    <x v="459"/>
    <n v="15310"/>
    <x v="456"/>
    <x v="2"/>
    <x v="2"/>
    <x v="2"/>
    <x v="0"/>
  </r>
  <r>
    <x v="2"/>
    <x v="0"/>
    <x v="5"/>
    <x v="3"/>
    <x v="431"/>
    <n v="260"/>
    <n v="12"/>
    <x v="456"/>
    <x v="416"/>
    <x v="461"/>
    <n v="8283"/>
    <x v="458"/>
    <x v="9"/>
    <x v="6"/>
    <x v="6"/>
    <x v="1"/>
  </r>
  <r>
    <x v="1"/>
    <x v="4"/>
    <x v="0"/>
    <x v="3"/>
    <x v="432"/>
    <n v="3"/>
    <n v="15"/>
    <x v="457"/>
    <x v="417"/>
    <x v="462"/>
    <n v="25670"/>
    <x v="459"/>
    <x v="1"/>
    <x v="1"/>
    <x v="1"/>
    <x v="0"/>
  </r>
  <r>
    <x v="1"/>
    <x v="4"/>
    <x v="4"/>
    <x v="3"/>
    <x v="432"/>
    <n v="250"/>
    <n v="15"/>
    <x v="457"/>
    <x v="417"/>
    <x v="462"/>
    <n v="25670"/>
    <x v="459"/>
    <x v="1"/>
    <x v="1"/>
    <x v="1"/>
    <x v="0"/>
  </r>
  <r>
    <x v="0"/>
    <x v="0"/>
    <x v="0"/>
    <x v="3"/>
    <x v="71"/>
    <n v="3"/>
    <n v="350"/>
    <x v="458"/>
    <x v="418"/>
    <x v="463"/>
    <n v="239980"/>
    <x v="460"/>
    <x v="3"/>
    <x v="3"/>
    <x v="3"/>
    <x v="0"/>
  </r>
  <r>
    <x v="0"/>
    <x v="2"/>
    <x v="0"/>
    <x v="3"/>
    <x v="433"/>
    <n v="3"/>
    <n v="350"/>
    <x v="459"/>
    <x v="419"/>
    <x v="464"/>
    <n v="465400"/>
    <x v="461"/>
    <x v="3"/>
    <x v="3"/>
    <x v="3"/>
    <x v="0"/>
  </r>
  <r>
    <x v="0"/>
    <x v="1"/>
    <x v="0"/>
    <x v="3"/>
    <x v="434"/>
    <n v="3"/>
    <n v="20"/>
    <x v="460"/>
    <x v="420"/>
    <x v="465"/>
    <n v="4420"/>
    <x v="462"/>
    <x v="9"/>
    <x v="6"/>
    <x v="6"/>
    <x v="1"/>
  </r>
  <r>
    <x v="0"/>
    <x v="4"/>
    <x v="1"/>
    <x v="3"/>
    <x v="435"/>
    <n v="5"/>
    <n v="350"/>
    <x v="461"/>
    <x v="421"/>
    <x v="466"/>
    <n v="255450"/>
    <x v="463"/>
    <x v="0"/>
    <x v="0"/>
    <x v="0"/>
    <x v="0"/>
  </r>
  <r>
    <x v="0"/>
    <x v="4"/>
    <x v="1"/>
    <x v="3"/>
    <x v="436"/>
    <n v="5"/>
    <n v="7"/>
    <x v="462"/>
    <x v="422"/>
    <x v="467"/>
    <n v="6490"/>
    <x v="464"/>
    <x v="8"/>
    <x v="8"/>
    <x v="8"/>
    <x v="0"/>
  </r>
  <r>
    <x v="2"/>
    <x v="3"/>
    <x v="1"/>
    <x v="3"/>
    <x v="437"/>
    <n v="5"/>
    <n v="12"/>
    <x v="463"/>
    <x v="423"/>
    <x v="468"/>
    <n v="1812"/>
    <x v="465"/>
    <x v="1"/>
    <x v="1"/>
    <x v="1"/>
    <x v="0"/>
  </r>
  <r>
    <x v="0"/>
    <x v="3"/>
    <x v="1"/>
    <x v="3"/>
    <x v="438"/>
    <n v="5"/>
    <n v="20"/>
    <x v="464"/>
    <x v="424"/>
    <x v="469"/>
    <n v="22550"/>
    <x v="466"/>
    <x v="4"/>
    <x v="4"/>
    <x v="4"/>
    <x v="0"/>
  </r>
  <r>
    <x v="0"/>
    <x v="0"/>
    <x v="1"/>
    <x v="3"/>
    <x v="439"/>
    <n v="5"/>
    <n v="20"/>
    <x v="465"/>
    <x v="425"/>
    <x v="470"/>
    <n v="12490"/>
    <x v="467"/>
    <x v="10"/>
    <x v="7"/>
    <x v="7"/>
    <x v="0"/>
  </r>
  <r>
    <x v="0"/>
    <x v="4"/>
    <x v="2"/>
    <x v="3"/>
    <x v="440"/>
    <n v="10"/>
    <n v="7"/>
    <x v="466"/>
    <x v="426"/>
    <x v="471"/>
    <n v="7192.5"/>
    <x v="468"/>
    <x v="0"/>
    <x v="0"/>
    <x v="0"/>
    <x v="0"/>
  </r>
  <r>
    <x v="4"/>
    <x v="1"/>
    <x v="2"/>
    <x v="3"/>
    <x v="197"/>
    <n v="10"/>
    <n v="300"/>
    <x v="467"/>
    <x v="427"/>
    <x v="472"/>
    <n v="201750"/>
    <x v="469"/>
    <x v="0"/>
    <x v="0"/>
    <x v="0"/>
    <x v="0"/>
  </r>
  <r>
    <x v="0"/>
    <x v="4"/>
    <x v="2"/>
    <x v="3"/>
    <x v="441"/>
    <n v="10"/>
    <n v="20"/>
    <x v="468"/>
    <x v="428"/>
    <x v="473"/>
    <n v="26410"/>
    <x v="470"/>
    <x v="8"/>
    <x v="8"/>
    <x v="8"/>
    <x v="0"/>
  </r>
  <r>
    <x v="0"/>
    <x v="1"/>
    <x v="2"/>
    <x v="3"/>
    <x v="442"/>
    <n v="10"/>
    <n v="20"/>
    <x v="469"/>
    <x v="429"/>
    <x v="474"/>
    <n v="27080"/>
    <x v="471"/>
    <x v="8"/>
    <x v="8"/>
    <x v="8"/>
    <x v="0"/>
  </r>
  <r>
    <x v="0"/>
    <x v="0"/>
    <x v="2"/>
    <x v="3"/>
    <x v="443"/>
    <n v="10"/>
    <n v="350"/>
    <x v="470"/>
    <x v="430"/>
    <x v="475"/>
    <n v="684320"/>
    <x v="472"/>
    <x v="1"/>
    <x v="1"/>
    <x v="1"/>
    <x v="0"/>
  </r>
  <r>
    <x v="3"/>
    <x v="0"/>
    <x v="2"/>
    <x v="3"/>
    <x v="444"/>
    <n v="10"/>
    <n v="125"/>
    <x v="471"/>
    <x v="431"/>
    <x v="476"/>
    <n v="189960"/>
    <x v="473"/>
    <x v="1"/>
    <x v="1"/>
    <x v="1"/>
    <x v="0"/>
  </r>
  <r>
    <x v="2"/>
    <x v="3"/>
    <x v="2"/>
    <x v="3"/>
    <x v="445"/>
    <n v="10"/>
    <n v="12"/>
    <x v="472"/>
    <x v="432"/>
    <x v="477"/>
    <n v="1713"/>
    <x v="474"/>
    <x v="4"/>
    <x v="4"/>
    <x v="4"/>
    <x v="0"/>
  </r>
  <r>
    <x v="0"/>
    <x v="2"/>
    <x v="2"/>
    <x v="3"/>
    <x v="446"/>
    <n v="10"/>
    <n v="7"/>
    <x v="473"/>
    <x v="433"/>
    <x v="478"/>
    <n v="13480"/>
    <x v="475"/>
    <x v="5"/>
    <x v="5"/>
    <x v="5"/>
    <x v="0"/>
  </r>
  <r>
    <x v="1"/>
    <x v="0"/>
    <x v="2"/>
    <x v="3"/>
    <x v="447"/>
    <n v="10"/>
    <n v="15"/>
    <x v="474"/>
    <x v="434"/>
    <x v="479"/>
    <n v="15650"/>
    <x v="476"/>
    <x v="10"/>
    <x v="7"/>
    <x v="7"/>
    <x v="0"/>
  </r>
  <r>
    <x v="0"/>
    <x v="0"/>
    <x v="2"/>
    <x v="3"/>
    <x v="439"/>
    <n v="10"/>
    <n v="20"/>
    <x v="465"/>
    <x v="425"/>
    <x v="470"/>
    <n v="12490"/>
    <x v="467"/>
    <x v="10"/>
    <x v="7"/>
    <x v="7"/>
    <x v="0"/>
  </r>
  <r>
    <x v="0"/>
    <x v="1"/>
    <x v="2"/>
    <x v="3"/>
    <x v="448"/>
    <n v="10"/>
    <n v="350"/>
    <x v="475"/>
    <x v="435"/>
    <x v="480"/>
    <n v="92820"/>
    <x v="477"/>
    <x v="15"/>
    <x v="9"/>
    <x v="9"/>
    <x v="0"/>
  </r>
  <r>
    <x v="2"/>
    <x v="1"/>
    <x v="2"/>
    <x v="3"/>
    <x v="449"/>
    <n v="10"/>
    <n v="12"/>
    <x v="476"/>
    <x v="436"/>
    <x v="481"/>
    <n v="3039"/>
    <x v="478"/>
    <x v="2"/>
    <x v="2"/>
    <x v="2"/>
    <x v="0"/>
  </r>
  <r>
    <x v="1"/>
    <x v="2"/>
    <x v="3"/>
    <x v="3"/>
    <x v="450"/>
    <n v="120"/>
    <n v="15"/>
    <x v="477"/>
    <x v="437"/>
    <x v="482"/>
    <n v="39975"/>
    <x v="479"/>
    <x v="0"/>
    <x v="0"/>
    <x v="0"/>
    <x v="0"/>
  </r>
  <r>
    <x v="0"/>
    <x v="0"/>
    <x v="3"/>
    <x v="3"/>
    <x v="443"/>
    <n v="120"/>
    <n v="350"/>
    <x v="470"/>
    <x v="430"/>
    <x v="475"/>
    <n v="684320"/>
    <x v="472"/>
    <x v="1"/>
    <x v="1"/>
    <x v="1"/>
    <x v="0"/>
  </r>
  <r>
    <x v="0"/>
    <x v="2"/>
    <x v="3"/>
    <x v="3"/>
    <x v="451"/>
    <n v="120"/>
    <n v="7"/>
    <x v="478"/>
    <x v="438"/>
    <x v="483"/>
    <n v="5950"/>
    <x v="480"/>
    <x v="1"/>
    <x v="1"/>
    <x v="1"/>
    <x v="0"/>
  </r>
  <r>
    <x v="2"/>
    <x v="3"/>
    <x v="3"/>
    <x v="3"/>
    <x v="437"/>
    <n v="120"/>
    <n v="12"/>
    <x v="463"/>
    <x v="423"/>
    <x v="468"/>
    <n v="1812"/>
    <x v="465"/>
    <x v="1"/>
    <x v="1"/>
    <x v="1"/>
    <x v="0"/>
  </r>
  <r>
    <x v="1"/>
    <x v="1"/>
    <x v="3"/>
    <x v="3"/>
    <x v="452"/>
    <n v="120"/>
    <n v="15"/>
    <x v="479"/>
    <x v="439"/>
    <x v="484"/>
    <n v="6600"/>
    <x v="481"/>
    <x v="9"/>
    <x v="6"/>
    <x v="6"/>
    <x v="1"/>
  </r>
  <r>
    <x v="2"/>
    <x v="3"/>
    <x v="3"/>
    <x v="3"/>
    <x v="453"/>
    <n v="120"/>
    <n v="12"/>
    <x v="480"/>
    <x v="440"/>
    <x v="485"/>
    <n v="1230"/>
    <x v="482"/>
    <x v="10"/>
    <x v="7"/>
    <x v="7"/>
    <x v="0"/>
  </r>
  <r>
    <x v="4"/>
    <x v="3"/>
    <x v="3"/>
    <x v="3"/>
    <x v="454"/>
    <n v="120"/>
    <n v="300"/>
    <x v="481"/>
    <x v="441"/>
    <x v="486"/>
    <n v="651250"/>
    <x v="483"/>
    <x v="11"/>
    <x v="9"/>
    <x v="9"/>
    <x v="1"/>
  </r>
  <r>
    <x v="2"/>
    <x v="1"/>
    <x v="3"/>
    <x v="3"/>
    <x v="449"/>
    <n v="120"/>
    <n v="12"/>
    <x v="476"/>
    <x v="436"/>
    <x v="481"/>
    <n v="3039"/>
    <x v="478"/>
    <x v="2"/>
    <x v="2"/>
    <x v="2"/>
    <x v="0"/>
  </r>
  <r>
    <x v="3"/>
    <x v="0"/>
    <x v="4"/>
    <x v="3"/>
    <x v="444"/>
    <n v="250"/>
    <n v="125"/>
    <x v="471"/>
    <x v="431"/>
    <x v="476"/>
    <n v="189960"/>
    <x v="473"/>
    <x v="1"/>
    <x v="1"/>
    <x v="1"/>
    <x v="0"/>
  </r>
  <r>
    <x v="1"/>
    <x v="0"/>
    <x v="4"/>
    <x v="3"/>
    <x v="447"/>
    <n v="250"/>
    <n v="15"/>
    <x v="474"/>
    <x v="434"/>
    <x v="479"/>
    <n v="15650"/>
    <x v="476"/>
    <x v="10"/>
    <x v="7"/>
    <x v="7"/>
    <x v="0"/>
  </r>
  <r>
    <x v="3"/>
    <x v="0"/>
    <x v="5"/>
    <x v="3"/>
    <x v="255"/>
    <n v="260"/>
    <n v="125"/>
    <x v="482"/>
    <x v="442"/>
    <x v="487"/>
    <n v="199080"/>
    <x v="484"/>
    <x v="0"/>
    <x v="0"/>
    <x v="0"/>
    <x v="0"/>
  </r>
  <r>
    <x v="0"/>
    <x v="2"/>
    <x v="5"/>
    <x v="3"/>
    <x v="451"/>
    <n v="260"/>
    <n v="7"/>
    <x v="478"/>
    <x v="438"/>
    <x v="483"/>
    <n v="5950"/>
    <x v="480"/>
    <x v="1"/>
    <x v="1"/>
    <x v="1"/>
    <x v="0"/>
  </r>
  <r>
    <x v="2"/>
    <x v="3"/>
    <x v="5"/>
    <x v="3"/>
    <x v="453"/>
    <n v="260"/>
    <n v="12"/>
    <x v="480"/>
    <x v="440"/>
    <x v="485"/>
    <n v="1230"/>
    <x v="482"/>
    <x v="10"/>
    <x v="7"/>
    <x v="7"/>
    <x v="0"/>
  </r>
  <r>
    <x v="2"/>
    <x v="1"/>
    <x v="5"/>
    <x v="3"/>
    <x v="455"/>
    <n v="260"/>
    <n v="12"/>
    <x v="483"/>
    <x v="443"/>
    <x v="488"/>
    <n v="5310"/>
    <x v="485"/>
    <x v="12"/>
    <x v="2"/>
    <x v="2"/>
    <x v="1"/>
  </r>
  <r>
    <x v="0"/>
    <x v="3"/>
    <x v="0"/>
    <x v="3"/>
    <x v="456"/>
    <n v="3"/>
    <n v="20"/>
    <x v="484"/>
    <x v="444"/>
    <x v="489"/>
    <n v="25790"/>
    <x v="486"/>
    <x v="13"/>
    <x v="10"/>
    <x v="10"/>
    <x v="0"/>
  </r>
  <r>
    <x v="0"/>
    <x v="4"/>
    <x v="0"/>
    <x v="3"/>
    <x v="228"/>
    <n v="3"/>
    <n v="20"/>
    <x v="485"/>
    <x v="445"/>
    <x v="490"/>
    <n v="17430"/>
    <x v="487"/>
    <x v="14"/>
    <x v="11"/>
    <x v="11"/>
    <x v="0"/>
  </r>
  <r>
    <x v="0"/>
    <x v="4"/>
    <x v="0"/>
    <x v="3"/>
    <x v="457"/>
    <n v="3"/>
    <n v="7"/>
    <x v="486"/>
    <x v="446"/>
    <x v="491"/>
    <n v="14980"/>
    <x v="488"/>
    <x v="7"/>
    <x v="7"/>
    <x v="7"/>
    <x v="1"/>
  </r>
  <r>
    <x v="0"/>
    <x v="1"/>
    <x v="0"/>
    <x v="3"/>
    <x v="458"/>
    <n v="3"/>
    <n v="7"/>
    <x v="487"/>
    <x v="447"/>
    <x v="492"/>
    <n v="1400"/>
    <x v="489"/>
    <x v="2"/>
    <x v="2"/>
    <x v="2"/>
    <x v="0"/>
  </r>
  <r>
    <x v="0"/>
    <x v="2"/>
    <x v="1"/>
    <x v="3"/>
    <x v="459"/>
    <n v="5"/>
    <n v="7"/>
    <x v="488"/>
    <x v="448"/>
    <x v="493"/>
    <n v="1465"/>
    <x v="490"/>
    <x v="8"/>
    <x v="8"/>
    <x v="8"/>
    <x v="0"/>
  </r>
  <r>
    <x v="0"/>
    <x v="4"/>
    <x v="1"/>
    <x v="3"/>
    <x v="457"/>
    <n v="5"/>
    <n v="7"/>
    <x v="486"/>
    <x v="446"/>
    <x v="491"/>
    <n v="14980"/>
    <x v="488"/>
    <x v="7"/>
    <x v="7"/>
    <x v="7"/>
    <x v="1"/>
  </r>
  <r>
    <x v="1"/>
    <x v="1"/>
    <x v="2"/>
    <x v="3"/>
    <x v="460"/>
    <n v="10"/>
    <n v="15"/>
    <x v="489"/>
    <x v="449"/>
    <x v="494"/>
    <n v="2780"/>
    <x v="491"/>
    <x v="8"/>
    <x v="8"/>
    <x v="8"/>
    <x v="0"/>
  </r>
  <r>
    <x v="0"/>
    <x v="0"/>
    <x v="2"/>
    <x v="3"/>
    <x v="461"/>
    <n v="10"/>
    <n v="20"/>
    <x v="490"/>
    <x v="450"/>
    <x v="495"/>
    <n v="24280"/>
    <x v="492"/>
    <x v="3"/>
    <x v="3"/>
    <x v="3"/>
    <x v="0"/>
  </r>
  <r>
    <x v="1"/>
    <x v="4"/>
    <x v="2"/>
    <x v="3"/>
    <x v="462"/>
    <n v="10"/>
    <n v="15"/>
    <x v="491"/>
    <x v="451"/>
    <x v="496"/>
    <n v="17670"/>
    <x v="493"/>
    <x v="6"/>
    <x v="6"/>
    <x v="6"/>
    <x v="0"/>
  </r>
  <r>
    <x v="2"/>
    <x v="2"/>
    <x v="2"/>
    <x v="3"/>
    <x v="463"/>
    <n v="10"/>
    <n v="12"/>
    <x v="492"/>
    <x v="452"/>
    <x v="497"/>
    <n v="4179"/>
    <x v="494"/>
    <x v="10"/>
    <x v="7"/>
    <x v="7"/>
    <x v="0"/>
  </r>
  <r>
    <x v="0"/>
    <x v="1"/>
    <x v="4"/>
    <x v="3"/>
    <x v="458"/>
    <n v="250"/>
    <n v="7"/>
    <x v="487"/>
    <x v="447"/>
    <x v="492"/>
    <n v="1400"/>
    <x v="489"/>
    <x v="2"/>
    <x v="2"/>
    <x v="2"/>
    <x v="0"/>
  </r>
  <r>
    <x v="2"/>
    <x v="2"/>
    <x v="5"/>
    <x v="3"/>
    <x v="463"/>
    <n v="260"/>
    <n v="12"/>
    <x v="492"/>
    <x v="452"/>
    <x v="497"/>
    <n v="4179"/>
    <x v="494"/>
    <x v="10"/>
    <x v="7"/>
    <x v="7"/>
    <x v="0"/>
  </r>
  <r>
    <x v="2"/>
    <x v="4"/>
    <x v="5"/>
    <x v="3"/>
    <x v="464"/>
    <n v="260"/>
    <n v="12"/>
    <x v="493"/>
    <x v="453"/>
    <x v="279"/>
    <n v="6045"/>
    <x v="495"/>
    <x v="12"/>
    <x v="2"/>
    <x v="2"/>
    <x v="1"/>
  </r>
  <r>
    <x v="4"/>
    <x v="3"/>
    <x v="0"/>
    <x v="3"/>
    <x v="465"/>
    <n v="3"/>
    <n v="300"/>
    <x v="494"/>
    <x v="454"/>
    <x v="498"/>
    <n v="200250"/>
    <x v="496"/>
    <x v="4"/>
    <x v="4"/>
    <x v="4"/>
    <x v="0"/>
  </r>
  <r>
    <x v="3"/>
    <x v="2"/>
    <x v="0"/>
    <x v="3"/>
    <x v="466"/>
    <n v="3"/>
    <n v="125"/>
    <x v="495"/>
    <x v="455"/>
    <x v="499"/>
    <n v="122760"/>
    <x v="497"/>
    <x v="9"/>
    <x v="6"/>
    <x v="6"/>
    <x v="1"/>
  </r>
  <r>
    <x v="4"/>
    <x v="0"/>
    <x v="0"/>
    <x v="3"/>
    <x v="216"/>
    <n v="3"/>
    <n v="300"/>
    <x v="496"/>
    <x v="456"/>
    <x v="500"/>
    <n v="374000"/>
    <x v="498"/>
    <x v="10"/>
    <x v="7"/>
    <x v="7"/>
    <x v="0"/>
  </r>
  <r>
    <x v="4"/>
    <x v="4"/>
    <x v="0"/>
    <x v="3"/>
    <x v="467"/>
    <n v="3"/>
    <n v="300"/>
    <x v="497"/>
    <x v="457"/>
    <x v="501"/>
    <n v="252500"/>
    <x v="499"/>
    <x v="10"/>
    <x v="7"/>
    <x v="7"/>
    <x v="0"/>
  </r>
  <r>
    <x v="1"/>
    <x v="1"/>
    <x v="0"/>
    <x v="3"/>
    <x v="5"/>
    <n v="3"/>
    <n v="15"/>
    <x v="498"/>
    <x v="458"/>
    <x v="502"/>
    <n v="15130"/>
    <x v="500"/>
    <x v="15"/>
    <x v="9"/>
    <x v="9"/>
    <x v="0"/>
  </r>
  <r>
    <x v="1"/>
    <x v="0"/>
    <x v="0"/>
    <x v="3"/>
    <x v="468"/>
    <n v="3"/>
    <n v="15"/>
    <x v="499"/>
    <x v="459"/>
    <x v="503"/>
    <n v="23000"/>
    <x v="501"/>
    <x v="2"/>
    <x v="2"/>
    <x v="2"/>
    <x v="0"/>
  </r>
  <r>
    <x v="3"/>
    <x v="3"/>
    <x v="0"/>
    <x v="3"/>
    <x v="31"/>
    <n v="3"/>
    <n v="125"/>
    <x v="31"/>
    <x v="460"/>
    <x v="504"/>
    <n v="338520"/>
    <x v="502"/>
    <x v="12"/>
    <x v="2"/>
    <x v="2"/>
    <x v="1"/>
  </r>
  <r>
    <x v="0"/>
    <x v="0"/>
    <x v="1"/>
    <x v="3"/>
    <x v="469"/>
    <n v="5"/>
    <n v="350"/>
    <x v="500"/>
    <x v="461"/>
    <x v="505"/>
    <n v="579150"/>
    <x v="503"/>
    <x v="0"/>
    <x v="0"/>
    <x v="0"/>
    <x v="0"/>
  </r>
  <r>
    <x v="0"/>
    <x v="1"/>
    <x v="1"/>
    <x v="3"/>
    <x v="470"/>
    <n v="5"/>
    <n v="350"/>
    <x v="501"/>
    <x v="462"/>
    <x v="506"/>
    <n v="311740"/>
    <x v="504"/>
    <x v="13"/>
    <x v="10"/>
    <x v="10"/>
    <x v="0"/>
  </r>
  <r>
    <x v="0"/>
    <x v="0"/>
    <x v="1"/>
    <x v="3"/>
    <x v="471"/>
    <n v="5"/>
    <n v="350"/>
    <x v="502"/>
    <x v="463"/>
    <x v="507"/>
    <n v="52000"/>
    <x v="505"/>
    <x v="14"/>
    <x v="11"/>
    <x v="11"/>
    <x v="0"/>
  </r>
  <r>
    <x v="0"/>
    <x v="0"/>
    <x v="1"/>
    <x v="3"/>
    <x v="472"/>
    <n v="5"/>
    <n v="7"/>
    <x v="503"/>
    <x v="464"/>
    <x v="508"/>
    <n v="1940"/>
    <x v="506"/>
    <x v="6"/>
    <x v="6"/>
    <x v="6"/>
    <x v="0"/>
  </r>
  <r>
    <x v="0"/>
    <x v="3"/>
    <x v="1"/>
    <x v="3"/>
    <x v="473"/>
    <n v="5"/>
    <n v="7"/>
    <x v="504"/>
    <x v="465"/>
    <x v="509"/>
    <n v="8635"/>
    <x v="507"/>
    <x v="7"/>
    <x v="7"/>
    <x v="7"/>
    <x v="1"/>
  </r>
  <r>
    <x v="1"/>
    <x v="0"/>
    <x v="1"/>
    <x v="3"/>
    <x v="468"/>
    <n v="5"/>
    <n v="15"/>
    <x v="499"/>
    <x v="459"/>
    <x v="503"/>
    <n v="23000"/>
    <x v="501"/>
    <x v="2"/>
    <x v="2"/>
    <x v="2"/>
    <x v="0"/>
  </r>
  <r>
    <x v="0"/>
    <x v="3"/>
    <x v="2"/>
    <x v="3"/>
    <x v="474"/>
    <n v="10"/>
    <n v="20"/>
    <x v="505"/>
    <x v="466"/>
    <x v="510"/>
    <n v="2600"/>
    <x v="508"/>
    <x v="8"/>
    <x v="8"/>
    <x v="8"/>
    <x v="0"/>
  </r>
  <r>
    <x v="1"/>
    <x v="0"/>
    <x v="2"/>
    <x v="3"/>
    <x v="4"/>
    <n v="10"/>
    <n v="15"/>
    <x v="4"/>
    <x v="467"/>
    <x v="511"/>
    <n v="24700"/>
    <x v="509"/>
    <x v="9"/>
    <x v="6"/>
    <x v="6"/>
    <x v="1"/>
  </r>
  <r>
    <x v="1"/>
    <x v="0"/>
    <x v="2"/>
    <x v="3"/>
    <x v="228"/>
    <n v="10"/>
    <n v="15"/>
    <x v="235"/>
    <x v="468"/>
    <x v="512"/>
    <n v="17430"/>
    <x v="510"/>
    <x v="7"/>
    <x v="7"/>
    <x v="7"/>
    <x v="1"/>
  </r>
  <r>
    <x v="2"/>
    <x v="4"/>
    <x v="2"/>
    <x v="3"/>
    <x v="475"/>
    <n v="10"/>
    <n v="12"/>
    <x v="506"/>
    <x v="469"/>
    <x v="513"/>
    <n v="8742"/>
    <x v="511"/>
    <x v="10"/>
    <x v="7"/>
    <x v="7"/>
    <x v="0"/>
  </r>
  <r>
    <x v="0"/>
    <x v="2"/>
    <x v="2"/>
    <x v="3"/>
    <x v="476"/>
    <n v="10"/>
    <n v="7"/>
    <x v="507"/>
    <x v="470"/>
    <x v="514"/>
    <n v="8655"/>
    <x v="512"/>
    <x v="10"/>
    <x v="7"/>
    <x v="7"/>
    <x v="0"/>
  </r>
  <r>
    <x v="0"/>
    <x v="0"/>
    <x v="2"/>
    <x v="3"/>
    <x v="477"/>
    <n v="10"/>
    <n v="350"/>
    <x v="508"/>
    <x v="471"/>
    <x v="515"/>
    <n v="182000"/>
    <x v="513"/>
    <x v="15"/>
    <x v="9"/>
    <x v="9"/>
    <x v="0"/>
  </r>
  <r>
    <x v="2"/>
    <x v="0"/>
    <x v="2"/>
    <x v="3"/>
    <x v="478"/>
    <n v="10"/>
    <n v="12"/>
    <x v="509"/>
    <x v="472"/>
    <x v="516"/>
    <n v="6666"/>
    <x v="514"/>
    <x v="11"/>
    <x v="9"/>
    <x v="9"/>
    <x v="1"/>
  </r>
  <r>
    <x v="0"/>
    <x v="4"/>
    <x v="2"/>
    <x v="3"/>
    <x v="479"/>
    <n v="10"/>
    <n v="350"/>
    <x v="510"/>
    <x v="473"/>
    <x v="517"/>
    <n v="306020"/>
    <x v="515"/>
    <x v="15"/>
    <x v="9"/>
    <x v="9"/>
    <x v="0"/>
  </r>
  <r>
    <x v="0"/>
    <x v="2"/>
    <x v="2"/>
    <x v="3"/>
    <x v="480"/>
    <n v="10"/>
    <n v="350"/>
    <x v="511"/>
    <x v="474"/>
    <x v="518"/>
    <n v="499720"/>
    <x v="516"/>
    <x v="11"/>
    <x v="9"/>
    <x v="9"/>
    <x v="1"/>
  </r>
  <r>
    <x v="3"/>
    <x v="3"/>
    <x v="3"/>
    <x v="3"/>
    <x v="481"/>
    <n v="120"/>
    <n v="125"/>
    <x v="512"/>
    <x v="475"/>
    <x v="519"/>
    <n v="189000"/>
    <x v="517"/>
    <x v="8"/>
    <x v="8"/>
    <x v="8"/>
    <x v="0"/>
  </r>
  <r>
    <x v="0"/>
    <x v="4"/>
    <x v="3"/>
    <x v="3"/>
    <x v="482"/>
    <n v="120"/>
    <n v="20"/>
    <x v="513"/>
    <x v="476"/>
    <x v="520"/>
    <n v="6060"/>
    <x v="518"/>
    <x v="13"/>
    <x v="10"/>
    <x v="10"/>
    <x v="0"/>
  </r>
  <r>
    <x v="4"/>
    <x v="4"/>
    <x v="3"/>
    <x v="3"/>
    <x v="283"/>
    <n v="120"/>
    <n v="300"/>
    <x v="293"/>
    <x v="477"/>
    <x v="521"/>
    <n v="615000"/>
    <x v="519"/>
    <x v="4"/>
    <x v="4"/>
    <x v="4"/>
    <x v="0"/>
  </r>
  <r>
    <x v="4"/>
    <x v="0"/>
    <x v="3"/>
    <x v="3"/>
    <x v="483"/>
    <n v="120"/>
    <n v="300"/>
    <x v="514"/>
    <x v="478"/>
    <x v="522"/>
    <n v="67250"/>
    <x v="520"/>
    <x v="7"/>
    <x v="7"/>
    <x v="7"/>
    <x v="1"/>
  </r>
  <r>
    <x v="4"/>
    <x v="1"/>
    <x v="3"/>
    <x v="3"/>
    <x v="484"/>
    <n v="120"/>
    <n v="300"/>
    <x v="515"/>
    <x v="479"/>
    <x v="523"/>
    <n v="634000"/>
    <x v="521"/>
    <x v="11"/>
    <x v="9"/>
    <x v="9"/>
    <x v="1"/>
  </r>
  <r>
    <x v="0"/>
    <x v="3"/>
    <x v="4"/>
    <x v="3"/>
    <x v="485"/>
    <n v="250"/>
    <n v="7"/>
    <x v="516"/>
    <x v="480"/>
    <x v="524"/>
    <n v="14515"/>
    <x v="522"/>
    <x v="3"/>
    <x v="3"/>
    <x v="3"/>
    <x v="0"/>
  </r>
  <r>
    <x v="4"/>
    <x v="4"/>
    <x v="4"/>
    <x v="3"/>
    <x v="486"/>
    <n v="250"/>
    <n v="300"/>
    <x v="517"/>
    <x v="481"/>
    <x v="525"/>
    <n v="635250"/>
    <x v="523"/>
    <x v="5"/>
    <x v="5"/>
    <x v="5"/>
    <x v="0"/>
  </r>
  <r>
    <x v="4"/>
    <x v="0"/>
    <x v="4"/>
    <x v="3"/>
    <x v="483"/>
    <n v="250"/>
    <n v="300"/>
    <x v="514"/>
    <x v="478"/>
    <x v="522"/>
    <n v="67250"/>
    <x v="520"/>
    <x v="7"/>
    <x v="7"/>
    <x v="7"/>
    <x v="1"/>
  </r>
  <r>
    <x v="4"/>
    <x v="0"/>
    <x v="4"/>
    <x v="3"/>
    <x v="216"/>
    <n v="250"/>
    <n v="300"/>
    <x v="496"/>
    <x v="456"/>
    <x v="500"/>
    <n v="374000"/>
    <x v="498"/>
    <x v="10"/>
    <x v="7"/>
    <x v="7"/>
    <x v="0"/>
  </r>
  <r>
    <x v="4"/>
    <x v="4"/>
    <x v="4"/>
    <x v="3"/>
    <x v="467"/>
    <n v="250"/>
    <n v="300"/>
    <x v="497"/>
    <x v="457"/>
    <x v="501"/>
    <n v="252500"/>
    <x v="499"/>
    <x v="10"/>
    <x v="7"/>
    <x v="7"/>
    <x v="0"/>
  </r>
  <r>
    <x v="0"/>
    <x v="2"/>
    <x v="4"/>
    <x v="3"/>
    <x v="487"/>
    <n v="250"/>
    <n v="350"/>
    <x v="518"/>
    <x v="482"/>
    <x v="526"/>
    <n v="333060"/>
    <x v="524"/>
    <x v="12"/>
    <x v="2"/>
    <x v="2"/>
    <x v="1"/>
  </r>
  <r>
    <x v="4"/>
    <x v="0"/>
    <x v="5"/>
    <x v="3"/>
    <x v="3"/>
    <n v="260"/>
    <n v="300"/>
    <x v="519"/>
    <x v="483"/>
    <x v="527"/>
    <n v="222000"/>
    <x v="525"/>
    <x v="3"/>
    <x v="3"/>
    <x v="3"/>
    <x v="0"/>
  </r>
  <r>
    <x v="3"/>
    <x v="4"/>
    <x v="5"/>
    <x v="3"/>
    <x v="126"/>
    <n v="260"/>
    <n v="125"/>
    <x v="520"/>
    <x v="484"/>
    <x v="528"/>
    <n v="341280"/>
    <x v="526"/>
    <x v="14"/>
    <x v="11"/>
    <x v="11"/>
    <x v="0"/>
  </r>
  <r>
    <x v="2"/>
    <x v="2"/>
    <x v="5"/>
    <x v="3"/>
    <x v="488"/>
    <n v="260"/>
    <n v="12"/>
    <x v="521"/>
    <x v="485"/>
    <x v="529"/>
    <n v="7425"/>
    <x v="527"/>
    <x v="5"/>
    <x v="5"/>
    <x v="5"/>
    <x v="0"/>
  </r>
  <r>
    <x v="1"/>
    <x v="0"/>
    <x v="5"/>
    <x v="3"/>
    <x v="228"/>
    <n v="260"/>
    <n v="15"/>
    <x v="235"/>
    <x v="468"/>
    <x v="512"/>
    <n v="17430"/>
    <x v="510"/>
    <x v="7"/>
    <x v="7"/>
    <x v="7"/>
    <x v="1"/>
  </r>
  <r>
    <x v="2"/>
    <x v="4"/>
    <x v="5"/>
    <x v="3"/>
    <x v="475"/>
    <n v="260"/>
    <n v="12"/>
    <x v="506"/>
    <x v="469"/>
    <x v="513"/>
    <n v="8742"/>
    <x v="511"/>
    <x v="10"/>
    <x v="7"/>
    <x v="7"/>
    <x v="0"/>
  </r>
  <r>
    <x v="0"/>
    <x v="2"/>
    <x v="5"/>
    <x v="3"/>
    <x v="476"/>
    <n v="260"/>
    <n v="7"/>
    <x v="507"/>
    <x v="470"/>
    <x v="514"/>
    <n v="8655"/>
    <x v="512"/>
    <x v="10"/>
    <x v="7"/>
    <x v="7"/>
    <x v="0"/>
  </r>
  <r>
    <x v="0"/>
    <x v="3"/>
    <x v="5"/>
    <x v="3"/>
    <x v="473"/>
    <n v="260"/>
    <n v="7"/>
    <x v="504"/>
    <x v="465"/>
    <x v="509"/>
    <n v="8635"/>
    <x v="507"/>
    <x v="7"/>
    <x v="7"/>
    <x v="7"/>
    <x v="1"/>
  </r>
  <r>
    <x v="1"/>
    <x v="3"/>
    <x v="5"/>
    <x v="3"/>
    <x v="364"/>
    <n v="260"/>
    <n v="15"/>
    <x v="522"/>
    <x v="486"/>
    <x v="530"/>
    <n v="18700"/>
    <x v="528"/>
    <x v="11"/>
    <x v="9"/>
    <x v="9"/>
    <x v="1"/>
  </r>
  <r>
    <x v="3"/>
    <x v="2"/>
    <x v="0"/>
    <x v="3"/>
    <x v="489"/>
    <n v="3"/>
    <n v="125"/>
    <x v="523"/>
    <x v="487"/>
    <x v="531"/>
    <n v="140880"/>
    <x v="529"/>
    <x v="5"/>
    <x v="5"/>
    <x v="5"/>
    <x v="0"/>
  </r>
  <r>
    <x v="3"/>
    <x v="1"/>
    <x v="0"/>
    <x v="3"/>
    <x v="490"/>
    <n v="3"/>
    <n v="125"/>
    <x v="524"/>
    <x v="488"/>
    <x v="532"/>
    <n v="332040"/>
    <x v="530"/>
    <x v="5"/>
    <x v="5"/>
    <x v="5"/>
    <x v="0"/>
  </r>
  <r>
    <x v="3"/>
    <x v="1"/>
    <x v="0"/>
    <x v="3"/>
    <x v="491"/>
    <n v="3"/>
    <n v="125"/>
    <x v="525"/>
    <x v="489"/>
    <x v="533"/>
    <n v="130200"/>
    <x v="531"/>
    <x v="10"/>
    <x v="7"/>
    <x v="7"/>
    <x v="0"/>
  </r>
  <r>
    <x v="4"/>
    <x v="3"/>
    <x v="1"/>
    <x v="3"/>
    <x v="492"/>
    <n v="5"/>
    <n v="300"/>
    <x v="526"/>
    <x v="490"/>
    <x v="534"/>
    <n v="136500"/>
    <x v="532"/>
    <x v="10"/>
    <x v="7"/>
    <x v="7"/>
    <x v="0"/>
  </r>
  <r>
    <x v="0"/>
    <x v="1"/>
    <x v="2"/>
    <x v="3"/>
    <x v="493"/>
    <n v="10"/>
    <n v="20"/>
    <x v="527"/>
    <x v="491"/>
    <x v="535"/>
    <n v="11580"/>
    <x v="533"/>
    <x v="3"/>
    <x v="3"/>
    <x v="3"/>
    <x v="0"/>
  </r>
  <r>
    <x v="1"/>
    <x v="0"/>
    <x v="2"/>
    <x v="3"/>
    <x v="494"/>
    <n v="10"/>
    <n v="15"/>
    <x v="528"/>
    <x v="492"/>
    <x v="536"/>
    <n v="16140"/>
    <x v="534"/>
    <x v="13"/>
    <x v="10"/>
    <x v="10"/>
    <x v="0"/>
  </r>
  <r>
    <x v="0"/>
    <x v="3"/>
    <x v="2"/>
    <x v="3"/>
    <x v="495"/>
    <n v="10"/>
    <n v="7"/>
    <x v="529"/>
    <x v="493"/>
    <x v="537"/>
    <n v="12675"/>
    <x v="535"/>
    <x v="13"/>
    <x v="10"/>
    <x v="10"/>
    <x v="0"/>
  </r>
  <r>
    <x v="0"/>
    <x v="3"/>
    <x v="2"/>
    <x v="3"/>
    <x v="136"/>
    <n v="10"/>
    <n v="350"/>
    <x v="530"/>
    <x v="494"/>
    <x v="538"/>
    <n v="741260"/>
    <x v="536"/>
    <x v="14"/>
    <x v="11"/>
    <x v="11"/>
    <x v="0"/>
  </r>
  <r>
    <x v="1"/>
    <x v="0"/>
    <x v="2"/>
    <x v="3"/>
    <x v="496"/>
    <n v="10"/>
    <n v="15"/>
    <x v="531"/>
    <x v="495"/>
    <x v="539"/>
    <n v="25590"/>
    <x v="537"/>
    <x v="5"/>
    <x v="5"/>
    <x v="5"/>
    <x v="0"/>
  </r>
  <r>
    <x v="0"/>
    <x v="4"/>
    <x v="2"/>
    <x v="3"/>
    <x v="497"/>
    <n v="10"/>
    <n v="20"/>
    <x v="532"/>
    <x v="496"/>
    <x v="540"/>
    <n v="2670"/>
    <x v="538"/>
    <x v="7"/>
    <x v="7"/>
    <x v="7"/>
    <x v="1"/>
  </r>
  <r>
    <x v="3"/>
    <x v="1"/>
    <x v="2"/>
    <x v="3"/>
    <x v="491"/>
    <n v="10"/>
    <n v="125"/>
    <x v="525"/>
    <x v="489"/>
    <x v="533"/>
    <n v="130200"/>
    <x v="531"/>
    <x v="10"/>
    <x v="7"/>
    <x v="7"/>
    <x v="0"/>
  </r>
  <r>
    <x v="1"/>
    <x v="1"/>
    <x v="2"/>
    <x v="3"/>
    <x v="498"/>
    <n v="10"/>
    <n v="15"/>
    <x v="533"/>
    <x v="497"/>
    <x v="541"/>
    <n v="11750"/>
    <x v="539"/>
    <x v="10"/>
    <x v="7"/>
    <x v="7"/>
    <x v="0"/>
  </r>
  <r>
    <x v="0"/>
    <x v="4"/>
    <x v="2"/>
    <x v="3"/>
    <x v="499"/>
    <n v="10"/>
    <n v="350"/>
    <x v="534"/>
    <x v="498"/>
    <x v="542"/>
    <n v="521820"/>
    <x v="540"/>
    <x v="11"/>
    <x v="9"/>
    <x v="9"/>
    <x v="1"/>
  </r>
  <r>
    <x v="0"/>
    <x v="3"/>
    <x v="2"/>
    <x v="3"/>
    <x v="35"/>
    <n v="10"/>
    <n v="350"/>
    <x v="535"/>
    <x v="499"/>
    <x v="543"/>
    <n v="559260"/>
    <x v="541"/>
    <x v="11"/>
    <x v="9"/>
    <x v="9"/>
    <x v="1"/>
  </r>
  <r>
    <x v="2"/>
    <x v="4"/>
    <x v="2"/>
    <x v="3"/>
    <x v="500"/>
    <n v="10"/>
    <n v="12"/>
    <x v="536"/>
    <x v="500"/>
    <x v="544"/>
    <n v="2742"/>
    <x v="542"/>
    <x v="2"/>
    <x v="2"/>
    <x v="2"/>
    <x v="0"/>
  </r>
  <r>
    <x v="0"/>
    <x v="2"/>
    <x v="2"/>
    <x v="3"/>
    <x v="459"/>
    <n v="10"/>
    <n v="20"/>
    <x v="537"/>
    <x v="501"/>
    <x v="545"/>
    <n v="2930"/>
    <x v="543"/>
    <x v="2"/>
    <x v="2"/>
    <x v="2"/>
    <x v="0"/>
  </r>
  <r>
    <x v="2"/>
    <x v="3"/>
    <x v="3"/>
    <x v="3"/>
    <x v="501"/>
    <n v="120"/>
    <n v="12"/>
    <x v="538"/>
    <x v="502"/>
    <x v="546"/>
    <n v="1500"/>
    <x v="544"/>
    <x v="3"/>
    <x v="3"/>
    <x v="3"/>
    <x v="0"/>
  </r>
  <r>
    <x v="1"/>
    <x v="2"/>
    <x v="3"/>
    <x v="3"/>
    <x v="502"/>
    <n v="120"/>
    <n v="15"/>
    <x v="539"/>
    <x v="503"/>
    <x v="547"/>
    <n v="28260"/>
    <x v="545"/>
    <x v="14"/>
    <x v="11"/>
    <x v="11"/>
    <x v="0"/>
  </r>
  <r>
    <x v="3"/>
    <x v="2"/>
    <x v="3"/>
    <x v="3"/>
    <x v="61"/>
    <n v="120"/>
    <n v="125"/>
    <x v="61"/>
    <x v="504"/>
    <x v="548"/>
    <n v="79560"/>
    <x v="546"/>
    <x v="6"/>
    <x v="6"/>
    <x v="6"/>
    <x v="0"/>
  </r>
  <r>
    <x v="4"/>
    <x v="4"/>
    <x v="3"/>
    <x v="3"/>
    <x v="369"/>
    <n v="120"/>
    <n v="300"/>
    <x v="540"/>
    <x v="505"/>
    <x v="549"/>
    <n v="643500"/>
    <x v="547"/>
    <x v="11"/>
    <x v="9"/>
    <x v="9"/>
    <x v="1"/>
  </r>
  <r>
    <x v="3"/>
    <x v="4"/>
    <x v="3"/>
    <x v="3"/>
    <x v="503"/>
    <n v="120"/>
    <n v="125"/>
    <x v="541"/>
    <x v="506"/>
    <x v="550"/>
    <n v="292560"/>
    <x v="548"/>
    <x v="12"/>
    <x v="2"/>
    <x v="2"/>
    <x v="1"/>
  </r>
  <r>
    <x v="2"/>
    <x v="4"/>
    <x v="3"/>
    <x v="3"/>
    <x v="500"/>
    <n v="120"/>
    <n v="12"/>
    <x v="536"/>
    <x v="500"/>
    <x v="544"/>
    <n v="2742"/>
    <x v="542"/>
    <x v="2"/>
    <x v="2"/>
    <x v="2"/>
    <x v="0"/>
  </r>
  <r>
    <x v="0"/>
    <x v="0"/>
    <x v="4"/>
    <x v="3"/>
    <x v="504"/>
    <n v="250"/>
    <n v="20"/>
    <x v="542"/>
    <x v="507"/>
    <x v="551"/>
    <n v="8655"/>
    <x v="549"/>
    <x v="4"/>
    <x v="4"/>
    <x v="4"/>
    <x v="0"/>
  </r>
  <r>
    <x v="1"/>
    <x v="1"/>
    <x v="4"/>
    <x v="3"/>
    <x v="505"/>
    <n v="250"/>
    <n v="15"/>
    <x v="543"/>
    <x v="508"/>
    <x v="552"/>
    <n v="4920"/>
    <x v="550"/>
    <x v="4"/>
    <x v="4"/>
    <x v="4"/>
    <x v="0"/>
  </r>
  <r>
    <x v="0"/>
    <x v="4"/>
    <x v="4"/>
    <x v="3"/>
    <x v="497"/>
    <n v="250"/>
    <n v="20"/>
    <x v="532"/>
    <x v="496"/>
    <x v="540"/>
    <n v="2670"/>
    <x v="538"/>
    <x v="7"/>
    <x v="7"/>
    <x v="7"/>
    <x v="1"/>
  </r>
  <r>
    <x v="1"/>
    <x v="1"/>
    <x v="4"/>
    <x v="3"/>
    <x v="498"/>
    <n v="250"/>
    <n v="15"/>
    <x v="533"/>
    <x v="497"/>
    <x v="541"/>
    <n v="11750"/>
    <x v="539"/>
    <x v="10"/>
    <x v="7"/>
    <x v="7"/>
    <x v="0"/>
  </r>
  <r>
    <x v="3"/>
    <x v="0"/>
    <x v="4"/>
    <x v="3"/>
    <x v="506"/>
    <n v="250"/>
    <n v="125"/>
    <x v="544"/>
    <x v="509"/>
    <x v="553"/>
    <n v="354480"/>
    <x v="551"/>
    <x v="11"/>
    <x v="9"/>
    <x v="9"/>
    <x v="1"/>
  </r>
  <r>
    <x v="3"/>
    <x v="1"/>
    <x v="4"/>
    <x v="3"/>
    <x v="205"/>
    <n v="250"/>
    <n v="125"/>
    <x v="545"/>
    <x v="510"/>
    <x v="554"/>
    <n v="66240"/>
    <x v="552"/>
    <x v="15"/>
    <x v="9"/>
    <x v="9"/>
    <x v="0"/>
  </r>
  <r>
    <x v="0"/>
    <x v="2"/>
    <x v="4"/>
    <x v="3"/>
    <x v="459"/>
    <n v="250"/>
    <n v="20"/>
    <x v="537"/>
    <x v="501"/>
    <x v="545"/>
    <n v="2930"/>
    <x v="543"/>
    <x v="2"/>
    <x v="2"/>
    <x v="2"/>
    <x v="0"/>
  </r>
  <r>
    <x v="4"/>
    <x v="2"/>
    <x v="5"/>
    <x v="3"/>
    <x v="488"/>
    <n v="260"/>
    <n v="300"/>
    <x v="546"/>
    <x v="511"/>
    <x v="555"/>
    <n v="618750"/>
    <x v="553"/>
    <x v="3"/>
    <x v="3"/>
    <x v="3"/>
    <x v="0"/>
  </r>
  <r>
    <x v="4"/>
    <x v="3"/>
    <x v="5"/>
    <x v="3"/>
    <x v="492"/>
    <n v="260"/>
    <n v="300"/>
    <x v="526"/>
    <x v="490"/>
    <x v="534"/>
    <n v="136500"/>
    <x v="532"/>
    <x v="10"/>
    <x v="7"/>
    <x v="7"/>
    <x v="0"/>
  </r>
  <r>
    <x v="0"/>
    <x v="3"/>
    <x v="1"/>
    <x v="3"/>
    <x v="507"/>
    <n v="5"/>
    <n v="7"/>
    <x v="547"/>
    <x v="512"/>
    <x v="556"/>
    <n v="6840"/>
    <x v="554"/>
    <x v="8"/>
    <x v="8"/>
    <x v="8"/>
    <x v="0"/>
  </r>
  <r>
    <x v="0"/>
    <x v="0"/>
    <x v="2"/>
    <x v="3"/>
    <x v="508"/>
    <n v="10"/>
    <n v="7"/>
    <x v="548"/>
    <x v="513"/>
    <x v="557"/>
    <n v="3615"/>
    <x v="555"/>
    <x v="13"/>
    <x v="10"/>
    <x v="10"/>
    <x v="0"/>
  </r>
  <r>
    <x v="2"/>
    <x v="4"/>
    <x v="4"/>
    <x v="3"/>
    <x v="509"/>
    <n v="250"/>
    <n v="12"/>
    <x v="549"/>
    <x v="514"/>
    <x v="558"/>
    <n v="5418"/>
    <x v="556"/>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2" rowHeaderCaption="Country" colHeaderCaption="Products">
  <location ref="A4:H10" firstHeaderRow="1" firstDataRow="2" firstDataCol="1" rowPageCount="2" colPageCount="1"/>
  <pivotFields count="16">
    <pivotField multipleItemSelectionAllowed="1" showAll="0">
      <items count="6">
        <item x="2"/>
        <item x="3"/>
        <item x="0"/>
        <item x="1"/>
        <item x="4"/>
        <item t="default"/>
      </items>
    </pivotField>
    <pivotField axis="axisRow" multipleItemSelectionAllowed="1" showAll="0">
      <items count="6">
        <item x="0"/>
        <item x="2"/>
        <item x="1"/>
        <item x="3"/>
        <item x="4"/>
        <item t="default"/>
      </items>
    </pivotField>
    <pivotField axis="axisCol" showAll="0">
      <items count="7">
        <item x="5"/>
        <item x="0"/>
        <item x="1"/>
        <item x="2"/>
        <item x="3"/>
        <item x="4"/>
        <item t="default"/>
      </items>
    </pivotField>
    <pivotField showAll="0"/>
    <pivotField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name="Month " axis="axisPage" multipleItemSelectionAllowed="1" showAll="0">
      <items count="13">
        <item x="0"/>
        <item x="8"/>
        <item x="3"/>
        <item x="10"/>
        <item x="11"/>
        <item x="1"/>
        <item x="4"/>
        <item x="5"/>
        <item x="6"/>
        <item x="7"/>
        <item x="9"/>
        <item x="2"/>
        <item t="default"/>
      </items>
    </pivotField>
    <pivotField axis="axisPage" multipleItemSelectionAllowed="1" showAll="0">
      <items count="3">
        <item x="1"/>
        <item x="0"/>
        <item t="default"/>
      </items>
    </pivotField>
  </pivotFields>
  <rowFields count="1">
    <field x="1"/>
  </rowFields>
  <rowItems count="5">
    <i>
      <x/>
    </i>
    <i>
      <x v="1"/>
    </i>
    <i>
      <x v="2"/>
    </i>
    <i>
      <x v="3"/>
    </i>
    <i>
      <x v="4"/>
    </i>
  </rowItems>
  <colFields count="1">
    <field x="2"/>
  </colFields>
  <colItems count="7">
    <i>
      <x/>
    </i>
    <i>
      <x v="1"/>
    </i>
    <i>
      <x v="2"/>
    </i>
    <i>
      <x v="3"/>
    </i>
    <i>
      <x v="4"/>
    </i>
    <i>
      <x v="5"/>
    </i>
    <i t="grand">
      <x/>
    </i>
  </colItems>
  <pageFields count="2">
    <pageField fld="15" hier="-1"/>
    <pageField fld="14" hier="-1"/>
  </pageFields>
  <dataFields count="1">
    <dataField name="Total Product Profits" fld="11" baseField="0" baseItem="0"/>
  </dataFields>
  <formats count="1">
    <format dxfId="6">
      <pivotArea outline="0" collapsedLevelsAreSubtotals="1" fieldPosition="0"/>
    </format>
  </format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rowHeaderCaption="Products" colHeaderCaption="Segments">
  <location ref="A1:C8" firstHeaderRow="0" firstDataRow="1" firstDataCol="1"/>
  <pivotFields count="16">
    <pivotField showAll="0">
      <items count="6">
        <item x="2"/>
        <item x="3"/>
        <item x="0"/>
        <item x="1"/>
        <item x="4"/>
        <item t="default"/>
      </items>
    </pivotField>
    <pivotField showAll="0" sortType="descending">
      <items count="6">
        <item x="4"/>
        <item x="3"/>
        <item x="1"/>
        <item x="2"/>
        <item x="0"/>
        <item t="default"/>
      </items>
    </pivotField>
    <pivotField axis="axisRow"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44" showAll="0"/>
    <pivotField numFmtId="4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44" showAll="0"/>
    <pivotField dataField="1" numFmtId="44" showAll="0"/>
    <pivotField numFmtId="14" showAll="0"/>
    <pivotField numFmtId="1" showAll="0"/>
    <pivotField multipleItemSelectionAllowed="1"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Total Profit" fld="11" baseField="0" baseItem="0"/>
    <dataField name="Total Units Sold" fld="4" baseField="0" baseItem="0" numFmtId="165"/>
  </dataFields>
  <formats count="2">
    <format dxfId="5">
      <pivotArea outline="0" collapsedLevelsAreSubtotals="1" fieldPosition="0"/>
    </format>
    <format dxfId="4">
      <pivotArea outline="0" collapsedLevelsAreSubtotals="1" fieldPosition="0">
        <references count="1">
          <reference field="4294967294" count="1" selected="0">
            <x v="1"/>
          </reference>
        </references>
      </pivotArea>
    </format>
  </formats>
  <chartFormats count="10">
    <chartFormat chart="0" format="5" series="1">
      <pivotArea type="data" outline="0" fieldPosition="0">
        <references count="1">
          <reference field="2" count="1" selected="0">
            <x v="0"/>
          </reference>
        </references>
      </pivotArea>
    </chartFormat>
    <chartFormat chart="0" format="6" series="1">
      <pivotArea type="data" outline="0" fieldPosition="0">
        <references count="1">
          <reference field="2" count="1" selected="0">
            <x v="1"/>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1">
          <reference field="2" count="1" selected="0">
            <x v="3"/>
          </reference>
        </references>
      </pivotArea>
    </chartFormat>
    <chartFormat chart="0" format="9" series="1">
      <pivotArea type="data" outline="0" fieldPosition="0">
        <references count="1">
          <reference field="2" count="1" selected="0">
            <x v="4"/>
          </reference>
        </references>
      </pivotArea>
    </chartFormat>
    <chartFormat chart="0" format="10" series="1">
      <pivotArea type="data" outline="0" fieldPosition="0">
        <references count="1">
          <reference field="2" count="1" selected="0">
            <x v="5"/>
          </reference>
        </references>
      </pivotArea>
    </chartFormat>
    <chartFormat chart="0" format="14"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0"/>
          </reference>
        </references>
      </pivotArea>
    </chartFormat>
    <chartFormat chart="0"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Product" colHeaderCaption="Month">
  <location ref="A1:N9" firstHeaderRow="1" firstDataRow="2" firstDataCol="1"/>
  <pivotFields count="16">
    <pivotField showAll="0"/>
    <pivotField showAll="0"/>
    <pivotField axis="axisRow"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items count="13">
        <item x="0"/>
        <item x="8"/>
        <item x="3"/>
        <item x="10"/>
        <item x="11"/>
        <item x="1"/>
        <item x="4"/>
        <item x="5"/>
        <item x="6"/>
        <item x="7"/>
        <item x="9"/>
        <item x="2"/>
        <item t="default"/>
      </items>
    </pivotField>
    <pivotField axis="axisCol"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Fields count="1">
    <field x="14"/>
  </colFields>
  <colItems count="13">
    <i>
      <x/>
    </i>
    <i>
      <x v="1"/>
    </i>
    <i>
      <x v="2"/>
    </i>
    <i>
      <x v="3"/>
    </i>
    <i>
      <x v="4"/>
    </i>
    <i>
      <x v="5"/>
    </i>
    <i>
      <x v="6"/>
    </i>
    <i>
      <x v="7"/>
    </i>
    <i>
      <x v="8"/>
    </i>
    <i>
      <x v="9"/>
    </i>
    <i>
      <x v="10"/>
    </i>
    <i>
      <x v="11"/>
    </i>
    <i t="grand">
      <x/>
    </i>
  </colItems>
  <dataFields count="1">
    <dataField name="Total Profit" fld="11" baseField="0" baseItem="0" numFmtId="44"/>
  </dataFields>
  <formats count="4">
    <format dxfId="3">
      <pivotArea outline="0" collapsedLevelsAreSubtotals="1" fieldPosition="0"/>
    </format>
    <format dxfId="2">
      <pivotArea field="2" grandCol="1" collapsedLevelsAreSubtotals="1" axis="axisRow" fieldPosition="0">
        <references count="1">
          <reference field="2" count="0"/>
        </references>
      </pivotArea>
    </format>
    <format dxfId="1">
      <pivotArea type="origin" dataOnly="0" labelOnly="1" outline="0" fieldPosition="0"/>
    </format>
    <format dxfId="0">
      <pivotArea type="origin" dataOnly="0" labelOnly="1" outline="0" fieldPosition="0"/>
    </format>
  </formats>
  <conditionalFormats count="1">
    <conditionalFormat priority="1">
      <pivotAreas count="1">
        <pivotArea type="data" collapsedLevelsAreSubtotals="1" fieldPosition="0">
          <references count="3">
            <reference field="4294967294" count="1" selected="0">
              <x v="0"/>
            </reference>
            <reference field="2" count="6">
              <x v="0"/>
              <x v="1"/>
              <x v="2"/>
              <x v="3"/>
              <x v="4"/>
              <x v="5"/>
            </reference>
            <reference field="14"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0" name="PivotTable1"/>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8" name="PivotTable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8" name="PivotTable1"/>
  </pivotTables>
  <data>
    <tabular pivotCacheId="1">
      <items count="12">
        <i x="0" s="1"/>
        <i x="8" s="1"/>
        <i x="3" s="1"/>
        <i x="10" s="1"/>
        <i x="11" s="1"/>
        <i x="1" s="1"/>
        <i x="4" s="1"/>
        <i x="5" s="1"/>
        <i x="6" s="1"/>
        <i x="7"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1" cache="Slicer_Year1" caption="Year" columnCount="2" rowHeight="234950"/>
  <slicer name="Month Name" cache="Slicer_Month_Name" caption="Month" columnCount="2"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Year" cache="Slicer_Year" caption="Year" columnCount="2" rowHeight="234950"/>
</slicers>
</file>

<file path=xl/tables/table1.xml><?xml version="1.0" encoding="utf-8"?>
<table xmlns="http://schemas.openxmlformats.org/spreadsheetml/2006/main" id="1" name="financials" displayName="financials" ref="A1:P701" totalsRowShown="0" headerRowDxfId="21" dataDxfId="20" headerRowCellStyle="Currency" dataCellStyle="Currency">
  <tableColumns count="16">
    <tableColumn id="1" name="Segment"/>
    <tableColumn id="2" name="Country"/>
    <tableColumn id="16" name="Product" dataDxfId="19" dataCellStyle="Currency"/>
    <tableColumn id="19" name="Discount Band" dataDxfId="18" dataCellStyle="Currency"/>
    <tableColumn id="6" name="Units Sold"/>
    <tableColumn id="7" name="Manufacturing Price" dataDxfId="17" dataCellStyle="Currency"/>
    <tableColumn id="8" name="Sale Price" dataDxfId="16" dataCellStyle="Currency"/>
    <tableColumn id="9" name="Gross Sales" dataDxfId="15" dataCellStyle="Currency"/>
    <tableColumn id="10" name="Discounts" dataDxfId="14" dataCellStyle="Currency"/>
    <tableColumn id="11" name=" Sales" dataDxfId="13" dataCellStyle="Currency"/>
    <tableColumn id="12" name="COGS" dataDxfId="12" dataCellStyle="Currency"/>
    <tableColumn id="13" name="Profit" dataDxfId="11" dataCellStyle="Currency"/>
    <tableColumn id="4" name="Date" dataDxfId="10" dataCellStyle="Currency"/>
    <tableColumn id="17" name="Month Number" dataDxfId="9" dataCellStyle="Currency"/>
    <tableColumn id="18" name="Month Name" dataDxfId="8" dataCellStyle="Currency"/>
    <tableColumn id="20" name="Year" dataDxfId="7" dataCellStyle="Currenc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power-bi/create-reports/sample-financial-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3" sqref="A3"/>
    </sheetView>
  </sheetViews>
  <sheetFormatPr defaultRowHeight="14.4" x14ac:dyDescent="0.3"/>
  <cols>
    <col min="1" max="1" width="73.5546875" customWidth="1"/>
  </cols>
  <sheetData>
    <row r="1" spans="1:1" x14ac:dyDescent="0.3">
      <c r="A1" s="27" t="s">
        <v>69</v>
      </c>
    </row>
    <row r="2" spans="1:1" x14ac:dyDescent="0.3">
      <c r="A2" t="s">
        <v>80</v>
      </c>
    </row>
    <row r="3" spans="1:1" x14ac:dyDescent="0.3">
      <c r="A3" s="28" t="s">
        <v>76</v>
      </c>
    </row>
    <row r="4" spans="1:1" x14ac:dyDescent="0.3">
      <c r="A4" s="28" t="s">
        <v>77</v>
      </c>
    </row>
    <row r="5" spans="1:1" x14ac:dyDescent="0.3">
      <c r="A5" s="28" t="s">
        <v>78</v>
      </c>
    </row>
    <row r="6" spans="1:1" x14ac:dyDescent="0.3">
      <c r="A6" s="28" t="s">
        <v>73</v>
      </c>
    </row>
    <row r="7" spans="1:1" x14ac:dyDescent="0.3">
      <c r="A7" s="28" t="s">
        <v>74</v>
      </c>
    </row>
    <row r="8" spans="1:1" x14ac:dyDescent="0.3">
      <c r="A8" s="28" t="s">
        <v>75</v>
      </c>
    </row>
    <row r="10" spans="1:1" x14ac:dyDescent="0.3">
      <c r="A10" t="s">
        <v>72</v>
      </c>
    </row>
    <row r="11" spans="1:1" x14ac:dyDescent="0.3">
      <c r="A11" s="30" t="s">
        <v>70</v>
      </c>
    </row>
    <row r="12" spans="1:1" x14ac:dyDescent="0.3">
      <c r="A12" s="30"/>
    </row>
    <row r="15" spans="1:1" x14ac:dyDescent="0.3">
      <c r="A15" t="s">
        <v>71</v>
      </c>
    </row>
    <row r="16" spans="1:1" x14ac:dyDescent="0.3">
      <c r="A16" s="26" t="s">
        <v>68</v>
      </c>
    </row>
  </sheetData>
  <mergeCells count="1">
    <mergeCell ref="A11:A12"/>
  </mergeCells>
  <hyperlinks>
    <hyperlink ref="A16" r:id="rId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zoomScale="85" zoomScaleNormal="85" workbookViewId="0">
      <selection activeCell="A38" sqref="A38"/>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9.5546875" style="1" bestFit="1" customWidth="1"/>
    <col min="7" max="7" width="12.5546875" style="1" bestFit="1" customWidth="1"/>
    <col min="8" max="8" width="14.33203125" style="1" bestFit="1" customWidth="1"/>
    <col min="9" max="9" width="12.5546875" style="1" bestFit="1" customWidth="1"/>
    <col min="10" max="10" width="17.6640625" style="1" customWidth="1"/>
    <col min="11" max="11" width="12.664062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x14ac:dyDescent="0.3">
      <c r="A2" t="s">
        <v>9</v>
      </c>
      <c r="B2" t="s">
        <v>19</v>
      </c>
      <c r="C2" s="5" t="s">
        <v>38</v>
      </c>
      <c r="D2" s="5" t="s">
        <v>48</v>
      </c>
      <c r="E2">
        <v>2767</v>
      </c>
      <c r="F2" s="1">
        <v>3</v>
      </c>
      <c r="G2" s="1">
        <v>125</v>
      </c>
      <c r="H2" s="1">
        <v>345875</v>
      </c>
      <c r="I2" s="1">
        <v>51881.25</v>
      </c>
      <c r="J2" s="1">
        <v>293993.75</v>
      </c>
      <c r="K2" s="1">
        <v>332040</v>
      </c>
      <c r="L2" s="1">
        <v>-38046.25</v>
      </c>
      <c r="M2" s="6">
        <v>41852</v>
      </c>
      <c r="N2" s="8">
        <v>8</v>
      </c>
      <c r="O2" s="5" t="s">
        <v>28</v>
      </c>
      <c r="P2" s="7" t="s">
        <v>15</v>
      </c>
    </row>
    <row r="3" spans="1:16" x14ac:dyDescent="0.3">
      <c r="A3" t="s">
        <v>9</v>
      </c>
      <c r="B3" t="s">
        <v>20</v>
      </c>
      <c r="C3" s="5" t="s">
        <v>38</v>
      </c>
      <c r="D3" s="5" t="s">
        <v>48</v>
      </c>
      <c r="E3">
        <v>2821</v>
      </c>
      <c r="F3" s="1">
        <v>3</v>
      </c>
      <c r="G3" s="1">
        <v>125</v>
      </c>
      <c r="H3" s="1">
        <v>352625</v>
      </c>
      <c r="I3" s="1">
        <v>49367.5</v>
      </c>
      <c r="J3" s="1">
        <v>303257.5</v>
      </c>
      <c r="K3" s="1">
        <v>338520</v>
      </c>
      <c r="L3" s="1">
        <v>-35262.5</v>
      </c>
      <c r="M3" s="6">
        <v>41609</v>
      </c>
      <c r="N3" s="8">
        <v>12</v>
      </c>
      <c r="O3" s="5" t="s">
        <v>32</v>
      </c>
      <c r="P3" s="7" t="s">
        <v>14</v>
      </c>
    </row>
    <row r="4" spans="1:16" x14ac:dyDescent="0.3">
      <c r="A4" t="s">
        <v>9</v>
      </c>
      <c r="B4" t="s">
        <v>17</v>
      </c>
      <c r="C4" s="5" t="s">
        <v>38</v>
      </c>
      <c r="D4" s="5" t="s">
        <v>48</v>
      </c>
      <c r="E4">
        <v>3445.5</v>
      </c>
      <c r="F4" s="1">
        <v>3</v>
      </c>
      <c r="G4" s="1">
        <v>125</v>
      </c>
      <c r="H4" s="1">
        <v>430687.5</v>
      </c>
      <c r="I4" s="1">
        <v>43068.75</v>
      </c>
      <c r="J4" s="1">
        <v>387618.75</v>
      </c>
      <c r="K4" s="1">
        <v>413460</v>
      </c>
      <c r="L4" s="1">
        <v>-25841.25</v>
      </c>
      <c r="M4" s="6">
        <v>41730</v>
      </c>
      <c r="N4" s="8">
        <v>4</v>
      </c>
      <c r="O4" s="5" t="s">
        <v>24</v>
      </c>
      <c r="P4" s="7" t="s">
        <v>15</v>
      </c>
    </row>
    <row r="5" spans="1:16" x14ac:dyDescent="0.3">
      <c r="A5" t="s">
        <v>9</v>
      </c>
      <c r="B5" t="s">
        <v>16</v>
      </c>
      <c r="C5" s="5" t="s">
        <v>38</v>
      </c>
      <c r="D5" s="5" t="s">
        <v>48</v>
      </c>
      <c r="E5">
        <v>2416</v>
      </c>
      <c r="F5" s="1">
        <v>3</v>
      </c>
      <c r="G5" s="1">
        <v>125</v>
      </c>
      <c r="H5" s="1">
        <v>302000</v>
      </c>
      <c r="I5" s="1">
        <v>36240</v>
      </c>
      <c r="J5" s="1">
        <v>265760</v>
      </c>
      <c r="K5" s="1">
        <v>289920</v>
      </c>
      <c r="L5" s="1">
        <v>-24160</v>
      </c>
      <c r="M5" s="6">
        <v>41518</v>
      </c>
      <c r="N5" s="8">
        <v>9</v>
      </c>
      <c r="O5" s="5" t="s">
        <v>29</v>
      </c>
      <c r="P5" s="7" t="s">
        <v>14</v>
      </c>
    </row>
    <row r="6" spans="1:16" x14ac:dyDescent="0.3">
      <c r="A6" t="s">
        <v>9</v>
      </c>
      <c r="B6" t="s">
        <v>20</v>
      </c>
      <c r="C6" s="5" t="s">
        <v>38</v>
      </c>
      <c r="D6" s="5" t="s">
        <v>48</v>
      </c>
      <c r="E6">
        <v>2156</v>
      </c>
      <c r="F6" s="1">
        <v>3</v>
      </c>
      <c r="G6" s="1">
        <v>125</v>
      </c>
      <c r="H6" s="1">
        <v>269500</v>
      </c>
      <c r="I6" s="1">
        <v>32340</v>
      </c>
      <c r="J6" s="1">
        <v>237160</v>
      </c>
      <c r="K6" s="1">
        <v>258720</v>
      </c>
      <c r="L6" s="1">
        <v>-21560</v>
      </c>
      <c r="M6" s="6">
        <v>41913</v>
      </c>
      <c r="N6" s="8">
        <v>10</v>
      </c>
      <c r="O6" s="5" t="s">
        <v>30</v>
      </c>
      <c r="P6" s="7" t="s">
        <v>15</v>
      </c>
    </row>
    <row r="7" spans="1:16" x14ac:dyDescent="0.3">
      <c r="A7" t="s">
        <v>9</v>
      </c>
      <c r="B7" t="s">
        <v>18</v>
      </c>
      <c r="C7" s="5" t="s">
        <v>38</v>
      </c>
      <c r="D7" s="5" t="s">
        <v>48</v>
      </c>
      <c r="E7">
        <v>2441</v>
      </c>
      <c r="F7" s="1">
        <v>3</v>
      </c>
      <c r="G7" s="1">
        <v>125</v>
      </c>
      <c r="H7" s="1">
        <v>305125</v>
      </c>
      <c r="I7" s="1">
        <v>33563.75</v>
      </c>
      <c r="J7" s="1">
        <v>271561.25</v>
      </c>
      <c r="K7" s="1">
        <v>292920</v>
      </c>
      <c r="L7" s="1">
        <v>-21358.75</v>
      </c>
      <c r="M7" s="6">
        <v>41913</v>
      </c>
      <c r="N7" s="8">
        <v>10</v>
      </c>
      <c r="O7" s="5" t="s">
        <v>30</v>
      </c>
      <c r="P7" s="7" t="s">
        <v>15</v>
      </c>
    </row>
    <row r="8" spans="1:16"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
      <c r="A60" t="s">
        <v>9</v>
      </c>
      <c r="B60" t="s">
        <v>18</v>
      </c>
      <c r="C60" s="5" t="s">
        <v>38</v>
      </c>
      <c r="D60" s="5" t="s">
        <v>48</v>
      </c>
      <c r="E60">
        <v>1174</v>
      </c>
      <c r="F60" s="1">
        <v>3</v>
      </c>
      <c r="G60" s="1">
        <v>125</v>
      </c>
      <c r="H60" s="1">
        <v>146750</v>
      </c>
      <c r="I60" s="1">
        <v>22012.5</v>
      </c>
      <c r="J60" s="1">
        <v>124737.5</v>
      </c>
      <c r="K60" s="1">
        <v>140880</v>
      </c>
      <c r="L60" s="1">
        <v>-16142.5</v>
      </c>
      <c r="M60" s="6">
        <v>41852</v>
      </c>
      <c r="N60" s="8">
        <v>8</v>
      </c>
      <c r="O60" s="5" t="s">
        <v>28</v>
      </c>
      <c r="P60" s="7" t="s">
        <v>15</v>
      </c>
    </row>
    <row r="61" spans="1:16" x14ac:dyDescent="0.3">
      <c r="A61" t="s">
        <v>9</v>
      </c>
      <c r="B61" t="s">
        <v>19</v>
      </c>
      <c r="C61" s="5" t="s">
        <v>38</v>
      </c>
      <c r="D61" s="5" t="s">
        <v>48</v>
      </c>
      <c r="E61">
        <v>1085</v>
      </c>
      <c r="F61" s="1">
        <v>3</v>
      </c>
      <c r="G61" s="1">
        <v>125</v>
      </c>
      <c r="H61" s="1">
        <v>135625</v>
      </c>
      <c r="I61" s="1">
        <v>20343.75</v>
      </c>
      <c r="J61" s="1">
        <v>115281.25</v>
      </c>
      <c r="K61" s="1">
        <v>130200</v>
      </c>
      <c r="L61" s="1">
        <v>-14918.75</v>
      </c>
      <c r="M61" s="6">
        <v>41913</v>
      </c>
      <c r="N61" s="8">
        <v>10</v>
      </c>
      <c r="O61" s="5" t="s">
        <v>30</v>
      </c>
      <c r="P61" s="7" t="s">
        <v>15</v>
      </c>
    </row>
    <row r="62" spans="1:16" x14ac:dyDescent="0.3">
      <c r="A62" t="s">
        <v>9</v>
      </c>
      <c r="B62" t="s">
        <v>18</v>
      </c>
      <c r="C62" s="5" t="s">
        <v>38</v>
      </c>
      <c r="D62" s="5" t="s">
        <v>48</v>
      </c>
      <c r="E62">
        <v>1023</v>
      </c>
      <c r="F62" s="1">
        <v>3</v>
      </c>
      <c r="G62" s="1">
        <v>125</v>
      </c>
      <c r="H62" s="1">
        <v>127875</v>
      </c>
      <c r="I62" s="1">
        <v>17902.5</v>
      </c>
      <c r="J62" s="1">
        <v>109972.5</v>
      </c>
      <c r="K62" s="1">
        <v>122760</v>
      </c>
      <c r="L62" s="1">
        <v>-12787.5</v>
      </c>
      <c r="M62" s="6">
        <v>41518</v>
      </c>
      <c r="N62" s="8">
        <v>9</v>
      </c>
      <c r="O62" s="5" t="s">
        <v>29</v>
      </c>
      <c r="P62" s="7" t="s">
        <v>14</v>
      </c>
    </row>
    <row r="63" spans="1:16" x14ac:dyDescent="0.3">
      <c r="A63" t="s">
        <v>9</v>
      </c>
      <c r="B63" t="s">
        <v>18</v>
      </c>
      <c r="C63" s="5" t="s">
        <v>38</v>
      </c>
      <c r="D63" s="5" t="s">
        <v>48</v>
      </c>
      <c r="E63">
        <v>1482</v>
      </c>
      <c r="F63" s="1">
        <v>3</v>
      </c>
      <c r="G63" s="1">
        <v>125</v>
      </c>
      <c r="H63" s="1">
        <v>185250</v>
      </c>
      <c r="I63" s="1">
        <v>18525</v>
      </c>
      <c r="J63" s="1">
        <v>166725</v>
      </c>
      <c r="K63" s="1">
        <v>177840</v>
      </c>
      <c r="L63" s="1">
        <v>-11115</v>
      </c>
      <c r="M63" s="6">
        <v>41609</v>
      </c>
      <c r="N63" s="8">
        <v>12</v>
      </c>
      <c r="O63" s="5" t="s">
        <v>32</v>
      </c>
      <c r="P63" s="7" t="s">
        <v>14</v>
      </c>
    </row>
    <row r="64" spans="1:16" x14ac:dyDescent="0.3">
      <c r="A64" t="s">
        <v>9</v>
      </c>
      <c r="B64" t="s">
        <v>20</v>
      </c>
      <c r="C64" s="5" t="s">
        <v>38</v>
      </c>
      <c r="D64" s="5" t="s">
        <v>47</v>
      </c>
      <c r="E64">
        <v>1540</v>
      </c>
      <c r="F64" s="1">
        <v>3</v>
      </c>
      <c r="G64" s="1">
        <v>125</v>
      </c>
      <c r="H64" s="1">
        <v>192500</v>
      </c>
      <c r="I64" s="1">
        <v>15400</v>
      </c>
      <c r="J64" s="1">
        <v>177100</v>
      </c>
      <c r="K64" s="1">
        <v>184800</v>
      </c>
      <c r="L64" s="1">
        <v>-7700</v>
      </c>
      <c r="M64" s="6">
        <v>41852</v>
      </c>
      <c r="N64" s="8">
        <v>8</v>
      </c>
      <c r="O64" s="5" t="s">
        <v>28</v>
      </c>
      <c r="P64" s="7" t="s">
        <v>15</v>
      </c>
    </row>
    <row r="65" spans="1:16" x14ac:dyDescent="0.3">
      <c r="A65" t="s">
        <v>9</v>
      </c>
      <c r="B65" t="s">
        <v>19</v>
      </c>
      <c r="C65" s="5" t="s">
        <v>38</v>
      </c>
      <c r="D65" s="5" t="s">
        <v>47</v>
      </c>
      <c r="E65">
        <v>887</v>
      </c>
      <c r="F65" s="1">
        <v>3</v>
      </c>
      <c r="G65" s="1">
        <v>125</v>
      </c>
      <c r="H65" s="1">
        <v>110875</v>
      </c>
      <c r="I65" s="1">
        <v>6652.5</v>
      </c>
      <c r="J65" s="1">
        <v>104222.5</v>
      </c>
      <c r="K65" s="1">
        <v>106440</v>
      </c>
      <c r="L65" s="1">
        <v>-2217.5</v>
      </c>
      <c r="M65" s="6">
        <v>41609</v>
      </c>
      <c r="N65" s="8">
        <v>12</v>
      </c>
      <c r="O65" s="5" t="s">
        <v>32</v>
      </c>
      <c r="P65" s="7" t="s">
        <v>14</v>
      </c>
    </row>
    <row r="66" spans="1:16" x14ac:dyDescent="0.3">
      <c r="A66" t="s">
        <v>10</v>
      </c>
      <c r="B66" t="s">
        <v>19</v>
      </c>
      <c r="C66" s="5" t="s">
        <v>38</v>
      </c>
      <c r="D66" s="5" t="s">
        <v>48</v>
      </c>
      <c r="E66">
        <v>280</v>
      </c>
      <c r="F66" s="1">
        <v>3</v>
      </c>
      <c r="G66" s="1">
        <v>7</v>
      </c>
      <c r="H66" s="1">
        <v>1960</v>
      </c>
      <c r="I66" s="1">
        <v>274.39999999999998</v>
      </c>
      <c r="J66" s="1">
        <v>1685.6</v>
      </c>
      <c r="K66" s="1">
        <v>1400</v>
      </c>
      <c r="L66" s="1">
        <v>285.59999999999991</v>
      </c>
      <c r="M66" s="6">
        <v>41974</v>
      </c>
      <c r="N66" s="8">
        <v>12</v>
      </c>
      <c r="O66" s="5" t="s">
        <v>32</v>
      </c>
      <c r="P66" s="7" t="s">
        <v>15</v>
      </c>
    </row>
    <row r="67" spans="1:16" x14ac:dyDescent="0.3">
      <c r="A67" t="s">
        <v>10</v>
      </c>
      <c r="B67" t="s">
        <v>17</v>
      </c>
      <c r="C67" s="5" t="s">
        <v>38</v>
      </c>
      <c r="D67" s="5" t="s">
        <v>47</v>
      </c>
      <c r="E67">
        <v>263</v>
      </c>
      <c r="F67" s="1">
        <v>3</v>
      </c>
      <c r="G67" s="1">
        <v>7</v>
      </c>
      <c r="H67" s="1">
        <v>1841</v>
      </c>
      <c r="I67" s="1">
        <v>110.46</v>
      </c>
      <c r="J67" s="1">
        <v>1730.54</v>
      </c>
      <c r="K67" s="1">
        <v>1315</v>
      </c>
      <c r="L67" s="1">
        <v>415.53999999999996</v>
      </c>
      <c r="M67" s="6">
        <v>41579</v>
      </c>
      <c r="N67" s="8">
        <v>11</v>
      </c>
      <c r="O67" s="5" t="s">
        <v>31</v>
      </c>
      <c r="P67" s="7" t="s">
        <v>14</v>
      </c>
    </row>
    <row r="68" spans="1:16" x14ac:dyDescent="0.3">
      <c r="A68" t="s">
        <v>10</v>
      </c>
      <c r="B68" t="s">
        <v>20</v>
      </c>
      <c r="C68" s="5" t="s">
        <v>38</v>
      </c>
      <c r="D68" s="5" t="s">
        <v>47</v>
      </c>
      <c r="E68">
        <v>521</v>
      </c>
      <c r="F68" s="1">
        <v>3</v>
      </c>
      <c r="G68" s="1">
        <v>7</v>
      </c>
      <c r="H68" s="1">
        <v>3647</v>
      </c>
      <c r="I68" s="1">
        <v>328.23</v>
      </c>
      <c r="J68" s="1">
        <v>3318.77</v>
      </c>
      <c r="K68" s="1">
        <v>2605</v>
      </c>
      <c r="L68" s="1">
        <v>713.77</v>
      </c>
      <c r="M68" s="6">
        <v>41974</v>
      </c>
      <c r="N68" s="8">
        <v>12</v>
      </c>
      <c r="O68" s="5" t="s">
        <v>32</v>
      </c>
      <c r="P68" s="7" t="s">
        <v>15</v>
      </c>
    </row>
    <row r="69" spans="1:16" x14ac:dyDescent="0.3">
      <c r="A69" t="s">
        <v>10</v>
      </c>
      <c r="B69" t="s">
        <v>17</v>
      </c>
      <c r="C69" s="5" t="s">
        <v>38</v>
      </c>
      <c r="D69" s="5" t="s">
        <v>47</v>
      </c>
      <c r="E69">
        <v>570</v>
      </c>
      <c r="F69" s="1">
        <v>3</v>
      </c>
      <c r="G69" s="1">
        <v>7</v>
      </c>
      <c r="H69" s="1">
        <v>3990</v>
      </c>
      <c r="I69" s="1">
        <v>199.5</v>
      </c>
      <c r="J69" s="1">
        <v>3790.5</v>
      </c>
      <c r="K69" s="1">
        <v>2850</v>
      </c>
      <c r="L69" s="1">
        <v>940.5</v>
      </c>
      <c r="M69" s="6">
        <v>41974</v>
      </c>
      <c r="N69" s="8">
        <v>12</v>
      </c>
      <c r="O69" s="5" t="s">
        <v>32</v>
      </c>
      <c r="P69" s="7" t="s">
        <v>15</v>
      </c>
    </row>
    <row r="70" spans="1:16"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10</v>
      </c>
      <c r="B100" t="s">
        <v>16</v>
      </c>
      <c r="C100" s="5" t="s">
        <v>38</v>
      </c>
      <c r="D100" s="5" t="s">
        <v>47</v>
      </c>
      <c r="E100">
        <v>819</v>
      </c>
      <c r="F100" s="1">
        <v>3</v>
      </c>
      <c r="G100" s="1">
        <v>7</v>
      </c>
      <c r="H100" s="1">
        <v>5733</v>
      </c>
      <c r="I100" s="1">
        <v>515.97</v>
      </c>
      <c r="J100" s="1">
        <v>5217.03</v>
      </c>
      <c r="K100" s="1">
        <v>4095</v>
      </c>
      <c r="L100" s="1">
        <v>1122.03</v>
      </c>
      <c r="M100" s="6">
        <v>41821</v>
      </c>
      <c r="N100" s="8">
        <v>7</v>
      </c>
      <c r="O100" s="5" t="s">
        <v>27</v>
      </c>
      <c r="P100" s="7" t="s">
        <v>15</v>
      </c>
    </row>
    <row r="101" spans="1:16" x14ac:dyDescent="0.3">
      <c r="A101" t="s">
        <v>9</v>
      </c>
      <c r="B101" t="s">
        <v>17</v>
      </c>
      <c r="C101" s="5" t="s">
        <v>38</v>
      </c>
      <c r="D101" s="5" t="s">
        <v>46</v>
      </c>
      <c r="E101">
        <v>330</v>
      </c>
      <c r="F101" s="1">
        <v>3</v>
      </c>
      <c r="G101" s="1">
        <v>125</v>
      </c>
      <c r="H101" s="1">
        <v>41250</v>
      </c>
      <c r="I101" s="1">
        <v>412.5</v>
      </c>
      <c r="J101" s="1">
        <v>40837.5</v>
      </c>
      <c r="K101" s="1">
        <v>39600</v>
      </c>
      <c r="L101" s="1">
        <v>1237.5</v>
      </c>
      <c r="M101" s="6">
        <v>41518</v>
      </c>
      <c r="N101" s="8">
        <v>9</v>
      </c>
      <c r="O101" s="5" t="s">
        <v>29</v>
      </c>
      <c r="P101" s="7" t="s">
        <v>14</v>
      </c>
    </row>
    <row r="102" spans="1:16" x14ac:dyDescent="0.3">
      <c r="A102" t="s">
        <v>10</v>
      </c>
      <c r="B102" t="s">
        <v>19</v>
      </c>
      <c r="C102" s="5" t="s">
        <v>38</v>
      </c>
      <c r="D102" s="5" t="s">
        <v>47</v>
      </c>
      <c r="E102">
        <v>1016</v>
      </c>
      <c r="F102" s="1">
        <v>3</v>
      </c>
      <c r="G102" s="1">
        <v>7</v>
      </c>
      <c r="H102" s="1">
        <v>7112</v>
      </c>
      <c r="I102" s="1">
        <v>355.6</v>
      </c>
      <c r="J102" s="1">
        <v>6756.4</v>
      </c>
      <c r="K102" s="1">
        <v>5080</v>
      </c>
      <c r="L102" s="1">
        <v>1676.3999999999996</v>
      </c>
      <c r="M102" s="6">
        <v>41579</v>
      </c>
      <c r="N102" s="8">
        <v>11</v>
      </c>
      <c r="O102" s="5" t="s">
        <v>31</v>
      </c>
      <c r="P102" s="7" t="s">
        <v>14</v>
      </c>
    </row>
    <row r="103" spans="1:16" x14ac:dyDescent="0.3">
      <c r="A103" t="s">
        <v>9</v>
      </c>
      <c r="B103" t="s">
        <v>16</v>
      </c>
      <c r="C103" s="5" t="s">
        <v>38</v>
      </c>
      <c r="D103" s="5" t="s">
        <v>46</v>
      </c>
      <c r="E103">
        <v>742.5</v>
      </c>
      <c r="F103" s="1">
        <v>3</v>
      </c>
      <c r="G103" s="1">
        <v>125</v>
      </c>
      <c r="H103" s="1">
        <v>92812.5</v>
      </c>
      <c r="I103" s="1">
        <v>1856.25</v>
      </c>
      <c r="J103" s="1">
        <v>90956.25</v>
      </c>
      <c r="K103" s="1">
        <v>89100</v>
      </c>
      <c r="L103" s="1">
        <v>1856.25</v>
      </c>
      <c r="M103" s="6">
        <v>41730</v>
      </c>
      <c r="N103" s="8">
        <v>4</v>
      </c>
      <c r="O103" s="5" t="s">
        <v>24</v>
      </c>
      <c r="P103" s="7" t="s">
        <v>15</v>
      </c>
    </row>
    <row r="104" spans="1:16" x14ac:dyDescent="0.3">
      <c r="A104" t="s">
        <v>8</v>
      </c>
      <c r="B104" t="s">
        <v>18</v>
      </c>
      <c r="C104" s="5" t="s">
        <v>38</v>
      </c>
      <c r="D104" s="5" t="s">
        <v>47</v>
      </c>
      <c r="E104">
        <v>490</v>
      </c>
      <c r="F104" s="1">
        <v>3</v>
      </c>
      <c r="G104" s="1">
        <v>15</v>
      </c>
      <c r="H104" s="1">
        <v>7350</v>
      </c>
      <c r="I104" s="1">
        <v>588</v>
      </c>
      <c r="J104" s="1">
        <v>6762</v>
      </c>
      <c r="K104" s="1">
        <v>4900</v>
      </c>
      <c r="L104" s="1">
        <v>1862</v>
      </c>
      <c r="M104" s="6">
        <v>41944</v>
      </c>
      <c r="N104" s="8">
        <v>11</v>
      </c>
      <c r="O104" s="5" t="s">
        <v>31</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11</v>
      </c>
      <c r="B146" t="s">
        <v>20</v>
      </c>
      <c r="C146" s="5" t="s">
        <v>38</v>
      </c>
      <c r="D146" s="5" t="s">
        <v>47</v>
      </c>
      <c r="E146">
        <v>367</v>
      </c>
      <c r="F146" s="1">
        <v>3</v>
      </c>
      <c r="G146" s="1">
        <v>12</v>
      </c>
      <c r="H146" s="1">
        <v>4404</v>
      </c>
      <c r="I146" s="1">
        <v>396.36</v>
      </c>
      <c r="J146" s="1">
        <v>4007.64</v>
      </c>
      <c r="K146" s="1">
        <v>1101</v>
      </c>
      <c r="L146" s="1">
        <v>2906.64</v>
      </c>
      <c r="M146" s="6">
        <v>41548</v>
      </c>
      <c r="N146" s="8">
        <v>10</v>
      </c>
      <c r="O146" s="5" t="s">
        <v>30</v>
      </c>
      <c r="P146" s="7" t="s">
        <v>14</v>
      </c>
    </row>
    <row r="147" spans="1:16" x14ac:dyDescent="0.3">
      <c r="A147" t="s">
        <v>11</v>
      </c>
      <c r="B147" t="s">
        <v>17</v>
      </c>
      <c r="C147" s="5" t="s">
        <v>38</v>
      </c>
      <c r="D147" s="5" t="s">
        <v>48</v>
      </c>
      <c r="E147">
        <v>386</v>
      </c>
      <c r="F147" s="1">
        <v>3</v>
      </c>
      <c r="G147" s="1">
        <v>12</v>
      </c>
      <c r="H147" s="1">
        <v>4632</v>
      </c>
      <c r="I147" s="1">
        <v>463.2</v>
      </c>
      <c r="J147" s="1">
        <v>4168.8</v>
      </c>
      <c r="K147" s="1">
        <v>1158</v>
      </c>
      <c r="L147" s="1">
        <v>3010.8</v>
      </c>
      <c r="M147" s="6">
        <v>41548</v>
      </c>
      <c r="N147" s="8">
        <v>10</v>
      </c>
      <c r="O147" s="5" t="s">
        <v>30</v>
      </c>
      <c r="P147" s="7" t="s">
        <v>14</v>
      </c>
    </row>
    <row r="148" spans="1:16" x14ac:dyDescent="0.3">
      <c r="A148" t="s">
        <v>10</v>
      </c>
      <c r="B148" t="s">
        <v>17</v>
      </c>
      <c r="C148" s="5" t="s">
        <v>38</v>
      </c>
      <c r="D148" s="5" t="s">
        <v>48</v>
      </c>
      <c r="E148">
        <v>2996</v>
      </c>
      <c r="F148" s="1">
        <v>3</v>
      </c>
      <c r="G148" s="1">
        <v>7</v>
      </c>
      <c r="H148" s="1">
        <v>20972</v>
      </c>
      <c r="I148" s="1">
        <v>2936.08</v>
      </c>
      <c r="J148" s="1">
        <v>18035.919999999998</v>
      </c>
      <c r="K148" s="1">
        <v>14980</v>
      </c>
      <c r="L148" s="1">
        <v>3055.9199999999983</v>
      </c>
      <c r="M148" s="6">
        <v>41548</v>
      </c>
      <c r="N148" s="8">
        <v>10</v>
      </c>
      <c r="O148" s="5" t="s">
        <v>30</v>
      </c>
      <c r="P148" s="7" t="s">
        <v>14</v>
      </c>
    </row>
    <row r="149" spans="1:16" x14ac:dyDescent="0.3">
      <c r="A149" t="s">
        <v>10</v>
      </c>
      <c r="B149" t="s">
        <v>19</v>
      </c>
      <c r="C149" s="5" t="s">
        <v>38</v>
      </c>
      <c r="D149" s="5" t="s">
        <v>48</v>
      </c>
      <c r="E149">
        <v>442</v>
      </c>
      <c r="F149" s="1">
        <v>3</v>
      </c>
      <c r="G149" s="1">
        <v>20</v>
      </c>
      <c r="H149" s="1">
        <v>8840</v>
      </c>
      <c r="I149" s="1">
        <v>1149.2</v>
      </c>
      <c r="J149" s="1">
        <v>7690.8</v>
      </c>
      <c r="K149" s="1">
        <v>4420</v>
      </c>
      <c r="L149" s="1">
        <v>3270.8</v>
      </c>
      <c r="M149" s="6">
        <v>41518</v>
      </c>
      <c r="N149" s="8">
        <v>9</v>
      </c>
      <c r="O149" s="5" t="s">
        <v>29</v>
      </c>
      <c r="P149" s="7" t="s">
        <v>14</v>
      </c>
    </row>
    <row r="150" spans="1:16" x14ac:dyDescent="0.3">
      <c r="A150" t="s">
        <v>10</v>
      </c>
      <c r="B150" t="s">
        <v>20</v>
      </c>
      <c r="C150" s="5" t="s">
        <v>38</v>
      </c>
      <c r="D150" s="5" t="s">
        <v>48</v>
      </c>
      <c r="E150">
        <v>2706</v>
      </c>
      <c r="F150" s="1">
        <v>3</v>
      </c>
      <c r="G150" s="1">
        <v>7</v>
      </c>
      <c r="H150" s="1">
        <v>18942</v>
      </c>
      <c r="I150" s="1">
        <v>2083.62</v>
      </c>
      <c r="J150" s="1">
        <v>16858.38</v>
      </c>
      <c r="K150" s="1">
        <v>13530</v>
      </c>
      <c r="L150" s="1">
        <v>3328.380000000001</v>
      </c>
      <c r="M150" s="6">
        <v>41579</v>
      </c>
      <c r="N150" s="8">
        <v>11</v>
      </c>
      <c r="O150" s="5" t="s">
        <v>31</v>
      </c>
      <c r="P150" s="7" t="s">
        <v>14</v>
      </c>
    </row>
    <row r="151" spans="1:16"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18</v>
      </c>
      <c r="C174" s="5" t="s">
        <v>38</v>
      </c>
      <c r="D174" s="5" t="s">
        <v>46</v>
      </c>
      <c r="E174">
        <v>2145</v>
      </c>
      <c r="F174" s="1">
        <v>3</v>
      </c>
      <c r="G174" s="1">
        <v>7</v>
      </c>
      <c r="H174" s="1">
        <v>15015</v>
      </c>
      <c r="I174" s="1">
        <v>300.3</v>
      </c>
      <c r="J174" s="1">
        <v>14714.7</v>
      </c>
      <c r="K174" s="1">
        <v>10725</v>
      </c>
      <c r="L174" s="1">
        <v>3989.7000000000007</v>
      </c>
      <c r="M174" s="6">
        <v>41579</v>
      </c>
      <c r="N174" s="8">
        <v>11</v>
      </c>
      <c r="O174" s="5" t="s">
        <v>31</v>
      </c>
      <c r="P174" s="7" t="s">
        <v>14</v>
      </c>
    </row>
    <row r="175" spans="1:16"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
      <c r="A182" t="s">
        <v>10</v>
      </c>
      <c r="B182" t="s">
        <v>18</v>
      </c>
      <c r="C182" s="5" t="s">
        <v>38</v>
      </c>
      <c r="D182" s="5" t="s">
        <v>47</v>
      </c>
      <c r="E182">
        <v>2487</v>
      </c>
      <c r="F182" s="1">
        <v>3</v>
      </c>
      <c r="G182" s="1">
        <v>7</v>
      </c>
      <c r="H182" s="1">
        <v>17409</v>
      </c>
      <c r="I182" s="1">
        <v>870.45</v>
      </c>
      <c r="J182" s="1">
        <v>16538.55</v>
      </c>
      <c r="K182" s="1">
        <v>12435</v>
      </c>
      <c r="L182" s="1">
        <v>4103.5499999999993</v>
      </c>
      <c r="M182" s="6">
        <v>41974</v>
      </c>
      <c r="N182" s="8">
        <v>12</v>
      </c>
      <c r="O182" s="5" t="s">
        <v>32</v>
      </c>
      <c r="P182" s="7" t="s">
        <v>15</v>
      </c>
    </row>
    <row r="183" spans="1:16" x14ac:dyDescent="0.3">
      <c r="A183" t="s">
        <v>8</v>
      </c>
      <c r="B183" t="s">
        <v>19</v>
      </c>
      <c r="C183" s="5" t="s">
        <v>38</v>
      </c>
      <c r="D183" s="5" t="s">
        <v>48</v>
      </c>
      <c r="E183">
        <v>1513</v>
      </c>
      <c r="F183" s="1">
        <v>3</v>
      </c>
      <c r="G183" s="1">
        <v>15</v>
      </c>
      <c r="H183" s="1">
        <v>22695</v>
      </c>
      <c r="I183" s="1">
        <v>3177.3</v>
      </c>
      <c r="J183" s="1">
        <v>19517.7</v>
      </c>
      <c r="K183" s="1">
        <v>15130</v>
      </c>
      <c r="L183" s="1">
        <v>4387.7000000000007</v>
      </c>
      <c r="M183" s="6">
        <v>41944</v>
      </c>
      <c r="N183" s="8">
        <v>11</v>
      </c>
      <c r="O183" s="5" t="s">
        <v>31</v>
      </c>
      <c r="P183" s="7" t="s">
        <v>15</v>
      </c>
    </row>
    <row r="184" spans="1:16" x14ac:dyDescent="0.3">
      <c r="A184" t="s">
        <v>8</v>
      </c>
      <c r="B184" t="s">
        <v>19</v>
      </c>
      <c r="C184" s="5" t="s">
        <v>38</v>
      </c>
      <c r="D184" s="5" t="s">
        <v>45</v>
      </c>
      <c r="E184">
        <v>888</v>
      </c>
      <c r="F184" s="1">
        <v>3</v>
      </c>
      <c r="G184" s="1">
        <v>15</v>
      </c>
      <c r="H184" s="1">
        <v>13320</v>
      </c>
      <c r="I184" s="1">
        <v>0</v>
      </c>
      <c r="J184" s="1">
        <v>13320</v>
      </c>
      <c r="K184" s="1">
        <v>8880</v>
      </c>
      <c r="L184" s="1">
        <v>4440</v>
      </c>
      <c r="M184" s="6">
        <v>41791</v>
      </c>
      <c r="N184" s="8">
        <v>6</v>
      </c>
      <c r="O184" s="5" t="s">
        <v>26</v>
      </c>
      <c r="P184" s="7" t="s">
        <v>15</v>
      </c>
    </row>
    <row r="185" spans="1:16"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x14ac:dyDescent="0.3">
      <c r="A225" t="s">
        <v>11</v>
      </c>
      <c r="B225" t="s">
        <v>20</v>
      </c>
      <c r="C225" s="5" t="s">
        <v>38</v>
      </c>
      <c r="D225" s="5" t="s">
        <v>47</v>
      </c>
      <c r="E225">
        <v>562</v>
      </c>
      <c r="F225" s="1">
        <v>3</v>
      </c>
      <c r="G225" s="1">
        <v>12</v>
      </c>
      <c r="H225" s="1">
        <v>6744</v>
      </c>
      <c r="I225" s="1">
        <v>404.64</v>
      </c>
      <c r="J225" s="1">
        <v>6339.36</v>
      </c>
      <c r="K225" s="1">
        <v>1686</v>
      </c>
      <c r="L225" s="1">
        <v>4653.3599999999997</v>
      </c>
      <c r="M225" s="6">
        <v>41883</v>
      </c>
      <c r="N225" s="8">
        <v>9</v>
      </c>
      <c r="O225" s="5" t="s">
        <v>29</v>
      </c>
      <c r="P225" s="7" t="s">
        <v>15</v>
      </c>
    </row>
    <row r="226" spans="1:16" x14ac:dyDescent="0.3">
      <c r="A226" t="s">
        <v>10</v>
      </c>
      <c r="B226" t="s">
        <v>17</v>
      </c>
      <c r="C226" s="5" t="s">
        <v>38</v>
      </c>
      <c r="D226" s="5" t="s">
        <v>46</v>
      </c>
      <c r="E226">
        <v>2529</v>
      </c>
      <c r="F226" s="1">
        <v>3</v>
      </c>
      <c r="G226" s="1">
        <v>7</v>
      </c>
      <c r="H226" s="1">
        <v>17703</v>
      </c>
      <c r="I226" s="1">
        <v>177.03</v>
      </c>
      <c r="J226" s="1">
        <v>17525.97</v>
      </c>
      <c r="K226" s="1">
        <v>12645</v>
      </c>
      <c r="L226" s="1">
        <v>4880.9699999999993</v>
      </c>
      <c r="M226" s="6">
        <v>41821</v>
      </c>
      <c r="N226" s="8">
        <v>7</v>
      </c>
      <c r="O226" s="5" t="s">
        <v>27</v>
      </c>
      <c r="P226" s="7" t="s">
        <v>15</v>
      </c>
    </row>
    <row r="227" spans="1:16" x14ac:dyDescent="0.3">
      <c r="A227" t="s">
        <v>10</v>
      </c>
      <c r="B227" t="s">
        <v>16</v>
      </c>
      <c r="C227" s="5" t="s">
        <v>38</v>
      </c>
      <c r="D227" s="5" t="s">
        <v>46</v>
      </c>
      <c r="E227">
        <v>2851</v>
      </c>
      <c r="F227" s="1">
        <v>3</v>
      </c>
      <c r="G227" s="1">
        <v>7</v>
      </c>
      <c r="H227" s="1">
        <v>19957</v>
      </c>
      <c r="I227" s="1">
        <v>798.28</v>
      </c>
      <c r="J227" s="1">
        <v>19158.72</v>
      </c>
      <c r="K227" s="1">
        <v>14255</v>
      </c>
      <c r="L227" s="1">
        <v>4903.7200000000012</v>
      </c>
      <c r="M227" s="6">
        <v>41548</v>
      </c>
      <c r="N227" s="8">
        <v>10</v>
      </c>
      <c r="O227" s="5" t="s">
        <v>30</v>
      </c>
      <c r="P227" s="7" t="s">
        <v>14</v>
      </c>
    </row>
    <row r="228" spans="1:16" x14ac:dyDescent="0.3">
      <c r="A228" t="s">
        <v>8</v>
      </c>
      <c r="B228" t="s">
        <v>16</v>
      </c>
      <c r="C228" s="5" t="s">
        <v>38</v>
      </c>
      <c r="D228" s="5" t="s">
        <v>48</v>
      </c>
      <c r="E228">
        <v>1560</v>
      </c>
      <c r="F228" s="1">
        <v>3</v>
      </c>
      <c r="G228" s="1">
        <v>15</v>
      </c>
      <c r="H228" s="1">
        <v>23400</v>
      </c>
      <c r="I228" s="1">
        <v>2574</v>
      </c>
      <c r="J228" s="1">
        <v>20826</v>
      </c>
      <c r="K228" s="1">
        <v>15600</v>
      </c>
      <c r="L228" s="1">
        <v>5226</v>
      </c>
      <c r="M228" s="6">
        <v>41579</v>
      </c>
      <c r="N228" s="8">
        <v>11</v>
      </c>
      <c r="O228" s="5" t="s">
        <v>31</v>
      </c>
      <c r="P228" s="7" t="s">
        <v>14</v>
      </c>
    </row>
    <row r="229" spans="1:16" x14ac:dyDescent="0.3">
      <c r="A229" t="s">
        <v>9</v>
      </c>
      <c r="B229" t="s">
        <v>18</v>
      </c>
      <c r="C229" s="5" t="s">
        <v>38</v>
      </c>
      <c r="D229" s="5" t="s">
        <v>46</v>
      </c>
      <c r="E229">
        <v>4243.5</v>
      </c>
      <c r="F229" s="1">
        <v>3</v>
      </c>
      <c r="G229" s="1">
        <v>125</v>
      </c>
      <c r="H229" s="1">
        <v>530437.5</v>
      </c>
      <c r="I229" s="1">
        <v>15913.125</v>
      </c>
      <c r="J229" s="1">
        <v>514524.375</v>
      </c>
      <c r="K229" s="1">
        <v>509220</v>
      </c>
      <c r="L229" s="1">
        <v>5304.375</v>
      </c>
      <c r="M229" s="6">
        <v>41730</v>
      </c>
      <c r="N229" s="8">
        <v>4</v>
      </c>
      <c r="O229" s="5" t="s">
        <v>24</v>
      </c>
      <c r="P229" s="7" t="s">
        <v>15</v>
      </c>
    </row>
    <row r="230" spans="1:16" x14ac:dyDescent="0.3">
      <c r="A230" t="s">
        <v>10</v>
      </c>
      <c r="B230" t="s">
        <v>19</v>
      </c>
      <c r="C230" s="5" t="s">
        <v>38</v>
      </c>
      <c r="D230" s="5" t="s">
        <v>47</v>
      </c>
      <c r="E230">
        <v>663</v>
      </c>
      <c r="F230" s="1">
        <v>3</v>
      </c>
      <c r="G230" s="1">
        <v>20</v>
      </c>
      <c r="H230" s="1">
        <v>13260</v>
      </c>
      <c r="I230" s="1">
        <v>1193.4000000000001</v>
      </c>
      <c r="J230" s="1">
        <v>12066.6</v>
      </c>
      <c r="K230" s="1">
        <v>6630</v>
      </c>
      <c r="L230" s="1">
        <v>5436.6</v>
      </c>
      <c r="M230" s="6">
        <v>41760</v>
      </c>
      <c r="N230" s="8">
        <v>5</v>
      </c>
      <c r="O230" s="5" t="s">
        <v>25</v>
      </c>
      <c r="P230" s="7" t="s">
        <v>15</v>
      </c>
    </row>
    <row r="231" spans="1:16" x14ac:dyDescent="0.3">
      <c r="A231" t="s">
        <v>11</v>
      </c>
      <c r="B231" t="s">
        <v>20</v>
      </c>
      <c r="C231" s="5" t="s">
        <v>38</v>
      </c>
      <c r="D231" s="5" t="s">
        <v>47</v>
      </c>
      <c r="E231">
        <v>727</v>
      </c>
      <c r="F231" s="1">
        <v>3</v>
      </c>
      <c r="G231" s="1">
        <v>12</v>
      </c>
      <c r="H231" s="1">
        <v>8724</v>
      </c>
      <c r="I231" s="1">
        <v>610.67999999999995</v>
      </c>
      <c r="J231" s="1">
        <v>8113.32</v>
      </c>
      <c r="K231" s="1">
        <v>2181</v>
      </c>
      <c r="L231" s="1">
        <v>5932.32</v>
      </c>
      <c r="M231" s="6">
        <v>41671</v>
      </c>
      <c r="N231" s="8">
        <v>2</v>
      </c>
      <c r="O231" s="5" t="s">
        <v>22</v>
      </c>
      <c r="P231" s="7" t="s">
        <v>15</v>
      </c>
    </row>
    <row r="232" spans="1:16" x14ac:dyDescent="0.3">
      <c r="A232" t="s">
        <v>7</v>
      </c>
      <c r="B232" t="s">
        <v>20</v>
      </c>
      <c r="C232" s="5" t="s">
        <v>38</v>
      </c>
      <c r="D232" s="5" t="s">
        <v>48</v>
      </c>
      <c r="E232">
        <v>801</v>
      </c>
      <c r="F232" s="1">
        <v>3</v>
      </c>
      <c r="G232" s="1">
        <v>300</v>
      </c>
      <c r="H232" s="1">
        <v>240300</v>
      </c>
      <c r="I232" s="1">
        <v>33642</v>
      </c>
      <c r="J232" s="1">
        <v>206658</v>
      </c>
      <c r="K232" s="1">
        <v>200250</v>
      </c>
      <c r="L232" s="1">
        <v>6408</v>
      </c>
      <c r="M232" s="6">
        <v>41821</v>
      </c>
      <c r="N232" s="8">
        <v>7</v>
      </c>
      <c r="O232" s="5" t="s">
        <v>27</v>
      </c>
      <c r="P232" s="7" t="s">
        <v>15</v>
      </c>
    </row>
    <row r="233" spans="1:16"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
      <c r="A275" t="s">
        <v>8</v>
      </c>
      <c r="B275" t="s">
        <v>16</v>
      </c>
      <c r="C275" s="5" t="s">
        <v>38</v>
      </c>
      <c r="D275" s="5" t="s">
        <v>48</v>
      </c>
      <c r="E275">
        <v>2300</v>
      </c>
      <c r="F275" s="1">
        <v>3</v>
      </c>
      <c r="G275" s="1">
        <v>15</v>
      </c>
      <c r="H275" s="1">
        <v>34500</v>
      </c>
      <c r="I275" s="1">
        <v>4830</v>
      </c>
      <c r="J275" s="1">
        <v>29670</v>
      </c>
      <c r="K275" s="1">
        <v>23000</v>
      </c>
      <c r="L275" s="1">
        <v>6670</v>
      </c>
      <c r="M275" s="6">
        <v>41974</v>
      </c>
      <c r="N275" s="8">
        <v>12</v>
      </c>
      <c r="O275" s="5" t="s">
        <v>32</v>
      </c>
      <c r="P275" s="7" t="s">
        <v>15</v>
      </c>
    </row>
    <row r="276" spans="1:16" x14ac:dyDescent="0.3">
      <c r="A276" t="s">
        <v>11</v>
      </c>
      <c r="B276" t="s">
        <v>19</v>
      </c>
      <c r="C276" s="5" t="s">
        <v>38</v>
      </c>
      <c r="D276" s="5" t="s">
        <v>46</v>
      </c>
      <c r="E276">
        <v>766</v>
      </c>
      <c r="F276" s="1">
        <v>3</v>
      </c>
      <c r="G276" s="1">
        <v>12</v>
      </c>
      <c r="H276" s="1">
        <v>9192</v>
      </c>
      <c r="I276" s="1">
        <v>91.92</v>
      </c>
      <c r="J276" s="1">
        <v>9100.08</v>
      </c>
      <c r="K276" s="1">
        <v>2298</v>
      </c>
      <c r="L276" s="1">
        <v>6802.08</v>
      </c>
      <c r="M276" s="6">
        <v>41548</v>
      </c>
      <c r="N276" s="8">
        <v>10</v>
      </c>
      <c r="O276" s="5" t="s">
        <v>30</v>
      </c>
      <c r="P276" s="7" t="s">
        <v>14</v>
      </c>
    </row>
    <row r="277" spans="1:16" x14ac:dyDescent="0.3">
      <c r="A277" t="s">
        <v>10</v>
      </c>
      <c r="B277" t="s">
        <v>16</v>
      </c>
      <c r="C277" s="5" t="s">
        <v>38</v>
      </c>
      <c r="D277" s="5" t="s">
        <v>46</v>
      </c>
      <c r="E277">
        <v>831</v>
      </c>
      <c r="F277" s="1">
        <v>3</v>
      </c>
      <c r="G277" s="1">
        <v>20</v>
      </c>
      <c r="H277" s="1">
        <v>16620</v>
      </c>
      <c r="I277" s="1">
        <v>498.6</v>
      </c>
      <c r="J277" s="1">
        <v>16121.4</v>
      </c>
      <c r="K277" s="1">
        <v>8310</v>
      </c>
      <c r="L277" s="1">
        <v>7811.4</v>
      </c>
      <c r="M277" s="6">
        <v>41760</v>
      </c>
      <c r="N277" s="8">
        <v>5</v>
      </c>
      <c r="O277" s="5" t="s">
        <v>25</v>
      </c>
      <c r="P277" s="7" t="s">
        <v>15</v>
      </c>
    </row>
    <row r="278" spans="1:16" x14ac:dyDescent="0.3">
      <c r="A278" t="s">
        <v>8</v>
      </c>
      <c r="B278" t="s">
        <v>17</v>
      </c>
      <c r="C278" s="5" t="s">
        <v>38</v>
      </c>
      <c r="D278" s="5" t="s">
        <v>48</v>
      </c>
      <c r="E278">
        <v>2567</v>
      </c>
      <c r="F278" s="1">
        <v>3</v>
      </c>
      <c r="G278" s="1">
        <v>15</v>
      </c>
      <c r="H278" s="1">
        <v>38505</v>
      </c>
      <c r="I278" s="1">
        <v>5005.6499999999996</v>
      </c>
      <c r="J278" s="1">
        <v>33499.35</v>
      </c>
      <c r="K278" s="1">
        <v>25670</v>
      </c>
      <c r="L278" s="1">
        <v>7829.3499999999985</v>
      </c>
      <c r="M278" s="6">
        <v>41791</v>
      </c>
      <c r="N278" s="8">
        <v>6</v>
      </c>
      <c r="O278" s="5" t="s">
        <v>26</v>
      </c>
      <c r="P278" s="7" t="s">
        <v>15</v>
      </c>
    </row>
    <row r="279" spans="1:16" x14ac:dyDescent="0.3">
      <c r="A279" t="s">
        <v>11</v>
      </c>
      <c r="B279" t="s">
        <v>16</v>
      </c>
      <c r="C279" s="5" t="s">
        <v>38</v>
      </c>
      <c r="D279" s="5" t="s">
        <v>46</v>
      </c>
      <c r="E279">
        <v>908</v>
      </c>
      <c r="F279" s="1">
        <v>3</v>
      </c>
      <c r="G279" s="1">
        <v>12</v>
      </c>
      <c r="H279" s="1">
        <v>10896</v>
      </c>
      <c r="I279" s="1">
        <v>326.88</v>
      </c>
      <c r="J279" s="1">
        <v>10569.12</v>
      </c>
      <c r="K279" s="1">
        <v>2724</v>
      </c>
      <c r="L279" s="1">
        <v>7845.1200000000008</v>
      </c>
      <c r="M279" s="6">
        <v>41609</v>
      </c>
      <c r="N279" s="8">
        <v>12</v>
      </c>
      <c r="O279" s="5" t="s">
        <v>32</v>
      </c>
      <c r="P279" s="7" t="s">
        <v>14</v>
      </c>
    </row>
    <row r="280" spans="1:16" x14ac:dyDescent="0.3">
      <c r="A280" t="s">
        <v>7</v>
      </c>
      <c r="B280" t="s">
        <v>17</v>
      </c>
      <c r="C280" s="5" t="s">
        <v>38</v>
      </c>
      <c r="D280" s="5" t="s">
        <v>48</v>
      </c>
      <c r="E280">
        <v>1010</v>
      </c>
      <c r="F280" s="1">
        <v>3</v>
      </c>
      <c r="G280" s="1">
        <v>300</v>
      </c>
      <c r="H280" s="1">
        <v>303000</v>
      </c>
      <c r="I280" s="1">
        <v>42420</v>
      </c>
      <c r="J280" s="1">
        <v>260580</v>
      </c>
      <c r="K280" s="1">
        <v>252500</v>
      </c>
      <c r="L280" s="1">
        <v>8080</v>
      </c>
      <c r="M280" s="6">
        <v>41913</v>
      </c>
      <c r="N280" s="8">
        <v>10</v>
      </c>
      <c r="O280" s="5" t="s">
        <v>30</v>
      </c>
      <c r="P280" s="7" t="s">
        <v>15</v>
      </c>
    </row>
    <row r="281" spans="1:16" x14ac:dyDescent="0.3">
      <c r="A281" t="s">
        <v>8</v>
      </c>
      <c r="B281" t="s">
        <v>17</v>
      </c>
      <c r="C281" s="5" t="s">
        <v>38</v>
      </c>
      <c r="D281" s="5" t="s">
        <v>47</v>
      </c>
      <c r="E281">
        <v>2030</v>
      </c>
      <c r="F281" s="1">
        <v>3</v>
      </c>
      <c r="G281" s="1">
        <v>15</v>
      </c>
      <c r="H281" s="1">
        <v>30450</v>
      </c>
      <c r="I281" s="1">
        <v>1827</v>
      </c>
      <c r="J281" s="1">
        <v>28623</v>
      </c>
      <c r="K281" s="1">
        <v>20300</v>
      </c>
      <c r="L281" s="1">
        <v>8323</v>
      </c>
      <c r="M281" s="6">
        <v>41944</v>
      </c>
      <c r="N281" s="8">
        <v>11</v>
      </c>
      <c r="O281" s="5" t="s">
        <v>31</v>
      </c>
      <c r="P281" s="7" t="s">
        <v>15</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
      <c r="A314" t="s">
        <v>8</v>
      </c>
      <c r="B314" t="s">
        <v>16</v>
      </c>
      <c r="C314" s="5" t="s">
        <v>38</v>
      </c>
      <c r="D314" s="5" t="s">
        <v>48</v>
      </c>
      <c r="E314">
        <v>2689</v>
      </c>
      <c r="F314" s="1">
        <v>3</v>
      </c>
      <c r="G314" s="1">
        <v>15</v>
      </c>
      <c r="H314" s="1">
        <v>40335</v>
      </c>
      <c r="I314" s="1">
        <v>4840.2</v>
      </c>
      <c r="J314" s="1">
        <v>35494.800000000003</v>
      </c>
      <c r="K314" s="1">
        <v>26890</v>
      </c>
      <c r="L314" s="1">
        <v>8604.8000000000029</v>
      </c>
      <c r="M314" s="6">
        <v>41944</v>
      </c>
      <c r="N314" s="8">
        <v>11</v>
      </c>
      <c r="O314" s="5" t="s">
        <v>31</v>
      </c>
      <c r="P314" s="7" t="s">
        <v>15</v>
      </c>
    </row>
    <row r="315" spans="1:16" x14ac:dyDescent="0.3">
      <c r="A315" t="s">
        <v>11</v>
      </c>
      <c r="B315" t="s">
        <v>18</v>
      </c>
      <c r="C315" s="5" t="s">
        <v>38</v>
      </c>
      <c r="D315" s="5" t="s">
        <v>48</v>
      </c>
      <c r="E315">
        <v>1198</v>
      </c>
      <c r="F315" s="1">
        <v>3</v>
      </c>
      <c r="G315" s="1">
        <v>12</v>
      </c>
      <c r="H315" s="1">
        <v>14376</v>
      </c>
      <c r="I315" s="1">
        <v>1581.36</v>
      </c>
      <c r="J315" s="1">
        <v>12794.64</v>
      </c>
      <c r="K315" s="1">
        <v>3594</v>
      </c>
      <c r="L315" s="1">
        <v>9200.64</v>
      </c>
      <c r="M315" s="6">
        <v>41548</v>
      </c>
      <c r="N315" s="8">
        <v>10</v>
      </c>
      <c r="O315" s="5" t="s">
        <v>30</v>
      </c>
      <c r="P315" s="7" t="s">
        <v>14</v>
      </c>
    </row>
    <row r="316" spans="1:16" x14ac:dyDescent="0.3">
      <c r="A316" t="s">
        <v>11</v>
      </c>
      <c r="B316" t="s">
        <v>19</v>
      </c>
      <c r="C316" s="5" t="s">
        <v>38</v>
      </c>
      <c r="D316" s="5" t="s">
        <v>47</v>
      </c>
      <c r="E316">
        <v>1116</v>
      </c>
      <c r="F316" s="1">
        <v>3</v>
      </c>
      <c r="G316" s="1">
        <v>12</v>
      </c>
      <c r="H316" s="1">
        <v>13392</v>
      </c>
      <c r="I316" s="1">
        <v>669.6</v>
      </c>
      <c r="J316" s="1">
        <v>12722.4</v>
      </c>
      <c r="K316" s="1">
        <v>3348</v>
      </c>
      <c r="L316" s="1">
        <v>9374.4</v>
      </c>
      <c r="M316" s="6">
        <v>41671</v>
      </c>
      <c r="N316" s="8">
        <v>2</v>
      </c>
      <c r="O316" s="5" t="s">
        <v>22</v>
      </c>
      <c r="P316" s="7" t="s">
        <v>15</v>
      </c>
    </row>
    <row r="317" spans="1:16"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
      <c r="A328" t="s">
        <v>7</v>
      </c>
      <c r="B328" t="s">
        <v>19</v>
      </c>
      <c r="C328" s="5" t="s">
        <v>38</v>
      </c>
      <c r="D328" s="5" t="s">
        <v>46</v>
      </c>
      <c r="E328">
        <v>214</v>
      </c>
      <c r="F328" s="1">
        <v>3</v>
      </c>
      <c r="G328" s="1">
        <v>300</v>
      </c>
      <c r="H328" s="1">
        <v>64200</v>
      </c>
      <c r="I328" s="1">
        <v>1284</v>
      </c>
      <c r="J328" s="1">
        <v>62916</v>
      </c>
      <c r="K328" s="1">
        <v>53500</v>
      </c>
      <c r="L328" s="1">
        <v>9416</v>
      </c>
      <c r="M328" s="6">
        <v>41548</v>
      </c>
      <c r="N328" s="8">
        <v>10</v>
      </c>
      <c r="O328" s="5" t="s">
        <v>30</v>
      </c>
      <c r="P328" s="7" t="s">
        <v>14</v>
      </c>
    </row>
    <row r="329" spans="1:16" x14ac:dyDescent="0.3">
      <c r="A329" t="s">
        <v>10</v>
      </c>
      <c r="B329" t="s">
        <v>17</v>
      </c>
      <c r="C329" s="5" t="s">
        <v>38</v>
      </c>
      <c r="D329" s="5" t="s">
        <v>47</v>
      </c>
      <c r="E329">
        <v>1117.5</v>
      </c>
      <c r="F329" s="1">
        <v>3</v>
      </c>
      <c r="G329" s="1">
        <v>20</v>
      </c>
      <c r="H329" s="1">
        <v>22350</v>
      </c>
      <c r="I329" s="1">
        <v>1341</v>
      </c>
      <c r="J329" s="1">
        <v>21009</v>
      </c>
      <c r="K329" s="1">
        <v>11175</v>
      </c>
      <c r="L329" s="1">
        <v>9834</v>
      </c>
      <c r="M329" s="6">
        <v>41640</v>
      </c>
      <c r="N329" s="8">
        <v>1</v>
      </c>
      <c r="O329" s="5" t="s">
        <v>21</v>
      </c>
      <c r="P329" s="7" t="s">
        <v>15</v>
      </c>
    </row>
    <row r="330" spans="1:16" x14ac:dyDescent="0.3">
      <c r="A330" t="s">
        <v>8</v>
      </c>
      <c r="B330" t="s">
        <v>18</v>
      </c>
      <c r="C330" s="5" t="s">
        <v>38</v>
      </c>
      <c r="D330" s="5" t="s">
        <v>45</v>
      </c>
      <c r="E330">
        <v>2178</v>
      </c>
      <c r="F330" s="1">
        <v>3</v>
      </c>
      <c r="G330" s="1">
        <v>15</v>
      </c>
      <c r="H330" s="1">
        <v>32670</v>
      </c>
      <c r="I330" s="1">
        <v>0</v>
      </c>
      <c r="J330" s="1">
        <v>32670</v>
      </c>
      <c r="K330" s="1">
        <v>21780</v>
      </c>
      <c r="L330" s="1">
        <v>10890</v>
      </c>
      <c r="M330" s="6">
        <v>41791</v>
      </c>
      <c r="N330" s="8">
        <v>6</v>
      </c>
      <c r="O330" s="5" t="s">
        <v>26</v>
      </c>
      <c r="P330" s="7" t="s">
        <v>15</v>
      </c>
    </row>
    <row r="331" spans="1:16"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
      <c r="A363" t="s">
        <v>11</v>
      </c>
      <c r="B363" t="s">
        <v>16</v>
      </c>
      <c r="C363" s="5" t="s">
        <v>38</v>
      </c>
      <c r="D363" s="5" t="s">
        <v>46</v>
      </c>
      <c r="E363">
        <v>1295</v>
      </c>
      <c r="F363" s="1">
        <v>3</v>
      </c>
      <c r="G363" s="1">
        <v>12</v>
      </c>
      <c r="H363" s="1">
        <v>15540</v>
      </c>
      <c r="I363" s="1">
        <v>310.8</v>
      </c>
      <c r="J363" s="1">
        <v>15229.2</v>
      </c>
      <c r="K363" s="1">
        <v>3885</v>
      </c>
      <c r="L363" s="1">
        <v>11344.2</v>
      </c>
      <c r="M363" s="6">
        <v>41913</v>
      </c>
      <c r="N363" s="8">
        <v>10</v>
      </c>
      <c r="O363" s="5" t="s">
        <v>30</v>
      </c>
      <c r="P363" s="7" t="s">
        <v>15</v>
      </c>
    </row>
    <row r="364" spans="1:16" x14ac:dyDescent="0.3">
      <c r="A364" t="s">
        <v>8</v>
      </c>
      <c r="B364" t="s">
        <v>16</v>
      </c>
      <c r="C364" s="5" t="s">
        <v>38</v>
      </c>
      <c r="D364" s="5" t="s">
        <v>47</v>
      </c>
      <c r="E364">
        <v>2844</v>
      </c>
      <c r="F364" s="1">
        <v>3</v>
      </c>
      <c r="G364" s="1">
        <v>15</v>
      </c>
      <c r="H364" s="1">
        <v>42660</v>
      </c>
      <c r="I364" s="1">
        <v>2559.6</v>
      </c>
      <c r="J364" s="1">
        <v>40100.400000000001</v>
      </c>
      <c r="K364" s="1">
        <v>28440</v>
      </c>
      <c r="L364" s="1">
        <v>11660.400000000001</v>
      </c>
      <c r="M364" s="6">
        <v>41791</v>
      </c>
      <c r="N364" s="8">
        <v>6</v>
      </c>
      <c r="O364" s="5" t="s">
        <v>26</v>
      </c>
      <c r="P364" s="7" t="s">
        <v>15</v>
      </c>
    </row>
    <row r="365" spans="1:16" x14ac:dyDescent="0.3">
      <c r="A365" t="s">
        <v>8</v>
      </c>
      <c r="B365" t="s">
        <v>20</v>
      </c>
      <c r="C365" s="5" t="s">
        <v>38</v>
      </c>
      <c r="D365" s="5" t="s">
        <v>47</v>
      </c>
      <c r="E365">
        <v>2791</v>
      </c>
      <c r="F365" s="1">
        <v>3</v>
      </c>
      <c r="G365" s="1">
        <v>15</v>
      </c>
      <c r="H365" s="1">
        <v>41865</v>
      </c>
      <c r="I365" s="1">
        <v>2093.25</v>
      </c>
      <c r="J365" s="1">
        <v>39771.75</v>
      </c>
      <c r="K365" s="1">
        <v>27910</v>
      </c>
      <c r="L365" s="1">
        <v>11861.75</v>
      </c>
      <c r="M365" s="6">
        <v>41944</v>
      </c>
      <c r="N365" s="8">
        <v>11</v>
      </c>
      <c r="O365" s="5" t="s">
        <v>31</v>
      </c>
      <c r="P365" s="7" t="s">
        <v>15</v>
      </c>
    </row>
    <row r="366" spans="1:16"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48</v>
      </c>
      <c r="E405">
        <v>1496</v>
      </c>
      <c r="F405" s="1">
        <v>3</v>
      </c>
      <c r="G405" s="1">
        <v>300</v>
      </c>
      <c r="H405" s="1">
        <v>448800</v>
      </c>
      <c r="I405" s="1">
        <v>62832</v>
      </c>
      <c r="J405" s="1">
        <v>385968</v>
      </c>
      <c r="K405" s="1">
        <v>374000</v>
      </c>
      <c r="L405" s="1">
        <v>11968</v>
      </c>
      <c r="M405" s="6">
        <v>41913</v>
      </c>
      <c r="N405" s="8">
        <v>10</v>
      </c>
      <c r="O405" s="5" t="s">
        <v>30</v>
      </c>
      <c r="P405" s="7" t="s">
        <v>15</v>
      </c>
    </row>
    <row r="406" spans="1:16" x14ac:dyDescent="0.3">
      <c r="A406" t="s">
        <v>8</v>
      </c>
      <c r="B406" t="s">
        <v>20</v>
      </c>
      <c r="C406" s="5" t="s">
        <v>38</v>
      </c>
      <c r="D406" s="5" t="s">
        <v>45</v>
      </c>
      <c r="E406">
        <v>2470</v>
      </c>
      <c r="F406" s="1">
        <v>3</v>
      </c>
      <c r="G406" s="1">
        <v>15</v>
      </c>
      <c r="H406" s="1">
        <v>37050</v>
      </c>
      <c r="I406" s="1">
        <v>0</v>
      </c>
      <c r="J406" s="1">
        <v>37050</v>
      </c>
      <c r="K406" s="1">
        <v>24700</v>
      </c>
      <c r="L406" s="1">
        <v>12350</v>
      </c>
      <c r="M406" s="6">
        <v>41791</v>
      </c>
      <c r="N406" s="8">
        <v>6</v>
      </c>
      <c r="O406" s="5" t="s">
        <v>26</v>
      </c>
      <c r="P406" s="7" t="s">
        <v>15</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11</v>
      </c>
      <c r="B442" t="s">
        <v>19</v>
      </c>
      <c r="C442" s="5" t="s">
        <v>38</v>
      </c>
      <c r="D442" s="5" t="s">
        <v>47</v>
      </c>
      <c r="E442">
        <v>1580</v>
      </c>
      <c r="F442" s="1">
        <v>3</v>
      </c>
      <c r="G442" s="1">
        <v>12</v>
      </c>
      <c r="H442" s="1">
        <v>18960</v>
      </c>
      <c r="I442" s="1">
        <v>1706.4</v>
      </c>
      <c r="J442" s="1">
        <v>17253.599999999999</v>
      </c>
      <c r="K442" s="1">
        <v>4740</v>
      </c>
      <c r="L442" s="1">
        <v>12513.599999999999</v>
      </c>
      <c r="M442" s="6">
        <v>41883</v>
      </c>
      <c r="N442" s="8">
        <v>9</v>
      </c>
      <c r="O442" s="5" t="s">
        <v>29</v>
      </c>
      <c r="P442" s="7" t="s">
        <v>15</v>
      </c>
    </row>
    <row r="443" spans="1:16" x14ac:dyDescent="0.3">
      <c r="A443" t="s">
        <v>10</v>
      </c>
      <c r="B443" t="s">
        <v>17</v>
      </c>
      <c r="C443" s="5" t="s">
        <v>38</v>
      </c>
      <c r="D443" s="5" t="s">
        <v>48</v>
      </c>
      <c r="E443">
        <v>1743</v>
      </c>
      <c r="F443" s="1">
        <v>3</v>
      </c>
      <c r="G443" s="1">
        <v>20</v>
      </c>
      <c r="H443" s="1">
        <v>34860</v>
      </c>
      <c r="I443" s="1">
        <v>4880.3999999999996</v>
      </c>
      <c r="J443" s="1">
        <v>29979.599999999999</v>
      </c>
      <c r="K443" s="1">
        <v>17430</v>
      </c>
      <c r="L443" s="1">
        <v>12549.599999999999</v>
      </c>
      <c r="M443" s="6">
        <v>41760</v>
      </c>
      <c r="N443" s="8">
        <v>5</v>
      </c>
      <c r="O443" s="5" t="s">
        <v>25</v>
      </c>
      <c r="P443" s="7" t="s">
        <v>15</v>
      </c>
    </row>
    <row r="444" spans="1:16" x14ac:dyDescent="0.3">
      <c r="A444" t="s">
        <v>11</v>
      </c>
      <c r="B444" t="s">
        <v>16</v>
      </c>
      <c r="C444" s="5" t="s">
        <v>38</v>
      </c>
      <c r="D444" s="5" t="s">
        <v>46</v>
      </c>
      <c r="E444">
        <v>1445</v>
      </c>
      <c r="F444" s="1">
        <v>3</v>
      </c>
      <c r="G444" s="1">
        <v>12</v>
      </c>
      <c r="H444" s="1">
        <v>17340</v>
      </c>
      <c r="I444" s="1">
        <v>173.4</v>
      </c>
      <c r="J444" s="1">
        <v>17166.599999999999</v>
      </c>
      <c r="K444" s="1">
        <v>4335</v>
      </c>
      <c r="L444" s="1">
        <v>12831.599999999999</v>
      </c>
      <c r="M444" s="6">
        <v>41883</v>
      </c>
      <c r="N444" s="8">
        <v>9</v>
      </c>
      <c r="O444" s="5" t="s">
        <v>29</v>
      </c>
      <c r="P444" s="7" t="s">
        <v>15</v>
      </c>
    </row>
    <row r="445" spans="1:16" x14ac:dyDescent="0.3">
      <c r="A445" t="s">
        <v>7</v>
      </c>
      <c r="B445" t="s">
        <v>18</v>
      </c>
      <c r="C445" s="5" t="s">
        <v>38</v>
      </c>
      <c r="D445" s="5" t="s">
        <v>47</v>
      </c>
      <c r="E445">
        <v>448</v>
      </c>
      <c r="F445" s="1">
        <v>3</v>
      </c>
      <c r="G445" s="1">
        <v>300</v>
      </c>
      <c r="H445" s="1">
        <v>134400</v>
      </c>
      <c r="I445" s="1">
        <v>9408</v>
      </c>
      <c r="J445" s="1">
        <v>124992</v>
      </c>
      <c r="K445" s="1">
        <v>112000</v>
      </c>
      <c r="L445" s="1">
        <v>12992</v>
      </c>
      <c r="M445" s="6">
        <v>41791</v>
      </c>
      <c r="N445" s="8">
        <v>6</v>
      </c>
      <c r="O445" s="5" t="s">
        <v>26</v>
      </c>
      <c r="P445" s="7" t="s">
        <v>15</v>
      </c>
    </row>
    <row r="446" spans="1:16"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x14ac:dyDescent="0.3">
      <c r="A457" t="s">
        <v>10</v>
      </c>
      <c r="B457" t="s">
        <v>19</v>
      </c>
      <c r="C457" s="5" t="s">
        <v>38</v>
      </c>
      <c r="D457" s="5" t="s">
        <v>45</v>
      </c>
      <c r="E457">
        <v>1321</v>
      </c>
      <c r="F457" s="1">
        <v>3</v>
      </c>
      <c r="G457" s="1">
        <v>20</v>
      </c>
      <c r="H457" s="1">
        <v>26420</v>
      </c>
      <c r="I457" s="1">
        <v>0</v>
      </c>
      <c r="J457" s="1">
        <v>26420</v>
      </c>
      <c r="K457" s="1">
        <v>13210</v>
      </c>
      <c r="L457" s="1">
        <v>13210</v>
      </c>
      <c r="M457" s="6">
        <v>41640</v>
      </c>
      <c r="N457" s="8">
        <v>1</v>
      </c>
      <c r="O457" s="5" t="s">
        <v>21</v>
      </c>
      <c r="P457" s="7" t="s">
        <v>15</v>
      </c>
    </row>
    <row r="458" spans="1:16"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10</v>
      </c>
      <c r="B460" t="s">
        <v>18</v>
      </c>
      <c r="C460" s="5" t="s">
        <v>38</v>
      </c>
      <c r="D460" s="5" t="s">
        <v>47</v>
      </c>
      <c r="E460">
        <v>1563</v>
      </c>
      <c r="F460" s="1">
        <v>3</v>
      </c>
      <c r="G460" s="1">
        <v>20</v>
      </c>
      <c r="H460" s="1">
        <v>31260</v>
      </c>
      <c r="I460" s="1">
        <v>1563</v>
      </c>
      <c r="J460" s="1">
        <v>29697</v>
      </c>
      <c r="K460" s="1">
        <v>15630</v>
      </c>
      <c r="L460" s="1">
        <v>14067</v>
      </c>
      <c r="M460" s="6">
        <v>41760</v>
      </c>
      <c r="N460" s="8">
        <v>5</v>
      </c>
      <c r="O460" s="5" t="s">
        <v>25</v>
      </c>
      <c r="P460" s="7" t="s">
        <v>15</v>
      </c>
    </row>
    <row r="461" spans="1:16" x14ac:dyDescent="0.3">
      <c r="A461" t="s">
        <v>11</v>
      </c>
      <c r="B461" t="s">
        <v>16</v>
      </c>
      <c r="C461" s="5" t="s">
        <v>38</v>
      </c>
      <c r="D461" s="5" t="s">
        <v>48</v>
      </c>
      <c r="E461">
        <v>1937</v>
      </c>
      <c r="F461" s="1">
        <v>3</v>
      </c>
      <c r="G461" s="1">
        <v>12</v>
      </c>
      <c r="H461" s="1">
        <v>23244</v>
      </c>
      <c r="I461" s="1">
        <v>2556.84</v>
      </c>
      <c r="J461" s="1">
        <v>20687.16</v>
      </c>
      <c r="K461" s="1">
        <v>5811</v>
      </c>
      <c r="L461" s="1">
        <v>14876.16</v>
      </c>
      <c r="M461" s="6">
        <v>41671</v>
      </c>
      <c r="N461" s="8">
        <v>2</v>
      </c>
      <c r="O461" s="5" t="s">
        <v>22</v>
      </c>
      <c r="P461" s="7" t="s">
        <v>15</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
      <c r="A496" t="s">
        <v>11</v>
      </c>
      <c r="B496" t="s">
        <v>16</v>
      </c>
      <c r="C496" s="5" t="s">
        <v>38</v>
      </c>
      <c r="D496" s="5" t="s">
        <v>47</v>
      </c>
      <c r="E496">
        <v>1884</v>
      </c>
      <c r="F496" s="1">
        <v>3</v>
      </c>
      <c r="G496" s="1">
        <v>12</v>
      </c>
      <c r="H496" s="1">
        <v>22608</v>
      </c>
      <c r="I496" s="1">
        <v>1582.56</v>
      </c>
      <c r="J496" s="1">
        <v>21025.439999999999</v>
      </c>
      <c r="K496" s="1">
        <v>5652</v>
      </c>
      <c r="L496" s="1">
        <v>15373.439999999999</v>
      </c>
      <c r="M496" s="6">
        <v>41852</v>
      </c>
      <c r="N496" s="8">
        <v>8</v>
      </c>
      <c r="O496" s="5" t="s">
        <v>28</v>
      </c>
      <c r="P496" s="7" t="s">
        <v>15</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
      <c r="A505" t="s">
        <v>11</v>
      </c>
      <c r="B505" t="s">
        <v>18</v>
      </c>
      <c r="C505" s="5" t="s">
        <v>38</v>
      </c>
      <c r="D505" s="5" t="s">
        <v>47</v>
      </c>
      <c r="E505">
        <v>1865</v>
      </c>
      <c r="F505" s="1">
        <v>3</v>
      </c>
      <c r="G505" s="1">
        <v>12</v>
      </c>
      <c r="H505" s="1">
        <v>22380</v>
      </c>
      <c r="I505" s="1">
        <v>1119</v>
      </c>
      <c r="J505" s="1">
        <v>21261</v>
      </c>
      <c r="K505" s="1">
        <v>5595</v>
      </c>
      <c r="L505" s="1">
        <v>15666</v>
      </c>
      <c r="M505" s="6">
        <v>41671</v>
      </c>
      <c r="N505" s="8">
        <v>2</v>
      </c>
      <c r="O505" s="5" t="s">
        <v>22</v>
      </c>
      <c r="P505" s="7" t="s">
        <v>15</v>
      </c>
    </row>
    <row r="506" spans="1:16" x14ac:dyDescent="0.3">
      <c r="A506" t="s">
        <v>10</v>
      </c>
      <c r="B506" t="s">
        <v>20</v>
      </c>
      <c r="C506" s="5" t="s">
        <v>38</v>
      </c>
      <c r="D506" s="5" t="s">
        <v>47</v>
      </c>
      <c r="E506">
        <v>1834</v>
      </c>
      <c r="F506" s="1">
        <v>3</v>
      </c>
      <c r="G506" s="1">
        <v>20</v>
      </c>
      <c r="H506" s="1">
        <v>36680</v>
      </c>
      <c r="I506" s="1">
        <v>2567.6</v>
      </c>
      <c r="J506" s="1">
        <v>34112.400000000001</v>
      </c>
      <c r="K506" s="1">
        <v>18340</v>
      </c>
      <c r="L506" s="1">
        <v>15772.400000000001</v>
      </c>
      <c r="M506" s="6">
        <v>41518</v>
      </c>
      <c r="N506" s="8">
        <v>9</v>
      </c>
      <c r="O506" s="5" t="s">
        <v>29</v>
      </c>
      <c r="P506" s="7" t="s">
        <v>14</v>
      </c>
    </row>
    <row r="507" spans="1:16" x14ac:dyDescent="0.3">
      <c r="A507" t="s">
        <v>10</v>
      </c>
      <c r="B507" t="s">
        <v>16</v>
      </c>
      <c r="C507" s="5" t="s">
        <v>38</v>
      </c>
      <c r="D507" s="5" t="s">
        <v>45</v>
      </c>
      <c r="E507">
        <v>1618.5</v>
      </c>
      <c r="F507" s="1">
        <v>3</v>
      </c>
      <c r="G507" s="1">
        <v>20</v>
      </c>
      <c r="H507" s="1">
        <v>32370</v>
      </c>
      <c r="I507" s="1">
        <v>0</v>
      </c>
      <c r="J507" s="1">
        <v>32370</v>
      </c>
      <c r="K507" s="1">
        <v>16185</v>
      </c>
      <c r="L507" s="1">
        <v>16185</v>
      </c>
      <c r="M507" s="6">
        <v>41640</v>
      </c>
      <c r="N507" s="8">
        <v>1</v>
      </c>
      <c r="O507" s="5" t="s">
        <v>21</v>
      </c>
      <c r="P507" s="7" t="s">
        <v>15</v>
      </c>
    </row>
    <row r="508" spans="1:16" x14ac:dyDescent="0.3">
      <c r="A508" t="s">
        <v>11</v>
      </c>
      <c r="B508" t="s">
        <v>17</v>
      </c>
      <c r="C508" s="5" t="s">
        <v>38</v>
      </c>
      <c r="D508" s="5" t="s">
        <v>46</v>
      </c>
      <c r="E508">
        <v>1858</v>
      </c>
      <c r="F508" s="1">
        <v>3</v>
      </c>
      <c r="G508" s="1">
        <v>12</v>
      </c>
      <c r="H508" s="1">
        <v>22296</v>
      </c>
      <c r="I508" s="1">
        <v>222.96</v>
      </c>
      <c r="J508" s="1">
        <v>22073.040000000001</v>
      </c>
      <c r="K508" s="1">
        <v>5574</v>
      </c>
      <c r="L508" s="1">
        <v>16499.04</v>
      </c>
      <c r="M508" s="6">
        <v>41671</v>
      </c>
      <c r="N508" s="8">
        <v>2</v>
      </c>
      <c r="O508" s="5" t="s">
        <v>22</v>
      </c>
      <c r="P508" s="7" t="s">
        <v>15</v>
      </c>
    </row>
    <row r="509" spans="1:16" x14ac:dyDescent="0.3">
      <c r="A509" t="s">
        <v>11</v>
      </c>
      <c r="B509" t="s">
        <v>17</v>
      </c>
      <c r="C509" s="5" t="s">
        <v>38</v>
      </c>
      <c r="D509" s="5" t="s">
        <v>46</v>
      </c>
      <c r="E509">
        <v>1947</v>
      </c>
      <c r="F509" s="1">
        <v>3</v>
      </c>
      <c r="G509" s="1">
        <v>12</v>
      </c>
      <c r="H509" s="1">
        <v>23364</v>
      </c>
      <c r="I509" s="1">
        <v>700.92</v>
      </c>
      <c r="J509" s="1">
        <v>22663.08</v>
      </c>
      <c r="K509" s="1">
        <v>5841</v>
      </c>
      <c r="L509" s="1">
        <v>16822.080000000002</v>
      </c>
      <c r="M509" s="6">
        <v>41883</v>
      </c>
      <c r="N509" s="8">
        <v>9</v>
      </c>
      <c r="O509" s="5" t="s">
        <v>29</v>
      </c>
      <c r="P509" s="7" t="s">
        <v>15</v>
      </c>
    </row>
    <row r="510" spans="1:16" x14ac:dyDescent="0.3">
      <c r="A510" t="s">
        <v>10</v>
      </c>
      <c r="B510" t="s">
        <v>20</v>
      </c>
      <c r="C510" s="5" t="s">
        <v>38</v>
      </c>
      <c r="D510" s="5" t="s">
        <v>48</v>
      </c>
      <c r="E510">
        <v>2579</v>
      </c>
      <c r="F510" s="1">
        <v>3</v>
      </c>
      <c r="G510" s="1">
        <v>20</v>
      </c>
      <c r="H510" s="1">
        <v>51580</v>
      </c>
      <c r="I510" s="1">
        <v>7221.2</v>
      </c>
      <c r="J510" s="1">
        <v>44358.8</v>
      </c>
      <c r="K510" s="1">
        <v>25790</v>
      </c>
      <c r="L510" s="1">
        <v>18568.800000000003</v>
      </c>
      <c r="M510" s="6">
        <v>41730</v>
      </c>
      <c r="N510" s="8">
        <v>4</v>
      </c>
      <c r="O510" s="5" t="s">
        <v>24</v>
      </c>
      <c r="P510" s="7" t="s">
        <v>15</v>
      </c>
    </row>
    <row r="511" spans="1:16"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11</v>
      </c>
      <c r="B538" t="s">
        <v>16</v>
      </c>
      <c r="C538" s="5" t="s">
        <v>38</v>
      </c>
      <c r="D538" s="5" t="s">
        <v>47</v>
      </c>
      <c r="E538">
        <v>2299</v>
      </c>
      <c r="F538" s="1">
        <v>3</v>
      </c>
      <c r="G538" s="1">
        <v>12</v>
      </c>
      <c r="H538" s="1">
        <v>27588</v>
      </c>
      <c r="I538" s="1">
        <v>1655.28</v>
      </c>
      <c r="J538" s="1">
        <v>25932.720000000001</v>
      </c>
      <c r="K538" s="1">
        <v>6897</v>
      </c>
      <c r="L538" s="1">
        <v>19035.72</v>
      </c>
      <c r="M538" s="6">
        <v>41548</v>
      </c>
      <c r="N538" s="8">
        <v>10</v>
      </c>
      <c r="O538" s="5" t="s">
        <v>30</v>
      </c>
      <c r="P538" s="7" t="s">
        <v>14</v>
      </c>
    </row>
    <row r="539" spans="1:16" x14ac:dyDescent="0.3">
      <c r="A539" t="s">
        <v>10</v>
      </c>
      <c r="B539" t="s">
        <v>18</v>
      </c>
      <c r="C539" s="5" t="s">
        <v>38</v>
      </c>
      <c r="D539" s="5" t="s">
        <v>48</v>
      </c>
      <c r="E539">
        <v>2521.5</v>
      </c>
      <c r="F539" s="1">
        <v>3</v>
      </c>
      <c r="G539" s="1">
        <v>20</v>
      </c>
      <c r="H539" s="1">
        <v>50430</v>
      </c>
      <c r="I539" s="1">
        <v>6051.6</v>
      </c>
      <c r="J539" s="1">
        <v>44378.399999999994</v>
      </c>
      <c r="K539" s="1">
        <v>25215</v>
      </c>
      <c r="L539" s="1">
        <v>19163.399999999998</v>
      </c>
      <c r="M539" s="6">
        <v>41640</v>
      </c>
      <c r="N539" s="8">
        <v>1</v>
      </c>
      <c r="O539" s="5" t="s">
        <v>21</v>
      </c>
      <c r="P539" s="7" t="s">
        <v>15</v>
      </c>
    </row>
    <row r="540" spans="1:16" x14ac:dyDescent="0.3">
      <c r="A540" t="s">
        <v>10</v>
      </c>
      <c r="B540" t="s">
        <v>17</v>
      </c>
      <c r="C540" s="5" t="s">
        <v>38</v>
      </c>
      <c r="D540" s="5" t="s">
        <v>46</v>
      </c>
      <c r="E540">
        <v>274</v>
      </c>
      <c r="F540" s="1">
        <v>3</v>
      </c>
      <c r="G540" s="1">
        <v>350</v>
      </c>
      <c r="H540" s="1">
        <v>95900</v>
      </c>
      <c r="I540" s="1">
        <v>3836</v>
      </c>
      <c r="J540" s="1">
        <v>92064</v>
      </c>
      <c r="K540" s="1">
        <v>71240</v>
      </c>
      <c r="L540" s="1">
        <v>20824</v>
      </c>
      <c r="M540" s="6">
        <v>41974</v>
      </c>
      <c r="N540" s="8">
        <v>12</v>
      </c>
      <c r="O540" s="5" t="s">
        <v>32</v>
      </c>
      <c r="P540" s="7" t="s">
        <v>15</v>
      </c>
    </row>
    <row r="541" spans="1:16" x14ac:dyDescent="0.3">
      <c r="A541" t="s">
        <v>7</v>
      </c>
      <c r="B541" t="s">
        <v>20</v>
      </c>
      <c r="C541" s="5" t="s">
        <v>38</v>
      </c>
      <c r="D541" s="5" t="s">
        <v>46</v>
      </c>
      <c r="E541">
        <v>494</v>
      </c>
      <c r="F541" s="1">
        <v>3</v>
      </c>
      <c r="G541" s="1">
        <v>300</v>
      </c>
      <c r="H541" s="1">
        <v>148200</v>
      </c>
      <c r="I541" s="1">
        <v>1482</v>
      </c>
      <c r="J541" s="1">
        <v>146718</v>
      </c>
      <c r="K541" s="1">
        <v>123500</v>
      </c>
      <c r="L541" s="1">
        <v>23218</v>
      </c>
      <c r="M541" s="6">
        <v>41548</v>
      </c>
      <c r="N541" s="8">
        <v>10</v>
      </c>
      <c r="O541" s="5" t="s">
        <v>30</v>
      </c>
      <c r="P541" s="7" t="s">
        <v>14</v>
      </c>
    </row>
    <row r="542" spans="1:16"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x14ac:dyDescent="0.3">
      <c r="A572" t="s">
        <v>11</v>
      </c>
      <c r="B572" t="s">
        <v>18</v>
      </c>
      <c r="C572" s="5" t="s">
        <v>38</v>
      </c>
      <c r="D572" s="5" t="s">
        <v>46</v>
      </c>
      <c r="E572">
        <v>2671</v>
      </c>
      <c r="F572" s="1">
        <v>3</v>
      </c>
      <c r="G572" s="1">
        <v>12</v>
      </c>
      <c r="H572" s="1">
        <v>32052</v>
      </c>
      <c r="I572" s="1">
        <v>320.52</v>
      </c>
      <c r="J572" s="1">
        <v>31731.48</v>
      </c>
      <c r="K572" s="1">
        <v>8013</v>
      </c>
      <c r="L572" s="1">
        <v>23718.48</v>
      </c>
      <c r="M572" s="6">
        <v>41883</v>
      </c>
      <c r="N572" s="8">
        <v>9</v>
      </c>
      <c r="O572" s="5" t="s">
        <v>29</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10</v>
      </c>
      <c r="B578" t="s">
        <v>19</v>
      </c>
      <c r="C578" s="5" t="s">
        <v>38</v>
      </c>
      <c r="D578" s="5" t="s">
        <v>46</v>
      </c>
      <c r="E578">
        <v>2580</v>
      </c>
      <c r="F578" s="1">
        <v>3</v>
      </c>
      <c r="G578" s="1">
        <v>20</v>
      </c>
      <c r="H578" s="1">
        <v>51600</v>
      </c>
      <c r="I578" s="1">
        <v>1548</v>
      </c>
      <c r="J578" s="1">
        <v>50052</v>
      </c>
      <c r="K578" s="1">
        <v>25800</v>
      </c>
      <c r="L578" s="1">
        <v>24252</v>
      </c>
      <c r="M578" s="6">
        <v>41730</v>
      </c>
      <c r="N578" s="8">
        <v>4</v>
      </c>
      <c r="O578" s="5" t="s">
        <v>24</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
      <c r="A580" t="s">
        <v>7</v>
      </c>
      <c r="B580" t="s">
        <v>16</v>
      </c>
      <c r="C580" s="5" t="s">
        <v>38</v>
      </c>
      <c r="D580" s="5" t="s">
        <v>47</v>
      </c>
      <c r="E580">
        <v>1094</v>
      </c>
      <c r="F580" s="1">
        <v>3</v>
      </c>
      <c r="G580" s="1">
        <v>300</v>
      </c>
      <c r="H580" s="1">
        <v>328200</v>
      </c>
      <c r="I580" s="1">
        <v>29538</v>
      </c>
      <c r="J580" s="1">
        <v>298662</v>
      </c>
      <c r="K580" s="1">
        <v>273500</v>
      </c>
      <c r="L580" s="1">
        <v>25162</v>
      </c>
      <c r="M580" s="6">
        <v>41791</v>
      </c>
      <c r="N580" s="8">
        <v>6</v>
      </c>
      <c r="O580" s="5" t="s">
        <v>26</v>
      </c>
      <c r="P580" s="7" t="s">
        <v>15</v>
      </c>
    </row>
    <row r="581" spans="1:16" x14ac:dyDescent="0.3">
      <c r="A581" t="s">
        <v>7</v>
      </c>
      <c r="B581" t="s">
        <v>19</v>
      </c>
      <c r="C581" s="5" t="s">
        <v>38</v>
      </c>
      <c r="D581" s="5" t="s">
        <v>46</v>
      </c>
      <c r="E581">
        <v>689</v>
      </c>
      <c r="F581" s="1">
        <v>3</v>
      </c>
      <c r="G581" s="1">
        <v>300</v>
      </c>
      <c r="H581" s="1">
        <v>206700</v>
      </c>
      <c r="I581" s="1">
        <v>6201</v>
      </c>
      <c r="J581" s="1">
        <v>200499</v>
      </c>
      <c r="K581" s="1">
        <v>172250</v>
      </c>
      <c r="L581" s="1">
        <v>28249</v>
      </c>
      <c r="M581" s="6">
        <v>41791</v>
      </c>
      <c r="N581" s="8">
        <v>6</v>
      </c>
      <c r="O581" s="5" t="s">
        <v>26</v>
      </c>
      <c r="P581" s="7" t="s">
        <v>15</v>
      </c>
    </row>
    <row r="582" spans="1:16" x14ac:dyDescent="0.3">
      <c r="A582" t="s">
        <v>7</v>
      </c>
      <c r="B582" t="s">
        <v>17</v>
      </c>
      <c r="C582" s="5" t="s">
        <v>38</v>
      </c>
      <c r="D582" s="5" t="s">
        <v>47</v>
      </c>
      <c r="E582">
        <v>991</v>
      </c>
      <c r="F582" s="1">
        <v>3</v>
      </c>
      <c r="G582" s="1">
        <v>300</v>
      </c>
      <c r="H582" s="1">
        <v>297300</v>
      </c>
      <c r="I582" s="1">
        <v>14865</v>
      </c>
      <c r="J582" s="1">
        <v>282435</v>
      </c>
      <c r="K582" s="1">
        <v>247750</v>
      </c>
      <c r="L582" s="1">
        <v>34685</v>
      </c>
      <c r="M582" s="6">
        <v>41791</v>
      </c>
      <c r="N582" s="8">
        <v>6</v>
      </c>
      <c r="O582" s="5" t="s">
        <v>26</v>
      </c>
      <c r="P582" s="7" t="s">
        <v>15</v>
      </c>
    </row>
    <row r="583" spans="1:16"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19</v>
      </c>
      <c r="C614" s="5" t="s">
        <v>38</v>
      </c>
      <c r="D614" s="5" t="s">
        <v>48</v>
      </c>
      <c r="E614">
        <v>792</v>
      </c>
      <c r="F614" s="1">
        <v>3</v>
      </c>
      <c r="G614" s="1">
        <v>350</v>
      </c>
      <c r="H614" s="1">
        <v>277200</v>
      </c>
      <c r="I614" s="1">
        <v>30492</v>
      </c>
      <c r="J614" s="1">
        <v>246708</v>
      </c>
      <c r="K614" s="1">
        <v>205920</v>
      </c>
      <c r="L614" s="1">
        <v>40788</v>
      </c>
      <c r="M614" s="6">
        <v>41699</v>
      </c>
      <c r="N614" s="8">
        <v>3</v>
      </c>
      <c r="O614" s="5" t="s">
        <v>23</v>
      </c>
      <c r="P614" s="7" t="s">
        <v>15</v>
      </c>
    </row>
    <row r="615" spans="1:16" x14ac:dyDescent="0.3">
      <c r="A615" t="s">
        <v>10</v>
      </c>
      <c r="B615" t="s">
        <v>16</v>
      </c>
      <c r="C615" s="5" t="s">
        <v>38</v>
      </c>
      <c r="D615" s="5" t="s">
        <v>48</v>
      </c>
      <c r="E615">
        <v>923</v>
      </c>
      <c r="F615" s="1">
        <v>3</v>
      </c>
      <c r="G615" s="1">
        <v>350</v>
      </c>
      <c r="H615" s="1">
        <v>323050</v>
      </c>
      <c r="I615" s="1">
        <v>41996.5</v>
      </c>
      <c r="J615" s="1">
        <v>281053.5</v>
      </c>
      <c r="K615" s="1">
        <v>239980</v>
      </c>
      <c r="L615" s="1">
        <v>41073.5</v>
      </c>
      <c r="M615" s="6">
        <v>41699</v>
      </c>
      <c r="N615" s="8">
        <v>3</v>
      </c>
      <c r="O615" s="5" t="s">
        <v>23</v>
      </c>
      <c r="P615" s="7" t="s">
        <v>15</v>
      </c>
    </row>
    <row r="616" spans="1:16" x14ac:dyDescent="0.3">
      <c r="A616" t="s">
        <v>10</v>
      </c>
      <c r="B616" t="s">
        <v>20</v>
      </c>
      <c r="C616" s="5" t="s">
        <v>38</v>
      </c>
      <c r="D616" s="5" t="s">
        <v>48</v>
      </c>
      <c r="E616">
        <v>886</v>
      </c>
      <c r="F616" s="1">
        <v>3</v>
      </c>
      <c r="G616" s="1">
        <v>350</v>
      </c>
      <c r="H616" s="1">
        <v>310100</v>
      </c>
      <c r="I616" s="1">
        <v>37212</v>
      </c>
      <c r="J616" s="1">
        <v>272888</v>
      </c>
      <c r="K616" s="1">
        <v>230360</v>
      </c>
      <c r="L616" s="1">
        <v>42528</v>
      </c>
      <c r="M616" s="6">
        <v>41791</v>
      </c>
      <c r="N616" s="8">
        <v>6</v>
      </c>
      <c r="O616" s="5" t="s">
        <v>26</v>
      </c>
      <c r="P616" s="7" t="s">
        <v>15</v>
      </c>
    </row>
    <row r="617" spans="1:16" x14ac:dyDescent="0.3">
      <c r="A617" t="s">
        <v>7</v>
      </c>
      <c r="B617" t="s">
        <v>19</v>
      </c>
      <c r="C617" s="5" t="s">
        <v>38</v>
      </c>
      <c r="D617" s="5" t="s">
        <v>48</v>
      </c>
      <c r="E617">
        <v>2811</v>
      </c>
      <c r="F617" s="1">
        <v>3</v>
      </c>
      <c r="G617" s="1">
        <v>300</v>
      </c>
      <c r="H617" s="1">
        <v>843300</v>
      </c>
      <c r="I617" s="1">
        <v>92763</v>
      </c>
      <c r="J617" s="1">
        <v>750537</v>
      </c>
      <c r="K617" s="1">
        <v>702750</v>
      </c>
      <c r="L617" s="1">
        <v>47787</v>
      </c>
      <c r="M617" s="6">
        <v>41821</v>
      </c>
      <c r="N617" s="8">
        <v>7</v>
      </c>
      <c r="O617" s="5" t="s">
        <v>27</v>
      </c>
      <c r="P617" s="7" t="s">
        <v>15</v>
      </c>
    </row>
    <row r="618" spans="1:16"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x14ac:dyDescent="0.3">
      <c r="A627" t="s">
        <v>7</v>
      </c>
      <c r="B627" t="s">
        <v>18</v>
      </c>
      <c r="C627" s="5" t="s">
        <v>38</v>
      </c>
      <c r="D627" s="5" t="s">
        <v>47</v>
      </c>
      <c r="E627">
        <v>2181</v>
      </c>
      <c r="F627" s="1">
        <v>3</v>
      </c>
      <c r="G627" s="1">
        <v>300</v>
      </c>
      <c r="H627" s="1">
        <v>654300</v>
      </c>
      <c r="I627" s="1">
        <v>45801</v>
      </c>
      <c r="J627" s="1">
        <v>608499</v>
      </c>
      <c r="K627" s="1">
        <v>545250</v>
      </c>
      <c r="L627" s="1">
        <v>63249</v>
      </c>
      <c r="M627" s="6">
        <v>41913</v>
      </c>
      <c r="N627" s="8">
        <v>10</v>
      </c>
      <c r="O627" s="5" t="s">
        <v>30</v>
      </c>
      <c r="P627" s="7" t="s">
        <v>15</v>
      </c>
    </row>
    <row r="628" spans="1:16" x14ac:dyDescent="0.3">
      <c r="A628" t="s">
        <v>7</v>
      </c>
      <c r="B628" t="s">
        <v>19</v>
      </c>
      <c r="C628" s="5" t="s">
        <v>38</v>
      </c>
      <c r="D628" s="5" t="s">
        <v>46</v>
      </c>
      <c r="E628">
        <v>2021</v>
      </c>
      <c r="F628" s="1">
        <v>3</v>
      </c>
      <c r="G628" s="1">
        <v>300</v>
      </c>
      <c r="H628" s="1">
        <v>606300</v>
      </c>
      <c r="I628" s="1">
        <v>24252</v>
      </c>
      <c r="J628" s="1">
        <v>582048</v>
      </c>
      <c r="K628" s="1">
        <v>505250</v>
      </c>
      <c r="L628" s="1">
        <v>76798</v>
      </c>
      <c r="M628" s="6">
        <v>41913</v>
      </c>
      <c r="N628" s="8">
        <v>10</v>
      </c>
      <c r="O628" s="5" t="s">
        <v>30</v>
      </c>
      <c r="P628" s="7" t="s">
        <v>15</v>
      </c>
    </row>
    <row r="629" spans="1:16" x14ac:dyDescent="0.3">
      <c r="A629" t="s">
        <v>10</v>
      </c>
      <c r="B629" t="s">
        <v>18</v>
      </c>
      <c r="C629" s="5" t="s">
        <v>38</v>
      </c>
      <c r="D629" s="5" t="s">
        <v>48</v>
      </c>
      <c r="E629">
        <v>1790</v>
      </c>
      <c r="F629" s="1">
        <v>3</v>
      </c>
      <c r="G629" s="1">
        <v>350</v>
      </c>
      <c r="H629" s="1">
        <v>626500</v>
      </c>
      <c r="I629" s="1">
        <v>81445</v>
      </c>
      <c r="J629" s="1">
        <v>545055</v>
      </c>
      <c r="K629" s="1">
        <v>465400</v>
      </c>
      <c r="L629" s="1">
        <v>79655</v>
      </c>
      <c r="M629" s="6">
        <v>41699</v>
      </c>
      <c r="N629" s="8">
        <v>3</v>
      </c>
      <c r="O629" s="5" t="s">
        <v>23</v>
      </c>
      <c r="P629" s="7" t="s">
        <v>15</v>
      </c>
    </row>
    <row r="630" spans="1:16" x14ac:dyDescent="0.3">
      <c r="A630" t="s">
        <v>10</v>
      </c>
      <c r="B630" t="s">
        <v>20</v>
      </c>
      <c r="C630" s="5" t="s">
        <v>38</v>
      </c>
      <c r="D630" s="5" t="s">
        <v>47</v>
      </c>
      <c r="E630">
        <v>1362</v>
      </c>
      <c r="F630" s="1">
        <v>3</v>
      </c>
      <c r="G630" s="1">
        <v>350</v>
      </c>
      <c r="H630" s="1">
        <v>476700</v>
      </c>
      <c r="I630" s="1">
        <v>38136</v>
      </c>
      <c r="J630" s="1">
        <v>438564</v>
      </c>
      <c r="K630" s="1">
        <v>354120</v>
      </c>
      <c r="L630" s="1">
        <v>84444</v>
      </c>
      <c r="M630" s="6">
        <v>41974</v>
      </c>
      <c r="N630" s="8">
        <v>12</v>
      </c>
      <c r="O630" s="5" t="s">
        <v>32</v>
      </c>
      <c r="P630" s="7" t="s">
        <v>15</v>
      </c>
    </row>
    <row r="631" spans="1:16" x14ac:dyDescent="0.3">
      <c r="A631" t="s">
        <v>10</v>
      </c>
      <c r="B631" t="s">
        <v>20</v>
      </c>
      <c r="C631" s="5" t="s">
        <v>38</v>
      </c>
      <c r="D631" s="5" t="s">
        <v>46</v>
      </c>
      <c r="E631">
        <v>1210</v>
      </c>
      <c r="F631" s="1">
        <v>3</v>
      </c>
      <c r="G631" s="1">
        <v>350</v>
      </c>
      <c r="H631" s="1">
        <v>423500</v>
      </c>
      <c r="I631" s="1">
        <v>4235</v>
      </c>
      <c r="J631" s="1">
        <v>419265</v>
      </c>
      <c r="K631" s="1">
        <v>314600</v>
      </c>
      <c r="L631" s="1">
        <v>104665</v>
      </c>
      <c r="M631" s="6">
        <v>41699</v>
      </c>
      <c r="N631" s="8">
        <v>3</v>
      </c>
      <c r="O631" s="5" t="s">
        <v>23</v>
      </c>
      <c r="P631" s="7" t="s">
        <v>15</v>
      </c>
    </row>
    <row r="632" spans="1:16" x14ac:dyDescent="0.3">
      <c r="A632" t="s">
        <v>10</v>
      </c>
      <c r="B632" t="s">
        <v>17</v>
      </c>
      <c r="C632" s="5" t="s">
        <v>38</v>
      </c>
      <c r="D632" s="5" t="s">
        <v>47</v>
      </c>
      <c r="E632">
        <v>1761</v>
      </c>
      <c r="F632" s="1">
        <v>3</v>
      </c>
      <c r="G632" s="1">
        <v>350</v>
      </c>
      <c r="H632" s="1">
        <v>616350</v>
      </c>
      <c r="I632" s="1">
        <v>43144.5</v>
      </c>
      <c r="J632" s="1">
        <v>573205.5</v>
      </c>
      <c r="K632" s="1">
        <v>457860</v>
      </c>
      <c r="L632" s="1">
        <v>115345.5</v>
      </c>
      <c r="M632" s="6">
        <v>41699</v>
      </c>
      <c r="N632" s="8">
        <v>3</v>
      </c>
      <c r="O632" s="5" t="s">
        <v>23</v>
      </c>
      <c r="P632" s="7" t="s">
        <v>15</v>
      </c>
    </row>
    <row r="633" spans="1:16" x14ac:dyDescent="0.3">
      <c r="A633" t="s">
        <v>10</v>
      </c>
      <c r="B633" t="s">
        <v>20</v>
      </c>
      <c r="C633" s="5" t="s">
        <v>38</v>
      </c>
      <c r="D633" s="5" t="s">
        <v>46</v>
      </c>
      <c r="E633">
        <v>1397</v>
      </c>
      <c r="F633" s="1">
        <v>3</v>
      </c>
      <c r="G633" s="1">
        <v>350</v>
      </c>
      <c r="H633" s="1">
        <v>488950</v>
      </c>
      <c r="I633" s="1">
        <v>4889.5</v>
      </c>
      <c r="J633" s="1">
        <v>484060.5</v>
      </c>
      <c r="K633" s="1">
        <v>363220</v>
      </c>
      <c r="L633" s="1">
        <v>120840.5</v>
      </c>
      <c r="M633" s="6">
        <v>41913</v>
      </c>
      <c r="N633" s="8">
        <v>10</v>
      </c>
      <c r="O633" s="5" t="s">
        <v>30</v>
      </c>
      <c r="P633" s="7" t="s">
        <v>15</v>
      </c>
    </row>
    <row r="634" spans="1:16"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x14ac:dyDescent="0.3">
      <c r="A668" t="s">
        <v>10</v>
      </c>
      <c r="B668" t="s">
        <v>19</v>
      </c>
      <c r="C668" s="5" t="s">
        <v>38</v>
      </c>
      <c r="D668" s="5" t="s">
        <v>45</v>
      </c>
      <c r="E668">
        <v>1513</v>
      </c>
      <c r="F668" s="1">
        <v>3</v>
      </c>
      <c r="G668" s="1">
        <v>350</v>
      </c>
      <c r="H668" s="1">
        <v>529550</v>
      </c>
      <c r="I668" s="1">
        <v>0</v>
      </c>
      <c r="J668" s="1">
        <v>529550</v>
      </c>
      <c r="K668" s="1">
        <v>393380</v>
      </c>
      <c r="L668" s="1">
        <v>136170</v>
      </c>
      <c r="M668" s="6">
        <v>41974</v>
      </c>
      <c r="N668" s="8">
        <v>12</v>
      </c>
      <c r="O668" s="5" t="s">
        <v>32</v>
      </c>
      <c r="P668" s="7" t="s">
        <v>15</v>
      </c>
    </row>
    <row r="669" spans="1:16" x14ac:dyDescent="0.3">
      <c r="A669" t="s">
        <v>10</v>
      </c>
      <c r="B669" t="s">
        <v>18</v>
      </c>
      <c r="C669" s="5" t="s">
        <v>38</v>
      </c>
      <c r="D669" s="5" t="s">
        <v>46</v>
      </c>
      <c r="E669">
        <v>2155</v>
      </c>
      <c r="F669" s="1">
        <v>3</v>
      </c>
      <c r="G669" s="1">
        <v>350</v>
      </c>
      <c r="H669" s="1">
        <v>754250</v>
      </c>
      <c r="I669" s="1">
        <v>7542.5</v>
      </c>
      <c r="J669" s="1">
        <v>746707.5</v>
      </c>
      <c r="K669" s="1">
        <v>560300</v>
      </c>
      <c r="L669" s="1">
        <v>186407.5</v>
      </c>
      <c r="M669" s="6">
        <v>41974</v>
      </c>
      <c r="N669" s="8">
        <v>12</v>
      </c>
      <c r="O669" s="5" t="s">
        <v>32</v>
      </c>
      <c r="P669" s="7" t="s">
        <v>15</v>
      </c>
    </row>
    <row r="670" spans="1:16" x14ac:dyDescent="0.3">
      <c r="A670" t="s">
        <v>10</v>
      </c>
      <c r="B670" t="s">
        <v>16</v>
      </c>
      <c r="C670" s="5" t="s">
        <v>38</v>
      </c>
      <c r="D670" s="5" t="s">
        <v>46</v>
      </c>
      <c r="E670">
        <v>2852</v>
      </c>
      <c r="F670" s="1">
        <v>3</v>
      </c>
      <c r="G670" s="1">
        <v>350</v>
      </c>
      <c r="H670" s="1">
        <v>998200</v>
      </c>
      <c r="I670" s="1">
        <v>19964</v>
      </c>
      <c r="J670" s="1">
        <v>978236</v>
      </c>
      <c r="K670" s="1">
        <v>741520</v>
      </c>
      <c r="L670" s="1">
        <v>236716</v>
      </c>
      <c r="M670" s="6">
        <v>41974</v>
      </c>
      <c r="N670" s="8">
        <v>12</v>
      </c>
      <c r="O670" s="5" t="s">
        <v>32</v>
      </c>
      <c r="P670" s="7" t="s">
        <v>15</v>
      </c>
    </row>
    <row r="671" spans="1:16"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8" sqref="D18"/>
    </sheetView>
  </sheetViews>
  <sheetFormatPr defaultRowHeight="14.4" x14ac:dyDescent="0.3"/>
  <cols>
    <col min="1" max="1" width="17" bestFit="1" customWidth="1"/>
    <col min="2" max="2" width="17.21875" bestFit="1" customWidth="1"/>
    <col min="3" max="3" width="12" customWidth="1"/>
    <col min="4" max="4" width="13.6640625" bestFit="1" customWidth="1"/>
    <col min="5" max="6" width="12.109375" bestFit="1" customWidth="1"/>
    <col min="7" max="7" width="8.6640625" customWidth="1"/>
    <col min="8" max="8" width="10.77734375" customWidth="1"/>
  </cols>
  <sheetData>
    <row r="1" spans="1:6" x14ac:dyDescent="0.3">
      <c r="A1" s="31" t="s">
        <v>66</v>
      </c>
      <c r="B1" s="31"/>
    </row>
    <row r="2" spans="1:6" x14ac:dyDescent="0.3">
      <c r="A2" s="22" t="s">
        <v>37</v>
      </c>
      <c r="B2" t="s">
        <v>39</v>
      </c>
    </row>
    <row r="4" spans="1:6" x14ac:dyDescent="0.3">
      <c r="A4" s="23" t="s">
        <v>64</v>
      </c>
      <c r="B4" s="24" t="s">
        <v>1</v>
      </c>
      <c r="C4" s="24" t="s">
        <v>2</v>
      </c>
      <c r="D4" s="24" t="s">
        <v>65</v>
      </c>
      <c r="E4" s="24" t="s">
        <v>3</v>
      </c>
      <c r="F4" s="24" t="s">
        <v>33</v>
      </c>
    </row>
    <row r="5" spans="1:6" x14ac:dyDescent="0.3">
      <c r="A5" s="25" t="s">
        <v>61</v>
      </c>
      <c r="B5" s="1">
        <f t="array" ref="B5">IF(ISBLANK($B$2), "", MIN(IF(financials[Product]=$B$2, financials[Gross Sales])))</f>
        <v>2051</v>
      </c>
      <c r="C5" s="1">
        <f t="array" ref="C5">IF(ISBLANK($B$2), "", MIN(IF(financials[Product]=$B$2, financials[Discounts])))</f>
        <v>0</v>
      </c>
      <c r="D5" s="1">
        <f t="array" ref="D5">IF(ISBLANK($B$2), "", MIN(IF(financials[Product]=$B$2, financials[ [ Sales] ])))</f>
        <v>1763.8600000000001</v>
      </c>
      <c r="E5" s="1">
        <f t="array" ref="E5">IF(ISBLANK($B$2), "", MIN(IF(financials[Product]=$B$2, financials[COGS])))</f>
        <v>1465</v>
      </c>
      <c r="F5" s="1">
        <f t="array" ref="F5">IF(ISBLANK($B$2), "", MIN(IF(financials[Product]=$B$2, financials[Profit])))</f>
        <v>-17481.25</v>
      </c>
    </row>
    <row r="6" spans="1:6" x14ac:dyDescent="0.3">
      <c r="A6" s="25" t="s">
        <v>56</v>
      </c>
      <c r="B6" s="1">
        <f t="array" ref="B6">IF(ISBLANK($B$2), "", PERCENTILE(IF(financials[Product]=$B$2, financials[Gross Sales]), 0.25))</f>
        <v>16940</v>
      </c>
      <c r="C6" s="1">
        <f t="array" ref="C6">IF(ISBLANK($B$2), "", PERCENTILE(IF(financials[Product]=$B$2, financials[Discounts]), 0.25))</f>
        <v>684.36</v>
      </c>
      <c r="D6" s="1">
        <f t="array" ref="D6">IF(ISBLANK($B$2), "", PERCENTILE(IF(financials[Product]=$B$2, financials[ [ Sales] ]), 0.25))</f>
        <v>15022</v>
      </c>
      <c r="E6" s="1">
        <f t="array" ref="E6">IF(ISBLANK($B$2), "", PERCENTILE(IF(financials[Product]=$B$2, financials[COGS]), 0.25))</f>
        <v>7983</v>
      </c>
      <c r="F6" s="1">
        <f t="array" ref="F6">IF(ISBLANK($B$2), "", PERCENTILE(IF(financials[Product]=$B$2, financials[Profit]), 0.25))</f>
        <v>2807.2000000000007</v>
      </c>
    </row>
    <row r="7" spans="1:6" x14ac:dyDescent="0.3">
      <c r="A7" s="25" t="s">
        <v>57</v>
      </c>
      <c r="B7" s="1">
        <f t="array" ref="B7">IF(ISBLANK($B$2), "", MEDIAN(IF(financials[Product]=$B$2, financials[Gross Sales])))</f>
        <v>34500</v>
      </c>
      <c r="C7" s="1">
        <f t="array" ref="C7">IF(ISBLANK($B$2), "", MEDIAN(IF(financials[Product]=$B$2, financials[Discounts])))</f>
        <v>2506.6799999999998</v>
      </c>
      <c r="D7" s="1">
        <f t="array" ref="D7">IF(ISBLANK($B$2), "", MEDIAN(IF(financials[Product]=$B$2, financials[ [ Sales] ])))</f>
        <v>32877.9</v>
      </c>
      <c r="E7" s="1">
        <f t="array" ref="E7">IF(ISBLANK($B$2), "", MEDIAN(IF(financials[Product]=$B$2, financials[COGS])))</f>
        <v>20720</v>
      </c>
      <c r="F7" s="1">
        <f t="array" ref="F7">IF(ISBLANK($B$2), "", MEDIAN(IF(financials[Product]=$B$2, financials[Profit])))</f>
        <v>9242.5999999999985</v>
      </c>
    </row>
    <row r="8" spans="1:6" x14ac:dyDescent="0.3">
      <c r="A8" s="25" t="s">
        <v>58</v>
      </c>
      <c r="B8" s="1">
        <f t="array" ref="B8">IF(ISBLANK($B$2), "", PERCENTILE(IF(financials[Product]=$B$2, financials[Gross Sales]), 0.75))</f>
        <v>312500</v>
      </c>
      <c r="C8" s="1">
        <f t="array" ref="C8">IF(ISBLANK($B$2), "", PERCENTILE(IF(financials[Product]=$B$2, financials[Discounts]), 0.75))</f>
        <v>18868.5</v>
      </c>
      <c r="D8" s="1">
        <f t="array" ref="D8">IF(ISBLANK($B$2), "", PERCENTILE(IF(financials[Product]=$B$2, financials[ [ Sales] ]), 0.75))</f>
        <v>290625</v>
      </c>
      <c r="E8" s="1">
        <f t="array" ref="E8">IF(ISBLANK($B$2), "", PERCENTILE(IF(financials[Product]=$B$2, financials[COGS]), 0.75))</f>
        <v>254800</v>
      </c>
      <c r="F8" s="1">
        <f t="array" ref="F8">IF(ISBLANK($B$2), "", PERCENTILE(IF(financials[Product]=$B$2, financials[Profit]), 0.75))</f>
        <v>22662</v>
      </c>
    </row>
    <row r="9" spans="1:6" x14ac:dyDescent="0.3">
      <c r="A9" s="25" t="s">
        <v>62</v>
      </c>
      <c r="B9" s="1">
        <f t="array" ref="B9">IF(ISBLANK($B$2), "", MAX(IF(financials[Product]=$B$2, financials[Gross Sales])))</f>
        <v>1140750</v>
      </c>
      <c r="C9" s="1">
        <f t="array" ref="C9">IF(ISBLANK($B$2), "", MAX(IF(financials[Product]=$B$2, financials[Discounts])))</f>
        <v>109147.5</v>
      </c>
      <c r="D9" s="1">
        <f t="array" ref="D9">IF(ISBLANK($B$2), "", MAX(IF(financials[Product]=$B$2, financials[ [ Sales] ])))</f>
        <v>1038082.5</v>
      </c>
      <c r="E9" s="1">
        <f t="array" ref="E9">IF(ISBLANK($B$2), "", MAX(IF(financials[Product]=$B$2, financials[COGS])))</f>
        <v>950625</v>
      </c>
      <c r="F9" s="1">
        <f t="array" ref="F9">IF(ISBLANK($B$2), "", MAX(IF(financials[Product]=$B$2, financials[Profit])))</f>
        <v>142861.5</v>
      </c>
    </row>
    <row r="10" spans="1:6" x14ac:dyDescent="0.3">
      <c r="A10" s="25" t="s">
        <v>63</v>
      </c>
      <c r="B10" s="1">
        <f t="array" ref="B10">IF(ISBLANK($B$2), "", AVERAGE(IF(financials[Product]=$B$2, financials[Gross Sales])))</f>
        <v>177955.20967741936</v>
      </c>
      <c r="C10" s="1">
        <f t="array" ref="C10">IF(ISBLANK($B$2), "", AVERAGE(IF(financials[Product]=$B$2, financials[Discounts])))</f>
        <v>12462.716344086022</v>
      </c>
      <c r="D10" s="1">
        <f t="array" ref="D10">IF(ISBLANK($B$2), "", AVERAGE(IF(financials[Product]=$B$2, financials[ [ Sales] ])))</f>
        <v>165492.49333333329</v>
      </c>
      <c r="E10" s="1">
        <f t="array" ref="E10">IF(ISBLANK($B$2), "", AVERAGE(IF(financials[Product]=$B$2, financials[COGS])))</f>
        <v>142753.19354838709</v>
      </c>
      <c r="F10" s="1">
        <f t="array" ref="F10">IF(ISBLANK($B$2), "", AVERAGE(IF(financials[Product]=$B$2, financials[Profit])))</f>
        <v>22739.299784946241</v>
      </c>
    </row>
    <row r="11" spans="1:6" x14ac:dyDescent="0.3">
      <c r="A11" s="20"/>
      <c r="B11" s="1"/>
    </row>
  </sheetData>
  <mergeCells count="1">
    <mergeCell ref="A1:B1"/>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'Product Totals-SUMIF'!$A$2:$A$7</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selection activeCell="B4" sqref="B4"/>
    </sheetView>
  </sheetViews>
  <sheetFormatPr defaultRowHeight="14.4" x14ac:dyDescent="0.3"/>
  <cols>
    <col min="1" max="1" width="14.109375" style="3" bestFit="1" customWidth="1"/>
    <col min="2" max="2" width="14.6640625" bestFit="1" customWidth="1"/>
    <col min="3" max="4" width="14.77734375" bestFit="1" customWidth="1"/>
  </cols>
  <sheetData>
    <row r="1" spans="1:4" x14ac:dyDescent="0.3">
      <c r="A1" s="19" t="s">
        <v>37</v>
      </c>
      <c r="B1" s="15" t="s">
        <v>59</v>
      </c>
      <c r="C1" s="15" t="s">
        <v>60</v>
      </c>
      <c r="D1" s="15" t="s">
        <v>51</v>
      </c>
    </row>
    <row r="2" spans="1:4" x14ac:dyDescent="0.3">
      <c r="A2" s="1" t="s">
        <v>38</v>
      </c>
      <c r="B2" s="1">
        <f>SUMIF(financials[Product],$A2,financials[[ Sales]])</f>
        <v>13815307.885000002</v>
      </c>
      <c r="C2" s="1">
        <f>SUMIF(financials[Product], $A2, financials[COGS])</f>
        <v>11988503</v>
      </c>
      <c r="D2" s="1">
        <f>SUMIF(financials[Product], $A2, financials[Profit])</f>
        <v>1826804.885</v>
      </c>
    </row>
    <row r="3" spans="1:4" x14ac:dyDescent="0.3">
      <c r="A3" s="5" t="s">
        <v>39</v>
      </c>
      <c r="B3" s="1">
        <f>SUMIF(financials[Product], $A3, financials[[ Sales]])</f>
        <v>15390801.879999995</v>
      </c>
      <c r="C3" s="1">
        <f>SUMIF(financials[Product], $A3, financials[COGS])</f>
        <v>13276047</v>
      </c>
      <c r="D3" s="1">
        <f>SUMIF(financials[Product], $A3, financials[Profit])</f>
        <v>2114754.8800000004</v>
      </c>
    </row>
    <row r="4" spans="1:4" x14ac:dyDescent="0.3">
      <c r="A4" s="5" t="s">
        <v>40</v>
      </c>
      <c r="B4" s="1">
        <f>SUMIF(financials[Product], $A4, financials[[ Sales]])</f>
        <v>33011143.95000001</v>
      </c>
      <c r="C4" s="1">
        <f>SUMIF(financials[Product], $A4, financials[COGS])</f>
        <v>28213706</v>
      </c>
      <c r="D4" s="1">
        <f>SUMIF(financials[Product], $A4, financials[Profit])</f>
        <v>4797437.9499999993</v>
      </c>
    </row>
    <row r="5" spans="1:4" x14ac:dyDescent="0.3">
      <c r="A5" s="5" t="s">
        <v>41</v>
      </c>
      <c r="B5" s="1">
        <f>SUMIF(financials[Product], $A5, financials[[ Sales]])</f>
        <v>18250059.465</v>
      </c>
      <c r="C5" s="1">
        <f>SUMIF(financials[Product], $A5, financials[COGS])</f>
        <v>15944067</v>
      </c>
      <c r="D5" s="1">
        <f>SUMIF(financials[Product], $A5, financials[Profit])</f>
        <v>2305992.4649999999</v>
      </c>
    </row>
    <row r="6" spans="1:4" x14ac:dyDescent="0.3">
      <c r="A6" s="5" t="s">
        <v>42</v>
      </c>
      <c r="B6" s="1">
        <f>SUMIF(financials[Product], $A6, financials[[ Sales]])</f>
        <v>20511921.02</v>
      </c>
      <c r="C6" s="1">
        <f>SUMIF(financials[Product], $A6, financials[COGS])</f>
        <v>17477313</v>
      </c>
      <c r="D6" s="1">
        <f>SUMIF(financials[Product], $A6, financials[Profit])</f>
        <v>3034608.0200000005</v>
      </c>
    </row>
    <row r="7" spans="1:4" x14ac:dyDescent="0.3">
      <c r="A7" s="5" t="s">
        <v>43</v>
      </c>
      <c r="B7" s="1">
        <f>SUMIF(financials[Product], $A7, financials[[ Sales]])</f>
        <v>17747116.059999999</v>
      </c>
      <c r="C7" s="1">
        <f>SUMIF(financials[Product], $A7, financials[COGS])</f>
        <v>14933012</v>
      </c>
      <c r="D7" s="1">
        <f>SUMIF(financials[Product], $A7, financials[Profit])</f>
        <v>2814104.06</v>
      </c>
    </row>
    <row r="8" spans="1:4" x14ac:dyDescent="0.3">
      <c r="A8"/>
    </row>
    <row r="9" spans="1:4" x14ac:dyDescent="0.3">
      <c r="A9"/>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90" zoomScaleNormal="90" workbookViewId="0">
      <selection activeCell="J17" sqref="J17"/>
    </sheetView>
  </sheetViews>
  <sheetFormatPr defaultRowHeight="14.4" x14ac:dyDescent="0.3"/>
  <cols>
    <col min="1" max="1" width="22.6640625" customWidth="1"/>
    <col min="2" max="2" width="13.33203125" bestFit="1" customWidth="1"/>
    <col min="3" max="4" width="13.33203125" customWidth="1"/>
    <col min="5" max="5" width="15" customWidth="1"/>
    <col min="6" max="7" width="13.33203125" customWidth="1"/>
    <col min="8" max="8" width="15" customWidth="1"/>
    <col min="9" max="9" width="17.21875" customWidth="1"/>
    <col min="10" max="10" width="13.77734375" bestFit="1" customWidth="1"/>
    <col min="11" max="11" width="13.44140625" bestFit="1" customWidth="1"/>
    <col min="12" max="12" width="17.21875" customWidth="1"/>
    <col min="13" max="13" width="13.77734375" bestFit="1" customWidth="1"/>
    <col min="14" max="14" width="13.88671875" bestFit="1" customWidth="1"/>
    <col min="15" max="15" width="17.21875" customWidth="1"/>
    <col min="16" max="16" width="13.77734375" bestFit="1" customWidth="1"/>
    <col min="17" max="17" width="18.33203125" bestFit="1" customWidth="1"/>
    <col min="18" max="18" width="22.21875" bestFit="1" customWidth="1"/>
    <col min="19" max="19" width="18.77734375" bestFit="1" customWidth="1"/>
    <col min="20" max="20" width="18.21875" bestFit="1" customWidth="1"/>
    <col min="21" max="21" width="24.109375" bestFit="1" customWidth="1"/>
    <col min="22" max="22" width="18.44140625" bestFit="1" customWidth="1"/>
  </cols>
  <sheetData>
    <row r="1" spans="1:12" x14ac:dyDescent="0.3">
      <c r="A1" s="10" t="s">
        <v>0</v>
      </c>
      <c r="B1" t="s">
        <v>55</v>
      </c>
      <c r="H1" s="16"/>
      <c r="I1" s="16"/>
      <c r="J1" s="16"/>
      <c r="K1" s="16"/>
    </row>
    <row r="2" spans="1:12" x14ac:dyDescent="0.3">
      <c r="A2" s="10" t="s">
        <v>67</v>
      </c>
      <c r="B2" t="s">
        <v>55</v>
      </c>
      <c r="H2" s="17"/>
      <c r="I2" s="18"/>
      <c r="J2" s="18"/>
      <c r="K2" s="18"/>
      <c r="L2" s="18"/>
    </row>
    <row r="4" spans="1:12" x14ac:dyDescent="0.3">
      <c r="A4" s="10" t="s">
        <v>79</v>
      </c>
      <c r="B4" s="10" t="s">
        <v>52</v>
      </c>
    </row>
    <row r="5" spans="1:12" x14ac:dyDescent="0.3">
      <c r="A5" s="10" t="s">
        <v>36</v>
      </c>
      <c r="B5" t="s">
        <v>43</v>
      </c>
      <c r="C5" t="s">
        <v>38</v>
      </c>
      <c r="D5" t="s">
        <v>39</v>
      </c>
      <c r="E5" t="s">
        <v>40</v>
      </c>
      <c r="F5" t="s">
        <v>41</v>
      </c>
      <c r="G5" t="s">
        <v>42</v>
      </c>
      <c r="H5" t="s">
        <v>50</v>
      </c>
    </row>
    <row r="6" spans="1:12" x14ac:dyDescent="0.3">
      <c r="A6" s="11" t="s">
        <v>16</v>
      </c>
      <c r="B6" s="12">
        <v>646861.375</v>
      </c>
      <c r="C6" s="12">
        <v>436105.34</v>
      </c>
      <c r="D6" s="12">
        <v>321867.03000000003</v>
      </c>
      <c r="E6" s="12">
        <v>1265017.9900000002</v>
      </c>
      <c r="F6" s="12">
        <v>370568.33999999997</v>
      </c>
      <c r="G6" s="12">
        <v>488808.81000000006</v>
      </c>
      <c r="H6" s="12">
        <v>3529228.8850000002</v>
      </c>
    </row>
    <row r="7" spans="1:12" x14ac:dyDescent="0.3">
      <c r="A7" s="11" t="s">
        <v>18</v>
      </c>
      <c r="B7" s="12">
        <v>667867.62999999989</v>
      </c>
      <c r="C7" s="12">
        <v>388864.89500000002</v>
      </c>
      <c r="D7" s="12">
        <v>461238.36999999994</v>
      </c>
      <c r="E7" s="12">
        <v>838748.56</v>
      </c>
      <c r="F7" s="12">
        <v>707930.23499999999</v>
      </c>
      <c r="G7" s="12">
        <v>716371.0900000002</v>
      </c>
      <c r="H7" s="12">
        <v>3781020.7800000003</v>
      </c>
    </row>
    <row r="8" spans="1:12" x14ac:dyDescent="0.3">
      <c r="A8" s="11" t="s">
        <v>19</v>
      </c>
      <c r="B8" s="12">
        <v>612137.26</v>
      </c>
      <c r="C8" s="12">
        <v>369674.67999999993</v>
      </c>
      <c r="D8" s="12">
        <v>559438.36999999988</v>
      </c>
      <c r="E8" s="12">
        <v>744416.73999999976</v>
      </c>
      <c r="F8" s="12">
        <v>788789</v>
      </c>
      <c r="G8" s="12">
        <v>605932.7699999999</v>
      </c>
      <c r="H8" s="12">
        <v>3680388.82</v>
      </c>
    </row>
    <row r="9" spans="1:12" x14ac:dyDescent="0.3">
      <c r="A9" s="11" t="s">
        <v>20</v>
      </c>
      <c r="B9" s="12">
        <v>498611.39</v>
      </c>
      <c r="C9" s="12">
        <v>393668.42000000004</v>
      </c>
      <c r="D9" s="12">
        <v>337689.30999999994</v>
      </c>
      <c r="E9" s="12">
        <v>928651.39</v>
      </c>
      <c r="F9" s="12">
        <v>173303.89</v>
      </c>
      <c r="G9" s="12">
        <v>575598.71000000008</v>
      </c>
      <c r="H9" s="12">
        <v>2907523.1100000003</v>
      </c>
    </row>
    <row r="10" spans="1:12" x14ac:dyDescent="0.3">
      <c r="A10" s="11" t="s">
        <v>17</v>
      </c>
      <c r="B10" s="12">
        <v>388626.40499999997</v>
      </c>
      <c r="C10" s="12">
        <v>238491.55</v>
      </c>
      <c r="D10" s="12">
        <v>434521.80000000005</v>
      </c>
      <c r="E10" s="12">
        <v>1020603.2700000001</v>
      </c>
      <c r="F10" s="12">
        <v>265401</v>
      </c>
      <c r="G10" s="12">
        <v>647896.6399999999</v>
      </c>
      <c r="H10" s="12">
        <v>2995540.665</v>
      </c>
    </row>
  </sheetData>
  <pageMargins left="0.7" right="0.7" top="0.75" bottom="0.75" header="0.3" footer="0.3"/>
  <pageSetup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90" zoomScaleNormal="90" workbookViewId="0">
      <selection activeCell="J35" sqref="J35"/>
    </sheetView>
  </sheetViews>
  <sheetFormatPr defaultRowHeight="14.4" x14ac:dyDescent="0.3"/>
  <cols>
    <col min="1" max="1" width="11.21875" customWidth="1"/>
    <col min="2" max="2" width="16.33203125" customWidth="1"/>
    <col min="3" max="3" width="14.77734375" customWidth="1"/>
    <col min="4" max="4" width="11.21875" customWidth="1"/>
    <col min="5" max="5" width="16.33203125" customWidth="1"/>
    <col min="6" max="6" width="14.77734375" bestFit="1" customWidth="1"/>
    <col min="7" max="7" width="14.109375" customWidth="1"/>
    <col min="8" max="9" width="12.44140625" customWidth="1"/>
    <col min="10" max="13" width="14.109375" customWidth="1"/>
    <col min="14" max="14" width="15.109375" customWidth="1"/>
    <col min="15" max="15" width="17.21875" customWidth="1"/>
    <col min="16" max="18" width="10.44140625" customWidth="1"/>
    <col min="19" max="19" width="11.44140625" customWidth="1"/>
    <col min="20" max="21" width="10.44140625" customWidth="1"/>
    <col min="22" max="25" width="11.44140625" customWidth="1"/>
    <col min="26" max="26" width="12.44140625" customWidth="1"/>
    <col min="27" max="27" width="11.44140625" customWidth="1"/>
    <col min="28" max="29" width="12.44140625" customWidth="1"/>
    <col min="30" max="31" width="10.44140625" customWidth="1"/>
    <col min="32" max="32" width="11.44140625" customWidth="1"/>
    <col min="33" max="33" width="10.44140625" customWidth="1"/>
    <col min="34" max="34" width="12.44140625" customWidth="1"/>
    <col min="35" max="35" width="10.44140625" customWidth="1"/>
    <col min="36" max="36" width="12.44140625" customWidth="1"/>
    <col min="37" max="38" width="10.44140625" customWidth="1"/>
    <col min="39" max="40" width="12.44140625" customWidth="1"/>
    <col min="41" max="42" width="10.44140625" customWidth="1"/>
    <col min="43" max="43" width="12.44140625" customWidth="1"/>
    <col min="44" max="44" width="11.44140625" customWidth="1"/>
    <col min="45" max="47" width="10.44140625" customWidth="1"/>
    <col min="48" max="48" width="12.44140625" customWidth="1"/>
    <col min="49" max="51" width="10.44140625" customWidth="1"/>
    <col min="52" max="52" width="11.44140625" customWidth="1"/>
    <col min="53" max="53" width="12.44140625" customWidth="1"/>
    <col min="54" max="55" width="10.44140625" customWidth="1"/>
    <col min="56" max="56" width="12.44140625" customWidth="1"/>
    <col min="57" max="57" width="11.44140625" customWidth="1"/>
    <col min="58" max="59" width="10.44140625" customWidth="1"/>
    <col min="60" max="60" width="11.44140625" customWidth="1"/>
    <col min="61" max="62" width="10.44140625" customWidth="1"/>
    <col min="63" max="63" width="12.44140625" customWidth="1"/>
    <col min="64" max="65" width="11.44140625" customWidth="1"/>
    <col min="66" max="66" width="12.44140625" customWidth="1"/>
    <col min="67" max="67" width="10.44140625" customWidth="1"/>
    <col min="68" max="68" width="12.44140625" customWidth="1"/>
    <col min="69" max="72" width="11.44140625" customWidth="1"/>
    <col min="73" max="75" width="12.44140625" customWidth="1"/>
    <col min="76" max="76" width="10.44140625" customWidth="1"/>
    <col min="77" max="77" width="11.44140625" customWidth="1"/>
    <col min="78" max="79" width="10.44140625" customWidth="1"/>
    <col min="80" max="81" width="12.44140625" customWidth="1"/>
    <col min="82" max="82" width="11.44140625" customWidth="1"/>
    <col min="83" max="85" width="10.44140625" customWidth="1"/>
    <col min="86" max="86" width="12.44140625" customWidth="1"/>
    <col min="87" max="87" width="10.44140625" customWidth="1"/>
    <col min="88" max="90" width="12.44140625" customWidth="1"/>
    <col min="91" max="92" width="11.44140625" customWidth="1"/>
    <col min="93" max="93" width="12.44140625" customWidth="1"/>
    <col min="94" max="94" width="10.44140625" customWidth="1"/>
    <col min="95" max="95" width="12.44140625" customWidth="1"/>
    <col min="96" max="98" width="11.44140625" customWidth="1"/>
    <col min="99" max="101" width="12.44140625" customWidth="1"/>
    <col min="102" max="102" width="11.44140625" customWidth="1"/>
    <col min="103" max="103" width="12.44140625" customWidth="1"/>
    <col min="104" max="104" width="11.44140625" customWidth="1"/>
    <col min="105" max="108" width="12.44140625" customWidth="1"/>
    <col min="109" max="109" width="10.44140625" customWidth="1"/>
    <col min="110" max="110" width="11.44140625" customWidth="1"/>
    <col min="111" max="112" width="12.44140625" customWidth="1"/>
    <col min="113" max="113" width="11.44140625" customWidth="1"/>
    <col min="114" max="114" width="10.44140625" customWidth="1"/>
    <col min="115" max="115" width="12.44140625" customWidth="1"/>
    <col min="116" max="116" width="11.44140625" customWidth="1"/>
    <col min="117" max="118" width="10.44140625" customWidth="1"/>
    <col min="119" max="121" width="12.44140625" customWidth="1"/>
    <col min="122" max="125" width="11.44140625" customWidth="1"/>
    <col min="126" max="126" width="12.44140625" customWidth="1"/>
    <col min="127" max="127" width="11.44140625" customWidth="1"/>
    <col min="128" max="128" width="12.44140625" customWidth="1"/>
    <col min="129" max="129" width="11.44140625" customWidth="1"/>
    <col min="130" max="134" width="12.44140625" customWidth="1"/>
    <col min="135" max="137" width="11.44140625" customWidth="1"/>
    <col min="138" max="142" width="12.44140625" customWidth="1"/>
    <col min="143" max="144" width="11.44140625" customWidth="1"/>
    <col min="145" max="146" width="12.44140625" customWidth="1"/>
    <col min="147" max="147" width="11.44140625" customWidth="1"/>
    <col min="148" max="148" width="10.44140625" customWidth="1"/>
    <col min="149" max="149" width="12.44140625" customWidth="1"/>
    <col min="150" max="151" width="10.44140625" customWidth="1"/>
    <col min="152" max="155" width="11.44140625" customWidth="1"/>
    <col min="156" max="156" width="12.44140625" customWidth="1"/>
    <col min="157" max="157" width="11.44140625" customWidth="1"/>
    <col min="158" max="159" width="12.44140625" customWidth="1"/>
    <col min="160" max="160" width="10.44140625" customWidth="1"/>
    <col min="161" max="163" width="12.44140625" customWidth="1"/>
    <col min="164" max="167" width="11.44140625" customWidth="1"/>
    <col min="168" max="168" width="12.44140625" customWidth="1"/>
    <col min="169" max="169" width="11.44140625" customWidth="1"/>
    <col min="170" max="170" width="12.44140625" customWidth="1"/>
    <col min="171" max="175" width="11.44140625" customWidth="1"/>
    <col min="176" max="176" width="12.44140625" customWidth="1"/>
    <col min="177" max="177" width="11.44140625" customWidth="1"/>
    <col min="178" max="179" width="12.44140625" customWidth="1"/>
    <col min="180" max="180" width="11.44140625" customWidth="1"/>
    <col min="181" max="181" width="12.44140625" customWidth="1"/>
    <col min="182" max="182" width="11.44140625" customWidth="1"/>
    <col min="183" max="185" width="12.44140625" customWidth="1"/>
    <col min="186" max="186" width="11.44140625" customWidth="1"/>
    <col min="187" max="187" width="12.44140625" customWidth="1"/>
    <col min="188" max="190" width="11.44140625" customWidth="1"/>
    <col min="191" max="191" width="12.44140625" customWidth="1"/>
    <col min="192" max="192" width="10.44140625" customWidth="1"/>
    <col min="193" max="194" width="11.44140625" customWidth="1"/>
    <col min="195" max="196" width="12.44140625" customWidth="1"/>
    <col min="197" max="197" width="11.44140625" customWidth="1"/>
    <col min="198" max="199" width="12.44140625" customWidth="1"/>
    <col min="200" max="200" width="11.44140625" customWidth="1"/>
    <col min="201" max="201" width="10.44140625" customWidth="1"/>
    <col min="202" max="202" width="11.44140625" customWidth="1"/>
    <col min="203" max="203" width="12.44140625" customWidth="1"/>
    <col min="204" max="204" width="11.44140625" customWidth="1"/>
    <col min="205" max="205" width="12.44140625" customWidth="1"/>
    <col min="206" max="207" width="10.44140625" customWidth="1"/>
    <col min="208" max="212" width="12.44140625" customWidth="1"/>
    <col min="213" max="213" width="10.44140625" customWidth="1"/>
    <col min="214" max="214" width="11.44140625" customWidth="1"/>
    <col min="215" max="215" width="12.44140625" customWidth="1"/>
    <col min="216" max="217" width="11.44140625" customWidth="1"/>
    <col min="218" max="218" width="12.44140625" customWidth="1"/>
    <col min="219" max="220" width="11.44140625" customWidth="1"/>
    <col min="221" max="222" width="12.44140625" customWidth="1"/>
    <col min="223" max="223" width="11.44140625" customWidth="1"/>
    <col min="224" max="225" width="12.44140625" customWidth="1"/>
    <col min="226" max="226" width="11.44140625" customWidth="1"/>
    <col min="227" max="227" width="12.44140625" customWidth="1"/>
    <col min="228" max="228" width="10.44140625" customWidth="1"/>
    <col min="229" max="229" width="11.44140625" customWidth="1"/>
    <col min="230" max="230" width="12.44140625" customWidth="1"/>
    <col min="231" max="231" width="11.44140625" customWidth="1"/>
    <col min="232" max="232" width="12.44140625" customWidth="1"/>
    <col min="233" max="233" width="10.44140625" customWidth="1"/>
    <col min="234" max="234" width="11.44140625" customWidth="1"/>
    <col min="235" max="235" width="14.109375" customWidth="1"/>
    <col min="236" max="236" width="11.44140625" customWidth="1"/>
    <col min="237" max="237" width="14.109375" customWidth="1"/>
    <col min="238" max="239" width="11.44140625" customWidth="1"/>
    <col min="240" max="240" width="12.44140625" customWidth="1"/>
    <col min="241" max="243" width="11.44140625" customWidth="1"/>
    <col min="244" max="244" width="12.44140625" customWidth="1"/>
    <col min="245" max="246" width="11.44140625" customWidth="1"/>
    <col min="247" max="247" width="12.44140625" customWidth="1"/>
    <col min="248" max="250" width="11.44140625" customWidth="1"/>
    <col min="251" max="252" width="12.44140625" customWidth="1"/>
    <col min="253" max="255" width="11.44140625" customWidth="1"/>
    <col min="256" max="258" width="12.44140625" customWidth="1"/>
    <col min="259" max="259" width="11.44140625" customWidth="1"/>
    <col min="260" max="260" width="12.44140625" customWidth="1"/>
    <col min="261" max="264" width="11.44140625" customWidth="1"/>
    <col min="265" max="270" width="12.44140625" customWidth="1"/>
    <col min="271" max="273" width="11.44140625" customWidth="1"/>
    <col min="274" max="275" width="12.44140625" customWidth="1"/>
    <col min="276" max="276" width="11.44140625" customWidth="1"/>
    <col min="277" max="277" width="12.44140625" customWidth="1"/>
    <col min="278" max="278" width="11.44140625" customWidth="1"/>
    <col min="279" max="279" width="12.44140625" customWidth="1"/>
    <col min="280" max="283" width="11.44140625" customWidth="1"/>
    <col min="284" max="284" width="12.44140625" customWidth="1"/>
    <col min="285" max="286" width="11.44140625" customWidth="1"/>
    <col min="287" max="287" width="12.44140625" customWidth="1"/>
    <col min="288" max="289" width="11.44140625" customWidth="1"/>
    <col min="290" max="291" width="12.44140625" customWidth="1"/>
    <col min="292" max="292" width="11.44140625" customWidth="1"/>
    <col min="293" max="293" width="12.44140625" customWidth="1"/>
    <col min="294" max="294" width="11.44140625" customWidth="1"/>
    <col min="295" max="296" width="12.44140625" customWidth="1"/>
    <col min="297" max="297" width="11.44140625" customWidth="1"/>
    <col min="298" max="298" width="12.44140625" customWidth="1"/>
    <col min="299" max="301" width="11.44140625" customWidth="1"/>
    <col min="302" max="302" width="12.44140625" customWidth="1"/>
    <col min="303" max="304" width="11.44140625" customWidth="1"/>
    <col min="305" max="305" width="12.44140625" customWidth="1"/>
    <col min="306" max="306" width="11.44140625" customWidth="1"/>
    <col min="307" max="311" width="12.44140625" customWidth="1"/>
    <col min="312" max="314" width="11.44140625" customWidth="1"/>
    <col min="315" max="315" width="12.44140625" customWidth="1"/>
    <col min="316" max="316" width="14.109375" customWidth="1"/>
    <col min="317" max="317" width="12.44140625" customWidth="1"/>
    <col min="318" max="320" width="11.44140625" customWidth="1"/>
    <col min="321" max="321" width="12.44140625" customWidth="1"/>
    <col min="322" max="331" width="11.44140625" customWidth="1"/>
    <col min="332" max="332" width="12.44140625" customWidth="1"/>
    <col min="333" max="333" width="11.44140625" customWidth="1"/>
    <col min="334" max="336" width="12.44140625" customWidth="1"/>
    <col min="337" max="338" width="11.44140625" customWidth="1"/>
    <col min="339" max="339" width="14.109375" customWidth="1"/>
    <col min="340" max="342" width="11.44140625" customWidth="1"/>
    <col min="343" max="343" width="12.44140625" customWidth="1"/>
    <col min="344" max="345" width="11.44140625" customWidth="1"/>
    <col min="346" max="346" width="14.109375" customWidth="1"/>
    <col min="347" max="347" width="12.44140625" customWidth="1"/>
    <col min="348" max="349" width="11.44140625" customWidth="1"/>
    <col min="350" max="350" width="12.44140625" customWidth="1"/>
    <col min="351" max="351" width="11.44140625" customWidth="1"/>
    <col min="352" max="352" width="12.44140625" customWidth="1"/>
    <col min="353" max="354" width="11.44140625" customWidth="1"/>
    <col min="355" max="355" width="12.44140625" customWidth="1"/>
    <col min="356" max="357" width="11.44140625" customWidth="1"/>
    <col min="358" max="360" width="12.44140625" customWidth="1"/>
    <col min="361" max="361" width="14.109375" customWidth="1"/>
    <col min="362" max="362" width="11.44140625" customWidth="1"/>
    <col min="363" max="363" width="14.109375" customWidth="1"/>
    <col min="364" max="364" width="12.44140625" customWidth="1"/>
    <col min="365" max="367" width="11.44140625" customWidth="1"/>
    <col min="368" max="368" width="14.109375" customWidth="1"/>
    <col min="369" max="369" width="11.44140625" customWidth="1"/>
    <col min="370" max="370" width="14.109375" customWidth="1"/>
    <col min="371" max="374" width="11.44140625" customWidth="1"/>
    <col min="375" max="375" width="12.44140625" customWidth="1"/>
    <col min="376" max="376" width="11.44140625" customWidth="1"/>
    <col min="377" max="377" width="12.44140625" customWidth="1"/>
    <col min="378" max="379" width="11.44140625" customWidth="1"/>
    <col min="380" max="380" width="12.44140625" customWidth="1"/>
    <col min="381" max="381" width="14.109375" customWidth="1"/>
    <col min="382" max="385" width="11.44140625" customWidth="1"/>
    <col min="386" max="387" width="12.44140625" customWidth="1"/>
    <col min="388" max="395" width="11.44140625" customWidth="1"/>
    <col min="396" max="397" width="12.44140625" customWidth="1"/>
    <col min="398" max="399" width="11.44140625" customWidth="1"/>
    <col min="400" max="401" width="12.44140625" customWidth="1"/>
    <col min="402" max="405" width="11.44140625" customWidth="1"/>
    <col min="406" max="409" width="12.44140625" customWidth="1"/>
    <col min="410" max="410" width="14.109375" customWidth="1"/>
    <col min="411" max="411" width="12.44140625" customWidth="1"/>
    <col min="412" max="412" width="11.44140625" customWidth="1"/>
    <col min="413" max="413" width="12.44140625" customWidth="1"/>
    <col min="414" max="415" width="11.44140625" customWidth="1"/>
    <col min="416" max="417" width="12.44140625" customWidth="1"/>
    <col min="418" max="420" width="11.44140625" customWidth="1"/>
    <col min="421" max="421" width="12.44140625" customWidth="1"/>
    <col min="422" max="423" width="11.44140625" customWidth="1"/>
    <col min="424" max="425" width="12.44140625" customWidth="1"/>
    <col min="426" max="427" width="11.44140625" customWidth="1"/>
    <col min="428" max="428" width="12.44140625" customWidth="1"/>
    <col min="429" max="429" width="11.44140625" customWidth="1"/>
    <col min="430" max="430" width="12.44140625" customWidth="1"/>
    <col min="431" max="432" width="11.44140625" customWidth="1"/>
    <col min="433" max="433" width="12.44140625" customWidth="1"/>
    <col min="434" max="436" width="11.44140625" customWidth="1"/>
    <col min="437" max="437" width="14.109375" customWidth="1"/>
    <col min="438" max="439" width="11.44140625" customWidth="1"/>
    <col min="440" max="440" width="12.44140625" customWidth="1"/>
    <col min="441" max="441" width="11.44140625" customWidth="1"/>
    <col min="442" max="442" width="12.44140625" customWidth="1"/>
    <col min="443" max="443" width="11.44140625" customWidth="1"/>
    <col min="444" max="444" width="12.44140625" customWidth="1"/>
    <col min="445" max="451" width="11.44140625" customWidth="1"/>
    <col min="452" max="452" width="12.44140625" customWidth="1"/>
    <col min="453" max="453" width="11.44140625" customWidth="1"/>
    <col min="454" max="456" width="12.44140625" customWidth="1"/>
    <col min="457" max="458" width="11.44140625" customWidth="1"/>
    <col min="459" max="459" width="12.44140625" customWidth="1"/>
    <col min="460" max="460" width="11.44140625" customWidth="1"/>
    <col min="461" max="461" width="12.44140625" customWidth="1"/>
    <col min="462" max="462" width="11.44140625" customWidth="1"/>
    <col min="463" max="465" width="12.44140625" customWidth="1"/>
    <col min="466" max="468" width="11.44140625" customWidth="1"/>
    <col min="469" max="469" width="14.109375" customWidth="1"/>
    <col min="470" max="470" width="12.44140625" customWidth="1"/>
    <col min="471" max="471" width="14.109375" customWidth="1"/>
    <col min="472" max="472" width="11.44140625" customWidth="1"/>
    <col min="473" max="473" width="12.44140625" customWidth="1"/>
    <col min="474" max="474" width="14.109375" customWidth="1"/>
    <col min="475" max="475" width="11.44140625" customWidth="1"/>
    <col min="476" max="476" width="12.44140625" customWidth="1"/>
    <col min="477" max="478" width="11.44140625" customWidth="1"/>
    <col min="479" max="479" width="12.44140625" customWidth="1"/>
    <col min="480" max="481" width="11.44140625" customWidth="1"/>
    <col min="482" max="482" width="12.44140625" customWidth="1"/>
    <col min="483" max="483" width="14.109375" customWidth="1"/>
    <col min="484" max="486" width="12.44140625" customWidth="1"/>
    <col min="487" max="487" width="11.44140625" customWidth="1"/>
    <col min="488" max="488" width="12.44140625" customWidth="1"/>
    <col min="489" max="491" width="11.44140625" customWidth="1"/>
    <col min="492" max="492" width="12.44140625" customWidth="1"/>
    <col min="493" max="493" width="14.109375" customWidth="1"/>
    <col min="494" max="495" width="12.44140625" customWidth="1"/>
    <col min="496" max="496" width="11.44140625" customWidth="1"/>
    <col min="497" max="497" width="12.44140625" customWidth="1"/>
    <col min="498" max="498" width="11.44140625" customWidth="1"/>
    <col min="499" max="499" width="14.109375" customWidth="1"/>
    <col min="500" max="500" width="11.44140625" customWidth="1"/>
    <col min="501" max="501" width="14.109375" customWidth="1"/>
    <col min="502" max="507" width="11.44140625" customWidth="1"/>
    <col min="508" max="509" width="12.44140625" customWidth="1"/>
    <col min="510" max="511" width="11.44140625" customWidth="1"/>
    <col min="512" max="512" width="16.109375" customWidth="1"/>
    <col min="513" max="513" width="9.6640625" customWidth="1"/>
    <col min="514" max="514" width="11.44140625" customWidth="1"/>
    <col min="515" max="515" width="9.6640625" customWidth="1"/>
    <col min="516" max="516" width="12.44140625" customWidth="1"/>
    <col min="517" max="517" width="9.6640625" customWidth="1"/>
    <col min="518" max="518" width="11.44140625" customWidth="1"/>
    <col min="519" max="519" width="9.6640625" customWidth="1"/>
    <col min="520" max="520" width="11.44140625" customWidth="1"/>
    <col min="521" max="521" width="9.6640625" customWidth="1"/>
    <col min="522" max="522" width="11.44140625" customWidth="1"/>
    <col min="523" max="523" width="9.6640625" customWidth="1"/>
    <col min="524" max="524" width="12.44140625" bestFit="1" customWidth="1"/>
    <col min="525" max="525" width="9.6640625" customWidth="1"/>
    <col min="526" max="526" width="12.44140625" bestFit="1" customWidth="1"/>
    <col min="527" max="527" width="9.6640625" customWidth="1"/>
    <col min="528" max="528" width="10.44140625" customWidth="1"/>
    <col min="529" max="529" width="11.44140625" customWidth="1"/>
    <col min="530" max="530" width="9.6640625" customWidth="1"/>
    <col min="531" max="531" width="11.44140625" customWidth="1"/>
    <col min="532" max="532" width="9.6640625" customWidth="1"/>
    <col min="533" max="533" width="11.44140625" customWidth="1"/>
    <col min="534" max="534" width="9.6640625" customWidth="1"/>
    <col min="535" max="535" width="12.44140625" bestFit="1" customWidth="1"/>
    <col min="536" max="536" width="9.6640625" customWidth="1"/>
    <col min="537" max="537" width="12.44140625" bestFit="1" customWidth="1"/>
    <col min="538" max="538" width="9.6640625" customWidth="1"/>
    <col min="539" max="539" width="12.44140625" bestFit="1" customWidth="1"/>
    <col min="540" max="540" width="9.6640625" customWidth="1"/>
    <col min="541" max="541" width="11.44140625" customWidth="1"/>
    <col min="542" max="542" width="9.6640625" customWidth="1"/>
    <col min="543" max="543" width="12.44140625" bestFit="1" customWidth="1"/>
    <col min="544" max="544" width="9.6640625" customWidth="1"/>
    <col min="545" max="545" width="11.44140625" customWidth="1"/>
    <col min="546" max="546" width="9.6640625" customWidth="1"/>
    <col min="547" max="547" width="11.44140625" customWidth="1"/>
    <col min="548" max="548" width="9.6640625" customWidth="1"/>
    <col min="549" max="549" width="11.44140625" customWidth="1"/>
    <col min="550" max="550" width="11.21875" customWidth="1"/>
    <col min="551" max="551" width="11.44140625" customWidth="1"/>
    <col min="552" max="552" width="11.21875" customWidth="1"/>
    <col min="553" max="553" width="12.44140625" bestFit="1" customWidth="1"/>
    <col min="554" max="554" width="9.6640625" customWidth="1"/>
    <col min="555" max="555" width="12.44140625" bestFit="1" customWidth="1"/>
    <col min="556" max="556" width="9.6640625" customWidth="1"/>
    <col min="557" max="558" width="12.44140625" customWidth="1"/>
    <col min="559" max="559" width="9.6640625" customWidth="1"/>
    <col min="560" max="560" width="12.44140625" customWidth="1"/>
    <col min="561" max="561" width="9.6640625" customWidth="1"/>
    <col min="562" max="562" width="12.44140625" bestFit="1" customWidth="1"/>
    <col min="563" max="563" width="9.6640625" customWidth="1"/>
    <col min="564" max="564" width="12.44140625" bestFit="1" customWidth="1"/>
    <col min="565" max="565" width="9.6640625" customWidth="1"/>
    <col min="566" max="566" width="11.44140625" customWidth="1"/>
    <col min="567" max="567" width="9.6640625" customWidth="1"/>
    <col min="568" max="568" width="11.44140625" customWidth="1"/>
    <col min="569" max="569" width="9.6640625" customWidth="1"/>
    <col min="570" max="570" width="11.44140625" customWidth="1"/>
    <col min="571" max="571" width="9.6640625" customWidth="1"/>
    <col min="572" max="572" width="12.44140625" bestFit="1" customWidth="1"/>
    <col min="573" max="573" width="9.6640625" customWidth="1"/>
    <col min="574" max="574" width="12.44140625" bestFit="1" customWidth="1"/>
    <col min="575" max="575" width="9.6640625" customWidth="1"/>
    <col min="576" max="576" width="11.44140625" customWidth="1"/>
    <col min="577" max="577" width="9.6640625" customWidth="1"/>
    <col min="578" max="578" width="12.44140625" bestFit="1" customWidth="1"/>
    <col min="579" max="579" width="9.6640625" customWidth="1"/>
    <col min="580" max="580" width="11.44140625" customWidth="1"/>
    <col min="581" max="581" width="9.6640625" customWidth="1"/>
    <col min="582" max="582" width="12.44140625" bestFit="1" customWidth="1"/>
    <col min="583" max="583" width="9.6640625" customWidth="1"/>
    <col min="584" max="584" width="11.44140625" customWidth="1"/>
    <col min="585" max="585" width="9.6640625" customWidth="1"/>
    <col min="586" max="586" width="11.44140625" customWidth="1"/>
    <col min="587" max="587" width="9.6640625" customWidth="1"/>
    <col min="588" max="588" width="11.44140625" customWidth="1"/>
    <col min="589" max="589" width="11.21875" customWidth="1"/>
    <col min="590" max="592" width="11.44140625" customWidth="1"/>
    <col min="593" max="593" width="9.6640625" customWidth="1"/>
    <col min="594" max="594" width="12.44140625" bestFit="1" customWidth="1"/>
    <col min="595" max="595" width="9.6640625" customWidth="1"/>
    <col min="596" max="596" width="11.44140625" customWidth="1"/>
    <col min="597" max="597" width="9.6640625" customWidth="1"/>
    <col min="598" max="598" width="11.44140625" customWidth="1"/>
    <col min="599" max="599" width="9.6640625" customWidth="1"/>
    <col min="600" max="600" width="12.44140625" customWidth="1"/>
    <col min="601" max="601" width="9.6640625" customWidth="1"/>
    <col min="602" max="602" width="11.44140625" bestFit="1" customWidth="1"/>
    <col min="603" max="603" width="9.6640625" customWidth="1"/>
    <col min="604" max="604" width="11.44140625" bestFit="1" customWidth="1"/>
    <col min="605" max="605" width="9.6640625" customWidth="1"/>
    <col min="606" max="606" width="12.44140625" bestFit="1" customWidth="1"/>
    <col min="607" max="607" width="9.6640625" customWidth="1"/>
    <col min="608" max="608" width="12.44140625" bestFit="1" customWidth="1"/>
    <col min="609" max="609" width="9.6640625" customWidth="1"/>
    <col min="610" max="610" width="11.44140625" bestFit="1" customWidth="1"/>
    <col min="611" max="611" width="9.6640625" customWidth="1"/>
    <col min="612" max="612" width="12.44140625" bestFit="1" customWidth="1"/>
    <col min="613" max="613" width="9.6640625" customWidth="1"/>
    <col min="614" max="614" width="11.44140625" bestFit="1" customWidth="1"/>
    <col min="615" max="615" width="9.6640625" customWidth="1"/>
    <col min="616" max="616" width="12.44140625" bestFit="1" customWidth="1"/>
    <col min="617" max="617" width="9.6640625" customWidth="1"/>
    <col min="618" max="618" width="12.44140625" bestFit="1" customWidth="1"/>
    <col min="619" max="619" width="9.6640625" customWidth="1"/>
    <col min="620" max="620" width="11.44140625" bestFit="1" customWidth="1"/>
    <col min="621" max="621" width="9.6640625" customWidth="1"/>
    <col min="622" max="623" width="12.44140625" bestFit="1" customWidth="1"/>
    <col min="624" max="624" width="9.6640625" customWidth="1"/>
    <col min="625" max="625" width="11.44140625" bestFit="1" customWidth="1"/>
    <col min="626" max="626" width="9.6640625" customWidth="1"/>
    <col min="627" max="627" width="11.44140625" bestFit="1" customWidth="1"/>
    <col min="628" max="628" width="9.6640625" customWidth="1"/>
    <col min="629" max="629" width="11.44140625" bestFit="1" customWidth="1"/>
    <col min="630" max="630" width="9.6640625" customWidth="1"/>
    <col min="631" max="631" width="12.44140625" bestFit="1" customWidth="1"/>
    <col min="632" max="632" width="9.6640625" customWidth="1"/>
    <col min="633" max="633" width="11.44140625" bestFit="1" customWidth="1"/>
    <col min="634" max="634" width="9.6640625" customWidth="1"/>
    <col min="635" max="635" width="11.44140625" bestFit="1" customWidth="1"/>
    <col min="636" max="636" width="9.6640625" customWidth="1"/>
    <col min="637" max="637" width="12.44140625" bestFit="1" customWidth="1"/>
    <col min="638" max="638" width="9.6640625" customWidth="1"/>
    <col min="639" max="639" width="11.44140625" bestFit="1" customWidth="1"/>
    <col min="640" max="640" width="9.6640625" customWidth="1"/>
    <col min="641" max="641" width="12.44140625" bestFit="1" customWidth="1"/>
    <col min="642" max="642" width="9.6640625" customWidth="1"/>
    <col min="643" max="643" width="11.44140625" bestFit="1" customWidth="1"/>
    <col min="644" max="644" width="12.44140625" bestFit="1" customWidth="1"/>
    <col min="645" max="645" width="9.6640625" customWidth="1"/>
    <col min="646" max="646" width="12.44140625" bestFit="1" customWidth="1"/>
    <col min="647" max="647" width="9.6640625" customWidth="1"/>
    <col min="648" max="648" width="11.44140625" bestFit="1" customWidth="1"/>
    <col min="649" max="649" width="12.44140625" bestFit="1" customWidth="1"/>
    <col min="650" max="650" width="9.6640625" customWidth="1"/>
    <col min="651" max="651" width="12.44140625" bestFit="1" customWidth="1"/>
    <col min="652" max="652" width="9.6640625" customWidth="1"/>
    <col min="653" max="653" width="11.44140625" bestFit="1" customWidth="1"/>
    <col min="654" max="654" width="9.6640625" customWidth="1"/>
    <col min="655" max="655" width="11.44140625" bestFit="1" customWidth="1"/>
    <col min="656" max="656" width="9.6640625" customWidth="1"/>
    <col min="657" max="657" width="11.44140625" bestFit="1" customWidth="1"/>
    <col min="658" max="658" width="9.6640625" customWidth="1"/>
    <col min="659" max="659" width="12.44140625" bestFit="1" customWidth="1"/>
    <col min="660" max="660" width="9.6640625" customWidth="1"/>
    <col min="661" max="661" width="11.44140625" bestFit="1" customWidth="1"/>
    <col min="662" max="663" width="12.44140625" bestFit="1" customWidth="1"/>
    <col min="664" max="664" width="9.6640625" customWidth="1"/>
    <col min="665" max="665" width="12.44140625" bestFit="1" customWidth="1"/>
    <col min="666" max="666" width="9.6640625" customWidth="1"/>
    <col min="667" max="667" width="11.44140625" customWidth="1"/>
    <col min="668" max="668" width="9.6640625" customWidth="1"/>
    <col min="669" max="669" width="11.44140625" customWidth="1"/>
    <col min="670" max="670" width="9.6640625" customWidth="1"/>
    <col min="671" max="671" width="11.44140625" customWidth="1"/>
    <col min="672" max="672" width="9.6640625" customWidth="1"/>
    <col min="673" max="673" width="12.44140625" bestFit="1" customWidth="1"/>
    <col min="674" max="674" width="9.6640625" customWidth="1"/>
    <col min="675" max="675" width="11.44140625" customWidth="1"/>
    <col min="676" max="676" width="9.6640625" customWidth="1"/>
    <col min="677" max="677" width="11.44140625" customWidth="1"/>
    <col min="678" max="678" width="9.6640625" customWidth="1"/>
    <col min="679" max="679" width="11.44140625" customWidth="1"/>
    <col min="680" max="680" width="9.6640625" customWidth="1"/>
    <col min="681" max="681" width="11.44140625" customWidth="1"/>
    <col min="682" max="682" width="9.6640625" customWidth="1"/>
    <col min="683" max="683" width="11.44140625" customWidth="1"/>
    <col min="684" max="684" width="9.6640625" customWidth="1"/>
    <col min="685" max="685" width="11.44140625" customWidth="1"/>
    <col min="686" max="686" width="9.6640625" customWidth="1"/>
    <col min="687" max="687" width="11.44140625" customWidth="1"/>
    <col min="688" max="688" width="9.6640625" customWidth="1"/>
    <col min="689" max="690" width="11.44140625" customWidth="1"/>
    <col min="691" max="691" width="9.6640625" customWidth="1"/>
    <col min="692" max="692" width="11.44140625" customWidth="1"/>
    <col min="693" max="693" width="9.6640625" customWidth="1"/>
    <col min="694" max="694" width="11.44140625" customWidth="1"/>
    <col min="695" max="695" width="9.6640625" customWidth="1"/>
    <col min="696" max="696" width="12.44140625" bestFit="1" customWidth="1"/>
    <col min="697" max="697" width="11.21875" customWidth="1"/>
    <col min="698" max="698" width="11.44140625" customWidth="1"/>
    <col min="699" max="699" width="9.6640625" customWidth="1"/>
    <col min="700" max="700" width="12.44140625" bestFit="1" customWidth="1"/>
    <col min="701" max="701" width="9.6640625" customWidth="1"/>
    <col min="702" max="702" width="12.44140625" bestFit="1" customWidth="1"/>
    <col min="703" max="703" width="9.6640625" customWidth="1"/>
    <col min="704" max="704" width="12.44140625" bestFit="1" customWidth="1"/>
    <col min="705" max="705" width="9.6640625" customWidth="1"/>
    <col min="706" max="706" width="11.44140625" customWidth="1"/>
    <col min="707" max="707" width="9.6640625" customWidth="1"/>
    <col min="708" max="708" width="11.44140625" customWidth="1"/>
    <col min="709" max="709" width="9.6640625" customWidth="1"/>
    <col min="710" max="710" width="12.44140625" customWidth="1"/>
    <col min="711" max="711" width="9.6640625" customWidth="1"/>
    <col min="712" max="712" width="11.44140625" customWidth="1"/>
    <col min="713" max="713" width="9.6640625" bestFit="1" customWidth="1"/>
    <col min="714" max="714" width="11.44140625" bestFit="1" customWidth="1"/>
    <col min="715" max="715" width="9.6640625" bestFit="1" customWidth="1"/>
    <col min="716" max="716" width="11.44140625" bestFit="1" customWidth="1"/>
    <col min="717" max="717" width="9.6640625" bestFit="1" customWidth="1"/>
    <col min="718" max="718" width="12.44140625" bestFit="1" customWidth="1"/>
    <col min="719" max="719" width="9.6640625" bestFit="1" customWidth="1"/>
    <col min="720" max="720" width="11.44140625" bestFit="1" customWidth="1"/>
    <col min="721" max="721" width="9.6640625" bestFit="1" customWidth="1"/>
    <col min="722" max="722" width="11.44140625" bestFit="1" customWidth="1"/>
    <col min="723" max="723" width="9.6640625" bestFit="1" customWidth="1"/>
    <col min="724" max="724" width="12.44140625" bestFit="1" customWidth="1"/>
    <col min="725" max="725" width="9.6640625" bestFit="1" customWidth="1"/>
    <col min="726" max="726" width="12.44140625" bestFit="1" customWidth="1"/>
    <col min="727" max="727" width="9.6640625" bestFit="1" customWidth="1"/>
    <col min="728" max="728" width="11.44140625" bestFit="1" customWidth="1"/>
    <col min="729" max="729" width="9.6640625" bestFit="1" customWidth="1"/>
    <col min="730" max="730" width="11.44140625" bestFit="1" customWidth="1"/>
    <col min="731" max="731" width="9.6640625" bestFit="1" customWidth="1"/>
    <col min="732" max="732" width="12.44140625" bestFit="1" customWidth="1"/>
    <col min="733" max="733" width="11.21875" bestFit="1" customWidth="1"/>
    <col min="734" max="734" width="11.44140625" bestFit="1" customWidth="1"/>
    <col min="735" max="735" width="9.6640625" bestFit="1" customWidth="1"/>
    <col min="736" max="736" width="12.44140625" bestFit="1" customWidth="1"/>
    <col min="737" max="737" width="9.6640625" bestFit="1" customWidth="1"/>
    <col min="738" max="738" width="11.44140625" bestFit="1" customWidth="1"/>
    <col min="739" max="739" width="9.6640625" bestFit="1" customWidth="1"/>
    <col min="740" max="740" width="11.44140625" bestFit="1" customWidth="1"/>
    <col min="741" max="741" width="9.6640625" bestFit="1" customWidth="1"/>
    <col min="742" max="742" width="12.44140625" bestFit="1" customWidth="1"/>
    <col min="743" max="743" width="9.6640625" bestFit="1" customWidth="1"/>
    <col min="744" max="744" width="11.44140625" bestFit="1" customWidth="1"/>
    <col min="745" max="745" width="9.6640625" bestFit="1" customWidth="1"/>
    <col min="746" max="746" width="11.44140625" bestFit="1" customWidth="1"/>
    <col min="747" max="747" width="9.6640625" bestFit="1" customWidth="1"/>
    <col min="748" max="748" width="11.44140625" bestFit="1" customWidth="1"/>
    <col min="749" max="749" width="12.44140625" bestFit="1" customWidth="1"/>
    <col min="750" max="750" width="9.6640625" bestFit="1" customWidth="1"/>
    <col min="751" max="751" width="11.44140625" bestFit="1" customWidth="1"/>
    <col min="752" max="752" width="12.44140625" bestFit="1" customWidth="1"/>
    <col min="753" max="753" width="9.6640625" bestFit="1" customWidth="1"/>
    <col min="754" max="754" width="12.44140625" bestFit="1" customWidth="1"/>
    <col min="755" max="755" width="9.6640625" bestFit="1" customWidth="1"/>
    <col min="756" max="757" width="12.44140625" bestFit="1" customWidth="1"/>
    <col min="758" max="758" width="9.6640625" bestFit="1" customWidth="1"/>
    <col min="759" max="759" width="11.44140625" bestFit="1" customWidth="1"/>
    <col min="760" max="760" width="9.6640625" bestFit="1" customWidth="1"/>
    <col min="761" max="761" width="12.44140625" bestFit="1" customWidth="1"/>
    <col min="762" max="762" width="9.6640625" bestFit="1" customWidth="1"/>
    <col min="763" max="763" width="12.44140625" bestFit="1" customWidth="1"/>
    <col min="764" max="764" width="9.6640625" bestFit="1" customWidth="1"/>
    <col min="765" max="765" width="11.44140625" bestFit="1" customWidth="1"/>
    <col min="766" max="766" width="9.6640625" bestFit="1" customWidth="1"/>
    <col min="767" max="767" width="11.44140625" bestFit="1" customWidth="1"/>
    <col min="768" max="768" width="9.6640625" bestFit="1" customWidth="1"/>
    <col min="769" max="769" width="11.44140625" bestFit="1" customWidth="1"/>
    <col min="770" max="770" width="9.6640625" bestFit="1" customWidth="1"/>
    <col min="771" max="771" width="12.44140625" bestFit="1" customWidth="1"/>
    <col min="772" max="772" width="9.6640625" bestFit="1" customWidth="1"/>
    <col min="773" max="773" width="11.44140625" bestFit="1" customWidth="1"/>
    <col min="774" max="774" width="9.6640625" bestFit="1" customWidth="1"/>
    <col min="775" max="775" width="12.44140625" bestFit="1" customWidth="1"/>
    <col min="776" max="776" width="9.6640625" bestFit="1" customWidth="1"/>
    <col min="777" max="777" width="11.44140625" bestFit="1" customWidth="1"/>
    <col min="778" max="778" width="9.6640625" bestFit="1" customWidth="1"/>
    <col min="779" max="779" width="11.44140625" bestFit="1" customWidth="1"/>
    <col min="780" max="780" width="9.6640625" bestFit="1" customWidth="1"/>
    <col min="781" max="781" width="11.44140625" bestFit="1" customWidth="1"/>
    <col min="782" max="782" width="9.6640625" bestFit="1" customWidth="1"/>
    <col min="783" max="783" width="11.44140625" bestFit="1" customWidth="1"/>
    <col min="784" max="784" width="9.6640625" bestFit="1" customWidth="1"/>
    <col min="785" max="785" width="12.44140625" bestFit="1" customWidth="1"/>
    <col min="786" max="786" width="11.21875" bestFit="1" customWidth="1"/>
    <col min="787" max="787" width="11.44140625" bestFit="1" customWidth="1"/>
    <col min="788" max="788" width="9.6640625" bestFit="1" customWidth="1"/>
    <col min="789" max="789" width="12.44140625" bestFit="1" customWidth="1"/>
    <col min="790" max="790" width="9.6640625" bestFit="1" customWidth="1"/>
    <col min="791" max="791" width="11.44140625" bestFit="1" customWidth="1"/>
    <col min="792" max="792" width="9.6640625" bestFit="1" customWidth="1"/>
    <col min="793" max="793" width="11.44140625" bestFit="1" customWidth="1"/>
    <col min="794" max="794" width="9.6640625" bestFit="1" customWidth="1"/>
    <col min="795" max="795" width="12.44140625" bestFit="1" customWidth="1"/>
    <col min="796" max="796" width="9.6640625" bestFit="1" customWidth="1"/>
    <col min="797" max="797" width="12.44140625" bestFit="1" customWidth="1"/>
    <col min="798" max="798" width="9.6640625" bestFit="1" customWidth="1"/>
    <col min="799" max="799" width="11.44140625" bestFit="1" customWidth="1"/>
    <col min="800" max="800" width="9.6640625" bestFit="1" customWidth="1"/>
    <col min="801" max="801" width="11.44140625" bestFit="1" customWidth="1"/>
    <col min="802" max="802" width="9.6640625" bestFit="1" customWidth="1"/>
    <col min="803" max="803" width="11.44140625" bestFit="1" customWidth="1"/>
    <col min="804" max="804" width="9.6640625" bestFit="1" customWidth="1"/>
    <col min="805" max="805" width="11.44140625" bestFit="1" customWidth="1"/>
    <col min="806" max="806" width="9.6640625" bestFit="1" customWidth="1"/>
    <col min="807" max="807" width="12.44140625" bestFit="1" customWidth="1"/>
    <col min="808" max="808" width="9.6640625" bestFit="1" customWidth="1"/>
    <col min="809" max="809" width="12.44140625" bestFit="1" customWidth="1"/>
    <col min="810" max="810" width="9.6640625" bestFit="1" customWidth="1"/>
    <col min="811" max="811" width="11.44140625" bestFit="1" customWidth="1"/>
    <col min="812" max="812" width="9.6640625" bestFit="1" customWidth="1"/>
    <col min="813" max="813" width="11.44140625" bestFit="1" customWidth="1"/>
    <col min="814" max="814" width="9.6640625" bestFit="1" customWidth="1"/>
    <col min="815" max="815" width="11.44140625" bestFit="1" customWidth="1"/>
    <col min="816" max="816" width="9.6640625" bestFit="1" customWidth="1"/>
    <col min="817" max="817" width="11.44140625" bestFit="1" customWidth="1"/>
    <col min="818" max="818" width="9.6640625" bestFit="1" customWidth="1"/>
    <col min="819" max="819" width="11.44140625" bestFit="1" customWidth="1"/>
    <col min="820" max="820" width="9.6640625" bestFit="1" customWidth="1"/>
    <col min="821" max="822" width="11.44140625" bestFit="1" customWidth="1"/>
    <col min="823" max="823" width="9.6640625" bestFit="1" customWidth="1"/>
    <col min="824" max="824" width="11.44140625" bestFit="1" customWidth="1"/>
    <col min="825" max="825" width="9.6640625" bestFit="1" customWidth="1"/>
    <col min="826" max="826" width="11.44140625" bestFit="1" customWidth="1"/>
    <col min="827" max="827" width="9.6640625" bestFit="1" customWidth="1"/>
    <col min="828" max="828" width="12.44140625" bestFit="1" customWidth="1"/>
    <col min="829" max="829" width="9.6640625" bestFit="1" customWidth="1"/>
    <col min="830" max="830" width="12.44140625" bestFit="1" customWidth="1"/>
    <col min="831" max="831" width="9.6640625" bestFit="1" customWidth="1"/>
    <col min="832" max="832" width="11.44140625" bestFit="1" customWidth="1"/>
    <col min="833" max="833" width="9.6640625" bestFit="1" customWidth="1"/>
    <col min="834" max="834" width="11.44140625" bestFit="1" customWidth="1"/>
    <col min="835" max="835" width="9.6640625" bestFit="1" customWidth="1"/>
    <col min="836" max="836" width="12.44140625" bestFit="1" customWidth="1"/>
    <col min="837" max="837" width="9.6640625" bestFit="1" customWidth="1"/>
    <col min="838" max="838" width="12.44140625" bestFit="1" customWidth="1"/>
    <col min="839" max="839" width="9.6640625" bestFit="1" customWidth="1"/>
    <col min="840" max="840" width="11.44140625" bestFit="1" customWidth="1"/>
    <col min="841" max="841" width="9.6640625" bestFit="1" customWidth="1"/>
    <col min="842" max="842" width="11.44140625" bestFit="1" customWidth="1"/>
    <col min="843" max="843" width="11.21875" bestFit="1" customWidth="1"/>
    <col min="844" max="844" width="11.44140625" bestFit="1" customWidth="1"/>
    <col min="845" max="845" width="9.6640625" bestFit="1" customWidth="1"/>
    <col min="846" max="846" width="11.44140625" bestFit="1" customWidth="1"/>
    <col min="847" max="847" width="9.6640625" bestFit="1" customWidth="1"/>
    <col min="848" max="848" width="12.44140625" bestFit="1" customWidth="1"/>
    <col min="849" max="849" width="11.21875" bestFit="1" customWidth="1"/>
    <col min="850" max="850" width="12.44140625" bestFit="1" customWidth="1"/>
    <col min="851" max="851" width="9.6640625" bestFit="1" customWidth="1"/>
    <col min="852" max="852" width="12.44140625" bestFit="1" customWidth="1"/>
    <col min="853" max="853" width="9.6640625" bestFit="1" customWidth="1"/>
    <col min="854" max="854" width="12.44140625" bestFit="1" customWidth="1"/>
    <col min="855" max="855" width="9.6640625" bestFit="1" customWidth="1"/>
    <col min="856" max="857" width="12.44140625" bestFit="1" customWidth="1"/>
    <col min="858" max="858" width="9.6640625" bestFit="1" customWidth="1"/>
    <col min="859" max="860" width="11.44140625" bestFit="1" customWidth="1"/>
    <col min="861" max="861" width="9.6640625" bestFit="1" customWidth="1"/>
    <col min="862" max="862" width="11.44140625" bestFit="1" customWidth="1"/>
    <col min="863" max="863" width="9.6640625" bestFit="1" customWidth="1"/>
    <col min="864" max="864" width="11.44140625" bestFit="1" customWidth="1"/>
    <col min="865" max="865" width="12.44140625" bestFit="1" customWidth="1"/>
    <col min="866" max="866" width="9.6640625" bestFit="1" customWidth="1"/>
    <col min="867" max="867" width="11.44140625" bestFit="1" customWidth="1"/>
    <col min="868" max="868" width="9.6640625" bestFit="1" customWidth="1"/>
    <col min="869" max="869" width="11.44140625" bestFit="1" customWidth="1"/>
    <col min="870" max="870" width="9.6640625" bestFit="1" customWidth="1"/>
    <col min="871" max="871" width="12.44140625" bestFit="1" customWidth="1"/>
    <col min="872" max="872" width="9.6640625" bestFit="1" customWidth="1"/>
    <col min="873" max="873" width="12.44140625" bestFit="1" customWidth="1"/>
    <col min="874" max="874" width="9.6640625" bestFit="1" customWidth="1"/>
    <col min="875" max="875" width="11.44140625" bestFit="1" customWidth="1"/>
    <col min="876" max="876" width="9.6640625" bestFit="1" customWidth="1"/>
    <col min="877" max="877" width="11.44140625" bestFit="1" customWidth="1"/>
    <col min="878" max="878" width="9.6640625" bestFit="1" customWidth="1"/>
    <col min="879" max="879" width="11.44140625" bestFit="1" customWidth="1"/>
    <col min="880" max="880" width="11.21875" bestFit="1" customWidth="1"/>
    <col min="881" max="881" width="11.44140625" bestFit="1" customWidth="1"/>
    <col min="882" max="882" width="12.44140625" bestFit="1" customWidth="1"/>
    <col min="883" max="883" width="9.6640625" bestFit="1" customWidth="1"/>
    <col min="884" max="884" width="11.44140625" bestFit="1" customWidth="1"/>
    <col min="885" max="885" width="9.6640625" bestFit="1" customWidth="1"/>
    <col min="886" max="886" width="11.44140625" bestFit="1" customWidth="1"/>
    <col min="887" max="887" width="9.6640625" bestFit="1" customWidth="1"/>
    <col min="888" max="888" width="12.44140625" bestFit="1" customWidth="1"/>
    <col min="889" max="889" width="9.6640625" bestFit="1" customWidth="1"/>
    <col min="890" max="890" width="12.44140625" bestFit="1" customWidth="1"/>
    <col min="891" max="891" width="9.6640625" bestFit="1" customWidth="1"/>
    <col min="892" max="892" width="11.44140625" bestFit="1" customWidth="1"/>
    <col min="893" max="893" width="9.6640625" bestFit="1" customWidth="1"/>
    <col min="894" max="894" width="11.44140625" bestFit="1" customWidth="1"/>
    <col min="895" max="895" width="9.6640625" bestFit="1" customWidth="1"/>
    <col min="896" max="896" width="12.44140625" bestFit="1" customWidth="1"/>
    <col min="897" max="897" width="9.6640625" bestFit="1" customWidth="1"/>
    <col min="898" max="898" width="11.44140625" bestFit="1" customWidth="1"/>
    <col min="899" max="899" width="9.6640625" bestFit="1" customWidth="1"/>
    <col min="900" max="900" width="11.44140625" bestFit="1" customWidth="1"/>
    <col min="901" max="901" width="12.44140625" bestFit="1" customWidth="1"/>
    <col min="902" max="902" width="9.6640625" bestFit="1" customWidth="1"/>
    <col min="903" max="903" width="11.44140625" bestFit="1" customWidth="1"/>
    <col min="904" max="904" width="9.6640625" bestFit="1" customWidth="1"/>
    <col min="905" max="905" width="11.44140625" bestFit="1" customWidth="1"/>
    <col min="906" max="906" width="9.6640625" bestFit="1" customWidth="1"/>
    <col min="907" max="907" width="12.44140625" bestFit="1" customWidth="1"/>
    <col min="908" max="908" width="9.6640625" bestFit="1" customWidth="1"/>
    <col min="909" max="909" width="11.44140625" bestFit="1" customWidth="1"/>
    <col min="910" max="910" width="9.6640625" bestFit="1" customWidth="1"/>
    <col min="911" max="911" width="11.44140625" bestFit="1" customWidth="1"/>
    <col min="912" max="912" width="9.6640625" bestFit="1" customWidth="1"/>
    <col min="913" max="913" width="11.44140625" bestFit="1" customWidth="1"/>
    <col min="914" max="914" width="9.6640625" bestFit="1" customWidth="1"/>
    <col min="915" max="915" width="12.44140625" bestFit="1" customWidth="1"/>
    <col min="916" max="916" width="9.6640625" bestFit="1" customWidth="1"/>
    <col min="917" max="917" width="11.44140625" bestFit="1" customWidth="1"/>
    <col min="918" max="918" width="9.6640625" bestFit="1" customWidth="1"/>
    <col min="919" max="919" width="11.44140625" bestFit="1" customWidth="1"/>
    <col min="920" max="920" width="9.6640625" bestFit="1" customWidth="1"/>
    <col min="921" max="921" width="12.44140625" bestFit="1" customWidth="1"/>
    <col min="922" max="922" width="9.6640625" bestFit="1" customWidth="1"/>
    <col min="923" max="923" width="11.44140625" bestFit="1" customWidth="1"/>
    <col min="924" max="924" width="9.6640625" bestFit="1" customWidth="1"/>
    <col min="925" max="925" width="11.44140625" bestFit="1" customWidth="1"/>
    <col min="926" max="926" width="9.6640625" bestFit="1" customWidth="1"/>
    <col min="927" max="927" width="11.44140625" bestFit="1" customWidth="1"/>
    <col min="928" max="928" width="9.6640625" bestFit="1" customWidth="1"/>
    <col min="929" max="929" width="12.44140625" bestFit="1" customWidth="1"/>
    <col min="930" max="930" width="11.21875" bestFit="1" customWidth="1"/>
    <col min="931" max="931" width="11.44140625" bestFit="1" customWidth="1"/>
    <col min="932" max="932" width="9.6640625" bestFit="1" customWidth="1"/>
    <col min="933" max="933" width="11.44140625" bestFit="1" customWidth="1"/>
    <col min="934" max="934" width="9.6640625" bestFit="1" customWidth="1"/>
    <col min="935" max="936" width="11.44140625" bestFit="1" customWidth="1"/>
    <col min="937" max="937" width="9.6640625" bestFit="1" customWidth="1"/>
    <col min="938" max="938" width="11.44140625" bestFit="1" customWidth="1"/>
    <col min="939" max="939" width="9.6640625" bestFit="1" customWidth="1"/>
    <col min="940" max="940" width="11.44140625" bestFit="1" customWidth="1"/>
    <col min="941" max="941" width="9.6640625" bestFit="1" customWidth="1"/>
    <col min="942" max="942" width="11.44140625" bestFit="1" customWidth="1"/>
    <col min="943" max="943" width="9.6640625" bestFit="1" customWidth="1"/>
    <col min="944" max="944" width="11.44140625" bestFit="1" customWidth="1"/>
    <col min="945" max="945" width="9.6640625" bestFit="1" customWidth="1"/>
    <col min="946" max="946" width="12.44140625" bestFit="1" customWidth="1"/>
    <col min="947" max="947" width="9.6640625" bestFit="1" customWidth="1"/>
    <col min="948" max="948" width="11.44140625" bestFit="1" customWidth="1"/>
    <col min="949" max="949" width="9.6640625" bestFit="1" customWidth="1"/>
    <col min="950" max="950" width="12.44140625" bestFit="1" customWidth="1"/>
    <col min="951" max="951" width="9.6640625" bestFit="1" customWidth="1"/>
    <col min="952" max="952" width="12.44140625" bestFit="1" customWidth="1"/>
    <col min="953" max="953" width="9.6640625" bestFit="1" customWidth="1"/>
    <col min="954" max="954" width="12.44140625" bestFit="1" customWidth="1"/>
    <col min="955" max="955" width="9.6640625" bestFit="1" customWidth="1"/>
    <col min="956" max="956" width="11.44140625" bestFit="1" customWidth="1"/>
    <col min="957" max="957" width="9.6640625" bestFit="1" customWidth="1"/>
    <col min="958" max="958" width="11.44140625" bestFit="1" customWidth="1"/>
    <col min="959" max="959" width="9.6640625" bestFit="1" customWidth="1"/>
    <col min="960" max="960" width="12.44140625" bestFit="1" customWidth="1"/>
    <col min="961" max="961" width="9.6640625" bestFit="1" customWidth="1"/>
    <col min="962" max="962" width="11.44140625" bestFit="1" customWidth="1"/>
    <col min="963" max="963" width="9.6640625" bestFit="1" customWidth="1"/>
    <col min="964" max="964" width="12.44140625" bestFit="1" customWidth="1"/>
    <col min="965" max="965" width="9.6640625" bestFit="1" customWidth="1"/>
    <col min="966" max="966" width="11.44140625" bestFit="1" customWidth="1"/>
    <col min="967" max="967" width="9.6640625" bestFit="1" customWidth="1"/>
    <col min="968" max="968" width="12.44140625" bestFit="1" customWidth="1"/>
    <col min="969" max="969" width="9.6640625" bestFit="1" customWidth="1"/>
    <col min="970" max="970" width="12.44140625" bestFit="1" customWidth="1"/>
    <col min="971" max="971" width="9.6640625" bestFit="1" customWidth="1"/>
    <col min="972" max="973" width="12.44140625" bestFit="1" customWidth="1"/>
    <col min="974" max="974" width="9.6640625" bestFit="1" customWidth="1"/>
    <col min="975" max="975" width="11.44140625" bestFit="1" customWidth="1"/>
    <col min="976" max="976" width="9.6640625" bestFit="1" customWidth="1"/>
    <col min="977" max="977" width="11.44140625" bestFit="1" customWidth="1"/>
    <col min="978" max="978" width="9.6640625" bestFit="1" customWidth="1"/>
    <col min="979" max="979" width="11.44140625" bestFit="1" customWidth="1"/>
    <col min="980" max="980" width="9.6640625" bestFit="1" customWidth="1"/>
    <col min="981" max="981" width="11.44140625" bestFit="1" customWidth="1"/>
    <col min="982" max="983" width="12.44140625" bestFit="1" customWidth="1"/>
    <col min="984" max="984" width="9.6640625" bestFit="1" customWidth="1"/>
    <col min="985" max="985" width="11.44140625" bestFit="1" customWidth="1"/>
    <col min="986" max="986" width="12.44140625" bestFit="1" customWidth="1"/>
    <col min="987" max="987" width="9.6640625" bestFit="1" customWidth="1"/>
    <col min="988" max="988" width="12.44140625" bestFit="1" customWidth="1"/>
    <col min="989" max="989" width="9.6640625" bestFit="1" customWidth="1"/>
    <col min="990" max="990" width="11.44140625" bestFit="1" customWidth="1"/>
    <col min="991" max="991" width="9.6640625" bestFit="1" customWidth="1"/>
    <col min="992" max="992" width="12.44140625" bestFit="1" customWidth="1"/>
    <col min="993" max="993" width="9.6640625" bestFit="1" customWidth="1"/>
    <col min="994" max="994" width="12.44140625" bestFit="1" customWidth="1"/>
    <col min="995" max="995" width="9.6640625" bestFit="1" customWidth="1"/>
    <col min="996" max="996" width="11.44140625" bestFit="1" customWidth="1"/>
    <col min="997" max="997" width="9.6640625" bestFit="1" customWidth="1"/>
    <col min="998" max="998" width="12.44140625" bestFit="1" customWidth="1"/>
    <col min="999" max="999" width="9.6640625" bestFit="1" customWidth="1"/>
    <col min="1000" max="1000" width="11.44140625" bestFit="1" customWidth="1"/>
    <col min="1001" max="1001" width="9.6640625" bestFit="1" customWidth="1"/>
    <col min="1002" max="1002" width="11.44140625" bestFit="1" customWidth="1"/>
    <col min="1003" max="1003" width="9.6640625" bestFit="1" customWidth="1"/>
    <col min="1004" max="1004" width="12.44140625" bestFit="1" customWidth="1"/>
    <col min="1005" max="1005" width="9.6640625" bestFit="1" customWidth="1"/>
    <col min="1006" max="1006" width="11.44140625" bestFit="1" customWidth="1"/>
    <col min="1007" max="1007" width="9.6640625" bestFit="1" customWidth="1"/>
    <col min="1008" max="1008" width="11.44140625" bestFit="1" customWidth="1"/>
    <col min="1009" max="1009" width="9.6640625" bestFit="1" customWidth="1"/>
    <col min="1010" max="1010" width="12.44140625" bestFit="1" customWidth="1"/>
    <col min="1011" max="1011" width="9.6640625" bestFit="1" customWidth="1"/>
    <col min="1012" max="1012" width="14.109375" bestFit="1" customWidth="1"/>
    <col min="1013" max="1013" width="9.6640625" bestFit="1" customWidth="1"/>
    <col min="1014" max="1014" width="12.44140625" bestFit="1" customWidth="1"/>
    <col min="1015" max="1015" width="9.6640625" bestFit="1" customWidth="1"/>
    <col min="1016" max="1016" width="11.44140625" bestFit="1" customWidth="1"/>
    <col min="1017" max="1017" width="12.44140625" bestFit="1" customWidth="1"/>
    <col min="1018" max="1018" width="9.6640625" bestFit="1" customWidth="1"/>
    <col min="1019" max="1019" width="11.44140625" bestFit="1" customWidth="1"/>
    <col min="1020" max="1020" width="12.44140625" bestFit="1" customWidth="1"/>
    <col min="1021" max="1021" width="9.6640625" bestFit="1" customWidth="1"/>
    <col min="1022" max="1022" width="11.44140625" bestFit="1" customWidth="1"/>
    <col min="1023" max="1023" width="9.6640625" bestFit="1" customWidth="1"/>
    <col min="1024" max="1024" width="12.44140625" bestFit="1" customWidth="1"/>
    <col min="1025" max="1025" width="9.6640625" bestFit="1" customWidth="1"/>
    <col min="1026" max="1026" width="11.44140625" bestFit="1" customWidth="1"/>
    <col min="1027" max="1027" width="11.21875" bestFit="1" customWidth="1"/>
    <col min="1028" max="1028" width="11.44140625" bestFit="1" customWidth="1"/>
    <col min="1029" max="1029" width="11.21875" bestFit="1" customWidth="1"/>
    <col min="1030" max="1030" width="11.44140625" bestFit="1" customWidth="1"/>
    <col min="1031" max="1031" width="11.21875" bestFit="1" customWidth="1"/>
    <col min="1032" max="1032" width="12.44140625" bestFit="1" customWidth="1"/>
    <col min="1033" max="1033" width="11.21875" bestFit="1" customWidth="1"/>
    <col min="1034" max="1034" width="14.109375" bestFit="1" customWidth="1"/>
    <col min="1035" max="1035" width="9.6640625" bestFit="1" customWidth="1"/>
    <col min="1036" max="1036" width="12.44140625" bestFit="1" customWidth="1"/>
    <col min="1037" max="1037" width="9.6640625" bestFit="1" customWidth="1"/>
    <col min="1038" max="1038" width="12.44140625" bestFit="1" customWidth="1"/>
    <col min="1039" max="1039" width="9.6640625" bestFit="1" customWidth="1"/>
    <col min="1040" max="1040" width="11.44140625" bestFit="1" customWidth="1"/>
    <col min="1041" max="1041" width="11.21875" bestFit="1" customWidth="1"/>
    <col min="1042" max="1042" width="12.44140625" bestFit="1" customWidth="1"/>
    <col min="1043" max="1043" width="9.6640625" bestFit="1" customWidth="1"/>
    <col min="1044" max="1044" width="11.44140625" bestFit="1" customWidth="1"/>
    <col min="1045" max="1045" width="9.6640625" bestFit="1" customWidth="1"/>
    <col min="1046" max="1046" width="14.109375" bestFit="1" customWidth="1"/>
    <col min="1047" max="1047" width="11.21875" bestFit="1" customWidth="1"/>
    <col min="1048" max="1048" width="11.44140625" bestFit="1" customWidth="1"/>
    <col min="1049" max="1049" width="9.6640625" bestFit="1" customWidth="1"/>
    <col min="1050" max="1050" width="14.109375" bestFit="1" customWidth="1"/>
    <col min="1051" max="1051" width="11.21875" bestFit="1" customWidth="1"/>
    <col min="1052" max="1052" width="11.44140625" bestFit="1" customWidth="1"/>
    <col min="1053" max="1053" width="11.21875" bestFit="1" customWidth="1"/>
    <col min="1054" max="1054" width="11.44140625" bestFit="1" customWidth="1"/>
    <col min="1055" max="1055" width="9.6640625" bestFit="1" customWidth="1"/>
    <col min="1056" max="1056" width="11.44140625" bestFit="1" customWidth="1"/>
    <col min="1057" max="1057" width="11.21875" bestFit="1" customWidth="1"/>
    <col min="1058" max="1058" width="11.44140625" bestFit="1" customWidth="1"/>
    <col min="1059" max="1059" width="9.6640625" bestFit="1" customWidth="1"/>
    <col min="1060" max="1060" width="11.44140625" bestFit="1" customWidth="1"/>
    <col min="1061" max="1061" width="11.21875" bestFit="1" customWidth="1"/>
    <col min="1062" max="1062" width="11.44140625" bestFit="1" customWidth="1"/>
    <col min="1063" max="1063" width="9.6640625" bestFit="1" customWidth="1"/>
    <col min="1064" max="1064" width="12.44140625" bestFit="1" customWidth="1"/>
    <col min="1065" max="1065" width="11.21875" bestFit="1" customWidth="1"/>
    <col min="1066" max="1066" width="12.44140625" bestFit="1" customWidth="1"/>
    <col min="1067" max="1067" width="11.21875" bestFit="1" customWidth="1"/>
    <col min="1068" max="1068" width="11.44140625" bestFit="1" customWidth="1"/>
    <col min="1069" max="1069" width="9.6640625" bestFit="1" customWidth="1"/>
    <col min="1070" max="1070" width="11.44140625" bestFit="1" customWidth="1"/>
    <col min="1071" max="1071" width="11.21875" bestFit="1" customWidth="1"/>
    <col min="1072" max="1072" width="11" bestFit="1" customWidth="1"/>
  </cols>
  <sheetData>
    <row r="1" spans="1:9" x14ac:dyDescent="0.3">
      <c r="A1" s="10" t="s">
        <v>52</v>
      </c>
      <c r="B1" t="s">
        <v>51</v>
      </c>
      <c r="C1" t="s">
        <v>53</v>
      </c>
    </row>
    <row r="2" spans="1:9" x14ac:dyDescent="0.3">
      <c r="A2" s="11" t="s">
        <v>43</v>
      </c>
      <c r="B2" s="12">
        <v>2814104.06</v>
      </c>
      <c r="C2" s="14">
        <v>155315</v>
      </c>
      <c r="I2" s="13"/>
    </row>
    <row r="3" spans="1:9" x14ac:dyDescent="0.3">
      <c r="A3" s="11" t="s">
        <v>38</v>
      </c>
      <c r="B3" s="12">
        <v>1826804.8849999998</v>
      </c>
      <c r="C3" s="14">
        <v>146846</v>
      </c>
    </row>
    <row r="4" spans="1:9" x14ac:dyDescent="0.3">
      <c r="A4" s="11" t="s">
        <v>39</v>
      </c>
      <c r="B4" s="12">
        <v>2114754.8800000004</v>
      </c>
      <c r="C4" s="14">
        <v>154198</v>
      </c>
    </row>
    <row r="5" spans="1:9" x14ac:dyDescent="0.3">
      <c r="A5" s="11" t="s">
        <v>40</v>
      </c>
      <c r="B5" s="12">
        <v>4797437.9499999993</v>
      </c>
      <c r="C5" s="14">
        <v>338239.5</v>
      </c>
    </row>
    <row r="6" spans="1:9" x14ac:dyDescent="0.3">
      <c r="A6" s="11" t="s">
        <v>41</v>
      </c>
      <c r="B6" s="12">
        <v>2305992.4649999999</v>
      </c>
      <c r="C6" s="14">
        <v>162424.5</v>
      </c>
    </row>
    <row r="7" spans="1:9" x14ac:dyDescent="0.3">
      <c r="A7" s="11" t="s">
        <v>42</v>
      </c>
      <c r="B7" s="12">
        <v>3034608.0200000005</v>
      </c>
      <c r="C7" s="14">
        <v>168783</v>
      </c>
    </row>
    <row r="8" spans="1:9" x14ac:dyDescent="0.3">
      <c r="A8" s="11" t="s">
        <v>50</v>
      </c>
      <c r="B8" s="12">
        <v>16893702.260000002</v>
      </c>
      <c r="C8" s="14">
        <v>1125806</v>
      </c>
    </row>
    <row r="15" spans="1:9" x14ac:dyDescent="0.3">
      <c r="D15" s="12"/>
    </row>
    <row r="16" spans="1:9" x14ac:dyDescent="0.3">
      <c r="D16" s="12"/>
    </row>
    <row r="17" spans="4:4" x14ac:dyDescent="0.3">
      <c r="D17" s="12"/>
    </row>
    <row r="39" spans="3:4" x14ac:dyDescent="0.3">
      <c r="C39" s="12"/>
      <c r="D39" s="12"/>
    </row>
    <row r="40" spans="3:4" x14ac:dyDescent="0.3">
      <c r="C40" s="12"/>
      <c r="D40" s="12"/>
    </row>
    <row r="41" spans="3:4" x14ac:dyDescent="0.3">
      <c r="C41" s="12"/>
      <c r="D41" s="12"/>
    </row>
    <row r="42" spans="3:4" x14ac:dyDescent="0.3">
      <c r="C42" s="12"/>
      <c r="D42" s="12"/>
    </row>
    <row r="43" spans="3:4" x14ac:dyDescent="0.3">
      <c r="C43" s="12"/>
      <c r="D43" s="12"/>
    </row>
    <row r="44" spans="3:4" x14ac:dyDescent="0.3">
      <c r="C44" s="12"/>
      <c r="D44" s="12"/>
    </row>
    <row r="45" spans="3:4" x14ac:dyDescent="0.3">
      <c r="C45" s="12"/>
      <c r="D45" s="12"/>
    </row>
    <row r="46" spans="3:4" x14ac:dyDescent="0.3">
      <c r="C46" s="12"/>
      <c r="D46" s="12"/>
    </row>
    <row r="47" spans="3:4" x14ac:dyDescent="0.3">
      <c r="C47" s="12"/>
      <c r="D47" s="12"/>
    </row>
    <row r="48" spans="3:4" x14ac:dyDescent="0.3">
      <c r="C48" s="12"/>
      <c r="D48" s="12"/>
    </row>
    <row r="49" spans="3:4" x14ac:dyDescent="0.3">
      <c r="C49" s="12"/>
      <c r="D49" s="12"/>
    </row>
    <row r="50" spans="3:4" x14ac:dyDescent="0.3">
      <c r="C50" s="12"/>
      <c r="D50" s="12"/>
    </row>
    <row r="51" spans="3:4" x14ac:dyDescent="0.3">
      <c r="C51" s="12"/>
      <c r="D51"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90" zoomScaleNormal="90" workbookViewId="0">
      <selection activeCell="C10" sqref="C10"/>
    </sheetView>
  </sheetViews>
  <sheetFormatPr defaultRowHeight="14.4" x14ac:dyDescent="0.3"/>
  <cols>
    <col min="1" max="1" width="11.21875" customWidth="1"/>
    <col min="2" max="2" width="13.44140625" bestFit="1" customWidth="1"/>
    <col min="3" max="3" width="15.21875" bestFit="1" customWidth="1"/>
    <col min="4" max="4" width="13.44140625" bestFit="1" customWidth="1"/>
    <col min="5" max="5" width="13.44140625" customWidth="1"/>
    <col min="6" max="6" width="13.44140625" bestFit="1" customWidth="1"/>
    <col min="7" max="7" width="15.21875" bestFit="1" customWidth="1"/>
    <col min="8" max="8" width="13.44140625" bestFit="1" customWidth="1"/>
    <col min="9" max="9" width="13.44140625" customWidth="1"/>
    <col min="10" max="13" width="15.21875" bestFit="1" customWidth="1"/>
    <col min="14" max="14" width="16.33203125" bestFit="1" customWidth="1"/>
    <col min="15" max="15" width="15.109375" bestFit="1" customWidth="1"/>
    <col min="16" max="16" width="16.33203125" bestFit="1" customWidth="1"/>
    <col min="17" max="17" width="7" customWidth="1"/>
    <col min="18" max="18" width="10.88671875" bestFit="1" customWidth="1"/>
    <col min="19" max="19" width="7" customWidth="1"/>
    <col min="20" max="20" width="8.21875" customWidth="1"/>
    <col min="21" max="21" width="8.109375" customWidth="1"/>
    <col min="22" max="22" width="10.33203125" bestFit="1" customWidth="1"/>
    <col min="23" max="23" width="8.109375" customWidth="1"/>
    <col min="24" max="24" width="10.21875" bestFit="1" customWidth="1"/>
    <col min="25" max="25" width="8.109375" customWidth="1"/>
    <col min="26" max="26" width="11.21875" bestFit="1" customWidth="1"/>
  </cols>
  <sheetData>
    <row r="1" spans="1:14" x14ac:dyDescent="0.3">
      <c r="A1" s="29" t="s">
        <v>51</v>
      </c>
      <c r="B1" s="10" t="s">
        <v>54</v>
      </c>
    </row>
    <row r="2" spans="1:14" x14ac:dyDescent="0.3">
      <c r="A2" s="10" t="s">
        <v>37</v>
      </c>
      <c r="B2" t="s">
        <v>21</v>
      </c>
      <c r="C2" t="s">
        <v>22</v>
      </c>
      <c r="D2" t="s">
        <v>23</v>
      </c>
      <c r="E2" t="s">
        <v>24</v>
      </c>
      <c r="F2" t="s">
        <v>25</v>
      </c>
      <c r="G2" t="s">
        <v>26</v>
      </c>
      <c r="H2" t="s">
        <v>27</v>
      </c>
      <c r="I2" t="s">
        <v>28</v>
      </c>
      <c r="J2" t="s">
        <v>29</v>
      </c>
      <c r="K2" t="s">
        <v>30</v>
      </c>
      <c r="L2" t="s">
        <v>31</v>
      </c>
      <c r="M2" t="s">
        <v>32</v>
      </c>
      <c r="N2" t="s">
        <v>50</v>
      </c>
    </row>
    <row r="3" spans="1:14" x14ac:dyDescent="0.3">
      <c r="A3" s="11" t="s">
        <v>43</v>
      </c>
      <c r="B3" s="12">
        <v>-35162.550000000003</v>
      </c>
      <c r="C3" s="12">
        <v>623275</v>
      </c>
      <c r="D3" s="12">
        <v>139179</v>
      </c>
      <c r="E3" s="12">
        <v>66134.399999999994</v>
      </c>
      <c r="F3" s="12">
        <v>-32255.5</v>
      </c>
      <c r="G3" s="12">
        <v>126849.03</v>
      </c>
      <c r="H3" s="12">
        <v>26787.539999999997</v>
      </c>
      <c r="I3" s="12">
        <v>106916.4</v>
      </c>
      <c r="J3" s="12">
        <v>635721.2300000001</v>
      </c>
      <c r="K3" s="12">
        <v>682620.8899999999</v>
      </c>
      <c r="L3" s="12">
        <v>75846.75</v>
      </c>
      <c r="M3" s="12">
        <v>398191.87</v>
      </c>
      <c r="N3" s="21">
        <v>2814104.0600000005</v>
      </c>
    </row>
    <row r="4" spans="1:14" x14ac:dyDescent="0.3">
      <c r="A4" s="11" t="s">
        <v>38</v>
      </c>
      <c r="B4" s="12">
        <v>58392.399999999994</v>
      </c>
      <c r="C4" s="12">
        <v>62347.92</v>
      </c>
      <c r="D4" s="12">
        <v>381527</v>
      </c>
      <c r="E4" s="12">
        <v>24140.175000000003</v>
      </c>
      <c r="F4" s="12">
        <v>39864.6</v>
      </c>
      <c r="G4" s="12">
        <v>190785.75</v>
      </c>
      <c r="H4" s="12">
        <v>60198</v>
      </c>
      <c r="I4" s="12">
        <v>-46515.31</v>
      </c>
      <c r="J4" s="12">
        <v>53872.320000000022</v>
      </c>
      <c r="K4" s="12">
        <v>315991.72000000003</v>
      </c>
      <c r="L4" s="12">
        <v>49675.270000000004</v>
      </c>
      <c r="M4" s="12">
        <v>636525.04</v>
      </c>
      <c r="N4" s="21">
        <v>1826804.885</v>
      </c>
    </row>
    <row r="5" spans="1:14" x14ac:dyDescent="0.3">
      <c r="A5" s="11" t="s">
        <v>39</v>
      </c>
      <c r="B5" s="12">
        <v>293968.40000000002</v>
      </c>
      <c r="C5" s="12">
        <v>7220.82</v>
      </c>
      <c r="D5" s="12">
        <v>35667.9</v>
      </c>
      <c r="E5" s="12">
        <v>337205.5</v>
      </c>
      <c r="F5" s="12">
        <v>353733.16</v>
      </c>
      <c r="G5" s="12">
        <v>115545.31999999999</v>
      </c>
      <c r="H5" s="12">
        <v>44378.649999999994</v>
      </c>
      <c r="I5" s="12">
        <v>162685.9</v>
      </c>
      <c r="J5" s="12">
        <v>364726.62000000005</v>
      </c>
      <c r="K5" s="12">
        <v>266049.36</v>
      </c>
      <c r="L5" s="12">
        <v>55395.429999999993</v>
      </c>
      <c r="M5" s="12">
        <v>78177.820000000007</v>
      </c>
      <c r="N5" s="21">
        <v>2114754.88</v>
      </c>
    </row>
    <row r="6" spans="1:14" x14ac:dyDescent="0.3">
      <c r="A6" s="11" t="s">
        <v>40</v>
      </c>
      <c r="B6" s="12">
        <v>391609.33500000002</v>
      </c>
      <c r="C6" s="12">
        <v>91362.4</v>
      </c>
      <c r="D6" s="12">
        <v>47876.049999999996</v>
      </c>
      <c r="E6" s="12">
        <v>160125.29499999998</v>
      </c>
      <c r="F6" s="12">
        <v>403172.82999999996</v>
      </c>
      <c r="G6" s="12">
        <v>622671.81000000006</v>
      </c>
      <c r="H6" s="12">
        <v>433175.49</v>
      </c>
      <c r="I6" s="12">
        <v>64795.979999999996</v>
      </c>
      <c r="J6" s="12">
        <v>222557.11999999997</v>
      </c>
      <c r="K6" s="12">
        <v>323605.98999999993</v>
      </c>
      <c r="L6" s="12">
        <v>1106605.22</v>
      </c>
      <c r="M6" s="12">
        <v>929880.43000000017</v>
      </c>
      <c r="N6" s="21">
        <v>4797437.9499999993</v>
      </c>
    </row>
    <row r="7" spans="1:14" x14ac:dyDescent="0.3">
      <c r="A7" s="11" t="s">
        <v>41</v>
      </c>
      <c r="B7" s="12">
        <v>33366.275000000001</v>
      </c>
      <c r="C7" s="12">
        <v>-20943.75</v>
      </c>
      <c r="D7" s="12">
        <v>55917.36</v>
      </c>
      <c r="E7" s="12">
        <v>89802.3</v>
      </c>
      <c r="F7" s="12">
        <v>23387.31</v>
      </c>
      <c r="G7" s="12">
        <v>385862.35</v>
      </c>
      <c r="H7" s="12">
        <v>333606</v>
      </c>
      <c r="I7" s="12">
        <v>71311.45</v>
      </c>
      <c r="J7" s="12">
        <v>11556.899999999998</v>
      </c>
      <c r="K7" s="12">
        <v>1079709.3099999998</v>
      </c>
      <c r="L7" s="12">
        <v>85740.28</v>
      </c>
      <c r="M7" s="12">
        <v>156676.68</v>
      </c>
      <c r="N7" s="21">
        <v>2305992.4649999999</v>
      </c>
    </row>
    <row r="8" spans="1:14" x14ac:dyDescent="0.3">
      <c r="A8" s="11" t="s">
        <v>42</v>
      </c>
      <c r="B8" s="12">
        <v>71854.820000000007</v>
      </c>
      <c r="C8" s="12">
        <v>385285</v>
      </c>
      <c r="D8" s="12">
        <v>9699.5600000000013</v>
      </c>
      <c r="E8" s="12">
        <v>252576.9</v>
      </c>
      <c r="F8" s="12">
        <v>40737.660000000003</v>
      </c>
      <c r="G8" s="12">
        <v>32039.560000000005</v>
      </c>
      <c r="H8" s="12">
        <v>25719.999999999996</v>
      </c>
      <c r="I8" s="12">
        <v>431872</v>
      </c>
      <c r="J8" s="12">
        <v>498301.08000000007</v>
      </c>
      <c r="K8" s="12">
        <v>771803.75</v>
      </c>
      <c r="L8" s="12">
        <v>-3160.4499999999971</v>
      </c>
      <c r="M8" s="12">
        <v>517878.13999999996</v>
      </c>
      <c r="N8" s="21">
        <v>3034608.02</v>
      </c>
    </row>
    <row r="9" spans="1:14" x14ac:dyDescent="0.3">
      <c r="A9" s="11" t="s">
        <v>50</v>
      </c>
      <c r="B9" s="12">
        <v>814028.67999999993</v>
      </c>
      <c r="C9" s="12">
        <v>1148547.3900000001</v>
      </c>
      <c r="D9" s="12">
        <v>669866.87000000011</v>
      </c>
      <c r="E9" s="12">
        <v>929984.57000000007</v>
      </c>
      <c r="F9" s="12">
        <v>828640.05999999994</v>
      </c>
      <c r="G9" s="12">
        <v>1473753.8200000003</v>
      </c>
      <c r="H9" s="12">
        <v>923865.67999999993</v>
      </c>
      <c r="I9" s="12">
        <v>791066.41999999993</v>
      </c>
      <c r="J9" s="12">
        <v>1786735.27</v>
      </c>
      <c r="K9" s="12">
        <v>3439781.0199999996</v>
      </c>
      <c r="L9" s="12">
        <v>1370102.5</v>
      </c>
      <c r="M9" s="12">
        <v>2717329.9800000004</v>
      </c>
      <c r="N9" s="12">
        <v>16893702.259999998</v>
      </c>
    </row>
  </sheetData>
  <conditionalFormatting pivot="1" sqref="B3:M8">
    <cfRule type="dataBar" priority="1">
      <dataBar>
        <cfvo type="min"/>
        <cfvo type="max"/>
        <color rgb="FF63C384"/>
      </dataBar>
      <extLst>
        <ext xmlns:x14="http://schemas.microsoft.com/office/spreadsheetml/2009/9/main" uri="{B025F937-C7B1-47D3-B67F-A62EFF666E3E}">
          <x14:id>{1F9B1D5D-57AC-4A2E-BC7A-C81931923253}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F9B1D5D-57AC-4A2E-BC7A-C81931923253}">
            <x14:dataBar minLength="0" maxLength="100" border="1" gradient="0" negativeBarBorderColorSameAsPositive="0">
              <x14:cfvo type="autoMin"/>
              <x14:cfvo type="autoMax"/>
              <x14:borderColor rgb="FF63C384"/>
              <x14:negativeFillColor rgb="FFFF3300"/>
              <x14:negativeBorderColor rgb="FFFF3300"/>
              <x14:axisColor theme="1"/>
            </x14:dataBar>
          </x14:cfRule>
          <xm:sqref>B3:M8</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Data</vt:lpstr>
      <vt:lpstr>Product Summary Statistics</vt:lpstr>
      <vt:lpstr>Product Totals-SUMIF</vt:lpstr>
      <vt:lpstr>PivotTable-Country</vt:lpstr>
      <vt:lpstr>PivotTable and Chart-Products</vt:lpstr>
      <vt:lpstr>Pivot Table-Monthly Profit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Leopoldine</dc:creator>
  <cp:lastModifiedBy>Leopoldine</cp:lastModifiedBy>
  <dcterms:created xsi:type="dcterms:W3CDTF">2014-01-28T02:45:41Z</dcterms:created>
  <dcterms:modified xsi:type="dcterms:W3CDTF">2023-08-21T20:20:28Z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