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lugi" sheetId="1" r:id="rId4"/>
    <sheet state="visible" name="Inwestycje" sheetId="2" r:id="rId5"/>
    <sheet state="visible" name="Grudzień" sheetId="3" r:id="rId6"/>
    <sheet state="visible" name="styczen" sheetId="4" r:id="rId7"/>
    <sheet state="visible" name="Luty" sheetId="5" r:id="rId8"/>
    <sheet state="visible" name="marzec" sheetId="6" r:id="rId9"/>
    <sheet state="visible" name="kwiecien" sheetId="7" r:id="rId10"/>
    <sheet state="visible" name="maj" sheetId="8" r:id="rId11"/>
    <sheet state="visible" name="Czerwiec" sheetId="9" r:id="rId12"/>
    <sheet state="visible" name="lipiec" sheetId="10" r:id="rId13"/>
  </sheets>
  <definedNames/>
  <calcPr/>
</workbook>
</file>

<file path=xl/sharedStrings.xml><?xml version="1.0" encoding="utf-8"?>
<sst xmlns="http://schemas.openxmlformats.org/spreadsheetml/2006/main" count="743" uniqueCount="269">
  <si>
    <t>Rodzice Mai</t>
  </si>
  <si>
    <t>Rodzice Jacka</t>
  </si>
  <si>
    <t>suma</t>
  </si>
  <si>
    <t>fasolka</t>
  </si>
  <si>
    <t>ubezpieczenie</t>
  </si>
  <si>
    <t>pożyczone damian</t>
  </si>
  <si>
    <t>auta naprawy</t>
  </si>
  <si>
    <t>oddane</t>
  </si>
  <si>
    <t>prezenty</t>
  </si>
  <si>
    <t>podatek</t>
  </si>
  <si>
    <t>Na 2025</t>
  </si>
  <si>
    <t>Od</t>
  </si>
  <si>
    <t>Suma:</t>
  </si>
  <si>
    <t>Wpływy</t>
  </si>
  <si>
    <t>Wydatki</t>
  </si>
  <si>
    <t>różnica:</t>
  </si>
  <si>
    <t>wydatki</t>
  </si>
  <si>
    <t>Jedzenie</t>
  </si>
  <si>
    <t>paliwo</t>
  </si>
  <si>
    <t>raty i podatki</t>
  </si>
  <si>
    <t>inne</t>
  </si>
  <si>
    <t>fastfoody</t>
  </si>
  <si>
    <t>Pensja jacek</t>
  </si>
  <si>
    <t>biedra</t>
  </si>
  <si>
    <t>LPG</t>
  </si>
  <si>
    <t>podatek za dom</t>
  </si>
  <si>
    <t>obudowa+kabel</t>
  </si>
  <si>
    <t>mcdonald</t>
  </si>
  <si>
    <t>800+ tymek</t>
  </si>
  <si>
    <t>lpg</t>
  </si>
  <si>
    <t>internet</t>
  </si>
  <si>
    <t>ubrania HM</t>
  </si>
  <si>
    <t>berlin böner kebap</t>
  </si>
  <si>
    <t>800+ antek</t>
  </si>
  <si>
    <t>lidl</t>
  </si>
  <si>
    <t>nifty</t>
  </si>
  <si>
    <t>telefon antek</t>
  </si>
  <si>
    <t>burger drwala</t>
  </si>
  <si>
    <t>alimenty</t>
  </si>
  <si>
    <t>kredyt</t>
  </si>
  <si>
    <t>apteka</t>
  </si>
  <si>
    <t>kfc</t>
  </si>
  <si>
    <t>zasilek</t>
  </si>
  <si>
    <t>energa</t>
  </si>
  <si>
    <t>auto wycieraczki</t>
  </si>
  <si>
    <t>telefon</t>
  </si>
  <si>
    <t>netto</t>
  </si>
  <si>
    <t>parking</t>
  </si>
  <si>
    <t>kebab</t>
  </si>
  <si>
    <t>zwrot ikea</t>
  </si>
  <si>
    <t>gzella</t>
  </si>
  <si>
    <t>pazy</t>
  </si>
  <si>
    <t>pensja druga</t>
  </si>
  <si>
    <t>chuinka</t>
  </si>
  <si>
    <t>karta sodexo</t>
  </si>
  <si>
    <t xml:space="preserve">castorama </t>
  </si>
  <si>
    <t>zasilek pup</t>
  </si>
  <si>
    <t>sklep gdansk</t>
  </si>
  <si>
    <t>action</t>
  </si>
  <si>
    <t xml:space="preserve">Jacek Mikołajki </t>
  </si>
  <si>
    <t>fryzjer</t>
  </si>
  <si>
    <t>biedronka</t>
  </si>
  <si>
    <t>baterie</t>
  </si>
  <si>
    <t>yt</t>
  </si>
  <si>
    <t xml:space="preserve">biedronka </t>
  </si>
  <si>
    <t>prezent maja</t>
  </si>
  <si>
    <t>prezent antek</t>
  </si>
  <si>
    <t>prezent rodzice</t>
  </si>
  <si>
    <t>makro</t>
  </si>
  <si>
    <t>poduszki</t>
  </si>
  <si>
    <t>telefon jacek</t>
  </si>
  <si>
    <t>caufland</t>
  </si>
  <si>
    <t>pepco</t>
  </si>
  <si>
    <t>termometry</t>
  </si>
  <si>
    <t>stół</t>
  </si>
  <si>
    <t>Aldi</t>
  </si>
  <si>
    <t>play</t>
  </si>
  <si>
    <t>lewiatan</t>
  </si>
  <si>
    <t>obiady</t>
  </si>
  <si>
    <t>viedronka</t>
  </si>
  <si>
    <t>castorama</t>
  </si>
  <si>
    <t>badania</t>
  </si>
  <si>
    <t>kawalerski</t>
  </si>
  <si>
    <t>kable rozruchowe</t>
  </si>
  <si>
    <t>petardy</t>
  </si>
  <si>
    <t>youtube</t>
  </si>
  <si>
    <t>olx laptop</t>
  </si>
  <si>
    <t>zabka</t>
  </si>
  <si>
    <t xml:space="preserve">magnez </t>
  </si>
  <si>
    <t xml:space="preserve">McDonald </t>
  </si>
  <si>
    <t xml:space="preserve">makro </t>
  </si>
  <si>
    <t>google one</t>
  </si>
  <si>
    <t>ginekolog</t>
  </si>
  <si>
    <t>mc</t>
  </si>
  <si>
    <t>apteka wyprawka</t>
  </si>
  <si>
    <t>dodatek antek</t>
  </si>
  <si>
    <t>zwrot za nadplate</t>
  </si>
  <si>
    <t>inpost</t>
  </si>
  <si>
    <t>niedziela</t>
  </si>
  <si>
    <t>cashback</t>
  </si>
  <si>
    <t>rossman</t>
  </si>
  <si>
    <t>allegro pay</t>
  </si>
  <si>
    <t>Antek obiady</t>
  </si>
  <si>
    <t>wygrana w konkursie</t>
  </si>
  <si>
    <t>kk</t>
  </si>
  <si>
    <t>dywanik</t>
  </si>
  <si>
    <t>orlen</t>
  </si>
  <si>
    <t>telefony</t>
  </si>
  <si>
    <t>aspirator do noska</t>
  </si>
  <si>
    <t xml:space="preserve">pudełka </t>
  </si>
  <si>
    <t>lidk</t>
  </si>
  <si>
    <t>paznokcie</t>
  </si>
  <si>
    <t>olej</t>
  </si>
  <si>
    <t>dealz</t>
  </si>
  <si>
    <t>wesele</t>
  </si>
  <si>
    <t>kartka wesele</t>
  </si>
  <si>
    <t>kosmetyki</t>
  </si>
  <si>
    <t>empik ksiazki</t>
  </si>
  <si>
    <t>marynarka pasek</t>
  </si>
  <si>
    <t>tkmax</t>
  </si>
  <si>
    <t>?</t>
  </si>
  <si>
    <t>lekarz</t>
  </si>
  <si>
    <t>Rossman dd i db</t>
  </si>
  <si>
    <t xml:space="preserve">ginekolog </t>
  </si>
  <si>
    <t>prad</t>
  </si>
  <si>
    <t>kebab tczew</t>
  </si>
  <si>
    <t>kotdog</t>
  </si>
  <si>
    <t>pizza</t>
  </si>
  <si>
    <t xml:space="preserve">Żabka </t>
  </si>
  <si>
    <t xml:space="preserve">Antka fizjo </t>
  </si>
  <si>
    <t xml:space="preserve">McDonald's </t>
  </si>
  <si>
    <t>zwrot</t>
  </si>
  <si>
    <t>automaty</t>
  </si>
  <si>
    <t xml:space="preserve">bawialnia </t>
  </si>
  <si>
    <t>kebs</t>
  </si>
  <si>
    <t>badanie techniczne</t>
  </si>
  <si>
    <t>MACZEK</t>
  </si>
  <si>
    <t>zwroty od rodzicow</t>
  </si>
  <si>
    <t>farba</t>
  </si>
  <si>
    <t>maczek</t>
  </si>
  <si>
    <t>gaz</t>
  </si>
  <si>
    <t>zeszły miesiąc</t>
  </si>
  <si>
    <t>1.3 z poprzedniego miesiaca jesli na -</t>
  </si>
  <si>
    <t>cukiernia</t>
  </si>
  <si>
    <t>upc</t>
  </si>
  <si>
    <t>akumulator</t>
  </si>
  <si>
    <t>piekarnia</t>
  </si>
  <si>
    <t>google</t>
  </si>
  <si>
    <t>aldi</t>
  </si>
  <si>
    <t>kino</t>
  </si>
  <si>
    <t>kaufland</t>
  </si>
  <si>
    <t>telegony</t>
  </si>
  <si>
    <t>paczki</t>
  </si>
  <si>
    <t>fundacja</t>
  </si>
  <si>
    <t xml:space="preserve">kwiaty </t>
  </si>
  <si>
    <t>mama i ja</t>
  </si>
  <si>
    <t>ilość gotówki na koniec marca(27 czy coś)</t>
  </si>
  <si>
    <t>rezerwacja</t>
  </si>
  <si>
    <t>amberexpo</t>
  </si>
  <si>
    <t>rezerwacja na 3 wyjscia</t>
  </si>
  <si>
    <t>gazzz</t>
  </si>
  <si>
    <t>prąd</t>
  </si>
  <si>
    <t>buty smyk</t>
  </si>
  <si>
    <t>el-pi-dżi</t>
  </si>
  <si>
    <t>notariusz</t>
  </si>
  <si>
    <t>nieliczone 1000</t>
  </si>
  <si>
    <t>obiady Antek</t>
  </si>
  <si>
    <t xml:space="preserve">apteka </t>
  </si>
  <si>
    <t>mx</t>
  </si>
  <si>
    <t>lg</t>
  </si>
  <si>
    <t xml:space="preserve">poczta </t>
  </si>
  <si>
    <t>mariola</t>
  </si>
  <si>
    <t>hazard</t>
  </si>
  <si>
    <t>wygrana</t>
  </si>
  <si>
    <t>parkingi</t>
  </si>
  <si>
    <t>karta</t>
  </si>
  <si>
    <t>alelgro</t>
  </si>
  <si>
    <t>1.2 z poprzedniego miesiaca jesli na -</t>
  </si>
  <si>
    <t>allegro</t>
  </si>
  <si>
    <t xml:space="preserve">cookido </t>
  </si>
  <si>
    <t>drewno</t>
  </si>
  <si>
    <t>kwiaty</t>
  </si>
  <si>
    <t>korek</t>
  </si>
  <si>
    <t>scieki</t>
  </si>
  <si>
    <t>alilo</t>
  </si>
  <si>
    <t>I rata grunt</t>
  </si>
  <si>
    <t>klocki</t>
  </si>
  <si>
    <t>fizjo tymek</t>
  </si>
  <si>
    <t>nigaflux</t>
  </si>
  <si>
    <t>smieci</t>
  </si>
  <si>
    <t>jedzenie</t>
  </si>
  <si>
    <t>rosman</t>
  </si>
  <si>
    <t>kindle  :)</t>
  </si>
  <si>
    <t>różnica  dla BM</t>
  </si>
  <si>
    <t>orzeczenie</t>
  </si>
  <si>
    <t>palifko</t>
  </si>
  <si>
    <t>antka fizjo</t>
  </si>
  <si>
    <t>makdoland</t>
  </si>
  <si>
    <t>metto</t>
  </si>
  <si>
    <t>borygo</t>
  </si>
  <si>
    <t>parking.</t>
  </si>
  <si>
    <t>lody</t>
  </si>
  <si>
    <t>elpidżi</t>
  </si>
  <si>
    <t>apteka.</t>
  </si>
  <si>
    <t>800+ wojtuś</t>
  </si>
  <si>
    <t xml:space="preserve">Lewiatan </t>
  </si>
  <si>
    <t xml:space="preserve">obiady Antek </t>
  </si>
  <si>
    <t>wstrzymane lub przerzucone w inwestycje=2625.4+9.96+452.76-1500</t>
  </si>
  <si>
    <t>zdjecie</t>
  </si>
  <si>
    <t>roßman</t>
  </si>
  <si>
    <t>bujak</t>
  </si>
  <si>
    <t>netflix</t>
  </si>
  <si>
    <t>woda</t>
  </si>
  <si>
    <t>znaczek</t>
  </si>
  <si>
    <t>spotify</t>
  </si>
  <si>
    <t>alergolog</t>
  </si>
  <si>
    <t>gmail</t>
  </si>
  <si>
    <t>palma</t>
  </si>
  <si>
    <t>biedry</t>
  </si>
  <si>
    <t>papierniczy</t>
  </si>
  <si>
    <t>Antek fizjo</t>
  </si>
  <si>
    <t>haos</t>
  </si>
  <si>
    <t>badania diag</t>
  </si>
  <si>
    <t xml:space="preserve">rynek Chwaszczyno </t>
  </si>
  <si>
    <t>tramplina</t>
  </si>
  <si>
    <t>krynica</t>
  </si>
  <si>
    <t>mc(?)</t>
  </si>
  <si>
    <t xml:space="preserve">Action </t>
  </si>
  <si>
    <t>pudelko</t>
  </si>
  <si>
    <t>livio</t>
  </si>
  <si>
    <t>perfumy</t>
  </si>
  <si>
    <t xml:space="preserve">allegro </t>
  </si>
  <si>
    <t>TGTG</t>
  </si>
  <si>
    <t xml:space="preserve">dzień mamy </t>
  </si>
  <si>
    <t xml:space="preserve">Castorama </t>
  </si>
  <si>
    <t xml:space="preserve">kawa szkoła </t>
  </si>
  <si>
    <t>ssp</t>
  </si>
  <si>
    <t xml:space="preserve">Mrówka </t>
  </si>
  <si>
    <t xml:space="preserve">truskawki </t>
  </si>
  <si>
    <t>kerfur</t>
  </si>
  <si>
    <t>jak dojade</t>
  </si>
  <si>
    <t>auchan</t>
  </si>
  <si>
    <t xml:space="preserve">gofry </t>
  </si>
  <si>
    <t xml:space="preserve">prąd </t>
  </si>
  <si>
    <t>antka fizjo rezerwacja</t>
  </si>
  <si>
    <t>picie</t>
  </si>
  <si>
    <t>wycieczka antek</t>
  </si>
  <si>
    <t xml:space="preserve">psychiatra </t>
  </si>
  <si>
    <t>leki</t>
  </si>
  <si>
    <t>mak</t>
  </si>
  <si>
    <t xml:space="preserve">Lidl </t>
  </si>
  <si>
    <t>benzyna</t>
  </si>
  <si>
    <t>reumatolog tymek</t>
  </si>
  <si>
    <t xml:space="preserve">szczepienie </t>
  </si>
  <si>
    <t>1400m</t>
  </si>
  <si>
    <t xml:space="preserve"> okulary Maja</t>
  </si>
  <si>
    <t>lexi</t>
  </si>
  <si>
    <t>dilz</t>
  </si>
  <si>
    <t>automat</t>
  </si>
  <si>
    <t>kredyt(plot)</t>
  </si>
  <si>
    <t>mrowka</t>
  </si>
  <si>
    <t>polo</t>
  </si>
  <si>
    <t>1022.96N</t>
  </si>
  <si>
    <t>namiot</t>
  </si>
  <si>
    <t>YT</t>
  </si>
  <si>
    <t>ubrania</t>
  </si>
  <si>
    <t>okulista antek</t>
  </si>
  <si>
    <t>gotówka w krynicy</t>
  </si>
  <si>
    <t>cocodrilo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</si>
</sst>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  <scheme val="minor"/>
    </font>
    <font>
      <sz val="8.0"/>
      <color rgb="FF222222"/>
      <name val="Sans-serif"/>
    </font>
    <font>
      <sz val="8.0"/>
      <color rgb="FF222222"/>
      <name val="Arial"/>
    </font>
    <font>
      <strike/>
      <color theme="1"/>
      <name val="Arial"/>
      <scheme val="minor"/>
    </font>
    <font>
      <color theme="0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1" fillId="0" fontId="1" numFmtId="0" xfId="0" applyBorder="1" applyFont="1"/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Alignment="1" applyBorder="1" applyFont="1">
      <alignment readingOrder="0"/>
    </xf>
    <xf borderId="4" fillId="0" fontId="1" numFmtId="0" xfId="0" applyBorder="1" applyFont="1"/>
    <xf borderId="5" fillId="0" fontId="1" numFmtId="0" xfId="0" applyAlignment="1" applyBorder="1" applyFont="1">
      <alignment readingOrder="0"/>
    </xf>
    <xf borderId="6" fillId="0" fontId="1" numFmtId="0" xfId="0" applyAlignment="1" applyBorder="1" applyFont="1">
      <alignment readingOrder="0"/>
    </xf>
    <xf borderId="0" fillId="2" fontId="2" numFmtId="0" xfId="0" applyAlignment="1" applyFill="1" applyFont="1">
      <alignment readingOrder="0"/>
    </xf>
    <xf borderId="5" fillId="0" fontId="1" numFmtId="0" xfId="0" applyBorder="1" applyFont="1"/>
    <xf borderId="6" fillId="0" fontId="1" numFmtId="0" xfId="0" applyBorder="1" applyFont="1"/>
    <xf borderId="5" fillId="0" fontId="1" numFmtId="0" xfId="0" applyAlignment="1" applyBorder="1" applyFont="1">
      <alignment horizontal="right" readingOrder="0"/>
    </xf>
    <xf borderId="6" fillId="0" fontId="1" numFmtId="0" xfId="0" applyAlignment="1" applyBorder="1" applyFont="1">
      <alignment horizontal="center" readingOrder="0"/>
    </xf>
    <xf borderId="7" fillId="0" fontId="1" numFmtId="0" xfId="0" applyAlignment="1" applyBorder="1" applyFont="1">
      <alignment readingOrder="0"/>
    </xf>
    <xf borderId="8" fillId="0" fontId="1" numFmtId="0" xfId="0" applyAlignment="1" applyBorder="1" applyFont="1">
      <alignment readingOrder="0"/>
    </xf>
    <xf borderId="7" fillId="0" fontId="1" numFmtId="0" xfId="0" applyBorder="1" applyFont="1"/>
    <xf borderId="8" fillId="0" fontId="1" numFmtId="0" xfId="0" applyBorder="1" applyFont="1"/>
    <xf borderId="0" fillId="2" fontId="3" numFmtId="0" xfId="0" applyAlignment="1" applyFont="1">
      <alignment readingOrder="0"/>
    </xf>
    <xf borderId="2" fillId="0" fontId="1" numFmtId="2" xfId="0" applyBorder="1" applyFont="1" applyNumberFormat="1"/>
    <xf borderId="0" fillId="0" fontId="1" numFmtId="2" xfId="0" applyFont="1" applyNumberFormat="1"/>
    <xf borderId="6" fillId="0" fontId="4" numFmtId="0" xfId="0" applyAlignment="1" applyBorder="1" applyFont="1">
      <alignment readingOrder="0"/>
    </xf>
    <xf borderId="7" fillId="0" fontId="5" numFmtId="0" xfId="0" applyAlignment="1" applyBorder="1" applyFont="1">
      <alignment readingOrder="0"/>
    </xf>
    <xf borderId="8" fillId="0" fontId="5" numFmtId="0" xfId="0" applyAlignment="1" applyBorder="1" applyFont="1">
      <alignment readingOrder="0"/>
    </xf>
    <xf borderId="2" fillId="3" fontId="1" numFmtId="0" xfId="0" applyAlignment="1" applyBorder="1" applyFill="1" applyFont="1">
      <alignment readingOrder="0"/>
    </xf>
    <xf borderId="5" fillId="3" fontId="1" numFmtId="0" xfId="0" applyAlignment="1" applyBorder="1" applyFont="1">
      <alignment readingOrder="0"/>
    </xf>
    <xf borderId="0" fillId="3" fontId="3" numFmtId="0" xfId="0" applyAlignment="1" applyFont="1">
      <alignment readingOrder="0"/>
    </xf>
    <xf borderId="2" fillId="0" fontId="1" numFmtId="2" xfId="0" applyAlignment="1" applyBorder="1" applyFont="1" applyNumberFormat="1">
      <alignment readingOrder="0"/>
    </xf>
    <xf borderId="6" fillId="3" fontId="1" numFmtId="0" xfId="0" applyAlignment="1" applyBorder="1" applyFont="1">
      <alignment readingOrder="0"/>
    </xf>
  </cellXfs>
  <cellStyles count="1">
    <cellStyle xfId="0" name="Normal" builtinId="0"/>
  </cellStyles>
  <dxfs count="2">
    <dxf>
      <font>
        <strike/>
      </font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1" t="s">
        <v>0</v>
      </c>
      <c r="C3" s="2"/>
      <c r="D3" s="3"/>
      <c r="E3" s="1" t="s">
        <v>1</v>
      </c>
      <c r="F3" s="2"/>
    </row>
    <row r="4">
      <c r="B4" s="1" t="s">
        <v>2</v>
      </c>
      <c r="C4" s="2">
        <f>SUM(C5:C18)</f>
        <v>-1.7</v>
      </c>
      <c r="E4" s="1" t="s">
        <v>2</v>
      </c>
      <c r="F4" s="2">
        <f>SUM(F5:F22)</f>
        <v>13111</v>
      </c>
      <c r="H4" s="4">
        <f>C4+F4</f>
        <v>13109.3</v>
      </c>
    </row>
    <row r="5">
      <c r="B5" s="1" t="s">
        <v>3</v>
      </c>
      <c r="C5" s="1">
        <v>998.3</v>
      </c>
      <c r="E5" s="1" t="s">
        <v>4</v>
      </c>
      <c r="F5" s="1">
        <v>1451.0</v>
      </c>
    </row>
    <row r="6">
      <c r="B6" s="1" t="s">
        <v>5</v>
      </c>
      <c r="C6" s="1">
        <v>2000.0</v>
      </c>
      <c r="E6" s="1" t="s">
        <v>6</v>
      </c>
      <c r="F6" s="1">
        <v>4160.0</v>
      </c>
    </row>
    <row r="7">
      <c r="B7" s="1" t="s">
        <v>7</v>
      </c>
      <c r="C7" s="1">
        <v>-3000.0</v>
      </c>
      <c r="E7" s="1" t="s">
        <v>8</v>
      </c>
      <c r="F7" s="1">
        <v>1500.0</v>
      </c>
    </row>
    <row r="8">
      <c r="B8" s="2"/>
      <c r="C8" s="2"/>
      <c r="E8" s="1" t="s">
        <v>9</v>
      </c>
      <c r="F8" s="1">
        <v>6000.0</v>
      </c>
    </row>
    <row r="9">
      <c r="B9" s="2"/>
      <c r="C9" s="2"/>
      <c r="E9" s="2"/>
      <c r="F9" s="2"/>
    </row>
    <row r="10">
      <c r="B10" s="2"/>
      <c r="C10" s="2"/>
      <c r="E10" s="2"/>
      <c r="F10" s="2"/>
    </row>
    <row r="11">
      <c r="B11" s="2"/>
      <c r="C11" s="2"/>
      <c r="E11" s="2"/>
      <c r="F11" s="2"/>
    </row>
    <row r="12">
      <c r="B12" s="2"/>
      <c r="C12" s="2"/>
      <c r="E12" s="2"/>
      <c r="F12" s="2"/>
    </row>
    <row r="13">
      <c r="B13" s="2"/>
      <c r="C13" s="2"/>
      <c r="E13" s="2"/>
      <c r="F13" s="2"/>
    </row>
    <row r="14">
      <c r="B14" s="2"/>
      <c r="C14" s="2"/>
      <c r="E14" s="2"/>
      <c r="F14" s="2"/>
    </row>
    <row r="15">
      <c r="B15" s="2"/>
      <c r="C15" s="2"/>
      <c r="E15" s="2"/>
      <c r="F15" s="2"/>
    </row>
    <row r="16">
      <c r="B16" s="2"/>
      <c r="C16" s="2"/>
      <c r="E16" s="2"/>
      <c r="F16" s="2"/>
    </row>
    <row r="17">
      <c r="B17" s="2"/>
      <c r="C17" s="2"/>
      <c r="E17" s="2"/>
      <c r="F17" s="2"/>
    </row>
    <row r="18">
      <c r="B18" s="2"/>
      <c r="C18" s="2"/>
      <c r="E18" s="2"/>
      <c r="F18" s="2"/>
    </row>
    <row r="19">
      <c r="B19" s="2"/>
      <c r="C19" s="2"/>
      <c r="E19" s="2"/>
      <c r="F19" s="2"/>
    </row>
    <row r="20">
      <c r="B20" s="2"/>
      <c r="C20" s="2"/>
      <c r="E20" s="2"/>
      <c r="F20" s="2"/>
    </row>
    <row r="21">
      <c r="B21" s="2"/>
      <c r="C21" s="2"/>
      <c r="E21" s="2"/>
      <c r="F21" s="2"/>
    </row>
    <row r="22">
      <c r="B22" s="2"/>
      <c r="C22" s="2"/>
      <c r="E22" s="2"/>
      <c r="F22" s="2"/>
    </row>
    <row r="23">
      <c r="B23" s="2"/>
      <c r="C23" s="2"/>
      <c r="E23" s="2"/>
      <c r="F23" s="2"/>
    </row>
  </sheetData>
  <conditionalFormatting sqref="B5">
    <cfRule type="expression" dxfId="0" priority="1">
      <formula>C5=0</formula>
    </cfRule>
  </conditionalFormatting>
  <conditionalFormatting sqref="C5">
    <cfRule type="cellIs" dxfId="0" priority="2" operator="equal">
      <formula>0</formula>
    </cfRule>
  </conditionalFormatting>
  <conditionalFormatting sqref="C6">
    <cfRule type="cellIs" dxfId="0" priority="3" operator="equal">
      <formula>0</formula>
    </cfRule>
  </conditionalFormatting>
  <conditionalFormatting sqref="B6">
    <cfRule type="expression" dxfId="1" priority="4">
      <formula>C6=0</formula>
    </cfRule>
  </conditionalFormatting>
  <conditionalFormatting sqref="E5">
    <cfRule type="expression" dxfId="0" priority="5">
      <formula>F5=0</formula>
    </cfRule>
  </conditionalFormatting>
  <conditionalFormatting sqref="E6">
    <cfRule type="expression" dxfId="0" priority="6">
      <formula>F6=0</formula>
    </cfRule>
  </conditionalFormatting>
  <conditionalFormatting sqref="E7">
    <cfRule type="expression" dxfId="0" priority="7">
      <formula>F7=0</formula>
    </cfRule>
  </conditionalFormatting>
  <conditionalFormatting sqref="F5">
    <cfRule type="cellIs" dxfId="0" priority="8" operator="equal">
      <formula>0</formula>
    </cfRule>
  </conditionalFormatting>
  <conditionalFormatting sqref="F6">
    <cfRule type="cellIs" dxfId="0" priority="9" operator="equal">
      <formula>0</formula>
    </cfRule>
  </conditionalFormatting>
  <conditionalFormatting sqref="F7">
    <cfRule type="cellIs" dxfId="0" priority="10" operator="equal">
      <formula>0</formula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4.88"/>
  </cols>
  <sheetData>
    <row r="1">
      <c r="A1" s="5" t="s">
        <v>12</v>
      </c>
      <c r="B1" s="6"/>
    </row>
    <row r="2">
      <c r="A2" s="5" t="s">
        <v>13</v>
      </c>
      <c r="B2" s="21">
        <f>SUM(O11:O21)</f>
        <v>5994.41</v>
      </c>
    </row>
    <row r="3">
      <c r="A3" s="5" t="s">
        <v>14</v>
      </c>
      <c r="B3" s="21">
        <f>SUM(B10:J10)</f>
        <v>7558.56</v>
      </c>
    </row>
    <row r="4">
      <c r="A4" s="5" t="s">
        <v>15</v>
      </c>
      <c r="B4" s="21">
        <f>B2-B3</f>
        <v>-1564.15</v>
      </c>
    </row>
    <row r="5">
      <c r="A5" s="5" t="s">
        <v>193</v>
      </c>
      <c r="B5" s="21">
        <f>SUM(O11:O20)-SUM(B10:K10)</f>
        <v>2341.44</v>
      </c>
    </row>
    <row r="10">
      <c r="A10" s="3" t="s">
        <v>16</v>
      </c>
      <c r="B10" s="4">
        <f>SUM(B12:B51)</f>
        <v>2500</v>
      </c>
      <c r="D10" s="4">
        <f>SUM(D12:D39)</f>
        <v>1000</v>
      </c>
      <c r="F10" s="4">
        <f>SUM(F12:F39)</f>
        <v>2978.56</v>
      </c>
      <c r="H10" s="4">
        <f>SUM(H12:H51)</f>
        <v>680</v>
      </c>
      <c r="J10" s="4">
        <f>SUM(J12:J39)</f>
        <v>400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5">
        <v>6000.0</v>
      </c>
    </row>
    <row r="12">
      <c r="B12" s="9">
        <v>2500.0</v>
      </c>
      <c r="C12" s="10" t="s">
        <v>157</v>
      </c>
      <c r="D12" s="9">
        <v>1000.0</v>
      </c>
      <c r="E12" s="10" t="s">
        <v>157</v>
      </c>
      <c r="F12" s="9">
        <v>50.0</v>
      </c>
      <c r="G12" s="10" t="s">
        <v>85</v>
      </c>
      <c r="H12" s="9"/>
      <c r="I12" s="10"/>
      <c r="J12" s="9">
        <v>400.0</v>
      </c>
      <c r="K12" s="10" t="s">
        <v>157</v>
      </c>
      <c r="N12" s="5" t="s">
        <v>28</v>
      </c>
      <c r="O12" s="5">
        <v>800.0</v>
      </c>
    </row>
    <row r="13">
      <c r="B13" s="9"/>
      <c r="C13" s="10"/>
      <c r="D13" s="9"/>
      <c r="E13" s="10"/>
      <c r="F13" s="20"/>
      <c r="G13" s="10" t="s">
        <v>243</v>
      </c>
      <c r="H13" s="9">
        <v>680.0</v>
      </c>
      <c r="I13" s="10" t="s">
        <v>244</v>
      </c>
      <c r="J13" s="9"/>
      <c r="K13" s="10"/>
      <c r="N13" s="5" t="s">
        <v>33</v>
      </c>
      <c r="O13" s="5">
        <v>800.0</v>
      </c>
    </row>
    <row r="14">
      <c r="B14" s="9"/>
      <c r="C14" s="10"/>
      <c r="D14" s="9"/>
      <c r="E14" s="10"/>
      <c r="F14" s="9">
        <v>120.0</v>
      </c>
      <c r="G14" s="10" t="s">
        <v>30</v>
      </c>
      <c r="H14" s="9"/>
      <c r="I14" s="10"/>
      <c r="J14" s="9"/>
      <c r="K14" s="10"/>
      <c r="N14" s="5" t="s">
        <v>38</v>
      </c>
      <c r="O14" s="5">
        <v>1000.0</v>
      </c>
    </row>
    <row r="15">
      <c r="B15" s="9"/>
      <c r="C15" s="10"/>
      <c r="D15" s="9"/>
      <c r="E15" s="10"/>
      <c r="F15" s="9">
        <v>54.44</v>
      </c>
      <c r="G15" s="10" t="s">
        <v>39</v>
      </c>
      <c r="H15" s="9"/>
      <c r="I15" s="10"/>
      <c r="J15" s="9"/>
      <c r="K15" s="10"/>
      <c r="N15" s="5"/>
      <c r="O15" s="5"/>
    </row>
    <row r="16">
      <c r="B16" s="9"/>
      <c r="C16" s="10"/>
      <c r="D16" s="9"/>
      <c r="E16" s="10"/>
      <c r="F16" s="9">
        <v>195.0</v>
      </c>
      <c r="G16" s="10" t="s">
        <v>189</v>
      </c>
      <c r="H16" s="9"/>
      <c r="I16" s="10"/>
      <c r="J16" s="9"/>
      <c r="K16" s="10"/>
      <c r="N16" s="5" t="s">
        <v>204</v>
      </c>
      <c r="O16" s="5">
        <v>800.0</v>
      </c>
    </row>
    <row r="17">
      <c r="B17" s="9"/>
      <c r="C17" s="10"/>
      <c r="D17" s="9"/>
      <c r="E17" s="13"/>
      <c r="F17" s="9">
        <v>180.39</v>
      </c>
      <c r="G17" s="10" t="s">
        <v>39</v>
      </c>
      <c r="H17" s="9"/>
      <c r="I17" s="10"/>
      <c r="J17" s="9"/>
      <c r="K17" s="10"/>
      <c r="N17" s="5"/>
      <c r="O17" s="5"/>
    </row>
    <row r="18">
      <c r="B18" s="9"/>
      <c r="C18" s="10"/>
      <c r="D18" s="12"/>
      <c r="E18" s="13"/>
      <c r="F18" s="9">
        <v>1224.09</v>
      </c>
      <c r="G18" s="10" t="s">
        <v>39</v>
      </c>
      <c r="H18" s="9"/>
      <c r="I18" s="10"/>
      <c r="J18" s="9"/>
      <c r="K18" s="10"/>
      <c r="N18" s="5" t="s">
        <v>52</v>
      </c>
      <c r="O18" s="5">
        <v>500.0</v>
      </c>
    </row>
    <row r="19">
      <c r="B19" s="9"/>
      <c r="C19" s="10"/>
      <c r="D19" s="12"/>
      <c r="E19" s="13"/>
      <c r="F19" s="9">
        <v>48.42</v>
      </c>
      <c r="G19" s="10" t="s">
        <v>39</v>
      </c>
      <c r="H19" s="9"/>
      <c r="I19" s="10"/>
      <c r="J19" s="9"/>
      <c r="K19" s="10"/>
      <c r="N19" s="5"/>
      <c r="O19" s="5"/>
    </row>
    <row r="20">
      <c r="B20" s="9"/>
      <c r="C20" s="10"/>
      <c r="D20" s="12"/>
      <c r="E20" s="13"/>
      <c r="F20" s="9">
        <v>182.45</v>
      </c>
      <c r="G20" s="10" t="s">
        <v>39</v>
      </c>
      <c r="H20" s="14"/>
      <c r="I20" s="15"/>
      <c r="J20" s="14"/>
      <c r="K20" s="15"/>
      <c r="N20" s="5"/>
      <c r="O20" s="5"/>
    </row>
    <row r="21">
      <c r="B21" s="9"/>
      <c r="C21" s="10"/>
      <c r="D21" s="12"/>
      <c r="E21" s="13"/>
      <c r="F21" s="9">
        <v>180.77</v>
      </c>
      <c r="G21" s="10" t="s">
        <v>39</v>
      </c>
      <c r="H21" s="14"/>
      <c r="I21" s="15"/>
      <c r="J21" s="14"/>
      <c r="K21" s="15"/>
      <c r="N21" s="5" t="s">
        <v>141</v>
      </c>
      <c r="O21" s="29">
        <f>IF(Czerwiec!B4&gt;0,Czerwiec!B4*0.5,Czerwiec!B4)</f>
        <v>-3905.59</v>
      </c>
    </row>
    <row r="22">
      <c r="B22" s="9"/>
      <c r="C22" s="10"/>
      <c r="D22" s="12"/>
      <c r="E22" s="13"/>
      <c r="F22" s="9">
        <v>426.0</v>
      </c>
      <c r="G22" s="10" t="s">
        <v>231</v>
      </c>
      <c r="H22" s="9"/>
      <c r="I22" s="10"/>
      <c r="J22" s="9"/>
      <c r="K22" s="10"/>
    </row>
    <row r="23">
      <c r="B23" s="9"/>
      <c r="C23" s="10"/>
      <c r="D23" s="12"/>
      <c r="E23" s="13"/>
      <c r="F23" s="9">
        <v>90.0</v>
      </c>
      <c r="G23" s="10" t="s">
        <v>76</v>
      </c>
      <c r="H23" s="9"/>
      <c r="I23" s="10"/>
      <c r="J23" s="9"/>
      <c r="K23" s="10"/>
    </row>
    <row r="24">
      <c r="B24" s="9"/>
      <c r="C24" s="10"/>
      <c r="D24" s="12"/>
      <c r="E24" s="13"/>
      <c r="F24" s="9">
        <v>227.0</v>
      </c>
      <c r="G24" s="10" t="s">
        <v>259</v>
      </c>
      <c r="H24" s="9"/>
      <c r="I24" s="10"/>
      <c r="J24" s="9"/>
      <c r="K24" s="10"/>
    </row>
    <row r="25">
      <c r="B25" s="9"/>
      <c r="C25" s="10"/>
      <c r="D25" s="12"/>
      <c r="E25" s="13"/>
      <c r="F25" s="12"/>
      <c r="G25" s="13"/>
      <c r="H25" s="9"/>
      <c r="I25" s="10"/>
      <c r="J25" s="12"/>
      <c r="K25" s="13"/>
    </row>
    <row r="26">
      <c r="B26" s="9"/>
      <c r="C26" s="10"/>
      <c r="D26" s="12"/>
      <c r="E26" s="13"/>
      <c r="F26" s="12"/>
      <c r="G26" s="13"/>
      <c r="H26" s="9"/>
      <c r="I26" s="10"/>
      <c r="J26" s="12"/>
      <c r="K26" s="13"/>
    </row>
    <row r="27">
      <c r="B27" s="9"/>
      <c r="C27" s="10"/>
      <c r="D27" s="12"/>
      <c r="E27" s="13"/>
      <c r="F27" s="12"/>
      <c r="G27" s="13"/>
      <c r="H27" s="9"/>
      <c r="I27" s="10"/>
      <c r="J27" s="12"/>
      <c r="K27" s="13"/>
    </row>
    <row r="28">
      <c r="B28" s="9"/>
      <c r="C28" s="10"/>
      <c r="D28" s="12"/>
      <c r="E28" s="13"/>
      <c r="F28" s="12"/>
      <c r="G28" s="13"/>
      <c r="H28" s="9"/>
      <c r="I28" s="10"/>
      <c r="J28" s="12"/>
      <c r="K28" s="13"/>
    </row>
    <row r="29">
      <c r="B29" s="9"/>
      <c r="C29" s="10"/>
      <c r="D29" s="12"/>
      <c r="E29" s="13"/>
      <c r="F29" s="12"/>
      <c r="G29" s="13"/>
      <c r="H29" s="9"/>
      <c r="I29" s="10"/>
      <c r="J29" s="12"/>
      <c r="K29" s="13"/>
    </row>
    <row r="30">
      <c r="B30" s="9"/>
      <c r="C30" s="10"/>
      <c r="D30" s="12"/>
      <c r="E30" s="13"/>
      <c r="F30" s="12"/>
      <c r="G30" s="13"/>
      <c r="H30" s="9"/>
      <c r="I30" s="10"/>
      <c r="J30" s="12"/>
      <c r="K30" s="13"/>
    </row>
    <row r="31">
      <c r="B31" s="9"/>
      <c r="C31" s="10"/>
      <c r="D31" s="12"/>
      <c r="E31" s="13"/>
      <c r="F31" s="12"/>
      <c r="G31" s="13"/>
      <c r="H31" s="9"/>
      <c r="I31" s="10"/>
      <c r="J31" s="12"/>
      <c r="K31" s="13"/>
    </row>
    <row r="32">
      <c r="B32" s="9"/>
      <c r="C32" s="10"/>
      <c r="D32" s="12"/>
      <c r="E32" s="13"/>
      <c r="F32" s="12"/>
      <c r="G32" s="13"/>
      <c r="H32" s="9"/>
      <c r="I32" s="10"/>
      <c r="J32" s="12"/>
      <c r="K32" s="13"/>
    </row>
    <row r="33">
      <c r="B33" s="9"/>
      <c r="C33" s="10"/>
      <c r="D33" s="12"/>
      <c r="E33" s="13"/>
      <c r="F33" s="12"/>
      <c r="G33" s="13"/>
      <c r="H33" s="9"/>
      <c r="I33" s="10"/>
      <c r="J33" s="12"/>
      <c r="K33" s="13"/>
    </row>
    <row r="34">
      <c r="B34" s="9"/>
      <c r="C34" s="10"/>
      <c r="D34" s="12"/>
      <c r="E34" s="13"/>
      <c r="F34" s="12"/>
      <c r="G34" s="13"/>
      <c r="H34" s="9"/>
      <c r="I34" s="10"/>
      <c r="J34" s="12"/>
      <c r="K34" s="13"/>
    </row>
    <row r="35">
      <c r="B35" s="9"/>
      <c r="C35" s="10"/>
      <c r="D35" s="12"/>
      <c r="E35" s="13"/>
      <c r="F35" s="12"/>
      <c r="G35" s="13"/>
      <c r="H35" s="9"/>
      <c r="I35" s="10"/>
      <c r="J35" s="12"/>
      <c r="K35" s="13"/>
    </row>
    <row r="36">
      <c r="B36" s="9"/>
      <c r="C36" s="10"/>
      <c r="D36" s="12"/>
      <c r="E36" s="13"/>
      <c r="F36" s="12"/>
      <c r="G36" s="13"/>
      <c r="H36" s="9"/>
      <c r="I36" s="10"/>
      <c r="J36" s="12"/>
      <c r="K36" s="13"/>
    </row>
    <row r="37">
      <c r="B37" s="9"/>
      <c r="C37" s="10"/>
      <c r="D37" s="12"/>
      <c r="E37" s="13"/>
      <c r="F37" s="12"/>
      <c r="G37" s="13"/>
      <c r="H37" s="9"/>
      <c r="I37" s="10"/>
      <c r="J37" s="12"/>
      <c r="K37" s="13"/>
    </row>
    <row r="38">
      <c r="B38" s="9"/>
      <c r="C38" s="10"/>
      <c r="D38" s="12"/>
      <c r="E38" s="13"/>
      <c r="F38" s="12"/>
      <c r="G38" s="13"/>
      <c r="H38" s="9"/>
      <c r="I38" s="10"/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</row>
    <row r="42">
      <c r="B42" s="3"/>
      <c r="C42" s="3"/>
    </row>
  </sheetData>
  <conditionalFormatting sqref="B4:B5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B3" s="3" t="s">
        <v>10</v>
      </c>
    </row>
    <row r="4">
      <c r="A4" s="3"/>
      <c r="B4" s="3" t="s">
        <v>11</v>
      </c>
    </row>
    <row r="5">
      <c r="C5" s="3">
        <v>1000.0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1" max="11" width="14.88"/>
  </cols>
  <sheetData>
    <row r="1">
      <c r="A1" s="5" t="s">
        <v>12</v>
      </c>
      <c r="B1" s="6"/>
    </row>
    <row r="2">
      <c r="A2" s="5" t="s">
        <v>13</v>
      </c>
      <c r="B2" s="6">
        <f>SUM(O11:O20)</f>
        <v>13229.51</v>
      </c>
    </row>
    <row r="3">
      <c r="A3" s="5" t="s">
        <v>14</v>
      </c>
      <c r="B3" s="6">
        <f>SUM(B10:J10)</f>
        <v>20957.88</v>
      </c>
    </row>
    <row r="4">
      <c r="A4" s="5" t="s">
        <v>15</v>
      </c>
      <c r="B4" s="6">
        <f>B2-B3</f>
        <v>-7728.37</v>
      </c>
    </row>
    <row r="10">
      <c r="A10" s="3" t="s">
        <v>16</v>
      </c>
      <c r="B10" s="4">
        <f>SUM(B12:B49)</f>
        <v>4336.03</v>
      </c>
      <c r="D10" s="4">
        <f>SUM(D12:D39)</f>
        <v>660.6</v>
      </c>
      <c r="F10" s="4">
        <f>SUM(F12:F39)</f>
        <v>3160.78</v>
      </c>
      <c r="H10" s="4">
        <f>SUM(H12:H49)</f>
        <v>12284.11</v>
      </c>
      <c r="J10" s="4">
        <f>SUM(J12:J39)</f>
        <v>516.36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5">
        <v>5579.51</v>
      </c>
    </row>
    <row r="12">
      <c r="B12" s="9">
        <v>3.97</v>
      </c>
      <c r="C12" s="10" t="s">
        <v>23</v>
      </c>
      <c r="D12" s="9">
        <v>99.68</v>
      </c>
      <c r="E12" s="10" t="s">
        <v>24</v>
      </c>
      <c r="F12" s="9">
        <v>108.0</v>
      </c>
      <c r="G12" s="10" t="s">
        <v>25</v>
      </c>
      <c r="H12" s="9">
        <v>98.99</v>
      </c>
      <c r="I12" s="10" t="s">
        <v>26</v>
      </c>
      <c r="J12" s="9">
        <v>82.5</v>
      </c>
      <c r="K12" s="10" t="s">
        <v>27</v>
      </c>
      <c r="N12" s="5" t="s">
        <v>28</v>
      </c>
      <c r="O12" s="5">
        <v>800.0</v>
      </c>
    </row>
    <row r="13">
      <c r="B13" s="9">
        <v>5.15</v>
      </c>
      <c r="C13" s="10" t="s">
        <v>23</v>
      </c>
      <c r="D13" s="9">
        <v>88.43</v>
      </c>
      <c r="E13" s="10" t="s">
        <v>29</v>
      </c>
      <c r="F13" s="11">
        <v>237.71</v>
      </c>
      <c r="G13" s="10" t="s">
        <v>30</v>
      </c>
      <c r="H13" s="9">
        <v>190.93</v>
      </c>
      <c r="I13" s="10" t="s">
        <v>31</v>
      </c>
      <c r="J13" s="9">
        <v>102.12</v>
      </c>
      <c r="K13" s="10" t="s">
        <v>32</v>
      </c>
      <c r="N13" s="5" t="s">
        <v>33</v>
      </c>
      <c r="O13" s="5">
        <v>800.0</v>
      </c>
    </row>
    <row r="14">
      <c r="B14" s="9">
        <v>30.35</v>
      </c>
      <c r="C14" s="10" t="s">
        <v>34</v>
      </c>
      <c r="D14" s="9">
        <v>108.21</v>
      </c>
      <c r="E14" s="10" t="s">
        <v>29</v>
      </c>
      <c r="F14" s="9">
        <v>688.13</v>
      </c>
      <c r="G14" s="10" t="s">
        <v>35</v>
      </c>
      <c r="H14" s="9">
        <v>1079.0</v>
      </c>
      <c r="I14" s="10" t="s">
        <v>36</v>
      </c>
      <c r="J14" s="9">
        <v>36.9</v>
      </c>
      <c r="K14" s="10" t="s">
        <v>37</v>
      </c>
      <c r="N14" s="5" t="s">
        <v>38</v>
      </c>
      <c r="O14" s="5">
        <v>1000.0</v>
      </c>
    </row>
    <row r="15">
      <c r="B15" s="9">
        <v>385.7</v>
      </c>
      <c r="C15" s="10" t="s">
        <v>34</v>
      </c>
      <c r="D15" s="9">
        <v>82.91</v>
      </c>
      <c r="E15" s="10" t="s">
        <v>29</v>
      </c>
      <c r="F15" s="9">
        <v>54.44</v>
      </c>
      <c r="G15" s="10" t="s">
        <v>39</v>
      </c>
      <c r="H15" s="9">
        <v>83.98</v>
      </c>
      <c r="I15" s="10" t="s">
        <v>40</v>
      </c>
      <c r="J15" s="9">
        <v>114.98</v>
      </c>
      <c r="K15" s="10" t="s">
        <v>41</v>
      </c>
      <c r="N15" s="5" t="s">
        <v>42</v>
      </c>
      <c r="O15" s="5">
        <v>1000.0</v>
      </c>
    </row>
    <row r="16">
      <c r="B16" s="9">
        <v>22.68</v>
      </c>
      <c r="C16" s="10" t="s">
        <v>34</v>
      </c>
      <c r="D16" s="9">
        <v>200.0</v>
      </c>
      <c r="E16" s="10" t="s">
        <v>29</v>
      </c>
      <c r="F16" s="9">
        <f>8.41+428.74</f>
        <v>437.15</v>
      </c>
      <c r="G16" s="10" t="s">
        <v>43</v>
      </c>
      <c r="H16" s="9">
        <v>310.0</v>
      </c>
      <c r="I16" s="10" t="s">
        <v>44</v>
      </c>
      <c r="J16" s="9">
        <v>71.9</v>
      </c>
      <c r="K16" s="10" t="s">
        <v>27</v>
      </c>
      <c r="N16" s="5" t="s">
        <v>45</v>
      </c>
      <c r="O16" s="5">
        <v>1000.0</v>
      </c>
    </row>
    <row r="17">
      <c r="B17" s="9">
        <v>46.47</v>
      </c>
      <c r="C17" s="10" t="s">
        <v>46</v>
      </c>
      <c r="D17" s="9">
        <v>81.37</v>
      </c>
      <c r="E17" s="10" t="s">
        <v>29</v>
      </c>
      <c r="F17" s="9">
        <v>180.39</v>
      </c>
      <c r="G17" s="10" t="s">
        <v>39</v>
      </c>
      <c r="H17" s="9">
        <v>2.0</v>
      </c>
      <c r="I17" s="10" t="s">
        <v>47</v>
      </c>
      <c r="J17" s="9">
        <v>107.96</v>
      </c>
      <c r="K17" s="10" t="s">
        <v>48</v>
      </c>
      <c r="N17" s="5" t="s">
        <v>49</v>
      </c>
      <c r="O17" s="5">
        <v>250.0</v>
      </c>
    </row>
    <row r="18">
      <c r="B18" s="9">
        <v>40.17</v>
      </c>
      <c r="C18" s="10" t="s">
        <v>50</v>
      </c>
      <c r="D18" s="12"/>
      <c r="E18" s="13"/>
      <c r="F18" s="9">
        <v>1224.09</v>
      </c>
      <c r="G18" s="10" t="s">
        <v>39</v>
      </c>
      <c r="H18" s="9">
        <v>190.0</v>
      </c>
      <c r="I18" s="10" t="s">
        <v>51</v>
      </c>
      <c r="J18" s="9"/>
      <c r="K18" s="10"/>
      <c r="N18" s="5" t="s">
        <v>52</v>
      </c>
      <c r="O18" s="5">
        <v>500.0</v>
      </c>
    </row>
    <row r="19">
      <c r="B19" s="9">
        <v>226.2</v>
      </c>
      <c r="C19" s="10" t="s">
        <v>34</v>
      </c>
      <c r="D19" s="12"/>
      <c r="E19" s="13"/>
      <c r="F19" s="9">
        <v>48.42</v>
      </c>
      <c r="G19" s="10" t="s">
        <v>39</v>
      </c>
      <c r="H19" s="9">
        <v>180.0</v>
      </c>
      <c r="I19" s="10" t="s">
        <v>53</v>
      </c>
      <c r="J19" s="9"/>
      <c r="K19" s="10"/>
      <c r="N19" s="5" t="s">
        <v>54</v>
      </c>
      <c r="O19" s="5">
        <v>1100.0</v>
      </c>
    </row>
    <row r="20">
      <c r="B20" s="9">
        <v>52.93</v>
      </c>
      <c r="C20" s="10" t="s">
        <v>34</v>
      </c>
      <c r="D20" s="12"/>
      <c r="E20" s="13"/>
      <c r="F20" s="9">
        <v>182.45</v>
      </c>
      <c r="G20" s="10" t="s">
        <v>39</v>
      </c>
      <c r="H20" s="14">
        <v>366.82</v>
      </c>
      <c r="I20" s="15" t="s">
        <v>55</v>
      </c>
      <c r="J20" s="14"/>
      <c r="K20" s="15"/>
      <c r="N20" s="3" t="s">
        <v>56</v>
      </c>
      <c r="O20" s="3">
        <v>1200.0</v>
      </c>
    </row>
    <row r="21">
      <c r="B21" s="9">
        <v>177.8</v>
      </c>
      <c r="C21" s="10" t="s">
        <v>57</v>
      </c>
      <c r="D21" s="12"/>
      <c r="E21" s="13"/>
      <c r="H21" s="14">
        <v>340.82</v>
      </c>
      <c r="I21" s="15" t="s">
        <v>58</v>
      </c>
      <c r="J21" s="14"/>
      <c r="K21" s="15"/>
    </row>
    <row r="22">
      <c r="B22" s="9">
        <v>132.34</v>
      </c>
      <c r="C22" s="10" t="s">
        <v>34</v>
      </c>
      <c r="D22" s="12"/>
      <c r="E22" s="13"/>
      <c r="F22" s="9"/>
      <c r="G22" s="10"/>
      <c r="H22" s="9">
        <v>498.0</v>
      </c>
      <c r="I22" s="10" t="s">
        <v>59</v>
      </c>
      <c r="J22" s="9"/>
      <c r="K22" s="10"/>
    </row>
    <row r="23">
      <c r="B23" s="9">
        <v>12.98</v>
      </c>
      <c r="C23" s="10" t="s">
        <v>34</v>
      </c>
      <c r="D23" s="12"/>
      <c r="E23" s="13"/>
      <c r="F23" s="12"/>
      <c r="G23" s="13"/>
      <c r="H23" s="9">
        <v>100.0</v>
      </c>
      <c r="I23" s="10" t="s">
        <v>60</v>
      </c>
      <c r="J23" s="9"/>
      <c r="K23" s="10"/>
    </row>
    <row r="24">
      <c r="B24" s="9">
        <v>183.07</v>
      </c>
      <c r="C24" s="10" t="s">
        <v>61</v>
      </c>
      <c r="D24" s="12"/>
      <c r="E24" s="13"/>
      <c r="F24" s="12"/>
      <c r="G24" s="13"/>
      <c r="H24" s="9">
        <v>79.36</v>
      </c>
      <c r="I24" s="10" t="s">
        <v>62</v>
      </c>
      <c r="J24" s="9"/>
      <c r="K24" s="10"/>
    </row>
    <row r="25">
      <c r="B25" s="9">
        <v>17.97</v>
      </c>
      <c r="C25" s="10" t="s">
        <v>34</v>
      </c>
      <c r="D25" s="12"/>
      <c r="E25" s="13"/>
      <c r="F25" s="12"/>
      <c r="G25" s="13"/>
      <c r="H25" s="9">
        <v>25.99</v>
      </c>
      <c r="I25" s="10" t="s">
        <v>63</v>
      </c>
      <c r="J25" s="12"/>
      <c r="K25" s="13"/>
    </row>
    <row r="26">
      <c r="B26" s="9">
        <v>376.83</v>
      </c>
      <c r="C26" s="10" t="s">
        <v>64</v>
      </c>
      <c r="D26" s="12"/>
      <c r="E26" s="13"/>
      <c r="F26" s="12"/>
      <c r="G26" s="13"/>
      <c r="H26" s="9">
        <v>1657.0</v>
      </c>
      <c r="I26" s="10" t="s">
        <v>65</v>
      </c>
      <c r="J26" s="12"/>
      <c r="K26" s="13"/>
    </row>
    <row r="27">
      <c r="B27" s="9">
        <v>17.74</v>
      </c>
      <c r="C27" s="10" t="s">
        <v>50</v>
      </c>
      <c r="D27" s="12"/>
      <c r="E27" s="13"/>
      <c r="F27" s="12"/>
      <c r="G27" s="13"/>
      <c r="H27" s="9">
        <v>105.0</v>
      </c>
      <c r="I27" s="10" t="s">
        <v>65</v>
      </c>
      <c r="J27" s="12"/>
      <c r="K27" s="13"/>
    </row>
    <row r="28">
      <c r="B28" s="9">
        <v>54.68</v>
      </c>
      <c r="C28" s="10" t="s">
        <v>64</v>
      </c>
      <c r="D28" s="12"/>
      <c r="E28" s="13"/>
      <c r="F28" s="12"/>
      <c r="G28" s="13"/>
      <c r="H28" s="9">
        <v>270.0</v>
      </c>
      <c r="I28" s="10" t="s">
        <v>66</v>
      </c>
      <c r="J28" s="12"/>
      <c r="K28" s="13"/>
    </row>
    <row r="29">
      <c r="B29" s="9">
        <v>216.68</v>
      </c>
      <c r="C29" s="10" t="s">
        <v>61</v>
      </c>
      <c r="D29" s="12"/>
      <c r="E29" s="13"/>
      <c r="F29" s="12"/>
      <c r="G29" s="13"/>
      <c r="H29" s="9">
        <v>596.0</v>
      </c>
      <c r="I29" s="10" t="s">
        <v>67</v>
      </c>
      <c r="J29" s="12"/>
      <c r="K29" s="13"/>
    </row>
    <row r="30">
      <c r="B30" s="9">
        <v>769.26</v>
      </c>
      <c r="C30" s="10" t="s">
        <v>68</v>
      </c>
      <c r="D30" s="12"/>
      <c r="E30" s="13"/>
      <c r="F30" s="12"/>
      <c r="G30" s="13"/>
      <c r="H30" s="9">
        <v>689.0</v>
      </c>
      <c r="I30" s="10" t="s">
        <v>67</v>
      </c>
      <c r="J30" s="12"/>
      <c r="K30" s="13"/>
    </row>
    <row r="31">
      <c r="B31" s="9">
        <v>40.58</v>
      </c>
      <c r="C31" s="10" t="s">
        <v>68</v>
      </c>
      <c r="D31" s="12"/>
      <c r="E31" s="13"/>
      <c r="F31" s="12"/>
      <c r="G31" s="13"/>
      <c r="H31" s="9">
        <v>80.0</v>
      </c>
      <c r="I31" s="10" t="s">
        <v>69</v>
      </c>
      <c r="J31" s="12"/>
      <c r="K31" s="13"/>
    </row>
    <row r="32">
      <c r="B32" s="9">
        <v>254.54</v>
      </c>
      <c r="C32" s="10" t="s">
        <v>34</v>
      </c>
      <c r="D32" s="12"/>
      <c r="E32" s="13"/>
      <c r="F32" s="12"/>
      <c r="G32" s="13"/>
      <c r="H32" s="9">
        <v>1149.0</v>
      </c>
      <c r="I32" s="10" t="s">
        <v>70</v>
      </c>
      <c r="J32" s="12"/>
      <c r="K32" s="13"/>
    </row>
    <row r="33">
      <c r="B33" s="9">
        <v>617.11</v>
      </c>
      <c r="C33" s="10" t="s">
        <v>71</v>
      </c>
      <c r="D33" s="12"/>
      <c r="E33" s="13"/>
      <c r="F33" s="12"/>
      <c r="G33" s="13"/>
      <c r="H33" s="9">
        <v>122.0</v>
      </c>
      <c r="I33" s="10" t="s">
        <v>72</v>
      </c>
      <c r="J33" s="12"/>
      <c r="K33" s="13"/>
    </row>
    <row r="34">
      <c r="B34" s="9">
        <v>179.69</v>
      </c>
      <c r="C34" s="10" t="s">
        <v>34</v>
      </c>
      <c r="D34" s="12"/>
      <c r="E34" s="13"/>
      <c r="F34" s="12"/>
      <c r="G34" s="13"/>
      <c r="H34" s="9">
        <v>46.9</v>
      </c>
      <c r="I34" s="10" t="s">
        <v>73</v>
      </c>
      <c r="J34" s="12"/>
      <c r="K34" s="13"/>
    </row>
    <row r="35">
      <c r="B35" s="9">
        <v>117.02</v>
      </c>
      <c r="C35" s="10" t="s">
        <v>34</v>
      </c>
      <c r="D35" s="12"/>
      <c r="E35" s="13"/>
      <c r="F35" s="12"/>
      <c r="G35" s="13"/>
      <c r="H35" s="9">
        <v>2700.0</v>
      </c>
      <c r="I35" s="10" t="s">
        <v>74</v>
      </c>
      <c r="J35" s="12"/>
      <c r="K35" s="13"/>
    </row>
    <row r="36">
      <c r="B36" s="9">
        <v>16.78</v>
      </c>
      <c r="C36" s="10" t="s">
        <v>75</v>
      </c>
      <c r="D36" s="12"/>
      <c r="E36" s="13"/>
      <c r="F36" s="12"/>
      <c r="G36" s="13"/>
      <c r="H36" s="9">
        <v>90.0</v>
      </c>
      <c r="I36" s="10" t="s">
        <v>76</v>
      </c>
      <c r="J36" s="12"/>
      <c r="K36" s="13"/>
    </row>
    <row r="37">
      <c r="B37" s="9">
        <v>1.99</v>
      </c>
      <c r="C37" s="10" t="s">
        <v>77</v>
      </c>
      <c r="D37" s="12"/>
      <c r="E37" s="13"/>
      <c r="F37" s="12"/>
      <c r="G37" s="13"/>
      <c r="H37" s="9">
        <v>30.0</v>
      </c>
      <c r="I37" s="10" t="s">
        <v>78</v>
      </c>
      <c r="J37" s="12"/>
      <c r="K37" s="13"/>
    </row>
    <row r="38">
      <c r="B38" s="9">
        <v>9.98</v>
      </c>
      <c r="C38" s="10" t="s">
        <v>79</v>
      </c>
      <c r="D38" s="12"/>
      <c r="E38" s="13"/>
      <c r="F38" s="12"/>
      <c r="G38" s="13"/>
      <c r="H38" s="9">
        <v>231.94</v>
      </c>
      <c r="I38" s="10" t="s">
        <v>80</v>
      </c>
      <c r="J38" s="12"/>
      <c r="K38" s="13"/>
    </row>
    <row r="39">
      <c r="B39" s="16">
        <v>6.82</v>
      </c>
      <c r="C39" s="17" t="s">
        <v>34</v>
      </c>
      <c r="D39" s="18"/>
      <c r="E39" s="19"/>
      <c r="F39" s="18"/>
      <c r="G39" s="19"/>
      <c r="H39" s="16">
        <v>494.4</v>
      </c>
      <c r="I39" s="17" t="s">
        <v>81</v>
      </c>
      <c r="J39" s="18"/>
      <c r="K39" s="19"/>
    </row>
    <row r="40">
      <c r="B40" s="3">
        <v>318.55</v>
      </c>
      <c r="C40" s="3" t="s">
        <v>46</v>
      </c>
      <c r="H40" s="3">
        <v>300.0</v>
      </c>
      <c r="I40" s="3" t="s">
        <v>82</v>
      </c>
    </row>
    <row r="41">
      <c r="H41" s="3">
        <v>113.98</v>
      </c>
      <c r="I41" s="3" t="s">
        <v>83</v>
      </c>
    </row>
    <row r="42">
      <c r="H42" s="3">
        <v>63.0</v>
      </c>
      <c r="I42" s="3" t="s">
        <v>84</v>
      </c>
    </row>
  </sheetData>
  <conditionalFormatting sqref="B4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4.88"/>
    <col customWidth="1" min="11" max="11" width="14.88"/>
  </cols>
  <sheetData>
    <row r="1">
      <c r="A1" s="5" t="s">
        <v>12</v>
      </c>
      <c r="B1" s="6"/>
    </row>
    <row r="2">
      <c r="A2" s="5" t="s">
        <v>13</v>
      </c>
      <c r="B2" s="6">
        <f>SUM(O11:O21)</f>
        <v>12342.9</v>
      </c>
    </row>
    <row r="3">
      <c r="A3" s="5" t="s">
        <v>14</v>
      </c>
      <c r="B3" s="6">
        <f>SUM(B10:J10)</f>
        <v>13532.72</v>
      </c>
    </row>
    <row r="4">
      <c r="A4" s="5" t="s">
        <v>15</v>
      </c>
      <c r="B4" s="6">
        <f>B2-B3</f>
        <v>-1189.82</v>
      </c>
    </row>
    <row r="10">
      <c r="A10" s="3" t="s">
        <v>16</v>
      </c>
      <c r="B10" s="4">
        <f>SUM(B12:B51)</f>
        <v>2557.88</v>
      </c>
      <c r="D10" s="4">
        <f>SUM(D12:D39)</f>
        <v>1068.14</v>
      </c>
      <c r="F10" s="4">
        <f>SUM(F12:F39)</f>
        <v>3726.83</v>
      </c>
      <c r="H10" s="4">
        <f>SUM(H12:H51)</f>
        <v>5566.68</v>
      </c>
      <c r="J10" s="4">
        <f>SUM(J12:J39)</f>
        <v>613.19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5">
        <v>5711.51</v>
      </c>
    </row>
    <row r="12">
      <c r="B12" s="9">
        <v>400.0</v>
      </c>
      <c r="C12" s="10" t="s">
        <v>34</v>
      </c>
      <c r="D12" s="9">
        <v>98.87</v>
      </c>
      <c r="E12" s="10" t="s">
        <v>29</v>
      </c>
      <c r="F12" s="9">
        <v>37.0</v>
      </c>
      <c r="G12" s="10" t="s">
        <v>85</v>
      </c>
      <c r="H12" s="9">
        <v>31.19</v>
      </c>
      <c r="I12" s="10" t="s">
        <v>86</v>
      </c>
      <c r="J12" s="9"/>
      <c r="K12" s="10"/>
      <c r="N12" s="5" t="s">
        <v>28</v>
      </c>
      <c r="O12" s="5">
        <v>800.0</v>
      </c>
    </row>
    <row r="13">
      <c r="B13" s="9">
        <v>48.57</v>
      </c>
      <c r="C13" s="10" t="s">
        <v>87</v>
      </c>
      <c r="D13" s="9">
        <v>105.13</v>
      </c>
      <c r="E13" s="10" t="s">
        <v>29</v>
      </c>
      <c r="F13" s="20">
        <v>1260.0</v>
      </c>
      <c r="G13" s="10" t="s">
        <v>30</v>
      </c>
      <c r="H13" s="9">
        <v>30.99</v>
      </c>
      <c r="I13" s="10" t="s">
        <v>88</v>
      </c>
      <c r="J13" s="9">
        <v>128.3</v>
      </c>
      <c r="K13" s="10" t="s">
        <v>89</v>
      </c>
      <c r="N13" s="5" t="s">
        <v>33</v>
      </c>
      <c r="O13" s="5">
        <v>800.0</v>
      </c>
    </row>
    <row r="14">
      <c r="B14" s="9">
        <v>122.87</v>
      </c>
      <c r="C14" s="10" t="s">
        <v>90</v>
      </c>
      <c r="D14" s="9">
        <f>327.62+38.59</f>
        <v>366.21</v>
      </c>
      <c r="E14" s="10" t="s">
        <v>18</v>
      </c>
      <c r="F14" s="9">
        <v>9.0</v>
      </c>
      <c r="G14" s="10" t="s">
        <v>91</v>
      </c>
      <c r="H14" s="9">
        <v>491.0</v>
      </c>
      <c r="I14" s="10" t="s">
        <v>34</v>
      </c>
      <c r="J14" s="9">
        <f>123.24+14</f>
        <v>137.24</v>
      </c>
      <c r="K14" s="10" t="s">
        <v>41</v>
      </c>
      <c r="N14" s="5" t="s">
        <v>38</v>
      </c>
      <c r="O14" s="5">
        <v>1000.0</v>
      </c>
    </row>
    <row r="15">
      <c r="B15" s="9">
        <v>3.7</v>
      </c>
      <c r="C15" s="10" t="s">
        <v>87</v>
      </c>
      <c r="D15" s="9">
        <v>94.91</v>
      </c>
      <c r="E15" s="10" t="s">
        <v>29</v>
      </c>
      <c r="F15" s="9">
        <v>54.44</v>
      </c>
      <c r="G15" s="10" t="s">
        <v>39</v>
      </c>
      <c r="H15" s="9">
        <v>300.0</v>
      </c>
      <c r="I15" s="10" t="s">
        <v>92</v>
      </c>
      <c r="J15" s="9">
        <v>43.8</v>
      </c>
      <c r="K15" s="10" t="s">
        <v>93</v>
      </c>
      <c r="N15" s="5" t="s">
        <v>42</v>
      </c>
      <c r="O15" s="5">
        <v>1000.0</v>
      </c>
    </row>
    <row r="16">
      <c r="B16" s="9">
        <v>0.7</v>
      </c>
      <c r="C16" s="10" t="s">
        <v>34</v>
      </c>
      <c r="D16" s="9">
        <v>94.77</v>
      </c>
      <c r="E16" s="10" t="s">
        <v>29</v>
      </c>
      <c r="F16" s="9">
        <v>159.63</v>
      </c>
      <c r="G16" s="10" t="s">
        <v>39</v>
      </c>
      <c r="H16" s="9">
        <v>718.0</v>
      </c>
      <c r="I16" s="10" t="s">
        <v>94</v>
      </c>
      <c r="J16" s="9">
        <v>92.25</v>
      </c>
      <c r="K16" s="10" t="s">
        <v>41</v>
      </c>
      <c r="N16" s="5" t="s">
        <v>95</v>
      </c>
      <c r="O16" s="5">
        <v>220.0</v>
      </c>
    </row>
    <row r="17">
      <c r="B17" s="9">
        <v>292.88</v>
      </c>
      <c r="C17" s="10" t="s">
        <v>64</v>
      </c>
      <c r="D17" s="9">
        <v>104.92</v>
      </c>
      <c r="E17" s="10"/>
      <c r="F17" s="9">
        <v>180.39</v>
      </c>
      <c r="G17" s="10" t="s">
        <v>39</v>
      </c>
      <c r="H17" s="9">
        <v>270.0</v>
      </c>
      <c r="I17" s="10" t="s">
        <v>72</v>
      </c>
      <c r="J17" s="9">
        <v>86.8</v>
      </c>
      <c r="K17" s="10" t="s">
        <v>93</v>
      </c>
      <c r="N17" s="5" t="s">
        <v>96</v>
      </c>
      <c r="O17" s="5">
        <v>1014.0</v>
      </c>
    </row>
    <row r="18">
      <c r="B18" s="9">
        <v>7.26</v>
      </c>
      <c r="C18" s="10" t="s">
        <v>34</v>
      </c>
      <c r="D18" s="9">
        <v>96.52</v>
      </c>
      <c r="E18" s="10" t="s">
        <v>29</v>
      </c>
      <c r="F18" s="9">
        <v>1224.09</v>
      </c>
      <c r="G18" s="10" t="s">
        <v>39</v>
      </c>
      <c r="H18" s="9">
        <v>18.99</v>
      </c>
      <c r="I18" s="10" t="s">
        <v>97</v>
      </c>
      <c r="J18" s="9">
        <v>77.8</v>
      </c>
      <c r="K18" s="10" t="s">
        <v>93</v>
      </c>
      <c r="N18" s="5" t="s">
        <v>52</v>
      </c>
      <c r="O18" s="5">
        <v>700.0</v>
      </c>
    </row>
    <row r="19">
      <c r="B19" s="9">
        <v>9.59</v>
      </c>
      <c r="C19" s="10" t="s">
        <v>77</v>
      </c>
      <c r="D19" s="9">
        <v>106.81</v>
      </c>
      <c r="E19" s="10" t="s">
        <v>29</v>
      </c>
      <c r="F19" s="9">
        <v>48.42</v>
      </c>
      <c r="G19" s="10" t="s">
        <v>39</v>
      </c>
      <c r="H19" s="9">
        <v>77.0</v>
      </c>
      <c r="I19" s="10" t="s">
        <v>82</v>
      </c>
      <c r="J19" s="9">
        <v>47.0</v>
      </c>
      <c r="K19" s="10" t="s">
        <v>98</v>
      </c>
      <c r="N19" s="5" t="s">
        <v>99</v>
      </c>
      <c r="O19" s="5">
        <v>7.39</v>
      </c>
    </row>
    <row r="20">
      <c r="B20" s="9">
        <v>9.76</v>
      </c>
      <c r="C20" s="10" t="s">
        <v>34</v>
      </c>
      <c r="D20" s="12"/>
      <c r="E20" s="13"/>
      <c r="F20" s="9">
        <v>182.45</v>
      </c>
      <c r="G20" s="10" t="s">
        <v>39</v>
      </c>
      <c r="H20" s="14">
        <v>155.0</v>
      </c>
      <c r="I20" s="15" t="s">
        <v>100</v>
      </c>
      <c r="J20" s="14"/>
      <c r="K20" s="15"/>
      <c r="N20" s="3" t="s">
        <v>56</v>
      </c>
      <c r="O20" s="3">
        <v>990.0</v>
      </c>
    </row>
    <row r="21">
      <c r="B21" s="9">
        <v>20.87</v>
      </c>
      <c r="C21" s="10" t="s">
        <v>34</v>
      </c>
      <c r="D21" s="12"/>
      <c r="E21" s="13"/>
      <c r="F21" s="9">
        <v>290.09</v>
      </c>
      <c r="G21" s="10" t="s">
        <v>101</v>
      </c>
      <c r="H21" s="14">
        <v>114.0</v>
      </c>
      <c r="I21" s="15" t="s">
        <v>102</v>
      </c>
      <c r="J21" s="14"/>
      <c r="K21" s="15"/>
      <c r="N21" s="3" t="s">
        <v>103</v>
      </c>
      <c r="O21" s="3">
        <v>100.0</v>
      </c>
    </row>
    <row r="22">
      <c r="B22" s="9">
        <v>3.7</v>
      </c>
      <c r="C22" s="10" t="s">
        <v>87</v>
      </c>
      <c r="D22" s="12"/>
      <c r="E22" s="13"/>
      <c r="F22" s="9">
        <v>10.0</v>
      </c>
      <c r="G22" s="10" t="s">
        <v>104</v>
      </c>
      <c r="H22" s="9">
        <v>125.99</v>
      </c>
      <c r="I22" s="10" t="s">
        <v>105</v>
      </c>
      <c r="J22" s="9"/>
      <c r="K22" s="10"/>
    </row>
    <row r="23">
      <c r="B23" s="9">
        <v>13.99</v>
      </c>
      <c r="C23" s="10" t="s">
        <v>106</v>
      </c>
      <c r="D23" s="12"/>
      <c r="E23" s="13"/>
      <c r="F23" s="9">
        <v>90.0</v>
      </c>
      <c r="G23" s="10" t="s">
        <v>107</v>
      </c>
      <c r="H23" s="9">
        <v>129.99</v>
      </c>
      <c r="I23" s="10" t="s">
        <v>108</v>
      </c>
      <c r="J23" s="9"/>
      <c r="K23" s="10"/>
    </row>
    <row r="24">
      <c r="B24" s="9">
        <v>36.98</v>
      </c>
      <c r="C24" s="10" t="s">
        <v>106</v>
      </c>
      <c r="D24" s="12"/>
      <c r="E24" s="13"/>
      <c r="F24" s="9">
        <v>181.32</v>
      </c>
      <c r="G24" s="10" t="s">
        <v>39</v>
      </c>
      <c r="H24" s="9">
        <v>106.0</v>
      </c>
      <c r="I24" s="10" t="s">
        <v>109</v>
      </c>
      <c r="J24" s="9"/>
      <c r="K24" s="10"/>
    </row>
    <row r="25">
      <c r="B25" s="9">
        <v>106.85</v>
      </c>
      <c r="C25" s="10" t="s">
        <v>90</v>
      </c>
      <c r="D25" s="12"/>
      <c r="E25" s="13"/>
      <c r="F25" s="12"/>
      <c r="G25" s="13"/>
      <c r="H25" s="9">
        <v>100.0</v>
      </c>
      <c r="I25" s="10" t="s">
        <v>60</v>
      </c>
      <c r="J25" s="12"/>
      <c r="K25" s="13"/>
    </row>
    <row r="26">
      <c r="B26" s="9">
        <f>22.68*2</f>
        <v>45.36</v>
      </c>
      <c r="C26" s="10" t="s">
        <v>110</v>
      </c>
      <c r="D26" s="12"/>
      <c r="E26" s="13"/>
      <c r="F26" s="12"/>
      <c r="G26" s="13"/>
      <c r="H26" s="9">
        <v>118.8</v>
      </c>
      <c r="I26" s="10" t="s">
        <v>81</v>
      </c>
      <c r="J26" s="12"/>
      <c r="K26" s="13"/>
    </row>
    <row r="27">
      <c r="B27" s="9">
        <v>9.0</v>
      </c>
      <c r="C27" s="10" t="s">
        <v>87</v>
      </c>
      <c r="D27" s="12"/>
      <c r="E27" s="13"/>
      <c r="F27" s="12"/>
      <c r="G27" s="13"/>
      <c r="H27" s="9">
        <v>130.0</v>
      </c>
      <c r="I27" s="10" t="s">
        <v>111</v>
      </c>
      <c r="J27" s="12"/>
      <c r="K27" s="13"/>
    </row>
    <row r="28">
      <c r="B28" s="9">
        <v>565.27</v>
      </c>
      <c r="C28" s="10" t="s">
        <v>34</v>
      </c>
      <c r="D28" s="12"/>
      <c r="E28" s="13"/>
      <c r="F28" s="12"/>
      <c r="G28" s="13"/>
      <c r="H28" s="9">
        <v>55.0</v>
      </c>
      <c r="I28" s="10" t="s">
        <v>112</v>
      </c>
      <c r="J28" s="12"/>
      <c r="K28" s="13"/>
    </row>
    <row r="29">
      <c r="B29" s="9">
        <v>212.0</v>
      </c>
      <c r="C29" s="10" t="s">
        <v>113</v>
      </c>
      <c r="D29" s="12"/>
      <c r="E29" s="13"/>
      <c r="F29" s="12"/>
      <c r="G29" s="13"/>
      <c r="H29" s="9">
        <v>700.0</v>
      </c>
      <c r="I29" s="10" t="s">
        <v>114</v>
      </c>
      <c r="J29" s="12"/>
      <c r="K29" s="13"/>
    </row>
    <row r="30">
      <c r="B30" s="9">
        <v>182.98</v>
      </c>
      <c r="C30" s="10" t="s">
        <v>34</v>
      </c>
      <c r="D30" s="12"/>
      <c r="E30" s="13"/>
      <c r="F30" s="12"/>
      <c r="G30" s="13"/>
      <c r="H30" s="9">
        <v>17.99</v>
      </c>
      <c r="I30" s="10" t="s">
        <v>115</v>
      </c>
      <c r="J30" s="12"/>
      <c r="K30" s="13"/>
    </row>
    <row r="31">
      <c r="B31" s="9">
        <v>39.86</v>
      </c>
      <c r="C31" s="10" t="s">
        <v>106</v>
      </c>
      <c r="D31" s="12"/>
      <c r="E31" s="13"/>
      <c r="F31" s="12"/>
      <c r="G31" s="13"/>
      <c r="H31" s="9">
        <v>484.64</v>
      </c>
      <c r="I31" s="10" t="s">
        <v>116</v>
      </c>
      <c r="J31" s="12"/>
      <c r="K31" s="13"/>
    </row>
    <row r="32">
      <c r="B32" s="9">
        <v>41.49</v>
      </c>
      <c r="C32" s="10" t="s">
        <v>87</v>
      </c>
      <c r="D32" s="12"/>
      <c r="E32" s="13"/>
      <c r="F32" s="12"/>
      <c r="G32" s="13"/>
      <c r="H32" s="9">
        <v>126.96</v>
      </c>
      <c r="I32" s="10" t="s">
        <v>117</v>
      </c>
      <c r="J32" s="12"/>
      <c r="K32" s="13"/>
    </row>
    <row r="33">
      <c r="B33" s="9">
        <v>6.2</v>
      </c>
      <c r="C33" s="10" t="s">
        <v>34</v>
      </c>
      <c r="D33" s="12"/>
      <c r="E33" s="13"/>
      <c r="F33" s="12"/>
      <c r="G33" s="13"/>
      <c r="H33" s="9">
        <v>26.99</v>
      </c>
      <c r="I33" s="10" t="s">
        <v>40</v>
      </c>
      <c r="J33" s="12"/>
      <c r="K33" s="13"/>
    </row>
    <row r="34">
      <c r="B34" s="9">
        <v>378.0</v>
      </c>
      <c r="C34" s="10" t="s">
        <v>23</v>
      </c>
      <c r="D34" s="12"/>
      <c r="E34" s="13"/>
      <c r="F34" s="12"/>
      <c r="G34" s="13"/>
      <c r="H34" s="9">
        <v>179.98</v>
      </c>
      <c r="I34" s="10" t="s">
        <v>118</v>
      </c>
      <c r="J34" s="12"/>
      <c r="K34" s="13"/>
    </row>
    <row r="35">
      <c r="B35" s="9"/>
      <c r="C35" s="10"/>
      <c r="D35" s="12"/>
      <c r="E35" s="13"/>
      <c r="F35" s="12"/>
      <c r="G35" s="13"/>
      <c r="H35" s="9">
        <v>319.48</v>
      </c>
      <c r="I35" s="10" t="s">
        <v>119</v>
      </c>
      <c r="J35" s="12"/>
      <c r="K35" s="13"/>
    </row>
    <row r="36">
      <c r="B36" s="9"/>
      <c r="C36" s="10"/>
      <c r="D36" s="12"/>
      <c r="E36" s="13"/>
      <c r="F36" s="12"/>
      <c r="G36" s="13"/>
      <c r="H36" s="9">
        <v>240.73</v>
      </c>
      <c r="I36" s="10" t="s">
        <v>120</v>
      </c>
      <c r="J36" s="12"/>
      <c r="K36" s="13"/>
    </row>
    <row r="37">
      <c r="B37" s="9"/>
      <c r="C37" s="10"/>
      <c r="D37" s="12"/>
      <c r="E37" s="13"/>
      <c r="F37" s="12"/>
      <c r="G37" s="13"/>
      <c r="H37" s="9">
        <v>400.0</v>
      </c>
      <c r="I37" s="10" t="s">
        <v>121</v>
      </c>
      <c r="J37" s="12"/>
      <c r="K37" s="13"/>
    </row>
    <row r="38">
      <c r="B38" s="9"/>
      <c r="C38" s="10"/>
      <c r="D38" s="12"/>
      <c r="E38" s="13"/>
      <c r="F38" s="12"/>
      <c r="G38" s="13"/>
      <c r="H38" s="9">
        <v>97.96</v>
      </c>
      <c r="I38" s="10" t="s">
        <v>122</v>
      </c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</row>
    <row r="42">
      <c r="B42" s="3"/>
      <c r="C42" s="3"/>
    </row>
  </sheetData>
  <conditionalFormatting sqref="B4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8.75"/>
  </cols>
  <sheetData>
    <row r="1">
      <c r="A1" s="5" t="s">
        <v>12</v>
      </c>
      <c r="B1" s="6"/>
    </row>
    <row r="2">
      <c r="A2" s="5" t="s">
        <v>13</v>
      </c>
      <c r="B2" s="6">
        <f>SUM(O11:O21)</f>
        <v>10340.69</v>
      </c>
    </row>
    <row r="3">
      <c r="A3" s="5" t="s">
        <v>14</v>
      </c>
      <c r="B3" s="6">
        <f>SUM(B10:J10)</f>
        <v>10735.59</v>
      </c>
    </row>
    <row r="4">
      <c r="A4" s="5" t="s">
        <v>15</v>
      </c>
      <c r="B4" s="6">
        <f>B2-B3</f>
        <v>-394.9</v>
      </c>
    </row>
    <row r="10">
      <c r="A10" s="3" t="s">
        <v>16</v>
      </c>
      <c r="B10" s="4">
        <f>SUM(B12:B51)</f>
        <v>2129.54</v>
      </c>
      <c r="D10" s="4">
        <f>SUM(D12:D39)</f>
        <v>956.24</v>
      </c>
      <c r="F10" s="4">
        <f>SUM(F12:F39)</f>
        <v>2734.05</v>
      </c>
      <c r="H10" s="4">
        <f>SUM(H12:H51)</f>
        <v>4308.17</v>
      </c>
      <c r="J10" s="4">
        <f>SUM(J12:J39)</f>
        <v>607.59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5">
        <v>5711.51</v>
      </c>
    </row>
    <row r="12">
      <c r="B12" s="9"/>
      <c r="C12" s="10"/>
      <c r="D12" s="9"/>
      <c r="E12" s="10"/>
      <c r="F12" s="9">
        <v>50.0</v>
      </c>
      <c r="G12" s="10" t="s">
        <v>85</v>
      </c>
      <c r="H12" s="9">
        <v>300.0</v>
      </c>
      <c r="I12" s="10" t="s">
        <v>123</v>
      </c>
      <c r="J12" s="9"/>
      <c r="K12" s="10"/>
      <c r="N12" s="5" t="s">
        <v>28</v>
      </c>
      <c r="O12" s="5">
        <v>800.0</v>
      </c>
    </row>
    <row r="13">
      <c r="B13" s="9">
        <f>538-H15</f>
        <v>339</v>
      </c>
      <c r="C13" s="10" t="s">
        <v>34</v>
      </c>
      <c r="D13" s="9">
        <v>105.0</v>
      </c>
      <c r="E13" s="10" t="s">
        <v>29</v>
      </c>
      <c r="F13" s="20">
        <v>415.18</v>
      </c>
      <c r="G13" s="10" t="s">
        <v>124</v>
      </c>
      <c r="H13" s="9">
        <v>743.0</v>
      </c>
      <c r="I13" s="10" t="s">
        <v>80</v>
      </c>
      <c r="J13" s="9">
        <v>107.0</v>
      </c>
      <c r="K13" s="10" t="s">
        <v>125</v>
      </c>
      <c r="N13" s="5" t="s">
        <v>33</v>
      </c>
      <c r="O13" s="5">
        <v>800.0</v>
      </c>
    </row>
    <row r="14">
      <c r="B14" s="9">
        <v>14.0</v>
      </c>
      <c r="C14" s="10" t="s">
        <v>34</v>
      </c>
      <c r="D14" s="9">
        <v>91.9</v>
      </c>
      <c r="E14" s="10" t="s">
        <v>29</v>
      </c>
      <c r="F14" s="9">
        <v>120.0</v>
      </c>
      <c r="G14" s="10" t="s">
        <v>30</v>
      </c>
      <c r="H14" s="9">
        <v>504.0</v>
      </c>
      <c r="I14" s="10" t="s">
        <v>72</v>
      </c>
      <c r="J14" s="9">
        <v>10.49</v>
      </c>
      <c r="K14" s="10" t="s">
        <v>126</v>
      </c>
      <c r="N14" s="5" t="s">
        <v>38</v>
      </c>
      <c r="O14" s="5">
        <v>1000.0</v>
      </c>
    </row>
    <row r="15">
      <c r="B15" s="9">
        <v>14.1</v>
      </c>
      <c r="C15" s="10" t="s">
        <v>34</v>
      </c>
      <c r="D15" s="9">
        <v>118.23</v>
      </c>
      <c r="E15" s="10" t="s">
        <v>29</v>
      </c>
      <c r="F15" s="9">
        <v>54.44</v>
      </c>
      <c r="G15" s="10" t="s">
        <v>39</v>
      </c>
      <c r="H15" s="9">
        <f>50+70+79</f>
        <v>199</v>
      </c>
      <c r="I15" s="10" t="s">
        <v>34</v>
      </c>
      <c r="J15" s="9">
        <v>103.0</v>
      </c>
      <c r="K15" s="10" t="s">
        <v>127</v>
      </c>
      <c r="N15" s="5" t="s">
        <v>42</v>
      </c>
      <c r="O15" s="5">
        <v>1000.0</v>
      </c>
    </row>
    <row r="16">
      <c r="B16" s="9">
        <v>56.0</v>
      </c>
      <c r="C16" s="10" t="s">
        <v>128</v>
      </c>
      <c r="D16" s="9">
        <v>104.0</v>
      </c>
      <c r="E16" s="10" t="s">
        <v>29</v>
      </c>
      <c r="F16" s="9">
        <v>159.0</v>
      </c>
      <c r="G16" s="10" t="s">
        <v>39</v>
      </c>
      <c r="H16" s="9">
        <v>510.0</v>
      </c>
      <c r="I16" s="10" t="s">
        <v>129</v>
      </c>
      <c r="J16" s="9">
        <v>36.0</v>
      </c>
      <c r="K16" s="10" t="s">
        <v>130</v>
      </c>
      <c r="N16" s="5" t="s">
        <v>131</v>
      </c>
      <c r="O16" s="5">
        <v>109.0</v>
      </c>
    </row>
    <row r="17">
      <c r="B17" s="9">
        <v>11.0</v>
      </c>
      <c r="C17" s="10" t="s">
        <v>132</v>
      </c>
      <c r="D17" s="9">
        <v>98.87</v>
      </c>
      <c r="E17" s="10" t="s">
        <v>29</v>
      </c>
      <c r="F17" s="9">
        <v>180.39</v>
      </c>
      <c r="G17" s="10" t="s">
        <v>39</v>
      </c>
      <c r="H17" s="9">
        <v>68.98</v>
      </c>
      <c r="I17" s="10" t="s">
        <v>40</v>
      </c>
      <c r="J17" s="9">
        <v>120.0</v>
      </c>
      <c r="K17" s="10" t="s">
        <v>130</v>
      </c>
      <c r="N17" s="5"/>
      <c r="O17" s="5"/>
    </row>
    <row r="18">
      <c r="B18" s="9">
        <v>60.0</v>
      </c>
      <c r="C18" s="10" t="s">
        <v>102</v>
      </c>
      <c r="D18" s="9">
        <v>116.05</v>
      </c>
      <c r="E18" s="10" t="s">
        <v>29</v>
      </c>
      <c r="F18" s="9">
        <v>1224.09</v>
      </c>
      <c r="G18" s="10" t="s">
        <v>39</v>
      </c>
      <c r="H18" s="9">
        <v>44.0</v>
      </c>
      <c r="I18" s="10" t="s">
        <v>133</v>
      </c>
      <c r="J18" s="9">
        <v>148.1</v>
      </c>
      <c r="K18" s="10" t="s">
        <v>134</v>
      </c>
      <c r="N18" s="5" t="s">
        <v>52</v>
      </c>
      <c r="O18" s="5">
        <v>300.0</v>
      </c>
    </row>
    <row r="19">
      <c r="B19" s="9">
        <v>207.22</v>
      </c>
      <c r="C19" s="10" t="s">
        <v>100</v>
      </c>
      <c r="D19" s="9">
        <v>115.06</v>
      </c>
      <c r="E19" s="10" t="s">
        <v>29</v>
      </c>
      <c r="F19" s="9">
        <v>48.42</v>
      </c>
      <c r="G19" s="10" t="s">
        <v>39</v>
      </c>
      <c r="H19" s="9">
        <v>161.0</v>
      </c>
      <c r="I19" s="10" t="s">
        <v>135</v>
      </c>
      <c r="J19" s="9">
        <v>71.9</v>
      </c>
      <c r="K19" s="10" t="s">
        <v>136</v>
      </c>
      <c r="N19" s="5" t="s">
        <v>137</v>
      </c>
      <c r="O19" s="5">
        <f>100+160+600</f>
        <v>860</v>
      </c>
    </row>
    <row r="20">
      <c r="B20" s="9">
        <v>90.76</v>
      </c>
      <c r="C20" s="10" t="s">
        <v>34</v>
      </c>
      <c r="D20" s="9">
        <v>101.13</v>
      </c>
      <c r="E20" s="10" t="s">
        <v>29</v>
      </c>
      <c r="F20" s="9">
        <v>182.45</v>
      </c>
      <c r="G20" s="10" t="s">
        <v>39</v>
      </c>
      <c r="H20" s="14">
        <v>100.0</v>
      </c>
      <c r="I20" s="15" t="s">
        <v>138</v>
      </c>
      <c r="J20" s="14">
        <v>11.1</v>
      </c>
      <c r="K20" s="15" t="s">
        <v>139</v>
      </c>
      <c r="N20" s="5" t="s">
        <v>56</v>
      </c>
      <c r="O20" s="5">
        <v>950.0</v>
      </c>
    </row>
    <row r="21">
      <c r="B21" s="9">
        <v>23.91</v>
      </c>
      <c r="C21" s="10" t="s">
        <v>46</v>
      </c>
      <c r="D21" s="9">
        <v>106.0</v>
      </c>
      <c r="E21" s="10" t="s">
        <v>140</v>
      </c>
      <c r="F21" s="9">
        <v>180.77</v>
      </c>
      <c r="G21" s="10" t="s">
        <v>39</v>
      </c>
      <c r="H21" s="14">
        <v>7.7</v>
      </c>
      <c r="I21" s="15" t="s">
        <v>47</v>
      </c>
      <c r="J21" s="14"/>
      <c r="K21" s="15"/>
      <c r="N21" s="5" t="s">
        <v>141</v>
      </c>
      <c r="O21" s="5">
        <f>IF(styczen!B4&gt;0,,styczen!B4)</f>
        <v>-1189.82</v>
      </c>
      <c r="P21" s="3" t="s">
        <v>142</v>
      </c>
    </row>
    <row r="22">
      <c r="B22" s="9">
        <v>58.0</v>
      </c>
      <c r="C22" s="10" t="s">
        <v>143</v>
      </c>
      <c r="D22" s="12"/>
      <c r="E22" s="13"/>
      <c r="F22" s="9">
        <v>115.05</v>
      </c>
      <c r="G22" s="10" t="s">
        <v>144</v>
      </c>
      <c r="H22" s="9">
        <v>105.69</v>
      </c>
      <c r="I22" s="10" t="s">
        <v>72</v>
      </c>
      <c r="J22" s="9"/>
      <c r="K22" s="10"/>
    </row>
    <row r="23">
      <c r="B23" s="9">
        <v>222.0</v>
      </c>
      <c r="C23" s="10" t="s">
        <v>113</v>
      </c>
      <c r="D23" s="12"/>
      <c r="E23" s="13"/>
      <c r="F23" s="9">
        <v>-4.73</v>
      </c>
      <c r="G23" s="10" t="s">
        <v>99</v>
      </c>
      <c r="H23" s="9">
        <v>580.0</v>
      </c>
      <c r="I23" s="10" t="s">
        <v>145</v>
      </c>
      <c r="J23" s="9"/>
      <c r="K23" s="10"/>
    </row>
    <row r="24">
      <c r="B24" s="9">
        <v>57.0</v>
      </c>
      <c r="C24" s="10" t="s">
        <v>146</v>
      </c>
      <c r="D24" s="12"/>
      <c r="E24" s="13"/>
      <c r="F24" s="9">
        <v>8.99</v>
      </c>
      <c r="G24" s="10" t="s">
        <v>147</v>
      </c>
      <c r="H24" s="9">
        <v>31.52</v>
      </c>
      <c r="I24" s="10" t="s">
        <v>40</v>
      </c>
      <c r="J24" s="9"/>
      <c r="K24" s="10"/>
    </row>
    <row r="25">
      <c r="B25" s="9">
        <v>124.34</v>
      </c>
      <c r="C25" s="10" t="s">
        <v>148</v>
      </c>
      <c r="D25" s="12"/>
      <c r="E25" s="13"/>
      <c r="F25" s="12"/>
      <c r="G25" s="13"/>
      <c r="H25" s="9">
        <v>81.6</v>
      </c>
      <c r="I25" s="10" t="s">
        <v>149</v>
      </c>
      <c r="J25" s="12"/>
      <c r="K25" s="13"/>
    </row>
    <row r="26">
      <c r="B26" s="9">
        <v>138.44</v>
      </c>
      <c r="C26" s="10" t="s">
        <v>34</v>
      </c>
      <c r="D26" s="12"/>
      <c r="E26" s="13"/>
      <c r="F26" s="12"/>
      <c r="G26" s="13"/>
      <c r="H26" s="9">
        <v>146.7</v>
      </c>
      <c r="I26" s="10" t="s">
        <v>81</v>
      </c>
      <c r="J26" s="12"/>
      <c r="K26" s="13"/>
    </row>
    <row r="27">
      <c r="B27" s="9">
        <v>626.0</v>
      </c>
      <c r="C27" s="10" t="s">
        <v>150</v>
      </c>
      <c r="D27" s="12"/>
      <c r="E27" s="13"/>
      <c r="F27" s="12"/>
      <c r="G27" s="13"/>
      <c r="H27" s="9">
        <v>90.0</v>
      </c>
      <c r="I27" s="10" t="s">
        <v>151</v>
      </c>
      <c r="J27" s="12"/>
      <c r="K27" s="13"/>
    </row>
    <row r="28">
      <c r="B28" s="9">
        <v>51.77</v>
      </c>
      <c r="C28" s="10" t="s">
        <v>152</v>
      </c>
      <c r="D28" s="12"/>
      <c r="E28" s="13"/>
      <c r="F28" s="12"/>
      <c r="G28" s="13"/>
      <c r="H28" s="9">
        <v>3.0</v>
      </c>
      <c r="I28" s="10" t="s">
        <v>47</v>
      </c>
      <c r="J28" s="12"/>
      <c r="K28" s="13"/>
    </row>
    <row r="29">
      <c r="B29" s="9">
        <v>36.0</v>
      </c>
      <c r="C29" s="10" t="s">
        <v>23</v>
      </c>
      <c r="D29" s="12"/>
      <c r="E29" s="13"/>
      <c r="F29" s="12"/>
      <c r="G29" s="13"/>
      <c r="H29" s="9">
        <v>2.0</v>
      </c>
      <c r="I29" s="10" t="s">
        <v>153</v>
      </c>
      <c r="J29" s="12"/>
      <c r="K29" s="13"/>
    </row>
    <row r="30">
      <c r="B30" s="9"/>
      <c r="C30" s="10"/>
      <c r="D30" s="12"/>
      <c r="E30" s="13"/>
      <c r="F30" s="12"/>
      <c r="G30" s="13"/>
      <c r="H30" s="9">
        <v>94.0</v>
      </c>
      <c r="I30" s="10" t="s">
        <v>81</v>
      </c>
      <c r="J30" s="12"/>
      <c r="K30" s="13"/>
    </row>
    <row r="31">
      <c r="B31" s="9"/>
      <c r="C31" s="10"/>
      <c r="D31" s="12"/>
      <c r="E31" s="13"/>
      <c r="F31" s="12"/>
      <c r="G31" s="13"/>
      <c r="H31" s="9">
        <v>24.98</v>
      </c>
      <c r="I31" s="10" t="s">
        <v>40</v>
      </c>
      <c r="J31" s="12"/>
      <c r="K31" s="13"/>
    </row>
    <row r="32">
      <c r="B32" s="9"/>
      <c r="C32" s="10"/>
      <c r="D32" s="12"/>
      <c r="E32" s="13"/>
      <c r="F32" s="12"/>
      <c r="G32" s="13"/>
      <c r="H32" s="9">
        <v>306.0</v>
      </c>
      <c r="I32" s="10" t="s">
        <v>154</v>
      </c>
      <c r="J32" s="12"/>
      <c r="K32" s="13"/>
    </row>
    <row r="33">
      <c r="B33" s="9"/>
      <c r="C33" s="10"/>
      <c r="D33" s="12"/>
      <c r="E33" s="13"/>
      <c r="F33" s="12"/>
      <c r="G33" s="13"/>
      <c r="H33" s="9">
        <v>205.0</v>
      </c>
      <c r="I33" s="10" t="s">
        <v>155</v>
      </c>
      <c r="J33" s="12"/>
      <c r="K33" s="13"/>
    </row>
    <row r="34">
      <c r="B34" s="9"/>
      <c r="C34" s="10"/>
      <c r="D34" s="12"/>
      <c r="E34" s="13"/>
      <c r="F34" s="12"/>
      <c r="G34" s="13"/>
      <c r="H34" s="9"/>
      <c r="I34" s="10"/>
      <c r="J34" s="12"/>
      <c r="K34" s="13"/>
    </row>
    <row r="35">
      <c r="B35" s="9"/>
      <c r="C35" s="10"/>
      <c r="D35" s="12"/>
      <c r="E35" s="13"/>
      <c r="F35" s="12"/>
      <c r="G35" s="13"/>
      <c r="H35" s="9"/>
      <c r="I35" s="10"/>
      <c r="J35" s="12"/>
      <c r="K35" s="13"/>
    </row>
    <row r="36">
      <c r="B36" s="9"/>
      <c r="C36" s="10"/>
      <c r="D36" s="12"/>
      <c r="E36" s="13"/>
      <c r="F36" s="12"/>
      <c r="G36" s="13"/>
      <c r="H36" s="9"/>
      <c r="I36" s="10"/>
      <c r="J36" s="12"/>
      <c r="K36" s="13"/>
    </row>
    <row r="37">
      <c r="B37" s="9"/>
      <c r="C37" s="10"/>
      <c r="D37" s="12"/>
      <c r="E37" s="13"/>
      <c r="F37" s="12"/>
      <c r="G37" s="13"/>
      <c r="H37" s="9"/>
      <c r="I37" s="10"/>
      <c r="J37" s="12"/>
      <c r="K37" s="13"/>
    </row>
    <row r="38">
      <c r="B38" s="9"/>
      <c r="C38" s="10"/>
      <c r="D38" s="12"/>
      <c r="E38" s="13"/>
      <c r="F38" s="12"/>
      <c r="G38" s="13"/>
      <c r="H38" s="9"/>
      <c r="I38" s="10"/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</row>
    <row r="42">
      <c r="B42" s="3"/>
      <c r="C42" s="3"/>
    </row>
  </sheetData>
  <conditionalFormatting sqref="B4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8.75"/>
  </cols>
  <sheetData>
    <row r="1">
      <c r="A1" s="5" t="s">
        <v>12</v>
      </c>
      <c r="B1" s="6"/>
    </row>
    <row r="2">
      <c r="A2" s="5" t="s">
        <v>13</v>
      </c>
      <c r="B2" s="21">
        <f>SUM(O11:O21)</f>
        <v>10862.76</v>
      </c>
    </row>
    <row r="3">
      <c r="A3" s="5" t="s">
        <v>14</v>
      </c>
      <c r="B3" s="21">
        <f>SUM(B10:J10)</f>
        <v>12028.19</v>
      </c>
    </row>
    <row r="4">
      <c r="A4" s="5" t="s">
        <v>15</v>
      </c>
      <c r="B4" s="21">
        <f>B2-B3</f>
        <v>-1165.43</v>
      </c>
      <c r="C4" s="22">
        <f>SUM(O11:O20)-B3</f>
        <v>-770.53</v>
      </c>
    </row>
    <row r="5">
      <c r="C5" s="22">
        <f>C4+H31+H32</f>
        <v>-770.53</v>
      </c>
    </row>
    <row r="6">
      <c r="E6" s="4">
        <f>152.2+105.01+37.92+10484.78+6672.14+1000</f>
        <v>18452.05</v>
      </c>
    </row>
    <row r="7">
      <c r="B7" s="22">
        <f>B4+B12+D12+H31+H32+J12</f>
        <v>-1165.43</v>
      </c>
      <c r="D7" s="3" t="s">
        <v>156</v>
      </c>
      <c r="E7" s="4">
        <f>E6+H31+H32-120</f>
        <v>18332.05</v>
      </c>
      <c r="H7" s="4">
        <f>SUM(H31+H32)</f>
        <v>0</v>
      </c>
    </row>
    <row r="10">
      <c r="A10" s="3" t="s">
        <v>16</v>
      </c>
      <c r="B10" s="4">
        <f>SUM(B12:B51)</f>
        <v>2160.82</v>
      </c>
      <c r="D10" s="4">
        <f>SUM(D12:D39)</f>
        <v>521.92</v>
      </c>
      <c r="F10" s="4">
        <f>SUM(F12:F39)</f>
        <v>4772.45</v>
      </c>
      <c r="H10" s="4">
        <f>SUM(H12:H51)</f>
        <v>4117</v>
      </c>
      <c r="J10" s="4">
        <f>SUM(J12:J39)</f>
        <v>456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5">
        <v>6107.66</v>
      </c>
      <c r="P11" s="3"/>
    </row>
    <row r="12">
      <c r="B12" s="9"/>
      <c r="C12" s="10" t="s">
        <v>157</v>
      </c>
      <c r="D12" s="9"/>
      <c r="E12" s="10" t="s">
        <v>157</v>
      </c>
      <c r="F12" s="9">
        <v>50.0</v>
      </c>
      <c r="G12" s="10" t="s">
        <v>85</v>
      </c>
      <c r="H12" s="9">
        <v>183.0</v>
      </c>
      <c r="I12" s="10" t="s">
        <v>158</v>
      </c>
      <c r="J12" s="9"/>
      <c r="K12" s="10" t="s">
        <v>159</v>
      </c>
      <c r="N12" s="5" t="s">
        <v>28</v>
      </c>
      <c r="O12" s="5">
        <v>800.0</v>
      </c>
    </row>
    <row r="13">
      <c r="B13" s="9">
        <v>393.35</v>
      </c>
      <c r="C13" s="10" t="s">
        <v>68</v>
      </c>
      <c r="D13" s="9">
        <v>62.99</v>
      </c>
      <c r="E13" s="10" t="s">
        <v>160</v>
      </c>
      <c r="F13" s="20">
        <v>500.0</v>
      </c>
      <c r="G13" s="10" t="s">
        <v>161</v>
      </c>
      <c r="H13" s="9">
        <v>159.98</v>
      </c>
      <c r="I13" s="10" t="s">
        <v>162</v>
      </c>
      <c r="J13" s="9">
        <v>38.0</v>
      </c>
      <c r="K13" s="10" t="s">
        <v>93</v>
      </c>
      <c r="N13" s="5" t="s">
        <v>33</v>
      </c>
      <c r="O13" s="5">
        <v>800.0</v>
      </c>
    </row>
    <row r="14">
      <c r="B14" s="9">
        <v>24.7</v>
      </c>
      <c r="C14" s="10" t="s">
        <v>113</v>
      </c>
      <c r="D14" s="9">
        <v>84.81</v>
      </c>
      <c r="E14" s="10" t="s">
        <v>163</v>
      </c>
      <c r="F14" s="9">
        <v>242.0</v>
      </c>
      <c r="G14" s="10" t="s">
        <v>30</v>
      </c>
      <c r="H14" s="9">
        <v>305.0</v>
      </c>
      <c r="I14" s="10" t="s">
        <v>164</v>
      </c>
      <c r="J14" s="9">
        <v>109.0</v>
      </c>
      <c r="K14" s="10" t="s">
        <v>93</v>
      </c>
      <c r="N14" s="5" t="s">
        <v>38</v>
      </c>
      <c r="O14" s="5" t="s">
        <v>165</v>
      </c>
      <c r="P14" s="3"/>
    </row>
    <row r="15">
      <c r="B15" s="9">
        <v>126.0</v>
      </c>
      <c r="C15" s="10" t="s">
        <v>166</v>
      </c>
      <c r="D15" s="9">
        <v>87.27</v>
      </c>
      <c r="E15" s="10" t="s">
        <v>140</v>
      </c>
      <c r="F15" s="9">
        <v>54.44</v>
      </c>
      <c r="G15" s="10" t="s">
        <v>39</v>
      </c>
      <c r="H15" s="9">
        <v>49.48</v>
      </c>
      <c r="I15" s="10" t="s">
        <v>167</v>
      </c>
      <c r="J15" s="9">
        <v>24.2</v>
      </c>
      <c r="K15" s="10" t="s">
        <v>168</v>
      </c>
      <c r="N15" s="5" t="s">
        <v>42</v>
      </c>
      <c r="O15" s="5">
        <v>1000.0</v>
      </c>
    </row>
    <row r="16">
      <c r="B16" s="9">
        <v>6.02</v>
      </c>
      <c r="C16" s="10" t="s">
        <v>46</v>
      </c>
      <c r="D16" s="9">
        <v>91.69</v>
      </c>
      <c r="E16" s="23" t="s">
        <v>169</v>
      </c>
      <c r="F16" s="9">
        <v>159.0</v>
      </c>
      <c r="G16" s="10" t="s">
        <v>39</v>
      </c>
      <c r="H16" s="9">
        <v>20.98</v>
      </c>
      <c r="I16" s="10" t="s">
        <v>170</v>
      </c>
      <c r="J16" s="9">
        <v>94.9</v>
      </c>
      <c r="K16" s="10" t="s">
        <v>134</v>
      </c>
      <c r="N16" s="5" t="s">
        <v>171</v>
      </c>
      <c r="O16" s="5">
        <v>100.0</v>
      </c>
    </row>
    <row r="17">
      <c r="B17" s="9">
        <v>22.06</v>
      </c>
      <c r="C17" s="10" t="s">
        <v>34</v>
      </c>
      <c r="D17" s="9">
        <v>95.97</v>
      </c>
      <c r="E17" s="10" t="s">
        <v>29</v>
      </c>
      <c r="F17" s="9">
        <v>180.39</v>
      </c>
      <c r="G17" s="10" t="s">
        <v>39</v>
      </c>
      <c r="H17" s="9">
        <v>440.0</v>
      </c>
      <c r="I17" s="10" t="s">
        <v>172</v>
      </c>
      <c r="J17" s="9">
        <v>19.0</v>
      </c>
      <c r="K17" s="10" t="s">
        <v>93</v>
      </c>
      <c r="N17" s="5" t="s">
        <v>173</v>
      </c>
      <c r="O17" s="5">
        <v>1000.0</v>
      </c>
    </row>
    <row r="18">
      <c r="B18" s="9">
        <v>36.98</v>
      </c>
      <c r="C18" s="10" t="s">
        <v>87</v>
      </c>
      <c r="D18" s="9">
        <v>99.19</v>
      </c>
      <c r="E18" s="10" t="s">
        <v>29</v>
      </c>
      <c r="F18" s="9">
        <v>1224.09</v>
      </c>
      <c r="G18" s="10" t="s">
        <v>39</v>
      </c>
      <c r="H18" s="9">
        <f>9.9+3.2+13.7+3.2+3.2+30</f>
        <v>63.2</v>
      </c>
      <c r="I18" s="10" t="s">
        <v>174</v>
      </c>
      <c r="J18" s="9">
        <v>72.9</v>
      </c>
      <c r="K18" s="10" t="s">
        <v>93</v>
      </c>
      <c r="N18" s="5" t="s">
        <v>52</v>
      </c>
      <c r="O18" s="5">
        <v>500.0</v>
      </c>
    </row>
    <row r="19">
      <c r="B19" s="9">
        <v>110.55</v>
      </c>
      <c r="C19" s="10" t="s">
        <v>34</v>
      </c>
      <c r="D19" s="9"/>
      <c r="E19" s="10"/>
      <c r="F19" s="9">
        <v>48.42</v>
      </c>
      <c r="G19" s="10" t="s">
        <v>39</v>
      </c>
      <c r="H19" s="9">
        <v>10.0</v>
      </c>
      <c r="I19" s="10" t="s">
        <v>175</v>
      </c>
      <c r="J19" s="9">
        <f>30.2</f>
        <v>30.2</v>
      </c>
      <c r="K19" s="10" t="s">
        <v>93</v>
      </c>
      <c r="N19" s="5"/>
      <c r="O19" s="5"/>
    </row>
    <row r="20">
      <c r="B20" s="9">
        <v>100.64</v>
      </c>
      <c r="C20" s="10" t="s">
        <v>34</v>
      </c>
      <c r="D20" s="12"/>
      <c r="E20" s="13"/>
      <c r="F20" s="9">
        <v>182.45</v>
      </c>
      <c r="G20" s="10" t="s">
        <v>39</v>
      </c>
      <c r="H20" s="14">
        <v>90.0</v>
      </c>
      <c r="I20" s="15" t="s">
        <v>107</v>
      </c>
      <c r="J20" s="14">
        <v>67.8</v>
      </c>
      <c r="K20" s="15" t="s">
        <v>93</v>
      </c>
      <c r="N20" s="5" t="s">
        <v>56</v>
      </c>
      <c r="O20" s="5">
        <v>950.0</v>
      </c>
    </row>
    <row r="21">
      <c r="B21" s="9">
        <v>150.05</v>
      </c>
      <c r="C21" s="10" t="s">
        <v>34</v>
      </c>
      <c r="D21" s="12"/>
      <c r="E21" s="13"/>
      <c r="F21" s="9">
        <v>180.77</v>
      </c>
      <c r="G21" s="10" t="s">
        <v>39</v>
      </c>
      <c r="H21" s="14">
        <v>95.36</v>
      </c>
      <c r="I21" s="15" t="s">
        <v>176</v>
      </c>
      <c r="J21" s="14"/>
      <c r="K21" s="15"/>
      <c r="N21" s="5" t="s">
        <v>141</v>
      </c>
      <c r="O21" s="5">
        <f>IF(Luty!B4&gt;0,Luty!B4*0.5,Luty!B4)</f>
        <v>-394.9</v>
      </c>
      <c r="P21" s="3" t="s">
        <v>177</v>
      </c>
    </row>
    <row r="22">
      <c r="B22" s="9">
        <v>3.8</v>
      </c>
      <c r="C22" s="10" t="s">
        <v>34</v>
      </c>
      <c r="D22" s="12"/>
      <c r="E22" s="13"/>
      <c r="F22" s="9">
        <v>179.3</v>
      </c>
      <c r="G22" s="10" t="s">
        <v>101</v>
      </c>
      <c r="H22" s="9">
        <v>45.26</v>
      </c>
      <c r="I22" s="10" t="s">
        <v>178</v>
      </c>
      <c r="J22" s="9"/>
      <c r="K22" s="10"/>
    </row>
    <row r="23">
      <c r="B23" s="9">
        <v>16.0</v>
      </c>
      <c r="C23" s="10" t="s">
        <v>87</v>
      </c>
      <c r="D23" s="12"/>
      <c r="E23" s="13"/>
      <c r="F23" s="9">
        <v>199.99</v>
      </c>
      <c r="G23" s="10" t="s">
        <v>179</v>
      </c>
      <c r="H23" s="9">
        <v>250.0</v>
      </c>
      <c r="I23" s="10" t="s">
        <v>180</v>
      </c>
      <c r="J23" s="9"/>
      <c r="K23" s="10"/>
    </row>
    <row r="24">
      <c r="B24" s="9">
        <v>59.0</v>
      </c>
      <c r="C24" s="10" t="s">
        <v>34</v>
      </c>
      <c r="D24" s="12"/>
      <c r="E24" s="13"/>
      <c r="F24" s="9">
        <v>133.5</v>
      </c>
      <c r="G24" s="10" t="s">
        <v>181</v>
      </c>
      <c r="H24" s="9">
        <v>321.65</v>
      </c>
      <c r="I24" s="10" t="s">
        <v>80</v>
      </c>
      <c r="J24" s="9"/>
      <c r="K24" s="10"/>
    </row>
    <row r="25">
      <c r="B25" s="9">
        <f>12</f>
        <v>12</v>
      </c>
      <c r="C25" s="10" t="s">
        <v>132</v>
      </c>
      <c r="D25" s="12"/>
      <c r="E25" s="13"/>
      <c r="F25" s="9">
        <v>2.79</v>
      </c>
      <c r="G25" s="10" t="s">
        <v>100</v>
      </c>
      <c r="H25" s="9">
        <v>80.0</v>
      </c>
      <c r="I25" s="10" t="s">
        <v>40</v>
      </c>
      <c r="J25" s="12"/>
      <c r="K25" s="13"/>
    </row>
    <row r="26">
      <c r="B26" s="9">
        <v>45.5</v>
      </c>
      <c r="C26" s="10" t="s">
        <v>77</v>
      </c>
      <c r="D26" s="12"/>
      <c r="E26" s="13"/>
      <c r="F26" s="9">
        <v>36.0</v>
      </c>
      <c r="G26" s="10" t="s">
        <v>40</v>
      </c>
      <c r="H26" s="9">
        <v>5.0</v>
      </c>
      <c r="I26" s="10" t="s">
        <v>182</v>
      </c>
      <c r="J26" s="12"/>
      <c r="K26" s="13"/>
    </row>
    <row r="27">
      <c r="B27" s="9">
        <v>23.34</v>
      </c>
      <c r="C27" s="10" t="s">
        <v>34</v>
      </c>
      <c r="D27" s="12"/>
      <c r="E27" s="13"/>
      <c r="F27" s="9">
        <v>530.06</v>
      </c>
      <c r="G27" s="10" t="s">
        <v>183</v>
      </c>
      <c r="H27" s="9">
        <v>430.0</v>
      </c>
      <c r="I27" s="10" t="s">
        <v>184</v>
      </c>
      <c r="J27" s="12"/>
      <c r="K27" s="13"/>
    </row>
    <row r="28">
      <c r="B28" s="9">
        <v>454.31</v>
      </c>
      <c r="C28" s="10" t="s">
        <v>150</v>
      </c>
      <c r="D28" s="12"/>
      <c r="E28" s="13"/>
      <c r="F28" s="9">
        <v>170.0</v>
      </c>
      <c r="G28" s="10" t="s">
        <v>185</v>
      </c>
      <c r="H28" s="9">
        <v>299.0</v>
      </c>
      <c r="I28" s="10" t="s">
        <v>186</v>
      </c>
      <c r="J28" s="12"/>
      <c r="K28" s="13"/>
    </row>
    <row r="29">
      <c r="B29" s="9">
        <v>222.93</v>
      </c>
      <c r="C29" s="10" t="s">
        <v>34</v>
      </c>
      <c r="D29" s="12"/>
      <c r="E29" s="13"/>
      <c r="F29" s="12">
        <f>45.95+51.98</f>
        <v>97.93</v>
      </c>
      <c r="G29" s="10" t="s">
        <v>40</v>
      </c>
      <c r="H29" s="9">
        <v>200.0</v>
      </c>
      <c r="I29" s="10" t="s">
        <v>187</v>
      </c>
      <c r="J29" s="12"/>
      <c r="K29" s="13"/>
    </row>
    <row r="30">
      <c r="B30" s="9">
        <v>143.09</v>
      </c>
      <c r="C30" s="10" t="s">
        <v>34</v>
      </c>
      <c r="D30" s="12"/>
      <c r="E30" s="13"/>
      <c r="F30" s="9">
        <v>133.32</v>
      </c>
      <c r="G30" s="10" t="s">
        <v>178</v>
      </c>
      <c r="H30" s="9">
        <v>33.0</v>
      </c>
      <c r="I30" s="10" t="s">
        <v>188</v>
      </c>
      <c r="J30" s="12"/>
      <c r="K30" s="13"/>
    </row>
    <row r="31">
      <c r="B31" s="9">
        <v>41.0</v>
      </c>
      <c r="C31" s="10" t="s">
        <v>87</v>
      </c>
      <c r="D31" s="12"/>
      <c r="E31" s="13"/>
      <c r="F31" s="12">
        <f>663-195</f>
        <v>468</v>
      </c>
      <c r="G31" s="10" t="s">
        <v>189</v>
      </c>
      <c r="H31" s="9"/>
      <c r="I31" s="10"/>
      <c r="J31" s="12"/>
      <c r="K31" s="13"/>
    </row>
    <row r="32">
      <c r="B32" s="9">
        <v>52.47</v>
      </c>
      <c r="C32" s="10" t="s">
        <v>178</v>
      </c>
      <c r="D32" s="12"/>
      <c r="E32" s="13"/>
      <c r="F32" s="12"/>
      <c r="G32" s="13"/>
      <c r="H32" s="9"/>
      <c r="I32" s="10"/>
      <c r="J32" s="12"/>
      <c r="K32" s="13"/>
    </row>
    <row r="33">
      <c r="B33" s="9">
        <v>64.72</v>
      </c>
      <c r="C33" s="10" t="s">
        <v>34</v>
      </c>
      <c r="D33" s="12"/>
      <c r="E33" s="13"/>
      <c r="F33" s="12"/>
      <c r="G33" s="13"/>
      <c r="H33" s="9">
        <v>13.0</v>
      </c>
      <c r="I33" s="10" t="s">
        <v>72</v>
      </c>
      <c r="J33" s="12"/>
      <c r="K33" s="13"/>
    </row>
    <row r="34">
      <c r="B34" s="9">
        <f>9.89+37.06+5.36</f>
        <v>52.31</v>
      </c>
      <c r="C34" s="10" t="s">
        <v>190</v>
      </c>
      <c r="D34" s="12"/>
      <c r="E34" s="13"/>
      <c r="F34" s="12"/>
      <c r="G34" s="13"/>
      <c r="H34" s="9">
        <v>100.0</v>
      </c>
      <c r="I34" s="10" t="s">
        <v>60</v>
      </c>
      <c r="J34" s="12"/>
      <c r="K34" s="13"/>
    </row>
    <row r="35">
      <c r="B35" s="9"/>
      <c r="C35" s="10"/>
      <c r="D35" s="12"/>
      <c r="E35" s="13"/>
      <c r="F35" s="12"/>
      <c r="G35" s="13"/>
      <c r="H35" s="9">
        <v>64.98</v>
      </c>
      <c r="I35" s="10" t="s">
        <v>191</v>
      </c>
      <c r="J35" s="12"/>
      <c r="K35" s="13"/>
    </row>
    <row r="36">
      <c r="B36" s="9"/>
      <c r="C36" s="10"/>
      <c r="D36" s="12"/>
      <c r="E36" s="13"/>
      <c r="F36" s="12"/>
      <c r="G36" s="13"/>
      <c r="H36" s="9">
        <v>69.99</v>
      </c>
      <c r="I36" s="10" t="s">
        <v>40</v>
      </c>
      <c r="J36" s="12"/>
      <c r="K36" s="13"/>
    </row>
    <row r="37">
      <c r="B37" s="9"/>
      <c r="C37" s="10"/>
      <c r="D37" s="12"/>
      <c r="E37" s="13"/>
      <c r="F37" s="12"/>
      <c r="G37" s="13"/>
      <c r="H37" s="9">
        <v>20.0</v>
      </c>
      <c r="I37" s="10" t="s">
        <v>40</v>
      </c>
      <c r="J37" s="12"/>
      <c r="K37" s="13"/>
    </row>
    <row r="38">
      <c r="B38" s="9"/>
      <c r="C38" s="10"/>
      <c r="D38" s="12"/>
      <c r="E38" s="13"/>
      <c r="F38" s="12"/>
      <c r="G38" s="13"/>
      <c r="H38" s="9">
        <v>52.0</v>
      </c>
      <c r="I38" s="10" t="s">
        <v>100</v>
      </c>
      <c r="J38" s="12"/>
      <c r="K38" s="13"/>
    </row>
    <row r="39">
      <c r="B39" s="16"/>
      <c r="C39" s="17"/>
      <c r="D39" s="18"/>
      <c r="E39" s="19"/>
      <c r="F39" s="18"/>
      <c r="G39" s="19"/>
      <c r="H39" s="24">
        <v>716.12</v>
      </c>
      <c r="I39" s="25" t="s">
        <v>192</v>
      </c>
      <c r="J39" s="18"/>
      <c r="K39" s="19"/>
    </row>
    <row r="41">
      <c r="B41" s="3"/>
      <c r="C41" s="3"/>
    </row>
    <row r="42">
      <c r="B42" s="3"/>
      <c r="C42" s="3"/>
    </row>
  </sheetData>
  <conditionalFormatting sqref="B4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8.75"/>
  </cols>
  <sheetData>
    <row r="1">
      <c r="A1" s="5" t="s">
        <v>12</v>
      </c>
      <c r="B1" s="6"/>
    </row>
    <row r="2">
      <c r="A2" s="5" t="s">
        <v>13</v>
      </c>
      <c r="B2" s="21">
        <f>SUM(O11:O21)</f>
        <v>9034.49</v>
      </c>
    </row>
    <row r="3">
      <c r="A3" s="5" t="s">
        <v>14</v>
      </c>
      <c r="B3" s="21">
        <f>SUM(B10:J10)</f>
        <v>11504.23</v>
      </c>
    </row>
    <row r="4">
      <c r="A4" s="5" t="s">
        <v>15</v>
      </c>
      <c r="B4" s="21">
        <f>B2-B3</f>
        <v>-2469.74</v>
      </c>
    </row>
    <row r="5">
      <c r="A5" s="5" t="s">
        <v>193</v>
      </c>
      <c r="B5" s="21">
        <f>SUM(O11:O20)-SUM(B10:K10)</f>
        <v>-1304.31</v>
      </c>
    </row>
    <row r="10">
      <c r="A10" s="3" t="s">
        <v>16</v>
      </c>
      <c r="B10" s="4">
        <f>SUM(B12:B51)</f>
        <v>3540.47</v>
      </c>
      <c r="D10" s="4">
        <f>SUM(D12:D39)</f>
        <v>588.6</v>
      </c>
      <c r="F10" s="4">
        <f>SUM(F12:F39)</f>
        <v>3757.56</v>
      </c>
      <c r="H10" s="4">
        <f>SUM(H12:H51)</f>
        <v>3074.42</v>
      </c>
      <c r="J10" s="4">
        <f>SUM(J12:J39)</f>
        <v>543.18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26">
        <v>6016.02</v>
      </c>
    </row>
    <row r="12">
      <c r="B12" s="9"/>
      <c r="C12" s="10" t="s">
        <v>157</v>
      </c>
      <c r="D12" s="9"/>
      <c r="E12" s="10" t="s">
        <v>157</v>
      </c>
      <c r="F12" s="27">
        <v>50.0</v>
      </c>
      <c r="G12" s="10" t="s">
        <v>85</v>
      </c>
      <c r="H12" s="9">
        <v>1050.0</v>
      </c>
      <c r="I12" s="10" t="s">
        <v>194</v>
      </c>
      <c r="J12" s="9"/>
      <c r="K12" s="10" t="s">
        <v>159</v>
      </c>
      <c r="N12" s="5" t="s">
        <v>28</v>
      </c>
      <c r="O12" s="26">
        <v>800.0</v>
      </c>
    </row>
    <row r="13">
      <c r="B13" s="9">
        <v>363.09</v>
      </c>
      <c r="C13" s="10" t="s">
        <v>34</v>
      </c>
      <c r="D13" s="9">
        <v>93.73</v>
      </c>
      <c r="E13" s="10" t="s">
        <v>195</v>
      </c>
      <c r="F13" s="28">
        <v>500.0</v>
      </c>
      <c r="G13" s="10" t="s">
        <v>161</v>
      </c>
      <c r="H13" s="9">
        <v>170.0</v>
      </c>
      <c r="I13" s="10" t="s">
        <v>196</v>
      </c>
      <c r="J13" s="9">
        <v>85.0</v>
      </c>
      <c r="K13" s="10" t="s">
        <v>197</v>
      </c>
      <c r="N13" s="5" t="s">
        <v>33</v>
      </c>
      <c r="O13" s="26">
        <v>800.0</v>
      </c>
    </row>
    <row r="14">
      <c r="B14" s="9">
        <v>382.04</v>
      </c>
      <c r="C14" s="10" t="s">
        <v>198</v>
      </c>
      <c r="D14" s="9">
        <v>91.47</v>
      </c>
      <c r="E14" s="10" t="s">
        <v>29</v>
      </c>
      <c r="F14" s="9">
        <v>120.0</v>
      </c>
      <c r="G14" s="10" t="s">
        <v>30</v>
      </c>
      <c r="H14" s="9">
        <v>57.9</v>
      </c>
      <c r="I14" s="10" t="s">
        <v>199</v>
      </c>
      <c r="J14" s="9">
        <v>80.0</v>
      </c>
      <c r="K14" s="10" t="s">
        <v>197</v>
      </c>
      <c r="N14" s="5" t="s">
        <v>38</v>
      </c>
      <c r="O14" s="5" t="s">
        <v>165</v>
      </c>
    </row>
    <row r="15">
      <c r="B15" s="9">
        <v>9.78</v>
      </c>
      <c r="C15" s="10" t="s">
        <v>34</v>
      </c>
      <c r="D15" s="9">
        <v>98.88</v>
      </c>
      <c r="E15" s="10" t="s">
        <v>29</v>
      </c>
      <c r="F15" s="27">
        <v>54.44</v>
      </c>
      <c r="G15" s="10" t="s">
        <v>39</v>
      </c>
      <c r="H15" s="9">
        <f>3</f>
        <v>3</v>
      </c>
      <c r="I15" s="10" t="s">
        <v>200</v>
      </c>
      <c r="J15" s="9">
        <v>54.8</v>
      </c>
      <c r="K15" s="10" t="s">
        <v>197</v>
      </c>
      <c r="N15" s="5" t="s">
        <v>42</v>
      </c>
      <c r="O15" s="26">
        <v>1000.0</v>
      </c>
    </row>
    <row r="16">
      <c r="B16" s="9">
        <v>34.0</v>
      </c>
      <c r="C16" s="10" t="s">
        <v>201</v>
      </c>
      <c r="D16" s="9">
        <v>93.51</v>
      </c>
      <c r="E16" s="10" t="s">
        <v>202</v>
      </c>
      <c r="F16" s="27">
        <v>195.0</v>
      </c>
      <c r="G16" s="10" t="s">
        <v>189</v>
      </c>
      <c r="H16" s="9">
        <v>55.48</v>
      </c>
      <c r="I16" s="10" t="s">
        <v>203</v>
      </c>
      <c r="J16" s="9">
        <v>31.9</v>
      </c>
      <c r="K16" s="10" t="s">
        <v>197</v>
      </c>
      <c r="N16" s="5" t="s">
        <v>204</v>
      </c>
      <c r="O16" s="26">
        <v>1083.9</v>
      </c>
    </row>
    <row r="17">
      <c r="B17" s="9">
        <v>9.83</v>
      </c>
      <c r="C17" s="10" t="s">
        <v>205</v>
      </c>
      <c r="D17" s="9">
        <v>98.32</v>
      </c>
      <c r="E17" s="10" t="s">
        <v>29</v>
      </c>
      <c r="F17" s="27">
        <v>180.39</v>
      </c>
      <c r="G17" s="10" t="s">
        <v>39</v>
      </c>
      <c r="H17" s="9">
        <v>49.98</v>
      </c>
      <c r="I17" s="10" t="s">
        <v>40</v>
      </c>
      <c r="J17" s="9">
        <v>16.5</v>
      </c>
      <c r="K17" s="10" t="s">
        <v>93</v>
      </c>
      <c r="N17" s="5"/>
      <c r="O17" s="5"/>
    </row>
    <row r="18">
      <c r="B18" s="9">
        <v>108.0</v>
      </c>
      <c r="C18" s="10" t="s">
        <v>206</v>
      </c>
      <c r="D18" s="9">
        <v>112.69</v>
      </c>
      <c r="E18" s="10" t="s">
        <v>29</v>
      </c>
      <c r="F18" s="27">
        <v>1224.09</v>
      </c>
      <c r="G18" s="10" t="s">
        <v>39</v>
      </c>
      <c r="H18" s="9" t="s">
        <v>207</v>
      </c>
      <c r="I18" s="10" t="s">
        <v>80</v>
      </c>
      <c r="J18" s="9">
        <v>135.0</v>
      </c>
      <c r="K18" s="10" t="s">
        <v>93</v>
      </c>
      <c r="N18" s="5" t="s">
        <v>52</v>
      </c>
      <c r="O18" s="26">
        <v>500.0</v>
      </c>
    </row>
    <row r="19">
      <c r="B19" s="9">
        <v>254.27</v>
      </c>
      <c r="C19" s="10" t="s">
        <v>34</v>
      </c>
      <c r="D19" s="12"/>
      <c r="E19" s="13"/>
      <c r="F19" s="27">
        <v>48.42</v>
      </c>
      <c r="G19" s="10" t="s">
        <v>39</v>
      </c>
      <c r="H19" s="9">
        <v>56.0</v>
      </c>
      <c r="I19" s="10" t="s">
        <v>208</v>
      </c>
      <c r="J19" s="9">
        <v>67.98</v>
      </c>
      <c r="K19" s="10" t="s">
        <v>41</v>
      </c>
      <c r="N19" s="5"/>
      <c r="O19" s="5"/>
    </row>
    <row r="20">
      <c r="B20" s="9">
        <v>383.3</v>
      </c>
      <c r="C20" s="10" t="s">
        <v>46</v>
      </c>
      <c r="D20" s="12"/>
      <c r="E20" s="13"/>
      <c r="F20" s="27">
        <v>182.45</v>
      </c>
      <c r="G20" s="10" t="s">
        <v>39</v>
      </c>
      <c r="H20" s="14">
        <v>305.0</v>
      </c>
      <c r="I20" s="15" t="s">
        <v>72</v>
      </c>
      <c r="J20" s="14">
        <f>12+26</f>
        <v>38</v>
      </c>
      <c r="K20" s="15" t="s">
        <v>201</v>
      </c>
      <c r="N20" s="5"/>
      <c r="O20" s="5"/>
    </row>
    <row r="21">
      <c r="B21" s="9">
        <v>26.97</v>
      </c>
      <c r="C21" s="10" t="s">
        <v>23</v>
      </c>
      <c r="D21" s="12"/>
      <c r="E21" s="13"/>
      <c r="F21" s="27">
        <v>180.77</v>
      </c>
      <c r="G21" s="10" t="s">
        <v>39</v>
      </c>
      <c r="H21" s="14">
        <f>55.22+69.8</f>
        <v>125.02</v>
      </c>
      <c r="I21" s="15" t="s">
        <v>149</v>
      </c>
      <c r="J21" s="14">
        <v>34.0</v>
      </c>
      <c r="K21" s="15" t="s">
        <v>201</v>
      </c>
      <c r="N21" s="5" t="s">
        <v>141</v>
      </c>
      <c r="O21" s="29">
        <f>IF(marzec!B4&gt;0,marzec!B4*0.5,marzec!B4)</f>
        <v>-1165.43</v>
      </c>
      <c r="P21" s="3"/>
    </row>
    <row r="22">
      <c r="B22" s="9">
        <v>75.45</v>
      </c>
      <c r="C22" s="10" t="s">
        <v>209</v>
      </c>
      <c r="D22" s="12"/>
      <c r="E22" s="13"/>
      <c r="F22" s="9">
        <v>672.0</v>
      </c>
      <c r="G22" s="10" t="s">
        <v>210</v>
      </c>
      <c r="H22" s="9">
        <v>33.0</v>
      </c>
      <c r="I22" s="10" t="s">
        <v>211</v>
      </c>
      <c r="J22" s="9"/>
      <c r="K22" s="10"/>
      <c r="N22" s="3"/>
    </row>
    <row r="23">
      <c r="B23" s="9">
        <f>271.74+49.5+21</f>
        <v>342.24</v>
      </c>
      <c r="C23" s="10" t="s">
        <v>34</v>
      </c>
      <c r="D23" s="12"/>
      <c r="E23" s="13"/>
      <c r="F23" s="9">
        <v>350.0</v>
      </c>
      <c r="G23" s="10" t="s">
        <v>212</v>
      </c>
      <c r="H23" s="9">
        <v>46.81</v>
      </c>
      <c r="I23" s="10" t="s">
        <v>213</v>
      </c>
      <c r="J23" s="9"/>
      <c r="K23" s="10"/>
    </row>
    <row r="24">
      <c r="B24" s="9">
        <v>227.5</v>
      </c>
      <c r="C24" s="10" t="s">
        <v>34</v>
      </c>
      <c r="D24" s="12"/>
      <c r="E24" s="13"/>
      <c r="F24" s="12"/>
      <c r="G24" s="13"/>
      <c r="H24" s="9">
        <v>38.0</v>
      </c>
      <c r="I24" s="10" t="s">
        <v>214</v>
      </c>
      <c r="J24" s="9"/>
      <c r="K24" s="10"/>
    </row>
    <row r="25">
      <c r="B25" s="9">
        <v>151.95</v>
      </c>
      <c r="C25" s="10" t="s">
        <v>34</v>
      </c>
      <c r="D25" s="12"/>
      <c r="E25" s="13"/>
      <c r="F25" s="12"/>
      <c r="G25" s="13"/>
      <c r="H25" s="9">
        <v>200.0</v>
      </c>
      <c r="I25" s="10" t="s">
        <v>215</v>
      </c>
      <c r="J25" s="12"/>
      <c r="K25" s="13"/>
    </row>
    <row r="26">
      <c r="B26" s="9">
        <v>439.6</v>
      </c>
      <c r="C26" s="10" t="s">
        <v>150</v>
      </c>
      <c r="D26" s="12"/>
      <c r="E26" s="13"/>
      <c r="F26" s="12"/>
      <c r="G26" s="13"/>
      <c r="H26" s="9">
        <v>6.99</v>
      </c>
      <c r="I26" s="10" t="s">
        <v>216</v>
      </c>
      <c r="J26" s="12"/>
      <c r="K26" s="13"/>
    </row>
    <row r="27">
      <c r="B27" s="9">
        <v>6.82</v>
      </c>
      <c r="C27" s="10" t="s">
        <v>34</v>
      </c>
      <c r="D27" s="12"/>
      <c r="E27" s="13"/>
      <c r="F27" s="12"/>
      <c r="G27" s="13"/>
      <c r="H27" s="9">
        <v>24.0</v>
      </c>
      <c r="I27" s="10" t="s">
        <v>217</v>
      </c>
      <c r="J27" s="12"/>
      <c r="K27" s="13"/>
    </row>
    <row r="28">
      <c r="B28" s="9">
        <f>40.18+69.68+55.88</f>
        <v>165.74</v>
      </c>
      <c r="C28" s="10" t="s">
        <v>218</v>
      </c>
      <c r="D28" s="12"/>
      <c r="E28" s="13"/>
      <c r="F28" s="12"/>
      <c r="G28" s="13"/>
      <c r="H28" s="9">
        <v>70.56</v>
      </c>
      <c r="I28" s="10" t="s">
        <v>40</v>
      </c>
      <c r="J28" s="12"/>
      <c r="K28" s="13"/>
    </row>
    <row r="29">
      <c r="B29" s="9">
        <v>16.82</v>
      </c>
      <c r="C29" s="10" t="s">
        <v>34</v>
      </c>
      <c r="D29" s="12"/>
      <c r="E29" s="13"/>
      <c r="F29" s="12"/>
      <c r="G29" s="13"/>
      <c r="H29" s="9">
        <v>100.0</v>
      </c>
      <c r="I29" s="10" t="s">
        <v>60</v>
      </c>
      <c r="J29" s="12"/>
      <c r="K29" s="13"/>
    </row>
    <row r="30">
      <c r="B30" s="9">
        <v>49.5</v>
      </c>
      <c r="C30" s="10" t="s">
        <v>34</v>
      </c>
      <c r="D30" s="12"/>
      <c r="E30" s="13"/>
      <c r="F30" s="12"/>
      <c r="G30" s="13"/>
      <c r="H30" s="9">
        <f>25+30+30</f>
        <v>85</v>
      </c>
      <c r="I30" s="10" t="s">
        <v>76</v>
      </c>
      <c r="J30" s="12"/>
      <c r="K30" s="13"/>
    </row>
    <row r="31">
      <c r="B31" s="9">
        <v>244.02</v>
      </c>
      <c r="C31" s="10" t="s">
        <v>34</v>
      </c>
      <c r="D31" s="12"/>
      <c r="E31" s="13"/>
      <c r="F31" s="12"/>
      <c r="G31" s="13"/>
      <c r="H31" s="9">
        <v>141.0</v>
      </c>
      <c r="I31" s="10" t="s">
        <v>40</v>
      </c>
      <c r="J31" s="12"/>
      <c r="K31" s="13"/>
    </row>
    <row r="32">
      <c r="B32" s="9">
        <v>9.87</v>
      </c>
      <c r="C32" s="10" t="s">
        <v>205</v>
      </c>
      <c r="D32" s="12"/>
      <c r="E32" s="13"/>
      <c r="F32" s="12"/>
      <c r="G32" s="13"/>
      <c r="H32" s="9">
        <v>65.85</v>
      </c>
      <c r="I32" s="10" t="s">
        <v>219</v>
      </c>
      <c r="J32" s="12"/>
      <c r="K32" s="13"/>
    </row>
    <row r="33">
      <c r="B33" s="9">
        <v>239.68</v>
      </c>
      <c r="C33" s="10" t="s">
        <v>34</v>
      </c>
      <c r="D33" s="12"/>
      <c r="E33" s="13"/>
      <c r="F33" s="12"/>
      <c r="G33" s="13"/>
      <c r="H33" s="9">
        <v>169.92</v>
      </c>
      <c r="I33" s="10" t="s">
        <v>80</v>
      </c>
      <c r="J33" s="12"/>
      <c r="K33" s="13"/>
    </row>
    <row r="34">
      <c r="B34" s="9"/>
      <c r="C34" s="10"/>
      <c r="D34" s="12"/>
      <c r="E34" s="13"/>
      <c r="F34" s="12"/>
      <c r="G34" s="13"/>
      <c r="H34" s="9">
        <f>59.98+35.99</f>
        <v>95.97</v>
      </c>
      <c r="I34" s="10" t="s">
        <v>40</v>
      </c>
      <c r="J34" s="12"/>
      <c r="K34" s="13"/>
    </row>
    <row r="35">
      <c r="B35" s="9"/>
      <c r="C35" s="10"/>
      <c r="D35" s="12"/>
      <c r="E35" s="13"/>
      <c r="F35" s="12"/>
      <c r="G35" s="13"/>
      <c r="H35" s="9">
        <v>38.0</v>
      </c>
      <c r="I35" s="10" t="s">
        <v>208</v>
      </c>
      <c r="J35" s="12"/>
      <c r="K35" s="13"/>
    </row>
    <row r="36">
      <c r="B36" s="9"/>
      <c r="C36" s="10"/>
      <c r="D36" s="12"/>
      <c r="E36" s="13"/>
      <c r="F36" s="12"/>
      <c r="G36" s="13"/>
      <c r="H36" s="9">
        <v>86.94</v>
      </c>
      <c r="I36" s="10" t="s">
        <v>40</v>
      </c>
      <c r="J36" s="12"/>
      <c r="K36" s="13"/>
    </row>
    <row r="37">
      <c r="B37" s="9"/>
      <c r="C37" s="10"/>
      <c r="D37" s="12"/>
      <c r="E37" s="13"/>
      <c r="F37" s="12"/>
      <c r="G37" s="13"/>
      <c r="H37" s="9"/>
      <c r="I37" s="10"/>
      <c r="J37" s="12"/>
      <c r="K37" s="13"/>
    </row>
    <row r="38">
      <c r="B38" s="9"/>
      <c r="C38" s="10"/>
      <c r="D38" s="12"/>
      <c r="E38" s="13"/>
      <c r="F38" s="12"/>
      <c r="G38" s="13"/>
      <c r="H38" s="9"/>
      <c r="I38" s="10"/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</row>
    <row r="42">
      <c r="B42" s="3"/>
      <c r="C42" s="3"/>
    </row>
  </sheetData>
  <conditionalFormatting sqref="B4:B5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4.88"/>
  </cols>
  <sheetData>
    <row r="1">
      <c r="A1" s="5" t="s">
        <v>12</v>
      </c>
      <c r="B1" s="6"/>
    </row>
    <row r="2">
      <c r="A2" s="5" t="s">
        <v>13</v>
      </c>
      <c r="B2" s="21">
        <f>SUM(O11:O21)</f>
        <v>7630.26</v>
      </c>
    </row>
    <row r="3">
      <c r="A3" s="5" t="s">
        <v>14</v>
      </c>
      <c r="B3" s="21">
        <f>SUM(B10:J10)</f>
        <v>10452.74</v>
      </c>
    </row>
    <row r="4">
      <c r="A4" s="5" t="s">
        <v>15</v>
      </c>
      <c r="B4" s="21">
        <f>B2-B3</f>
        <v>-2822.48</v>
      </c>
    </row>
    <row r="5">
      <c r="A5" s="5" t="s">
        <v>193</v>
      </c>
      <c r="B5" s="21">
        <f>SUM(O11:O20)-SUM(B10:K10)</f>
        <v>-352.74</v>
      </c>
    </row>
    <row r="10">
      <c r="A10" s="3" t="s">
        <v>16</v>
      </c>
      <c r="B10" s="4">
        <f>SUM(B12:B51)</f>
        <v>2492.64</v>
      </c>
      <c r="D10" s="4">
        <f>SUM(D12:D39)</f>
        <v>673.63</v>
      </c>
      <c r="F10" s="4">
        <f>SUM(F12:F39)</f>
        <v>3531.04</v>
      </c>
      <c r="H10" s="4">
        <f>SUM(H12:H51)</f>
        <v>3302.73</v>
      </c>
      <c r="J10" s="4">
        <f>SUM(J12:J39)</f>
        <v>452.7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26">
        <v>6200.0</v>
      </c>
    </row>
    <row r="12">
      <c r="B12" s="9"/>
      <c r="C12" s="10" t="s">
        <v>157</v>
      </c>
      <c r="D12" s="9"/>
      <c r="E12" s="10" t="s">
        <v>157</v>
      </c>
      <c r="F12" s="9">
        <v>50.0</v>
      </c>
      <c r="G12" s="10" t="s">
        <v>85</v>
      </c>
      <c r="H12" s="9">
        <v>510.0</v>
      </c>
      <c r="I12" s="10" t="s">
        <v>220</v>
      </c>
      <c r="J12" s="9"/>
      <c r="K12" s="10" t="s">
        <v>157</v>
      </c>
      <c r="N12" s="5" t="s">
        <v>28</v>
      </c>
      <c r="O12" s="26">
        <v>800.0</v>
      </c>
    </row>
    <row r="13">
      <c r="B13" s="9">
        <v>241.0</v>
      </c>
      <c r="C13" s="10" t="s">
        <v>221</v>
      </c>
      <c r="D13" s="9">
        <v>32.54</v>
      </c>
      <c r="E13" s="10" t="s">
        <v>29</v>
      </c>
      <c r="F13" s="20">
        <v>500.0</v>
      </c>
      <c r="G13" s="10" t="s">
        <v>161</v>
      </c>
      <c r="H13" s="9">
        <v>215.0</v>
      </c>
      <c r="I13" s="10" t="s">
        <v>222</v>
      </c>
      <c r="J13" s="9">
        <v>40.7</v>
      </c>
      <c r="K13" s="10" t="s">
        <v>197</v>
      </c>
      <c r="N13" s="5" t="s">
        <v>33</v>
      </c>
      <c r="O13" s="26">
        <v>800.0</v>
      </c>
    </row>
    <row r="14">
      <c r="B14" s="9">
        <v>190.78</v>
      </c>
      <c r="C14" s="10" t="s">
        <v>34</v>
      </c>
      <c r="D14" s="9">
        <v>101.37</v>
      </c>
      <c r="E14" s="10" t="s">
        <v>29</v>
      </c>
      <c r="F14" s="9">
        <v>120.0</v>
      </c>
      <c r="G14" s="10" t="s">
        <v>30</v>
      </c>
      <c r="H14" s="9">
        <v>252.0</v>
      </c>
      <c r="I14" s="10" t="s">
        <v>223</v>
      </c>
      <c r="J14" s="9">
        <v>26.0</v>
      </c>
      <c r="K14" s="10" t="s">
        <v>93</v>
      </c>
      <c r="N14" s="5" t="s">
        <v>38</v>
      </c>
      <c r="O14" s="26" t="s">
        <v>165</v>
      </c>
    </row>
    <row r="15">
      <c r="B15" s="9">
        <v>18.59</v>
      </c>
      <c r="C15" s="10" t="s">
        <v>87</v>
      </c>
      <c r="D15" s="9">
        <v>88.42</v>
      </c>
      <c r="E15" s="10" t="s">
        <v>29</v>
      </c>
      <c r="F15" s="9">
        <v>54.44</v>
      </c>
      <c r="G15" s="10" t="s">
        <v>39</v>
      </c>
      <c r="H15" s="9">
        <v>40.0</v>
      </c>
      <c r="I15" s="10" t="s">
        <v>36</v>
      </c>
      <c r="J15" s="9">
        <v>110.1</v>
      </c>
      <c r="K15" s="10" t="s">
        <v>93</v>
      </c>
      <c r="N15" s="5" t="s">
        <v>42</v>
      </c>
      <c r="O15" s="26">
        <v>1000.0</v>
      </c>
    </row>
    <row r="16">
      <c r="B16" s="9">
        <v>557.19</v>
      </c>
      <c r="C16" s="10" t="s">
        <v>34</v>
      </c>
      <c r="D16" s="9">
        <v>105.05</v>
      </c>
      <c r="E16" s="10" t="s">
        <v>29</v>
      </c>
      <c r="F16" s="9">
        <v>195.0</v>
      </c>
      <c r="G16" s="10" t="s">
        <v>189</v>
      </c>
      <c r="H16" s="9">
        <v>699.0</v>
      </c>
      <c r="I16" s="10" t="s">
        <v>224</v>
      </c>
      <c r="J16" s="9">
        <v>78.0</v>
      </c>
      <c r="K16" s="10" t="s">
        <v>127</v>
      </c>
      <c r="N16" s="5" t="s">
        <v>204</v>
      </c>
      <c r="O16" s="26">
        <v>800.0</v>
      </c>
    </row>
    <row r="17">
      <c r="B17" s="9">
        <v>70.0</v>
      </c>
      <c r="C17" s="10" t="s">
        <v>225</v>
      </c>
      <c r="D17" s="9">
        <v>89.22</v>
      </c>
      <c r="E17" s="10" t="s">
        <v>29</v>
      </c>
      <c r="F17" s="9">
        <v>180.39</v>
      </c>
      <c r="G17" s="10" t="s">
        <v>39</v>
      </c>
      <c r="H17" s="9">
        <v>50.0</v>
      </c>
      <c r="I17" s="10" t="s">
        <v>181</v>
      </c>
      <c r="J17" s="9">
        <v>120.0</v>
      </c>
      <c r="K17" s="10" t="s">
        <v>226</v>
      </c>
      <c r="N17" s="5"/>
      <c r="O17" s="5"/>
    </row>
    <row r="18">
      <c r="B18" s="9">
        <v>426.07</v>
      </c>
      <c r="C18" s="10" t="s">
        <v>61</v>
      </c>
      <c r="D18" s="9">
        <v>83.52</v>
      </c>
      <c r="E18" s="10" t="s">
        <v>29</v>
      </c>
      <c r="F18" s="9">
        <v>1224.09</v>
      </c>
      <c r="G18" s="10" t="s">
        <v>39</v>
      </c>
      <c r="H18" s="9">
        <f>139+30</f>
        <v>169</v>
      </c>
      <c r="I18" s="10" t="s">
        <v>113</v>
      </c>
      <c r="J18" s="9">
        <v>53.0</v>
      </c>
      <c r="K18" s="10" t="s">
        <v>127</v>
      </c>
      <c r="N18" s="5" t="s">
        <v>52</v>
      </c>
      <c r="O18" s="26">
        <v>500.0</v>
      </c>
    </row>
    <row r="19">
      <c r="B19" s="9">
        <v>11.73</v>
      </c>
      <c r="C19" s="10" t="s">
        <v>34</v>
      </c>
      <c r="D19" s="9">
        <v>85.54</v>
      </c>
      <c r="E19" s="10" t="s">
        <v>29</v>
      </c>
      <c r="F19" s="9">
        <v>48.42</v>
      </c>
      <c r="G19" s="10" t="s">
        <v>39</v>
      </c>
      <c r="H19" s="9">
        <v>346.88</v>
      </c>
      <c r="I19" s="10" t="s">
        <v>227</v>
      </c>
      <c r="J19" s="9">
        <v>22.9</v>
      </c>
      <c r="K19" s="10" t="s">
        <v>93</v>
      </c>
      <c r="N19" s="5"/>
      <c r="O19" s="5"/>
    </row>
    <row r="20">
      <c r="B20" s="9">
        <v>10.98</v>
      </c>
      <c r="C20" s="10" t="s">
        <v>34</v>
      </c>
      <c r="D20" s="9">
        <v>87.97</v>
      </c>
      <c r="E20" s="10" t="s">
        <v>29</v>
      </c>
      <c r="F20" s="9">
        <v>182.45</v>
      </c>
      <c r="G20" s="10" t="s">
        <v>39</v>
      </c>
      <c r="H20" s="14">
        <v>169.0</v>
      </c>
      <c r="I20" s="15" t="s">
        <v>181</v>
      </c>
      <c r="J20" s="14">
        <v>2.0</v>
      </c>
      <c r="K20" s="15" t="s">
        <v>228</v>
      </c>
      <c r="N20" s="5"/>
      <c r="O20" s="5"/>
    </row>
    <row r="21">
      <c r="B21" s="9">
        <v>104.89</v>
      </c>
      <c r="C21" s="10" t="s">
        <v>229</v>
      </c>
      <c r="D21" s="12"/>
      <c r="E21" s="13"/>
      <c r="F21" s="9">
        <v>180.77</v>
      </c>
      <c r="G21" s="10" t="s">
        <v>39</v>
      </c>
      <c r="H21" s="14">
        <v>150.0</v>
      </c>
      <c r="I21" s="15" t="s">
        <v>230</v>
      </c>
      <c r="J21" s="14"/>
      <c r="K21" s="15"/>
      <c r="N21" s="5" t="s">
        <v>141</v>
      </c>
      <c r="O21" s="29">
        <f>IF(kwiecien!B4&gt;0,kwiecien!B4*0.5,kwiecien!B4)</f>
        <v>-2469.74</v>
      </c>
    </row>
    <row r="22">
      <c r="B22" s="9">
        <v>3.1</v>
      </c>
      <c r="C22" s="10" t="s">
        <v>34</v>
      </c>
      <c r="D22" s="12"/>
      <c r="E22" s="13"/>
      <c r="F22" s="27">
        <v>426.0</v>
      </c>
      <c r="G22" s="30" t="s">
        <v>231</v>
      </c>
      <c r="H22" s="9">
        <v>18.99</v>
      </c>
      <c r="I22" s="10" t="s">
        <v>40</v>
      </c>
      <c r="J22" s="9"/>
      <c r="K22" s="10"/>
    </row>
    <row r="23">
      <c r="B23" s="9">
        <v>15.0</v>
      </c>
      <c r="C23" s="10" t="s">
        <v>232</v>
      </c>
      <c r="D23" s="12"/>
      <c r="E23" s="13"/>
      <c r="F23" s="27">
        <v>133.48</v>
      </c>
      <c r="G23" s="30" t="s">
        <v>178</v>
      </c>
      <c r="H23" s="9">
        <v>302.0</v>
      </c>
      <c r="I23" s="10" t="s">
        <v>233</v>
      </c>
      <c r="J23" s="9"/>
      <c r="K23" s="10"/>
      <c r="N23" s="3">
        <v>747.11</v>
      </c>
      <c r="O23" s="3" t="s">
        <v>234</v>
      </c>
    </row>
    <row r="24">
      <c r="B24" s="9">
        <v>8.0</v>
      </c>
      <c r="C24" s="10" t="s">
        <v>235</v>
      </c>
      <c r="D24" s="12"/>
      <c r="E24" s="13"/>
      <c r="F24" s="9">
        <v>30.0</v>
      </c>
      <c r="G24" s="10" t="s">
        <v>178</v>
      </c>
      <c r="H24" s="9">
        <v>10.0</v>
      </c>
      <c r="I24" s="10" t="s">
        <v>236</v>
      </c>
      <c r="J24" s="9"/>
      <c r="K24" s="10"/>
      <c r="N24" s="3">
        <v>176.91</v>
      </c>
      <c r="O24" s="3" t="s">
        <v>237</v>
      </c>
    </row>
    <row r="25">
      <c r="B25" s="9">
        <v>36.0</v>
      </c>
      <c r="C25" s="10" t="s">
        <v>238</v>
      </c>
      <c r="D25" s="12"/>
      <c r="E25" s="13"/>
      <c r="F25" s="9">
        <v>33.0</v>
      </c>
      <c r="G25" s="10" t="s">
        <v>211</v>
      </c>
      <c r="H25" s="9">
        <v>15.98</v>
      </c>
      <c r="I25" s="10" t="s">
        <v>100</v>
      </c>
      <c r="J25" s="12"/>
      <c r="K25" s="13"/>
    </row>
    <row r="26">
      <c r="B26" s="9">
        <f>1000-86.5-H23-J17+9</f>
        <v>500.5</v>
      </c>
      <c r="C26" s="10" t="s">
        <v>239</v>
      </c>
      <c r="D26" s="12"/>
      <c r="E26" s="13"/>
      <c r="F26" s="9">
        <v>38.0</v>
      </c>
      <c r="G26" s="10" t="s">
        <v>214</v>
      </c>
      <c r="H26" s="9">
        <f>245.72+59.96</f>
        <v>305.68</v>
      </c>
      <c r="I26" s="10" t="s">
        <v>234</v>
      </c>
      <c r="J26" s="12"/>
      <c r="K26" s="13"/>
    </row>
    <row r="27">
      <c r="B27" s="9">
        <v>5.07</v>
      </c>
      <c r="C27" s="10" t="s">
        <v>34</v>
      </c>
      <c r="D27" s="12"/>
      <c r="E27" s="13"/>
      <c r="F27" s="9">
        <v>95.0</v>
      </c>
      <c r="G27" s="10" t="s">
        <v>76</v>
      </c>
      <c r="H27" s="9">
        <v>14.0</v>
      </c>
      <c r="I27" s="10" t="s">
        <v>47</v>
      </c>
      <c r="J27" s="12"/>
      <c r="K27" s="13"/>
    </row>
    <row r="28">
      <c r="B28" s="9">
        <v>3.96</v>
      </c>
      <c r="C28" s="10" t="s">
        <v>34</v>
      </c>
      <c r="D28" s="12"/>
      <c r="E28" s="13"/>
      <c r="F28" s="9">
        <v>40.0</v>
      </c>
      <c r="G28" s="10" t="s">
        <v>60</v>
      </c>
      <c r="H28" s="9">
        <v>35.2</v>
      </c>
      <c r="I28" s="10" t="s">
        <v>240</v>
      </c>
      <c r="J28" s="12"/>
      <c r="K28" s="13"/>
    </row>
    <row r="29">
      <c r="B29" s="9">
        <v>23.36</v>
      </c>
      <c r="C29" s="10" t="s">
        <v>241</v>
      </c>
      <c r="D29" s="12"/>
      <c r="E29" s="13"/>
      <c r="F29" s="12"/>
      <c r="G29" s="13"/>
      <c r="H29" s="9"/>
      <c r="I29" s="10"/>
      <c r="J29" s="12"/>
      <c r="K29" s="13"/>
    </row>
    <row r="30">
      <c r="B30" s="9">
        <v>3.69</v>
      </c>
      <c r="C30" s="10" t="s">
        <v>34</v>
      </c>
      <c r="D30" s="12"/>
      <c r="E30" s="13"/>
      <c r="F30" s="12"/>
      <c r="G30" s="13"/>
      <c r="H30" s="9"/>
      <c r="I30" s="10"/>
      <c r="J30" s="12"/>
      <c r="K30" s="13"/>
    </row>
    <row r="31">
      <c r="B31" s="9">
        <v>40.73</v>
      </c>
      <c r="C31" s="10" t="s">
        <v>61</v>
      </c>
      <c r="D31" s="12"/>
      <c r="E31" s="13"/>
      <c r="F31" s="12"/>
      <c r="G31" s="13"/>
      <c r="H31" s="9"/>
      <c r="I31" s="10"/>
      <c r="J31" s="12"/>
      <c r="K31" s="13"/>
    </row>
    <row r="32">
      <c r="B32" s="9">
        <v>33.48</v>
      </c>
      <c r="C32" s="10" t="s">
        <v>87</v>
      </c>
      <c r="D32" s="12"/>
      <c r="E32" s="13"/>
      <c r="F32" s="12"/>
      <c r="G32" s="13"/>
      <c r="H32" s="9"/>
      <c r="I32" s="10"/>
      <c r="J32" s="12"/>
      <c r="K32" s="13"/>
    </row>
    <row r="33">
      <c r="B33" s="9">
        <v>38.0</v>
      </c>
      <c r="C33" s="10" t="s">
        <v>242</v>
      </c>
      <c r="D33" s="12"/>
      <c r="E33" s="13"/>
      <c r="F33" s="12"/>
      <c r="G33" s="13"/>
      <c r="H33" s="9"/>
      <c r="I33" s="10"/>
      <c r="J33" s="12"/>
      <c r="K33" s="13"/>
    </row>
    <row r="34">
      <c r="B34" s="9">
        <v>150.52</v>
      </c>
      <c r="C34" s="10" t="s">
        <v>229</v>
      </c>
      <c r="D34" s="12"/>
      <c r="E34" s="13"/>
      <c r="F34" s="12"/>
      <c r="G34" s="13"/>
      <c r="H34" s="9"/>
      <c r="I34" s="10"/>
      <c r="J34" s="12"/>
      <c r="K34" s="13"/>
    </row>
    <row r="35">
      <c r="B35" s="9"/>
      <c r="C35" s="10"/>
      <c r="D35" s="12"/>
      <c r="E35" s="13"/>
      <c r="F35" s="12"/>
      <c r="G35" s="13"/>
      <c r="H35" s="9"/>
      <c r="I35" s="10"/>
      <c r="J35" s="12"/>
      <c r="K35" s="13"/>
    </row>
    <row r="36">
      <c r="B36" s="9"/>
      <c r="C36" s="10"/>
      <c r="D36" s="12"/>
      <c r="E36" s="13"/>
      <c r="F36" s="12"/>
      <c r="G36" s="13"/>
      <c r="H36" s="9"/>
      <c r="I36" s="10"/>
      <c r="J36" s="12"/>
      <c r="K36" s="13"/>
    </row>
    <row r="37">
      <c r="B37" s="9"/>
      <c r="C37" s="10"/>
      <c r="D37" s="12"/>
      <c r="E37" s="13"/>
      <c r="F37" s="12"/>
      <c r="G37" s="13"/>
      <c r="H37" s="9"/>
      <c r="I37" s="10"/>
      <c r="J37" s="12"/>
      <c r="K37" s="13"/>
    </row>
    <row r="38">
      <c r="B38" s="9"/>
      <c r="C38" s="10"/>
      <c r="D38" s="12"/>
      <c r="E38" s="13"/>
      <c r="F38" s="12"/>
      <c r="G38" s="13"/>
      <c r="H38" s="9"/>
      <c r="I38" s="10"/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  <c r="H41" s="3"/>
      <c r="I41" s="3"/>
    </row>
    <row r="42">
      <c r="B42" s="3"/>
      <c r="C42" s="3"/>
      <c r="H42" s="3"/>
      <c r="I42" s="3"/>
    </row>
  </sheetData>
  <conditionalFormatting sqref="B4:B5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13"/>
    <col customWidth="1" min="11" max="11" width="14.88"/>
  </cols>
  <sheetData>
    <row r="1">
      <c r="A1" s="5" t="s">
        <v>12</v>
      </c>
      <c r="B1" s="6"/>
    </row>
    <row r="2">
      <c r="A2" s="5" t="s">
        <v>13</v>
      </c>
      <c r="B2" s="21">
        <f>SUM(O11:O21)</f>
        <v>8101.67</v>
      </c>
    </row>
    <row r="3">
      <c r="A3" s="5" t="s">
        <v>14</v>
      </c>
      <c r="B3" s="21">
        <f>SUM(B10:J10)</f>
        <v>12007.26</v>
      </c>
    </row>
    <row r="4">
      <c r="A4" s="5" t="s">
        <v>15</v>
      </c>
      <c r="B4" s="21">
        <f>B2-B3</f>
        <v>-3905.59</v>
      </c>
    </row>
    <row r="5">
      <c r="A5" s="5" t="s">
        <v>193</v>
      </c>
      <c r="B5" s="21">
        <f>SUM(O11:O20)-SUM(B10:K10)</f>
        <v>-1083.11</v>
      </c>
    </row>
    <row r="10">
      <c r="A10" s="3" t="s">
        <v>16</v>
      </c>
      <c r="B10" s="4">
        <f>SUM(B12:B51)</f>
        <v>2500</v>
      </c>
      <c r="D10" s="4">
        <f>SUM(D12:D39)</f>
        <v>998.57</v>
      </c>
      <c r="F10" s="4">
        <f>SUM(F12:F39)</f>
        <v>3925.22</v>
      </c>
      <c r="H10" s="4">
        <f>SUM(H12:H51)</f>
        <v>3879.72</v>
      </c>
      <c r="J10" s="4">
        <f>SUM(J12:J39)</f>
        <v>703.75</v>
      </c>
    </row>
    <row r="11">
      <c r="B11" s="7" t="s">
        <v>17</v>
      </c>
      <c r="C11" s="8"/>
      <c r="D11" s="7" t="s">
        <v>18</v>
      </c>
      <c r="E11" s="8"/>
      <c r="F11" s="7" t="s">
        <v>19</v>
      </c>
      <c r="G11" s="8"/>
      <c r="H11" s="7" t="s">
        <v>20</v>
      </c>
      <c r="I11" s="8"/>
      <c r="J11" s="7" t="s">
        <v>21</v>
      </c>
      <c r="K11" s="8"/>
      <c r="N11" s="5" t="s">
        <v>22</v>
      </c>
      <c r="O11" s="26">
        <f>7044.15+980</f>
        <v>8024.15</v>
      </c>
    </row>
    <row r="12">
      <c r="B12" s="9">
        <f>2500-SUM(B13:B31)</f>
        <v>1011.29</v>
      </c>
      <c r="C12" s="10" t="s">
        <v>157</v>
      </c>
      <c r="D12" s="9"/>
      <c r="E12" s="10"/>
      <c r="F12" s="9"/>
      <c r="G12" s="10"/>
      <c r="H12" s="9"/>
      <c r="I12" s="10"/>
      <c r="J12" s="9"/>
      <c r="K12" s="10"/>
      <c r="N12" s="5" t="s">
        <v>28</v>
      </c>
      <c r="O12" s="26">
        <v>800.0</v>
      </c>
    </row>
    <row r="13">
      <c r="B13" s="9">
        <v>125.5</v>
      </c>
      <c r="C13" s="10" t="s">
        <v>34</v>
      </c>
      <c r="D13" s="9">
        <v>82.03</v>
      </c>
      <c r="E13" s="10" t="s">
        <v>29</v>
      </c>
      <c r="F13" s="28">
        <v>500.0</v>
      </c>
      <c r="G13" s="10" t="s">
        <v>243</v>
      </c>
      <c r="H13" s="9">
        <v>170.0</v>
      </c>
      <c r="I13" s="10" t="s">
        <v>244</v>
      </c>
      <c r="J13" s="9">
        <v>17.2</v>
      </c>
      <c r="K13" s="10" t="s">
        <v>197</v>
      </c>
      <c r="N13" s="5" t="s">
        <v>33</v>
      </c>
      <c r="O13" s="26">
        <v>800.0</v>
      </c>
    </row>
    <row r="14">
      <c r="B14" s="9">
        <v>7.0</v>
      </c>
      <c r="C14" s="10" t="s">
        <v>245</v>
      </c>
      <c r="D14" s="9">
        <v>87.02</v>
      </c>
      <c r="E14" s="10" t="s">
        <v>29</v>
      </c>
      <c r="F14" s="27">
        <v>120.0</v>
      </c>
      <c r="G14" s="10" t="s">
        <v>30</v>
      </c>
      <c r="H14" s="9">
        <v>250.0</v>
      </c>
      <c r="I14" s="10" t="s">
        <v>246</v>
      </c>
      <c r="J14" s="9">
        <v>49.5</v>
      </c>
      <c r="K14" s="10" t="s">
        <v>201</v>
      </c>
      <c r="N14" s="5" t="s">
        <v>38</v>
      </c>
      <c r="O14" s="5" t="s">
        <v>165</v>
      </c>
    </row>
    <row r="15">
      <c r="B15" s="9">
        <v>51.69</v>
      </c>
      <c r="C15" s="10" t="s">
        <v>34</v>
      </c>
      <c r="D15" s="9">
        <v>98.55</v>
      </c>
      <c r="E15" s="10" t="s">
        <v>29</v>
      </c>
      <c r="F15" s="27">
        <v>54.44</v>
      </c>
      <c r="G15" s="10" t="s">
        <v>39</v>
      </c>
      <c r="H15" s="9">
        <v>470.0</v>
      </c>
      <c r="I15" s="10" t="s">
        <v>247</v>
      </c>
      <c r="J15" s="9">
        <v>14.1</v>
      </c>
      <c r="K15" s="10" t="s">
        <v>93</v>
      </c>
      <c r="N15" s="5"/>
      <c r="O15" s="5"/>
    </row>
    <row r="16">
      <c r="B16" s="9">
        <v>39.0</v>
      </c>
      <c r="C16" s="10" t="s">
        <v>87</v>
      </c>
      <c r="D16" s="9">
        <v>49.21</v>
      </c>
      <c r="E16" s="10" t="s">
        <v>29</v>
      </c>
      <c r="F16" s="27">
        <v>195.0</v>
      </c>
      <c r="G16" s="10" t="s">
        <v>189</v>
      </c>
      <c r="H16" s="9">
        <v>81.0</v>
      </c>
      <c r="I16" s="10" t="s">
        <v>248</v>
      </c>
      <c r="J16" s="9">
        <v>67.2</v>
      </c>
      <c r="K16" s="10" t="s">
        <v>249</v>
      </c>
      <c r="N16" s="5" t="s">
        <v>204</v>
      </c>
      <c r="O16" s="26">
        <v>800.0</v>
      </c>
    </row>
    <row r="17">
      <c r="B17" s="9">
        <v>97.98</v>
      </c>
      <c r="C17" s="10" t="s">
        <v>250</v>
      </c>
      <c r="D17" s="9">
        <v>222.53</v>
      </c>
      <c r="E17" s="10" t="s">
        <v>251</v>
      </c>
      <c r="F17" s="27">
        <v>180.39</v>
      </c>
      <c r="G17" s="10" t="s">
        <v>39</v>
      </c>
      <c r="H17" s="9">
        <v>300.0</v>
      </c>
      <c r="I17" s="10" t="s">
        <v>92</v>
      </c>
      <c r="J17" s="9">
        <v>19.0</v>
      </c>
      <c r="K17" s="10" t="s">
        <v>106</v>
      </c>
      <c r="N17" s="5"/>
      <c r="O17" s="5"/>
    </row>
    <row r="18">
      <c r="B18" s="9">
        <v>11.5</v>
      </c>
      <c r="C18" s="10" t="s">
        <v>245</v>
      </c>
      <c r="D18" s="9">
        <v>85.1</v>
      </c>
      <c r="E18" s="10" t="s">
        <v>29</v>
      </c>
      <c r="F18" s="27">
        <v>1229.04</v>
      </c>
      <c r="G18" s="10" t="s">
        <v>39</v>
      </c>
      <c r="H18" s="9">
        <v>13.0</v>
      </c>
      <c r="I18" s="10" t="s">
        <v>47</v>
      </c>
      <c r="J18" s="9">
        <v>15.0</v>
      </c>
      <c r="K18" s="10" t="s">
        <v>93</v>
      </c>
      <c r="N18" s="5" t="s">
        <v>52</v>
      </c>
      <c r="O18" s="26">
        <v>500.0</v>
      </c>
    </row>
    <row r="19">
      <c r="B19" s="9">
        <v>146.42</v>
      </c>
      <c r="C19" s="10" t="s">
        <v>34</v>
      </c>
      <c r="D19" s="9">
        <v>102.74</v>
      </c>
      <c r="E19" s="10" t="s">
        <v>29</v>
      </c>
      <c r="F19" s="27">
        <v>48.42</v>
      </c>
      <c r="G19" s="10" t="s">
        <v>39</v>
      </c>
      <c r="H19" s="9">
        <v>300.0</v>
      </c>
      <c r="I19" s="10" t="s">
        <v>252</v>
      </c>
      <c r="J19" s="9">
        <v>53.0</v>
      </c>
      <c r="K19" s="10" t="s">
        <v>93</v>
      </c>
      <c r="N19" s="5"/>
      <c r="O19" s="5"/>
    </row>
    <row r="20">
      <c r="B20" s="9">
        <v>275.48</v>
      </c>
      <c r="C20" s="10" t="s">
        <v>34</v>
      </c>
      <c r="D20" s="9">
        <v>74.67</v>
      </c>
      <c r="E20" s="10" t="s">
        <v>29</v>
      </c>
      <c r="F20" s="9">
        <v>182.45</v>
      </c>
      <c r="G20" s="10" t="s">
        <v>39</v>
      </c>
      <c r="H20" s="14">
        <v>302.9</v>
      </c>
      <c r="I20" s="15" t="s">
        <v>253</v>
      </c>
      <c r="J20" s="14">
        <v>148.7</v>
      </c>
      <c r="K20" s="15" t="s">
        <v>134</v>
      </c>
      <c r="N20" s="5"/>
      <c r="O20" s="5"/>
    </row>
    <row r="21">
      <c r="B21" s="9">
        <v>13.58</v>
      </c>
      <c r="C21" s="10" t="s">
        <v>23</v>
      </c>
      <c r="D21" s="9">
        <v>66.95</v>
      </c>
      <c r="E21" s="10" t="s">
        <v>29</v>
      </c>
      <c r="F21" s="27">
        <v>180.77</v>
      </c>
      <c r="G21" s="10" t="s">
        <v>39</v>
      </c>
      <c r="H21" s="14" t="s">
        <v>254</v>
      </c>
      <c r="I21" s="15" t="s">
        <v>255</v>
      </c>
      <c r="J21" s="14">
        <v>155.45</v>
      </c>
      <c r="K21" s="15" t="s">
        <v>41</v>
      </c>
      <c r="N21" s="5" t="s">
        <v>141</v>
      </c>
      <c r="O21" s="29">
        <f>IF(maj!B4&gt;0,maj!B4*0.5,maj!B4)</f>
        <v>-2822.48</v>
      </c>
    </row>
    <row r="22">
      <c r="B22" s="9">
        <v>12.18</v>
      </c>
      <c r="C22" s="10" t="s">
        <v>34</v>
      </c>
      <c r="D22" s="9">
        <v>80.5</v>
      </c>
      <c r="E22" s="10" t="s">
        <v>29</v>
      </c>
      <c r="F22" s="27">
        <v>332.32</v>
      </c>
      <c r="G22" s="10" t="s">
        <v>231</v>
      </c>
      <c r="H22" s="9">
        <v>40.0</v>
      </c>
      <c r="I22" s="10" t="s">
        <v>256</v>
      </c>
      <c r="J22" s="9">
        <v>47.3</v>
      </c>
      <c r="K22" s="10" t="s">
        <v>93</v>
      </c>
    </row>
    <row r="23">
      <c r="B23" s="9">
        <v>257.0</v>
      </c>
      <c r="C23" s="10" t="s">
        <v>257</v>
      </c>
      <c r="D23" s="9">
        <v>49.27</v>
      </c>
      <c r="E23" s="10" t="s">
        <v>29</v>
      </c>
      <c r="F23" s="27">
        <v>90.0</v>
      </c>
      <c r="G23" s="10" t="s">
        <v>76</v>
      </c>
      <c r="H23" s="9">
        <v>152.0</v>
      </c>
      <c r="I23" s="10" t="s">
        <v>181</v>
      </c>
      <c r="J23" s="9">
        <v>37.0</v>
      </c>
      <c r="K23" s="10" t="s">
        <v>93</v>
      </c>
    </row>
    <row r="24">
      <c r="B24" s="9">
        <v>12.5</v>
      </c>
      <c r="C24" s="10" t="s">
        <v>258</v>
      </c>
      <c r="D24" s="12"/>
      <c r="E24" s="13"/>
      <c r="F24" s="27">
        <v>227.0</v>
      </c>
      <c r="G24" s="10" t="s">
        <v>259</v>
      </c>
      <c r="H24" s="9">
        <v>24.0</v>
      </c>
      <c r="I24" s="10" t="s">
        <v>248</v>
      </c>
      <c r="J24" s="9">
        <v>56.0</v>
      </c>
      <c r="K24" s="10" t="s">
        <v>201</v>
      </c>
    </row>
    <row r="25">
      <c r="B25" s="9">
        <v>262.93</v>
      </c>
      <c r="C25" s="10" t="s">
        <v>34</v>
      </c>
      <c r="D25" s="12"/>
      <c r="E25" s="13"/>
      <c r="F25" s="27">
        <v>67.39</v>
      </c>
      <c r="G25" s="10" t="s">
        <v>231</v>
      </c>
      <c r="H25" s="9">
        <v>68.96</v>
      </c>
      <c r="I25" s="10" t="s">
        <v>260</v>
      </c>
      <c r="J25" s="9">
        <v>17.0</v>
      </c>
      <c r="K25" s="10" t="s">
        <v>201</v>
      </c>
    </row>
    <row r="26">
      <c r="B26" s="9">
        <v>15.98</v>
      </c>
      <c r="C26" s="10" t="s">
        <v>261</v>
      </c>
      <c r="D26" s="12"/>
      <c r="E26" s="13"/>
      <c r="F26" s="9">
        <v>425.0</v>
      </c>
      <c r="G26" s="10" t="s">
        <v>178</v>
      </c>
      <c r="H26" s="9" t="s">
        <v>262</v>
      </c>
      <c r="I26" s="10" t="s">
        <v>263</v>
      </c>
      <c r="J26" s="9">
        <v>7.3</v>
      </c>
      <c r="K26" s="10" t="s">
        <v>93</v>
      </c>
    </row>
    <row r="27">
      <c r="B27" s="9">
        <v>19.2</v>
      </c>
      <c r="C27" s="10" t="s">
        <v>87</v>
      </c>
      <c r="D27" s="12"/>
      <c r="E27" s="13"/>
      <c r="F27" s="27">
        <v>33.0</v>
      </c>
      <c r="G27" s="10" t="s">
        <v>211</v>
      </c>
      <c r="H27" s="9">
        <f>136.9+240.33</f>
        <v>377.23</v>
      </c>
      <c r="I27" s="10" t="s">
        <v>80</v>
      </c>
      <c r="J27" s="12"/>
      <c r="K27" s="13"/>
    </row>
    <row r="28">
      <c r="B28" s="9">
        <v>3.29</v>
      </c>
      <c r="C28" s="10" t="s">
        <v>34</v>
      </c>
      <c r="D28" s="12"/>
      <c r="E28" s="13"/>
      <c r="F28" s="27">
        <v>60.0</v>
      </c>
      <c r="G28" s="10" t="s">
        <v>264</v>
      </c>
      <c r="H28" s="9">
        <v>345.0</v>
      </c>
      <c r="I28" s="10" t="s">
        <v>265</v>
      </c>
      <c r="J28" s="12"/>
      <c r="K28" s="13"/>
    </row>
    <row r="29">
      <c r="B29" s="9">
        <v>19.0</v>
      </c>
      <c r="C29" s="10" t="s">
        <v>106</v>
      </c>
      <c r="D29" s="12"/>
      <c r="E29" s="13"/>
      <c r="F29" s="12"/>
      <c r="G29" s="13"/>
      <c r="H29" s="9">
        <v>200.0</v>
      </c>
      <c r="I29" s="10" t="s">
        <v>266</v>
      </c>
      <c r="J29" s="12"/>
      <c r="K29" s="13"/>
    </row>
    <row r="30">
      <c r="B30" s="9">
        <v>76.55</v>
      </c>
      <c r="C30" s="10" t="s">
        <v>23</v>
      </c>
      <c r="D30" s="12"/>
      <c r="E30" s="13"/>
      <c r="F30" s="12"/>
      <c r="G30" s="13"/>
      <c r="H30" s="9">
        <v>-16.37</v>
      </c>
      <c r="I30" s="10" t="s">
        <v>99</v>
      </c>
      <c r="J30" s="12"/>
      <c r="K30" s="13"/>
    </row>
    <row r="31">
      <c r="B31" s="9">
        <v>41.93</v>
      </c>
      <c r="C31" s="10" t="s">
        <v>261</v>
      </c>
      <c r="D31" s="12"/>
      <c r="E31" s="13"/>
      <c r="F31" s="12"/>
      <c r="G31" s="13"/>
      <c r="H31" s="9">
        <v>600.0</v>
      </c>
      <c r="I31" s="10" t="s">
        <v>267</v>
      </c>
      <c r="J31" s="12"/>
      <c r="K31" s="13"/>
    </row>
    <row r="32">
      <c r="B32" s="9"/>
      <c r="C32" s="10"/>
      <c r="D32" s="12"/>
      <c r="E32" s="13"/>
      <c r="F32" s="12"/>
      <c r="G32" s="13"/>
      <c r="H32" s="9">
        <v>11.0</v>
      </c>
      <c r="I32" s="10" t="s">
        <v>268</v>
      </c>
      <c r="J32" s="12"/>
      <c r="K32" s="13"/>
    </row>
    <row r="33">
      <c r="B33" s="9"/>
      <c r="C33" s="10"/>
      <c r="D33" s="12"/>
      <c r="E33" s="13"/>
      <c r="F33" s="12"/>
      <c r="G33" s="13"/>
      <c r="H33" s="9">
        <v>25.0</v>
      </c>
      <c r="I33" s="10" t="s">
        <v>248</v>
      </c>
      <c r="J33" s="12"/>
      <c r="K33" s="13"/>
    </row>
    <row r="34">
      <c r="B34" s="9"/>
      <c r="C34" s="10"/>
      <c r="D34" s="12"/>
      <c r="E34" s="13"/>
      <c r="F34" s="12"/>
      <c r="G34" s="13"/>
      <c r="H34" s="9">
        <f>90+16+60</f>
        <v>166</v>
      </c>
      <c r="I34" s="10" t="s">
        <v>225</v>
      </c>
      <c r="J34" s="12"/>
      <c r="K34" s="13"/>
    </row>
    <row r="35">
      <c r="B35" s="9"/>
      <c r="C35" s="10"/>
      <c r="D35" s="12"/>
      <c r="E35" s="13"/>
      <c r="F35" s="12"/>
      <c r="G35" s="13"/>
      <c r="H35" s="9"/>
      <c r="I35" s="10"/>
      <c r="J35" s="12"/>
      <c r="K35" s="13"/>
    </row>
    <row r="36">
      <c r="B36" s="9"/>
      <c r="C36" s="10"/>
      <c r="D36" s="12"/>
      <c r="E36" s="13"/>
      <c r="F36" s="12"/>
      <c r="G36" s="13"/>
      <c r="H36" s="9"/>
      <c r="I36" s="10"/>
      <c r="J36" s="12"/>
      <c r="K36" s="13"/>
    </row>
    <row r="37">
      <c r="B37" s="9"/>
      <c r="C37" s="10"/>
      <c r="D37" s="12"/>
      <c r="E37" s="13"/>
      <c r="F37" s="12"/>
      <c r="G37" s="13"/>
      <c r="H37" s="9"/>
      <c r="I37" s="10"/>
      <c r="J37" s="12"/>
      <c r="K37" s="13"/>
    </row>
    <row r="38">
      <c r="B38" s="9"/>
      <c r="C38" s="10"/>
      <c r="D38" s="12"/>
      <c r="E38" s="13"/>
      <c r="F38" s="12"/>
      <c r="G38" s="13"/>
      <c r="H38" s="9"/>
      <c r="I38" s="10"/>
      <c r="J38" s="12"/>
      <c r="K38" s="13"/>
    </row>
    <row r="39">
      <c r="B39" s="16"/>
      <c r="C39" s="17"/>
      <c r="D39" s="18"/>
      <c r="E39" s="19"/>
      <c r="F39" s="18"/>
      <c r="G39" s="19"/>
      <c r="H39" s="16"/>
      <c r="I39" s="17"/>
      <c r="J39" s="18"/>
      <c r="K39" s="19"/>
    </row>
    <row r="41">
      <c r="B41" s="3"/>
      <c r="C41" s="3"/>
    </row>
    <row r="42">
      <c r="B42" s="3"/>
      <c r="C42" s="3"/>
    </row>
  </sheetData>
  <conditionalFormatting sqref="B4:B5">
    <cfRule type="colorScale" priority="1">
      <colorScale>
        <cfvo type="formula" val="-2000"/>
        <cfvo type="formula" val="0"/>
        <cfvo type="formula" val="2000"/>
        <color rgb="FFE67C73"/>
        <color rgb="FFFFD666"/>
        <color rgb="FF57BB8A"/>
      </colorScale>
    </cfRule>
  </conditionalFormatting>
  <drawing r:id="rId1"/>
</worksheet>
</file>