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5"/>
  <workbookPr/>
  <mc:AlternateContent xmlns:mc="http://schemas.openxmlformats.org/markup-compatibility/2006">
    <mc:Choice Requires="x15">
      <x15ac:absPath xmlns:x15ac="http://schemas.microsoft.com/office/spreadsheetml/2010/11/ac" url="https://d.docs.live.net/308cf01fef438b1a/Documents/Trabalho/orcamentos/"/>
    </mc:Choice>
  </mc:AlternateContent>
  <xr:revisionPtr revIDLastSave="0" documentId="8_{8BF3DD24-F3FE-554F-81AB-573158FD5BAE}" xr6:coauthVersionLast="47" xr6:coauthVersionMax="47" xr10:uidLastSave="{00000000-0000-0000-0000-000000000000}"/>
  <bookViews>
    <workbookView xWindow="-108" yWindow="-108" windowWidth="23256" windowHeight="12456" xr2:uid="{E96CDA7A-BF68-4992-A133-1D75C01CC20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C10" i="1"/>
  <c r="D10" i="1"/>
  <c r="E10" i="1"/>
  <c r="C11" i="1"/>
  <c r="D11" i="1"/>
  <c r="E11" i="1"/>
  <c r="C19" i="1"/>
  <c r="D19" i="1"/>
  <c r="E19" i="1"/>
  <c r="E27" i="1"/>
  <c r="H25" i="1"/>
  <c r="L8" i="1"/>
  <c r="L7" i="1"/>
  <c r="J7" i="1"/>
  <c r="K8" i="1"/>
  <c r="K7" i="1"/>
  <c r="H2" i="1"/>
  <c r="C2" i="1"/>
  <c r="H3" i="1"/>
  <c r="C3" i="1"/>
  <c r="D3" i="1"/>
  <c r="H4" i="1"/>
  <c r="C4" i="1"/>
  <c r="D4" i="1"/>
  <c r="H5" i="1"/>
  <c r="H6" i="1"/>
  <c r="H7" i="1"/>
  <c r="C7" i="1"/>
  <c r="D7" i="1"/>
  <c r="H8" i="1"/>
  <c r="H9" i="1"/>
  <c r="H10" i="1"/>
  <c r="H11" i="1"/>
  <c r="H12" i="1"/>
  <c r="H13" i="1"/>
  <c r="H14" i="1"/>
  <c r="C14" i="1"/>
  <c r="D14" i="1"/>
  <c r="H15" i="1"/>
  <c r="H16" i="1"/>
  <c r="C16" i="1"/>
  <c r="D16" i="1"/>
  <c r="E16" i="1"/>
  <c r="I16" i="1"/>
  <c r="H17" i="1"/>
  <c r="C17" i="1"/>
  <c r="D17" i="1"/>
  <c r="E17" i="1"/>
  <c r="I17" i="1"/>
  <c r="H18" i="1"/>
  <c r="C18" i="1"/>
  <c r="H20" i="1"/>
  <c r="H21" i="1"/>
  <c r="C21" i="1"/>
  <c r="H22" i="1"/>
  <c r="C22" i="1"/>
  <c r="D22" i="1"/>
  <c r="E22" i="1"/>
  <c r="I22" i="1"/>
  <c r="H23" i="1"/>
  <c r="H24" i="1"/>
  <c r="F27" i="1"/>
  <c r="C25" i="1"/>
  <c r="D25" i="1"/>
  <c r="C24" i="1"/>
  <c r="D24" i="1"/>
  <c r="E24" i="1"/>
  <c r="I24" i="1"/>
  <c r="C15" i="1"/>
  <c r="D15" i="1"/>
  <c r="C23" i="1"/>
  <c r="D23" i="1"/>
  <c r="C13" i="1"/>
  <c r="C9" i="1"/>
  <c r="D9" i="1"/>
  <c r="E9" i="1"/>
  <c r="I9" i="1"/>
  <c r="C20" i="1"/>
  <c r="D20" i="1"/>
  <c r="C8" i="1"/>
  <c r="D8" i="1"/>
  <c r="E8" i="1"/>
  <c r="I8" i="1"/>
  <c r="H27" i="1"/>
  <c r="E7" i="1"/>
  <c r="I7" i="1"/>
  <c r="D21" i="1"/>
  <c r="E21" i="1"/>
  <c r="I21" i="1"/>
  <c r="E15" i="1"/>
  <c r="I15" i="1"/>
  <c r="D13" i="1"/>
  <c r="E13" i="1"/>
  <c r="I13" i="1"/>
  <c r="D18" i="1"/>
  <c r="E18" i="1"/>
  <c r="I18" i="1"/>
  <c r="E14" i="1"/>
  <c r="I14" i="1"/>
  <c r="D2" i="1"/>
  <c r="E2" i="1"/>
  <c r="I3" i="1"/>
  <c r="C12" i="1"/>
  <c r="C6" i="1"/>
  <c r="E4" i="1"/>
  <c r="I4" i="1"/>
  <c r="C5" i="1"/>
  <c r="E25" i="1"/>
  <c r="I25" i="1"/>
  <c r="E23" i="1"/>
  <c r="I23" i="1"/>
  <c r="E20" i="1"/>
  <c r="I20" i="1"/>
  <c r="I10" i="1"/>
  <c r="I19" i="1"/>
  <c r="I11" i="1"/>
  <c r="I2" i="1"/>
  <c r="D6" i="1"/>
  <c r="E6" i="1"/>
  <c r="I6" i="1"/>
  <c r="D12" i="1"/>
  <c r="E12" i="1"/>
  <c r="I12" i="1"/>
  <c r="D5" i="1"/>
  <c r="E5" i="1"/>
  <c r="I5" i="1"/>
  <c r="I30" i="1"/>
  <c r="I27" i="1"/>
</calcChain>
</file>

<file path=xl/sharedStrings.xml><?xml version="1.0" encoding="utf-8"?>
<sst xmlns="http://schemas.openxmlformats.org/spreadsheetml/2006/main" count="43" uniqueCount="41">
  <si>
    <t xml:space="preserve">Lote </t>
  </si>
  <si>
    <t xml:space="preserve">Lance </t>
  </si>
  <si>
    <t>Total</t>
  </si>
  <si>
    <t xml:space="preserve">Valor final por grama </t>
  </si>
  <si>
    <t>Peso total</t>
  </si>
  <si>
    <t xml:space="preserve">Media por grama </t>
  </si>
  <si>
    <t>Ouro 750</t>
  </si>
  <si>
    <t xml:space="preserve">Ouro Baixo </t>
  </si>
  <si>
    <t>Ouro1000</t>
  </si>
  <si>
    <t>Cotacao</t>
  </si>
  <si>
    <t xml:space="preserve">classificacao do lote </t>
  </si>
  <si>
    <t>desconto total</t>
  </si>
  <si>
    <t>Peso do lote</t>
  </si>
  <si>
    <t xml:space="preserve">Peso Real </t>
  </si>
  <si>
    <t xml:space="preserve">Peca Com Diamante </t>
  </si>
  <si>
    <t>Estimativa De Ganho Com Fundicao</t>
  </si>
  <si>
    <t xml:space="preserve">desconto Peso pedra </t>
  </si>
  <si>
    <t>1524-0</t>
  </si>
  <si>
    <t>2848-2</t>
  </si>
  <si>
    <t>2181-0</t>
  </si>
  <si>
    <t>1669-7</t>
  </si>
  <si>
    <t>2228-0</t>
  </si>
  <si>
    <t>0002.002350-2</t>
  </si>
  <si>
    <t>0002.001915-7</t>
  </si>
  <si>
    <t>0002.001450-3</t>
  </si>
  <si>
    <t>0002.002570-0</t>
  </si>
  <si>
    <t>0002.002172-0</t>
  </si>
  <si>
    <t>0002.001502-0</t>
  </si>
  <si>
    <t>0002.002191-7</t>
  </si>
  <si>
    <t>0002.001742-1</t>
  </si>
  <si>
    <t>0002.002068-6</t>
  </si>
  <si>
    <t>0002.000701-9</t>
  </si>
  <si>
    <t>0002.000153-3</t>
  </si>
  <si>
    <t>0002.000580-6</t>
  </si>
  <si>
    <t>0002.002187-9</t>
  </si>
  <si>
    <t>0002.001796-0</t>
  </si>
  <si>
    <t>0002.001081-8</t>
  </si>
  <si>
    <t>0002.001404-0</t>
  </si>
  <si>
    <t>0002.001613-1</t>
  </si>
  <si>
    <t>0002.001603-4</t>
  </si>
  <si>
    <t>26.9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</si>
</sst>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R$-416]\ * #,##0.00_-;\-[$R$-416]\ * #,##0.00_-;_-[$R$-416]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i/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9"/>
      <color rgb="FF1F2A4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4">
    <xf numFmtId="0" fontId="0" fillId="0" borderId="0" xfId="0"/>
    <xf numFmtId="166" fontId="0" fillId="0" borderId="0" xfId="0" applyNumberFormat="1"/>
    <xf numFmtId="166" fontId="2" fillId="0" borderId="0" xfId="0" applyNumberFormat="1" applyFont="1"/>
    <xf numFmtId="166" fontId="5" fillId="3" borderId="0" xfId="0" applyNumberFormat="1" applyFont="1" applyFill="1"/>
    <xf numFmtId="0" fontId="4" fillId="5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9" fontId="7" fillId="2" borderId="1" xfId="2" applyFont="1" applyFill="1" applyBorder="1" applyAlignment="1">
      <alignment horizontal="center" vertical="center"/>
    </xf>
    <xf numFmtId="166" fontId="7" fillId="2" borderId="1" xfId="1" applyNumberFormat="1" applyFont="1" applyFill="1" applyBorder="1" applyAlignment="1">
      <alignment horizontal="center" vertical="center"/>
    </xf>
    <xf numFmtId="0" fontId="0" fillId="0" borderId="1" xfId="0" applyBorder="1"/>
    <xf numFmtId="166" fontId="5" fillId="3" borderId="1" xfId="0" applyNumberFormat="1" applyFont="1" applyFill="1" applyBorder="1"/>
    <xf numFmtId="166" fontId="0" fillId="0" borderId="1" xfId="0" applyNumberFormat="1" applyBorder="1"/>
    <xf numFmtId="166" fontId="2" fillId="0" borderId="1" xfId="0" applyNumberFormat="1" applyFont="1" applyBorder="1"/>
    <xf numFmtId="166" fontId="6" fillId="0" borderId="1" xfId="0" applyNumberFormat="1" applyFont="1" applyBorder="1"/>
    <xf numFmtId="0" fontId="6" fillId="0" borderId="1" xfId="0" applyFont="1" applyBorder="1"/>
    <xf numFmtId="166" fontId="6" fillId="4" borderId="1" xfId="0" applyNumberFormat="1" applyFont="1" applyFill="1" applyBorder="1"/>
    <xf numFmtId="0" fontId="3" fillId="0" borderId="0" xfId="0" applyFont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166" fontId="3" fillId="0" borderId="0" xfId="1" applyNumberFormat="1" applyFont="1"/>
    <xf numFmtId="166" fontId="3" fillId="0" borderId="0" xfId="0" applyNumberFormat="1" applyFont="1"/>
    <xf numFmtId="0" fontId="3" fillId="9" borderId="0" xfId="0" applyFont="1" applyFill="1"/>
    <xf numFmtId="166" fontId="3" fillId="7" borderId="0" xfId="0" applyNumberFormat="1" applyFont="1" applyFill="1"/>
    <xf numFmtId="166" fontId="3" fillId="6" borderId="0" xfId="0" applyNumberFormat="1" applyFont="1" applyFill="1"/>
    <xf numFmtId="166" fontId="0" fillId="0" borderId="1" xfId="1" applyNumberFormat="1" applyFont="1" applyBorder="1" applyAlignment="1">
      <alignment horizontal="center"/>
    </xf>
    <xf numFmtId="166" fontId="6" fillId="0" borderId="1" xfId="1" applyNumberFormat="1" applyFont="1" applyBorder="1" applyAlignment="1">
      <alignment horizontal="center"/>
    </xf>
    <xf numFmtId="166" fontId="6" fillId="4" borderId="1" xfId="1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1" fontId="0" fillId="0" borderId="0" xfId="0" applyNumberFormat="1"/>
    <xf numFmtId="165" fontId="2" fillId="0" borderId="1" xfId="3" applyFont="1" applyBorder="1"/>
    <xf numFmtId="165" fontId="0" fillId="0" borderId="1" xfId="3" applyFont="1" applyBorder="1"/>
    <xf numFmtId="165" fontId="6" fillId="4" borderId="1" xfId="3" applyFont="1" applyFill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66" fontId="3" fillId="10" borderId="0" xfId="1" applyNumberFormat="1" applyFont="1" applyFill="1" applyAlignment="1">
      <alignment horizontal="center"/>
    </xf>
    <xf numFmtId="166" fontId="3" fillId="11" borderId="0" xfId="1" applyNumberFormat="1" applyFont="1" applyFill="1" applyAlignment="1">
      <alignment horizontal="center"/>
    </xf>
    <xf numFmtId="165" fontId="2" fillId="0" borderId="0" xfId="3" applyFont="1"/>
    <xf numFmtId="0" fontId="4" fillId="2" borderId="1" xfId="0" applyFont="1" applyFill="1" applyBorder="1" applyAlignment="1">
      <alignment horizontal="left" vertical="center"/>
    </xf>
    <xf numFmtId="0" fontId="0" fillId="0" borderId="2" xfId="0" applyBorder="1"/>
    <xf numFmtId="0" fontId="9" fillId="5" borderId="1" xfId="0" applyFont="1" applyFill="1" applyBorder="1"/>
    <xf numFmtId="0" fontId="10" fillId="0" borderId="0" xfId="0" applyFont="1"/>
    <xf numFmtId="0" fontId="10" fillId="8" borderId="0" xfId="0" applyFont="1" applyFill="1"/>
    <xf numFmtId="0" fontId="9" fillId="8" borderId="1" xfId="0" applyFont="1" applyFill="1" applyBorder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7736-1726-4028-9AE0-8F29A7AEA8D6}">
  <dimension ref="A1:M30"/>
  <sheetViews>
    <sheetView tabSelected="1" topLeftCell="A3" workbookViewId="0">
      <selection activeCell="G25" sqref="G25"/>
    </sheetView>
  </sheetViews>
  <sheetFormatPr defaultRowHeight="15" x14ac:dyDescent="0.2"/>
  <cols>
    <col min="1" max="1" width="21.25390625" style="34" customWidth="1"/>
    <col min="2" max="2" width="18.96484375" bestFit="1" customWidth="1"/>
    <col min="3" max="3" width="13.98828125" style="3" bestFit="1" customWidth="1"/>
    <col min="4" max="4" width="11.8359375" style="1" bestFit="1" customWidth="1"/>
    <col min="5" max="5" width="13.98828125" style="2" bestFit="1" customWidth="1"/>
    <col min="6" max="6" width="18.5625" style="2" bestFit="1" customWidth="1"/>
    <col min="7" max="7" width="18.5625" style="2" customWidth="1"/>
    <col min="8" max="8" width="11.97265625" bestFit="1" customWidth="1"/>
    <col min="9" max="9" width="29.86328125" style="28" bestFit="1" customWidth="1"/>
    <col min="10" max="10" width="18.16015625" bestFit="1" customWidth="1"/>
    <col min="11" max="11" width="10.35546875" bestFit="1" customWidth="1"/>
    <col min="12" max="12" width="10.625" bestFit="1" customWidth="1"/>
    <col min="13" max="13" width="10.76171875" bestFit="1" customWidth="1"/>
  </cols>
  <sheetData>
    <row r="1" spans="1:13" s="4" customFormat="1" x14ac:dyDescent="0.2">
      <c r="A1" s="38" t="s">
        <v>0</v>
      </c>
      <c r="B1" s="5" t="s">
        <v>10</v>
      </c>
      <c r="C1" s="6" t="s">
        <v>1</v>
      </c>
      <c r="D1" s="7">
        <v>0.06</v>
      </c>
      <c r="E1" s="6" t="s">
        <v>2</v>
      </c>
      <c r="F1" s="6" t="s">
        <v>16</v>
      </c>
      <c r="G1" s="6" t="s">
        <v>12</v>
      </c>
      <c r="H1" s="5" t="s">
        <v>13</v>
      </c>
      <c r="I1" s="8" t="s">
        <v>3</v>
      </c>
    </row>
    <row r="2" spans="1:13" x14ac:dyDescent="0.2">
      <c r="A2" s="40" t="s">
        <v>19</v>
      </c>
      <c r="B2" s="39">
        <v>1</v>
      </c>
      <c r="C2" s="10">
        <f>IF(B2=1,K8*H2-F2,IF(B2=2,J7*H2-F2,L8*H2-F2))</f>
        <v>1732.0949999999998</v>
      </c>
      <c r="D2" s="11">
        <f>C2*6%</f>
        <v>103.92569999999998</v>
      </c>
      <c r="E2" s="12">
        <f>SUM(C2+D2)</f>
        <v>1836.0206999999998</v>
      </c>
      <c r="F2" s="30"/>
      <c r="G2" s="30">
        <v>6.1</v>
      </c>
      <c r="H2" s="31">
        <f t="shared" ref="H2:H25" si="0">G2-F2</f>
        <v>6.1</v>
      </c>
      <c r="I2" s="25">
        <f t="shared" ref="I2:I25" si="1">E2/H2</f>
        <v>300.98699999999997</v>
      </c>
    </row>
    <row r="3" spans="1:13" x14ac:dyDescent="0.2">
      <c r="A3" s="40" t="s">
        <v>18</v>
      </c>
      <c r="B3" s="39"/>
      <c r="C3" s="10">
        <f>IF(B3=1,K8*H3-F3,IF(B3=2,J7*H3-F3,L8*H3-F3))</f>
        <v>5335.7359999999999</v>
      </c>
      <c r="D3" s="11">
        <f t="shared" ref="D3:D25" si="2">C3*6%</f>
        <v>320.14416</v>
      </c>
      <c r="E3" s="12">
        <f>SUM(C3:D3)</f>
        <v>5655.8801599999997</v>
      </c>
      <c r="F3" s="30"/>
      <c r="G3" s="30">
        <v>15.1</v>
      </c>
      <c r="H3" s="31">
        <f t="shared" si="0"/>
        <v>15.1</v>
      </c>
      <c r="I3" s="25">
        <f t="shared" si="1"/>
        <v>374.5616</v>
      </c>
    </row>
    <row r="4" spans="1:13" x14ac:dyDescent="0.2">
      <c r="A4" s="40" t="s">
        <v>17</v>
      </c>
      <c r="B4" s="39"/>
      <c r="C4" s="10">
        <f>IF(B4=1,K8*H4-F4,IF(B4=2,J7*H4-F4,L8*H4-F4))</f>
        <v>4841.0320000000002</v>
      </c>
      <c r="D4" s="11">
        <f t="shared" si="2"/>
        <v>290.46192000000002</v>
      </c>
      <c r="E4" s="12">
        <f t="shared" ref="E3:E25" si="3">SUM(C4:D4)</f>
        <v>5131.4939199999999</v>
      </c>
      <c r="F4" s="30"/>
      <c r="G4" s="30">
        <v>13.7</v>
      </c>
      <c r="H4" s="31">
        <f t="shared" si="0"/>
        <v>13.7</v>
      </c>
      <c r="I4" s="25">
        <f t="shared" si="1"/>
        <v>374.5616</v>
      </c>
    </row>
    <row r="5" spans="1:13" x14ac:dyDescent="0.2">
      <c r="A5" s="40" t="s">
        <v>20</v>
      </c>
      <c r="B5" s="39"/>
      <c r="C5" s="10">
        <f>IF(A5=1,K8*H5-F5,IF(A5=2,J7*H5-F5,L8*H5-F5))</f>
        <v>5618.424</v>
      </c>
      <c r="D5" s="11">
        <f t="shared" si="2"/>
        <v>337.10543999999999</v>
      </c>
      <c r="E5" s="12">
        <f t="shared" si="3"/>
        <v>5955.5294400000002</v>
      </c>
      <c r="F5" s="30"/>
      <c r="G5" s="30">
        <v>15.9</v>
      </c>
      <c r="H5" s="31">
        <f t="shared" si="0"/>
        <v>15.9</v>
      </c>
      <c r="I5" s="25">
        <f t="shared" si="1"/>
        <v>374.5616</v>
      </c>
      <c r="L5" s="16" t="s">
        <v>9</v>
      </c>
    </row>
    <row r="6" spans="1:13" x14ac:dyDescent="0.2">
      <c r="A6" s="40" t="s">
        <v>21</v>
      </c>
      <c r="B6" s="39"/>
      <c r="C6" s="10">
        <f>IF(B6=1,K8*H6-F6,IF(B6=2,J7*H6-F6,L8*H6-F6))</f>
        <v>1671.3928000000003</v>
      </c>
      <c r="D6" s="11">
        <f>C6*6%</f>
        <v>100.28356800000002</v>
      </c>
      <c r="E6" s="12">
        <f t="shared" si="3"/>
        <v>1771.6763680000004</v>
      </c>
      <c r="F6" s="30"/>
      <c r="G6" s="37">
        <v>4.7300000000000004</v>
      </c>
      <c r="H6" s="31">
        <f t="shared" si="0"/>
        <v>4.7300000000000004</v>
      </c>
      <c r="I6" s="25">
        <f t="shared" si="1"/>
        <v>374.56160000000006</v>
      </c>
      <c r="J6" s="22" t="s">
        <v>14</v>
      </c>
      <c r="K6" s="17" t="s">
        <v>7</v>
      </c>
      <c r="L6" s="18" t="s">
        <v>6</v>
      </c>
      <c r="M6" s="19" t="s">
        <v>8</v>
      </c>
    </row>
    <row r="7" spans="1:13" x14ac:dyDescent="0.2">
      <c r="A7" s="42" t="s">
        <v>22</v>
      </c>
      <c r="B7" s="39"/>
      <c r="C7" s="10">
        <f>IF(B7=1,K8*H7-F7,IF(B7=2,J7*H7-F7,L8*H7-F7))</f>
        <v>3964.6992000000005</v>
      </c>
      <c r="D7" s="11">
        <f t="shared" si="2"/>
        <v>237.88195200000001</v>
      </c>
      <c r="E7" s="12">
        <f t="shared" si="3"/>
        <v>4202.5811520000007</v>
      </c>
      <c r="F7" s="30"/>
      <c r="G7" s="30">
        <v>11.22</v>
      </c>
      <c r="H7" s="31">
        <f t="shared" si="0"/>
        <v>11.22</v>
      </c>
      <c r="I7" s="25">
        <f t="shared" si="1"/>
        <v>374.56160000000006</v>
      </c>
      <c r="J7" s="21">
        <f>L7*90%</f>
        <v>357.77700000000004</v>
      </c>
      <c r="K7" s="20">
        <f>M7*53%</f>
        <v>334.43</v>
      </c>
      <c r="L7" s="21">
        <f>(M7*63%)</f>
        <v>397.53000000000003</v>
      </c>
      <c r="M7" s="20">
        <v>631</v>
      </c>
    </row>
    <row r="8" spans="1:13" x14ac:dyDescent="0.2">
      <c r="A8" s="40" t="s">
        <v>23</v>
      </c>
      <c r="B8" s="39">
        <v>2</v>
      </c>
      <c r="C8" s="10">
        <f>IF(B8=1,K8*H8-F8,IF(B8=2,J7*H8-F8,L8*H8-F8))</f>
        <v>1502.6634000000001</v>
      </c>
      <c r="D8" s="11">
        <f t="shared" si="2"/>
        <v>90.159804000000008</v>
      </c>
      <c r="E8" s="12">
        <f t="shared" si="3"/>
        <v>1592.8232040000003</v>
      </c>
      <c r="G8" s="30">
        <v>4.2</v>
      </c>
      <c r="H8" s="31">
        <f t="shared" si="0"/>
        <v>4.2</v>
      </c>
      <c r="I8" s="25">
        <f t="shared" si="1"/>
        <v>379.24362000000002</v>
      </c>
      <c r="K8" s="24">
        <f>M7*45%</f>
        <v>283.95</v>
      </c>
      <c r="L8" s="23">
        <f>M7*56%</f>
        <v>353.36</v>
      </c>
    </row>
    <row r="9" spans="1:13" x14ac:dyDescent="0.2">
      <c r="A9" s="40" t="s">
        <v>24</v>
      </c>
      <c r="B9" s="39"/>
      <c r="C9" s="10">
        <f>IF(B9=1,K8*H9-F9,IF(B9=2,J7*H9-F9,L8*H9-F9))</f>
        <v>1060.08</v>
      </c>
      <c r="D9" s="11">
        <f t="shared" si="2"/>
        <v>63.60479999999999</v>
      </c>
      <c r="E9" s="12">
        <f t="shared" si="3"/>
        <v>1123.6848</v>
      </c>
      <c r="F9" s="30"/>
      <c r="G9" s="30">
        <v>3</v>
      </c>
      <c r="H9" s="31">
        <f t="shared" si="0"/>
        <v>3</v>
      </c>
      <c r="I9" s="25">
        <f t="shared" si="1"/>
        <v>374.5616</v>
      </c>
    </row>
    <row r="10" spans="1:13" x14ac:dyDescent="0.2">
      <c r="A10" s="43" t="s">
        <v>25</v>
      </c>
      <c r="B10" s="39"/>
      <c r="C10" s="10">
        <f>IF(B10=1,K8*H10-F10,IF(B10=2,J7*H10-F10,L8*H10-F10))</f>
        <v>2402.848</v>
      </c>
      <c r="D10" s="11">
        <f t="shared" si="2"/>
        <v>144.17087999999998</v>
      </c>
      <c r="E10" s="12">
        <f t="shared" si="3"/>
        <v>2547.0188800000001</v>
      </c>
      <c r="F10" s="30"/>
      <c r="G10" s="30">
        <v>6.8</v>
      </c>
      <c r="H10" s="31">
        <f t="shared" si="0"/>
        <v>6.8</v>
      </c>
      <c r="I10" s="25">
        <f t="shared" si="1"/>
        <v>374.5616</v>
      </c>
    </row>
    <row r="11" spans="1:13" x14ac:dyDescent="0.2">
      <c r="A11" s="43" t="s">
        <v>26</v>
      </c>
      <c r="B11" s="39"/>
      <c r="C11" s="10">
        <f>IF(B11=1,K8*H11-F11,IF(B11=2,J7*H11-F11,L8*H11-F11))</f>
        <v>1254.4279999999999</v>
      </c>
      <c r="D11" s="11">
        <f t="shared" si="2"/>
        <v>75.265679999999989</v>
      </c>
      <c r="E11" s="12">
        <f t="shared" si="3"/>
        <v>1329.6936799999999</v>
      </c>
      <c r="F11" s="30"/>
      <c r="G11" s="30">
        <v>3.55</v>
      </c>
      <c r="H11" s="31">
        <f t="shared" si="0"/>
        <v>3.55</v>
      </c>
      <c r="I11" s="25">
        <f t="shared" si="1"/>
        <v>374.5616</v>
      </c>
    </row>
    <row r="12" spans="1:13" x14ac:dyDescent="0.2">
      <c r="A12" s="41" t="s">
        <v>27</v>
      </c>
      <c r="B12" s="39"/>
      <c r="C12" s="10">
        <f>IF(B12=1,K8*H12-F12,IF(B12=2,J7*H12-F12,L8*H12-F12))</f>
        <v>1388.7048000000002</v>
      </c>
      <c r="D12" s="11">
        <f t="shared" si="2"/>
        <v>83.322288000000015</v>
      </c>
      <c r="E12" s="12">
        <f t="shared" si="3"/>
        <v>1472.0270880000003</v>
      </c>
      <c r="F12" s="30"/>
      <c r="G12" s="30">
        <v>3.93</v>
      </c>
      <c r="H12" s="31">
        <f t="shared" si="0"/>
        <v>3.93</v>
      </c>
      <c r="I12" s="25">
        <f t="shared" si="1"/>
        <v>374.56160000000006</v>
      </c>
    </row>
    <row r="13" spans="1:13" x14ac:dyDescent="0.2">
      <c r="A13" s="41" t="s">
        <v>28</v>
      </c>
      <c r="B13" s="39"/>
      <c r="C13" s="10">
        <f>IF(B13=1,K8*H13-F13,IF(B13=2,J7*H13-F13,L8*H13-F13))</f>
        <v>1544.1832000000002</v>
      </c>
      <c r="D13" s="11">
        <f t="shared" si="2"/>
        <v>92.650992000000002</v>
      </c>
      <c r="E13" s="12">
        <f t="shared" si="3"/>
        <v>1636.8341920000003</v>
      </c>
      <c r="F13" s="30"/>
      <c r="G13" s="30">
        <v>4.37</v>
      </c>
      <c r="H13" s="31">
        <f t="shared" si="0"/>
        <v>4.37</v>
      </c>
      <c r="I13" s="25">
        <f t="shared" si="1"/>
        <v>374.56160000000006</v>
      </c>
      <c r="L13" s="29"/>
    </row>
    <row r="14" spans="1:13" x14ac:dyDescent="0.2">
      <c r="A14" s="41" t="s">
        <v>30</v>
      </c>
      <c r="B14" s="39"/>
      <c r="C14" s="10">
        <f>IF(B14=1,K8*H14-F14,IF(B14=2,J7*H14-F14,L8*H14-F14))</f>
        <v>1165.088</v>
      </c>
      <c r="D14" s="11">
        <f t="shared" si="2"/>
        <v>69.905279999999991</v>
      </c>
      <c r="E14" s="12">
        <f t="shared" si="3"/>
        <v>1234.9932799999999</v>
      </c>
      <c r="F14" s="30">
        <v>1</v>
      </c>
      <c r="G14" s="30">
        <v>4.3</v>
      </c>
      <c r="H14" s="31">
        <f t="shared" si="0"/>
        <v>3.3</v>
      </c>
      <c r="I14" s="25">
        <f t="shared" si="1"/>
        <v>374.24038787878789</v>
      </c>
    </row>
    <row r="15" spans="1:13" x14ac:dyDescent="0.2">
      <c r="A15" s="40" t="s">
        <v>29</v>
      </c>
      <c r="B15" s="39"/>
      <c r="C15" s="10">
        <f>IF(B15=1,K8*H15-F15,IF(B15=2,J7*H15-F15,L8*H15-F15))</f>
        <v>1060.08</v>
      </c>
      <c r="D15" s="11">
        <f t="shared" si="2"/>
        <v>63.60479999999999</v>
      </c>
      <c r="E15" s="12">
        <f t="shared" si="3"/>
        <v>1123.6848</v>
      </c>
      <c r="F15" s="30"/>
      <c r="G15" s="30">
        <v>3</v>
      </c>
      <c r="H15" s="31">
        <f t="shared" si="0"/>
        <v>3</v>
      </c>
      <c r="I15" s="25">
        <f t="shared" si="1"/>
        <v>374.5616</v>
      </c>
    </row>
    <row r="16" spans="1:13" x14ac:dyDescent="0.2">
      <c r="A16" s="40" t="s">
        <v>31</v>
      </c>
      <c r="B16" s="39"/>
      <c r="C16" s="10">
        <f>IF(B16=1,K8*H16-F16,IF(B16=2,J7*H16-F16,L8*H16-F16))</f>
        <v>1378.104</v>
      </c>
      <c r="D16" s="11">
        <f t="shared" si="2"/>
        <v>82.686239999999998</v>
      </c>
      <c r="E16" s="12">
        <f t="shared" si="3"/>
        <v>1460.79024</v>
      </c>
      <c r="F16" s="30"/>
      <c r="G16" s="30">
        <v>3.9</v>
      </c>
      <c r="H16" s="31">
        <f t="shared" si="0"/>
        <v>3.9</v>
      </c>
      <c r="I16" s="25">
        <f t="shared" si="1"/>
        <v>374.5616</v>
      </c>
    </row>
    <row r="17" spans="1:9" x14ac:dyDescent="0.2">
      <c r="A17" s="41" t="s">
        <v>32</v>
      </c>
      <c r="B17" s="39"/>
      <c r="C17" s="10">
        <f>IF(B17=1,K8*H17-F17,IF(B17=2,J7*H17-F17,L8*H17-F17))</f>
        <v>1113.0840000000001</v>
      </c>
      <c r="D17" s="11">
        <f t="shared" si="2"/>
        <v>66.785039999999995</v>
      </c>
      <c r="E17" s="12">
        <f t="shared" si="3"/>
        <v>1179.86904</v>
      </c>
      <c r="F17" s="30"/>
      <c r="G17" s="30">
        <v>3.15</v>
      </c>
      <c r="H17" s="31">
        <f t="shared" si="0"/>
        <v>3.15</v>
      </c>
      <c r="I17" s="25">
        <f t="shared" si="1"/>
        <v>374.5616</v>
      </c>
    </row>
    <row r="18" spans="1:9" x14ac:dyDescent="0.2">
      <c r="A18" s="40" t="s">
        <v>33</v>
      </c>
      <c r="B18" s="39"/>
      <c r="C18" s="10">
        <f>IF(B18=1,K8*H18-F18,IF(B18=2,J7*H18-F18,L8*H18-F18))</f>
        <v>939.93760000000009</v>
      </c>
      <c r="D18" s="11">
        <f t="shared" si="2"/>
        <v>56.396256000000001</v>
      </c>
      <c r="E18" s="12">
        <f t="shared" si="3"/>
        <v>996.33385600000008</v>
      </c>
      <c r="F18" s="30"/>
      <c r="G18" s="30">
        <v>2.66</v>
      </c>
      <c r="H18" s="31">
        <f t="shared" si="0"/>
        <v>2.66</v>
      </c>
      <c r="I18" s="25">
        <f t="shared" si="1"/>
        <v>374.5616</v>
      </c>
    </row>
    <row r="19" spans="1:9" x14ac:dyDescent="0.2">
      <c r="A19" s="40" t="s">
        <v>34</v>
      </c>
      <c r="B19" s="39"/>
      <c r="C19" s="10">
        <f>IF(B19=1,K8*H19-F19,IF(B19=2,J7*H19-F19,L8*H19-F19))</f>
        <v>0</v>
      </c>
      <c r="D19" s="11">
        <f t="shared" si="2"/>
        <v>0</v>
      </c>
      <c r="E19" s="12">
        <f t="shared" si="3"/>
        <v>0</v>
      </c>
      <c r="F19" s="30"/>
      <c r="G19" s="30">
        <v>3.65</v>
      </c>
      <c r="H19" s="31"/>
      <c r="I19" s="25" t="e">
        <f t="shared" si="1"/>
        <v>#DIV/0!</v>
      </c>
    </row>
    <row r="20" spans="1:9" x14ac:dyDescent="0.2">
      <c r="A20" s="41" t="s">
        <v>35</v>
      </c>
      <c r="B20" s="39"/>
      <c r="C20" s="10">
        <f>IF(B20=1,K8*H20-F20,IF(B20=2,J7*H20-F20,L8*H20-F20))</f>
        <v>4735.0240000000003</v>
      </c>
      <c r="D20" s="11">
        <f t="shared" si="2"/>
        <v>284.10144000000003</v>
      </c>
      <c r="E20" s="12">
        <f t="shared" si="3"/>
        <v>5019.1254400000007</v>
      </c>
      <c r="F20" s="30"/>
      <c r="G20" s="30">
        <v>13.4</v>
      </c>
      <c r="H20" s="31">
        <f t="shared" si="0"/>
        <v>13.4</v>
      </c>
      <c r="I20" s="25">
        <f t="shared" si="1"/>
        <v>374.56160000000006</v>
      </c>
    </row>
    <row r="21" spans="1:9" x14ac:dyDescent="0.2">
      <c r="A21" s="40" t="s">
        <v>36</v>
      </c>
      <c r="B21" s="39"/>
      <c r="C21" s="10">
        <f>IF(B21=1,K8*H21-F21,IF(B21=2,J7*H21-F21,L8*H21-F21))</f>
        <v>3409.9240000000004</v>
      </c>
      <c r="D21" s="11">
        <f t="shared" si="2"/>
        <v>204.59544000000002</v>
      </c>
      <c r="E21" s="12">
        <f t="shared" si="3"/>
        <v>3614.5194400000005</v>
      </c>
      <c r="F21" s="30"/>
      <c r="G21" s="30">
        <v>9.65</v>
      </c>
      <c r="H21" s="31">
        <f t="shared" si="0"/>
        <v>9.65</v>
      </c>
      <c r="I21" s="25">
        <f t="shared" si="1"/>
        <v>374.56160000000006</v>
      </c>
    </row>
    <row r="22" spans="1:9" x14ac:dyDescent="0.2">
      <c r="A22" s="41" t="s">
        <v>37</v>
      </c>
      <c r="B22" s="39"/>
      <c r="C22" s="10">
        <f>IF(B22=1,K8*H22-F22,IF(B22=2,J7*H22-F22,L8*H22-F22))</f>
        <v>3392.2559999999999</v>
      </c>
      <c r="D22" s="11">
        <f t="shared" si="2"/>
        <v>203.53536</v>
      </c>
      <c r="E22" s="12">
        <f t="shared" si="3"/>
        <v>3595.7913599999997</v>
      </c>
      <c r="F22" s="30"/>
      <c r="G22" s="30">
        <v>9.6</v>
      </c>
      <c r="H22" s="31">
        <f t="shared" si="0"/>
        <v>9.6</v>
      </c>
      <c r="I22" s="25">
        <f t="shared" si="1"/>
        <v>374.5616</v>
      </c>
    </row>
    <row r="23" spans="1:9" x14ac:dyDescent="0.2">
      <c r="A23" s="41"/>
      <c r="B23" s="39"/>
      <c r="C23" s="10">
        <f>IF(B23=1,K8*H23-F23,IF(B23=2,J7*H23-F23,L8*H23-F23))</f>
        <v>0</v>
      </c>
      <c r="D23" s="11">
        <f t="shared" si="2"/>
        <v>0</v>
      </c>
      <c r="E23" s="12">
        <f t="shared" si="3"/>
        <v>0</v>
      </c>
      <c r="F23" s="30"/>
      <c r="G23" s="30"/>
      <c r="H23" s="31">
        <f t="shared" si="0"/>
        <v>0</v>
      </c>
      <c r="I23" s="25" t="e">
        <f t="shared" si="1"/>
        <v>#DIV/0!</v>
      </c>
    </row>
    <row r="24" spans="1:9" x14ac:dyDescent="0.2">
      <c r="A24" s="41" t="s">
        <v>38</v>
      </c>
      <c r="B24" s="39"/>
      <c r="C24" s="10" t="e">
        <f>IF(B24=1,K8*H24-F24,IF(B24=2,J7*H24-F24,L8*H24-F24))</f>
        <v>#VALUE!</v>
      </c>
      <c r="D24" s="11" t="e">
        <f t="shared" si="2"/>
        <v>#VALUE!</v>
      </c>
      <c r="E24" s="12" t="e">
        <f t="shared" si="3"/>
        <v>#VALUE!</v>
      </c>
      <c r="F24" s="30"/>
      <c r="G24" s="30" t="s">
        <v>40</v>
      </c>
      <c r="H24" s="31" t="e">
        <f t="shared" si="0"/>
        <v>#VALUE!</v>
      </c>
      <c r="I24" s="25" t="e">
        <f t="shared" si="1"/>
        <v>#VALUE!</v>
      </c>
    </row>
    <row r="25" spans="1:9" x14ac:dyDescent="0.2">
      <c r="A25" s="41" t="s">
        <v>39</v>
      </c>
      <c r="B25" s="39"/>
      <c r="C25" s="10" t="e">
        <f>IF(B25=1,K8*H25-F25,IF(B25=2,J7*H25-F25,L8*H25-F25))</f>
        <v>#VALUE!</v>
      </c>
      <c r="D25" s="11" t="e">
        <f t="shared" si="2"/>
        <v>#VALUE!</v>
      </c>
      <c r="E25" s="12" t="e">
        <f t="shared" si="3"/>
        <v>#VALUE!</v>
      </c>
      <c r="F25" s="30"/>
      <c r="G25" s="30" t="s">
        <v>40</v>
      </c>
      <c r="H25" s="31" t="e">
        <f>G25-F25</f>
        <v>#VALUE!</v>
      </c>
      <c r="I25" s="25" t="e">
        <f t="shared" si="1"/>
        <v>#VALUE!</v>
      </c>
    </row>
    <row r="26" spans="1:9" x14ac:dyDescent="0.2">
      <c r="A26" s="33"/>
      <c r="B26" s="9"/>
      <c r="C26" s="10"/>
      <c r="D26" s="11"/>
      <c r="E26" s="13" t="s">
        <v>2</v>
      </c>
      <c r="F26" s="13" t="s">
        <v>11</v>
      </c>
      <c r="G26" s="13"/>
      <c r="H26" s="14" t="s">
        <v>4</v>
      </c>
      <c r="I26" s="26" t="s">
        <v>5</v>
      </c>
    </row>
    <row r="27" spans="1:9" x14ac:dyDescent="0.2">
      <c r="A27" s="33"/>
      <c r="B27" s="9"/>
      <c r="C27" s="10"/>
      <c r="D27" s="11"/>
      <c r="E27" s="15" t="e">
        <f>SUM(E2:E25)</f>
        <v>#VALUE!</v>
      </c>
      <c r="F27" s="32">
        <f>SUM(F2:F25)</f>
        <v>1</v>
      </c>
      <c r="G27" s="32"/>
      <c r="H27" s="32" t="e">
        <f>SUM(H2:H25)</f>
        <v>#VALUE!</v>
      </c>
      <c r="I27" s="27" t="e">
        <f>E27/H27</f>
        <v>#VALUE!</v>
      </c>
    </row>
    <row r="29" spans="1:9" x14ac:dyDescent="0.2">
      <c r="I29" s="35" t="s">
        <v>15</v>
      </c>
    </row>
    <row r="30" spans="1:9" x14ac:dyDescent="0.2">
      <c r="I30" s="36" t="e">
        <f>H27*L7-E27</f>
        <v>#VALUE!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buthers</dc:creator>
  <cp:lastModifiedBy>mario buthers</cp:lastModifiedBy>
  <dcterms:created xsi:type="dcterms:W3CDTF">2025-03-04T16:53:09Z</dcterms:created>
  <dcterms:modified xsi:type="dcterms:W3CDTF">2025-04-22T17:56:01Z</dcterms:modified>
</cp:coreProperties>
</file>