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220072\OneDrive - ILUM ESCOLA DE CIÊNCIA\Documentos\6S-TCC\"/>
    </mc:Choice>
  </mc:AlternateContent>
  <xr:revisionPtr revIDLastSave="0" documentId="13_ncr:1_{54E1CD6F-B65B-4F58-897A-9440486FA9DB}" xr6:coauthVersionLast="47" xr6:coauthVersionMax="47" xr10:uidLastSave="{00000000-0000-0000-0000-000000000000}"/>
  <bookViews>
    <workbookView xWindow="11424" yWindow="0" windowWidth="11712" windowHeight="12336" tabRatio="598" firstSheet="2" activeTab="5" xr2:uid="{C36CC876-BA80-47E4-96E5-F80325CD2AC9}"/>
  </bookViews>
  <sheets>
    <sheet name="Variaveis Finais" sheetId="10" r:id="rId1"/>
    <sheet name="IDH 2010-2021" sheetId="1" r:id="rId2"/>
    <sheet name="Doses aplicadas e cobertura BCG" sheetId="9" r:id="rId3"/>
    <sheet name="Pop até 15a. 2010-2022" sheetId="8" r:id="rId4"/>
    <sheet name="Dp 2010-2022" sheetId="2" r:id="rId5"/>
    <sheet name="TB por região 2013-23" sheetId="3" r:id="rId6"/>
    <sheet name="Nascidos Vivos Região 2013-22" sheetId="6" r:id="rId7"/>
    <sheet name="Mortalidade Natural 2013-22" sheetId="11" r:id="rId8"/>
    <sheet name="Indicadores SAsus" sheetId="7" r:id="rId9"/>
    <sheet name="TB BRASIL 2013-2023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0" l="1"/>
  <c r="J15" i="10"/>
  <c r="J14" i="10"/>
  <c r="J13" i="10"/>
  <c r="J12" i="10"/>
  <c r="I16" i="10"/>
  <c r="I15" i="10"/>
  <c r="I14" i="10"/>
  <c r="I13" i="10"/>
  <c r="I12" i="10"/>
  <c r="H16" i="10"/>
  <c r="H15" i="10"/>
  <c r="H12" i="10"/>
  <c r="H13" i="10"/>
  <c r="H14" i="10"/>
  <c r="G16" i="10"/>
  <c r="G15" i="10"/>
  <c r="G14" i="10"/>
  <c r="G13" i="10"/>
  <c r="G12" i="10"/>
  <c r="E12" i="10"/>
  <c r="F16" i="10"/>
  <c r="F15" i="10"/>
  <c r="F14" i="10"/>
  <c r="F13" i="10"/>
  <c r="F12" i="10"/>
  <c r="E16" i="10"/>
  <c r="E15" i="10"/>
  <c r="E14" i="10"/>
  <c r="E13" i="10"/>
  <c r="BR93" i="3"/>
  <c r="BQ93" i="3"/>
  <c r="BP93" i="3"/>
  <c r="BO93" i="3"/>
  <c r="BN93" i="3"/>
  <c r="BM93" i="3"/>
  <c r="BL93" i="3"/>
  <c r="BK93" i="3"/>
  <c r="BJ93" i="3"/>
  <c r="BI93" i="3"/>
  <c r="BH93" i="3"/>
  <c r="BG93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93" i="3"/>
  <c r="BF90" i="3"/>
  <c r="BF87" i="3"/>
  <c r="BR84" i="3"/>
  <c r="BQ84" i="3"/>
  <c r="BP84" i="3"/>
  <c r="BO84" i="3"/>
  <c r="BN84" i="3"/>
  <c r="BM84" i="3"/>
  <c r="BL84" i="3"/>
  <c r="BK84" i="3"/>
  <c r="BK96" i="3" s="1"/>
  <c r="BJ84" i="3"/>
  <c r="BI84" i="3"/>
  <c r="BH84" i="3"/>
  <c r="BG84" i="3"/>
  <c r="BF84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Q81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S81" i="3"/>
  <c r="BR96" i="3"/>
  <c r="BQ96" i="3"/>
  <c r="BP96" i="3"/>
  <c r="BJ96" i="3"/>
  <c r="BI96" i="3"/>
  <c r="BH96" i="3"/>
  <c r="BO96" i="3"/>
  <c r="BN96" i="3"/>
  <c r="BM96" i="3"/>
  <c r="BG96" i="3"/>
  <c r="BL9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D30" i="9"/>
  <c r="D29" i="9"/>
  <c r="D28" i="9"/>
  <c r="D27" i="9"/>
  <c r="D26" i="9"/>
  <c r="L16" i="9"/>
  <c r="R15" i="7"/>
  <c r="R14" i="7"/>
  <c r="R13" i="7"/>
  <c r="R12" i="7"/>
  <c r="R11" i="7"/>
  <c r="E7" i="11"/>
  <c r="E6" i="11"/>
  <c r="E5" i="11"/>
  <c r="E4" i="11"/>
  <c r="E3" i="11"/>
  <c r="D7" i="11"/>
  <c r="D6" i="11"/>
  <c r="D5" i="11"/>
  <c r="D4" i="11"/>
  <c r="D3" i="11"/>
  <c r="O5" i="6"/>
  <c r="O3" i="6"/>
  <c r="M3" i="6"/>
  <c r="G4" i="2"/>
  <c r="L8" i="9"/>
  <c r="L7" i="9"/>
  <c r="L6" i="9"/>
  <c r="L5" i="9"/>
  <c r="L4" i="9"/>
  <c r="L3" i="9"/>
  <c r="L20" i="9"/>
  <c r="L19" i="9"/>
  <c r="L18" i="9"/>
  <c r="L17" i="9"/>
  <c r="L15" i="9"/>
  <c r="G46" i="8"/>
  <c r="G45" i="8"/>
  <c r="G44" i="8"/>
  <c r="G43" i="8"/>
  <c r="G42" i="8"/>
  <c r="F45" i="8"/>
  <c r="F44" i="8"/>
  <c r="F43" i="8"/>
  <c r="F42" i="8"/>
  <c r="H39" i="8"/>
  <c r="H38" i="8"/>
  <c r="H37" i="8"/>
  <c r="H36" i="8"/>
  <c r="F36" i="8"/>
  <c r="F40" i="8"/>
  <c r="F46" i="8" s="1"/>
  <c r="F39" i="8"/>
  <c r="F38" i="8"/>
  <c r="F37" i="8"/>
  <c r="G36" i="8"/>
  <c r="G40" i="8"/>
  <c r="G39" i="8"/>
  <c r="G38" i="8"/>
  <c r="G37" i="8"/>
  <c r="G8" i="2"/>
  <c r="F8" i="2"/>
  <c r="E8" i="2"/>
  <c r="D8" i="2"/>
  <c r="F7" i="2"/>
  <c r="F6" i="2"/>
  <c r="F5" i="2"/>
  <c r="F4" i="2"/>
  <c r="F3" i="2"/>
  <c r="E7" i="2"/>
  <c r="E6" i="2"/>
  <c r="E5" i="2"/>
  <c r="E4" i="2"/>
  <c r="E3" i="2"/>
  <c r="N6" i="1"/>
  <c r="N5" i="1"/>
  <c r="BF96" i="3" l="1"/>
  <c r="BR31" i="3"/>
  <c r="BR76" i="3"/>
  <c r="BR61" i="3"/>
  <c r="BR46" i="3"/>
  <c r="BR16" i="3"/>
  <c r="H40" i="8"/>
  <c r="H46" i="8"/>
  <c r="H45" i="8"/>
  <c r="H44" i="8"/>
  <c r="H43" i="8"/>
  <c r="H42" i="8"/>
  <c r="C8" i="2"/>
  <c r="B8" i="2"/>
  <c r="M7" i="6"/>
  <c r="L7" i="6"/>
  <c r="O7" i="6" s="1"/>
  <c r="P7" i="6" s="1"/>
  <c r="M6" i="6"/>
  <c r="L6" i="6"/>
  <c r="O6" i="6" s="1"/>
  <c r="P6" i="6" s="1"/>
  <c r="M5" i="6"/>
  <c r="L5" i="6"/>
  <c r="P5" i="6" s="1"/>
  <c r="M4" i="6"/>
  <c r="L4" i="6"/>
  <c r="O4" i="6" s="1"/>
  <c r="P4" i="6" s="1"/>
  <c r="L3" i="6"/>
  <c r="P3" i="6" s="1"/>
  <c r="AZ22" i="3"/>
  <c r="AZ23" i="3" s="1"/>
  <c r="AZ26" i="3" s="1"/>
  <c r="AY22" i="3"/>
  <c r="AY23" i="3" s="1"/>
  <c r="AY26" i="3" s="1"/>
  <c r="AX22" i="3"/>
  <c r="AX23" i="3" s="1"/>
  <c r="AX25" i="3" s="1"/>
  <c r="AW22" i="3"/>
  <c r="AW23" i="3" s="1"/>
  <c r="AW25" i="3" s="1"/>
  <c r="AV22" i="3"/>
  <c r="AV23" i="3" s="1"/>
  <c r="AV25" i="3" s="1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N13" i="5"/>
  <c r="N12" i="5"/>
  <c r="N11" i="5"/>
  <c r="N10" i="5"/>
  <c r="N9" i="5"/>
  <c r="N8" i="5"/>
  <c r="N7" i="5"/>
  <c r="N6" i="5"/>
  <c r="N5" i="5"/>
  <c r="N4" i="5"/>
  <c r="AB76" i="3"/>
  <c r="AA76" i="3"/>
  <c r="Z76" i="3"/>
  <c r="Y76" i="3"/>
  <c r="X76" i="3"/>
  <c r="W76" i="3"/>
  <c r="V76" i="3"/>
  <c r="U76" i="3"/>
  <c r="T76" i="3"/>
  <c r="S76" i="3"/>
  <c r="R76" i="3"/>
  <c r="Q76" i="3"/>
  <c r="AB61" i="3"/>
  <c r="AA61" i="3"/>
  <c r="Z61" i="3"/>
  <c r="Y61" i="3"/>
  <c r="X61" i="3"/>
  <c r="W61" i="3"/>
  <c r="V61" i="3"/>
  <c r="U61" i="3"/>
  <c r="T61" i="3"/>
  <c r="S61" i="3"/>
  <c r="R61" i="3"/>
  <c r="Q61" i="3"/>
  <c r="AB46" i="3"/>
  <c r="AA46" i="3"/>
  <c r="Z46" i="3"/>
  <c r="Y46" i="3"/>
  <c r="X46" i="3"/>
  <c r="W46" i="3"/>
  <c r="V46" i="3"/>
  <c r="U46" i="3"/>
  <c r="T46" i="3"/>
  <c r="S46" i="3"/>
  <c r="R46" i="3"/>
  <c r="Q46" i="3"/>
  <c r="AC45" i="3"/>
  <c r="AC44" i="3"/>
  <c r="AC43" i="3"/>
  <c r="AC42" i="3"/>
  <c r="AC41" i="3"/>
  <c r="AC40" i="3"/>
  <c r="AC39" i="3"/>
  <c r="AC38" i="3"/>
  <c r="AC37" i="3"/>
  <c r="AC36" i="3"/>
  <c r="AC35" i="3"/>
  <c r="AB31" i="3"/>
  <c r="AA31" i="3"/>
  <c r="Z31" i="3"/>
  <c r="Y31" i="3"/>
  <c r="X31" i="3"/>
  <c r="W31" i="3"/>
  <c r="V31" i="3"/>
  <c r="U31" i="3"/>
  <c r="T31" i="3"/>
  <c r="S31" i="3"/>
  <c r="R31" i="3"/>
  <c r="Q31" i="3"/>
  <c r="AC30" i="3"/>
  <c r="AC29" i="3"/>
  <c r="AC28" i="3"/>
  <c r="AC27" i="3"/>
  <c r="AC26" i="3"/>
  <c r="AC25" i="3"/>
  <c r="AC24" i="3"/>
  <c r="AC23" i="3"/>
  <c r="AC22" i="3"/>
  <c r="AC21" i="3"/>
  <c r="AC20" i="3"/>
  <c r="AB16" i="3"/>
  <c r="AA16" i="3"/>
  <c r="Z16" i="3"/>
  <c r="Y16" i="3"/>
  <c r="X16" i="3"/>
  <c r="W16" i="3"/>
  <c r="V16" i="3"/>
  <c r="U16" i="3"/>
  <c r="T16" i="3"/>
  <c r="S16" i="3"/>
  <c r="R16" i="3"/>
  <c r="Q16" i="3"/>
  <c r="M76" i="3"/>
  <c r="L76" i="3"/>
  <c r="K76" i="3"/>
  <c r="J76" i="3"/>
  <c r="I76" i="3"/>
  <c r="H76" i="3"/>
  <c r="G76" i="3"/>
  <c r="F76" i="3"/>
  <c r="E76" i="3"/>
  <c r="D76" i="3"/>
  <c r="C76" i="3"/>
  <c r="B76" i="3"/>
  <c r="N75" i="3"/>
  <c r="N74" i="3"/>
  <c r="N73" i="3"/>
  <c r="N72" i="3"/>
  <c r="N71" i="3"/>
  <c r="N70" i="3"/>
  <c r="N69" i="3"/>
  <c r="N68" i="3"/>
  <c r="N67" i="3"/>
  <c r="N66" i="3"/>
  <c r="N65" i="3"/>
  <c r="M61" i="3"/>
  <c r="L61" i="3"/>
  <c r="K61" i="3"/>
  <c r="J61" i="3"/>
  <c r="I61" i="3"/>
  <c r="H61" i="3"/>
  <c r="G61" i="3"/>
  <c r="F61" i="3"/>
  <c r="E61" i="3"/>
  <c r="D61" i="3"/>
  <c r="C61" i="3"/>
  <c r="B61" i="3"/>
  <c r="N60" i="3"/>
  <c r="N59" i="3"/>
  <c r="N58" i="3"/>
  <c r="N57" i="3"/>
  <c r="N56" i="3"/>
  <c r="N55" i="3"/>
  <c r="N54" i="3"/>
  <c r="N53" i="3"/>
  <c r="N52" i="3"/>
  <c r="N51" i="3"/>
  <c r="N50" i="3"/>
  <c r="M46" i="3"/>
  <c r="L46" i="3"/>
  <c r="K46" i="3"/>
  <c r="J46" i="3"/>
  <c r="I46" i="3"/>
  <c r="H46" i="3"/>
  <c r="G46" i="3"/>
  <c r="F46" i="3"/>
  <c r="E46" i="3"/>
  <c r="D46" i="3"/>
  <c r="C46" i="3"/>
  <c r="B46" i="3"/>
  <c r="N45" i="3"/>
  <c r="N44" i="3"/>
  <c r="N43" i="3"/>
  <c r="N42" i="3"/>
  <c r="N41" i="3"/>
  <c r="N40" i="3"/>
  <c r="N39" i="3"/>
  <c r="N38" i="3"/>
  <c r="N37" i="3"/>
  <c r="N36" i="3"/>
  <c r="N35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N29" i="3"/>
  <c r="N28" i="3"/>
  <c r="N27" i="3"/>
  <c r="N26" i="3"/>
  <c r="N25" i="3"/>
  <c r="N24" i="3"/>
  <c r="N23" i="3"/>
  <c r="N22" i="3"/>
  <c r="N21" i="3"/>
  <c r="N20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N14" i="3"/>
  <c r="N13" i="3"/>
  <c r="N12" i="3"/>
  <c r="N11" i="3"/>
  <c r="N10" i="3"/>
  <c r="N9" i="3"/>
  <c r="N8" i="3"/>
  <c r="N7" i="3"/>
  <c r="N6" i="3"/>
  <c r="N5" i="3"/>
  <c r="AX26" i="3" l="1"/>
  <c r="AY25" i="3"/>
  <c r="AR61" i="3"/>
  <c r="AR31" i="3"/>
  <c r="T87" i="3"/>
  <c r="AB87" i="3"/>
  <c r="X90" i="3"/>
  <c r="T93" i="3"/>
  <c r="AB93" i="3"/>
  <c r="AR46" i="3"/>
  <c r="AR76" i="3"/>
  <c r="AB81" i="3"/>
  <c r="X84" i="3"/>
  <c r="X81" i="3"/>
  <c r="Y84" i="3"/>
  <c r="R81" i="3"/>
  <c r="Z81" i="3"/>
  <c r="S84" i="3"/>
  <c r="AA84" i="3"/>
  <c r="AA81" i="3"/>
  <c r="T84" i="3"/>
  <c r="AB84" i="3"/>
  <c r="U87" i="3"/>
  <c r="AC61" i="3"/>
  <c r="Q90" i="3"/>
  <c r="Y90" i="3"/>
  <c r="U93" i="3"/>
  <c r="AR16" i="3"/>
  <c r="AZ25" i="3"/>
  <c r="V87" i="3"/>
  <c r="R90" i="3"/>
  <c r="Z90" i="3"/>
  <c r="V93" i="3"/>
  <c r="AV26" i="3"/>
  <c r="W87" i="3"/>
  <c r="S90" i="3"/>
  <c r="AA90" i="3"/>
  <c r="W93" i="3"/>
  <c r="AW26" i="3"/>
  <c r="T81" i="3"/>
  <c r="U84" i="3"/>
  <c r="U81" i="3"/>
  <c r="V84" i="3"/>
  <c r="V81" i="3"/>
  <c r="W84" i="3"/>
  <c r="X87" i="3"/>
  <c r="T90" i="3"/>
  <c r="AB90" i="3"/>
  <c r="X93" i="3"/>
  <c r="AC46" i="3"/>
  <c r="Q87" i="3"/>
  <c r="Y87" i="3"/>
  <c r="U90" i="3"/>
  <c r="AC76" i="3"/>
  <c r="Q93" i="3"/>
  <c r="Y93" i="3"/>
  <c r="R87" i="3"/>
  <c r="Z87" i="3"/>
  <c r="V90" i="3"/>
  <c r="R93" i="3"/>
  <c r="Z93" i="3"/>
  <c r="W81" i="3"/>
  <c r="AC31" i="3"/>
  <c r="Q84" i="3"/>
  <c r="AC16" i="3"/>
  <c r="Y81" i="3"/>
  <c r="R84" i="3"/>
  <c r="Z84" i="3"/>
  <c r="S87" i="3"/>
  <c r="AA87" i="3"/>
  <c r="W90" i="3"/>
  <c r="S93" i="3"/>
  <c r="AA93" i="3"/>
  <c r="AX24" i="3"/>
  <c r="AY24" i="3"/>
  <c r="AZ24" i="3"/>
  <c r="N16" i="3"/>
  <c r="N61" i="3"/>
  <c r="N46" i="3"/>
  <c r="N76" i="3"/>
  <c r="N31" i="3"/>
  <c r="D22" i="2"/>
  <c r="F22" i="2" s="1"/>
  <c r="D21" i="2"/>
  <c r="F21" i="2" s="1"/>
  <c r="D20" i="2"/>
  <c r="F20" i="2" s="1"/>
  <c r="D19" i="2"/>
  <c r="F19" i="2" s="1"/>
  <c r="D18" i="2"/>
  <c r="F18" i="2" s="1"/>
  <c r="F15" i="2"/>
  <c r="F14" i="2"/>
  <c r="F13" i="2"/>
  <c r="F12" i="2"/>
  <c r="F11" i="2"/>
  <c r="G7" i="2"/>
  <c r="G6" i="2"/>
  <c r="G5" i="2"/>
  <c r="G3" i="2"/>
  <c r="AC90" i="3" l="1"/>
  <c r="U96" i="3"/>
  <c r="AA96" i="3"/>
  <c r="AC87" i="3"/>
  <c r="AC81" i="3"/>
  <c r="X96" i="3"/>
  <c r="Y96" i="3"/>
  <c r="AB96" i="3"/>
  <c r="Q96" i="3"/>
  <c r="AC93" i="3"/>
  <c r="W96" i="3"/>
  <c r="S96" i="3"/>
  <c r="V96" i="3"/>
  <c r="AC84" i="3"/>
  <c r="T96" i="3"/>
  <c r="Z96" i="3"/>
  <c r="R96" i="3"/>
  <c r="N4" i="1"/>
  <c r="N3" i="1"/>
  <c r="N2" i="1"/>
  <c r="AW24" i="3"/>
  <c r="AV24" i="3"/>
  <c r="AC96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<sst xmlns="http://schemas.openxmlformats.org/spreadsheetml/2006/main" count="1122" uniqueCount="326">
  <si>
    <t>NOME</t>
  </si>
  <si>
    <t>REGIÃO</t>
  </si>
  <si>
    <t>IDH</t>
  </si>
  <si>
    <t>NORTE</t>
  </si>
  <si>
    <t>NORDESTE</t>
  </si>
  <si>
    <t>SUDESTE</t>
  </si>
  <si>
    <t>SUL</t>
  </si>
  <si>
    <t>CEONTROOESTE</t>
  </si>
  <si>
    <t>Média</t>
  </si>
  <si>
    <t>Norte</t>
  </si>
  <si>
    <t>Nordeste</t>
  </si>
  <si>
    <t>Sudeste</t>
  </si>
  <si>
    <t>Sul</t>
  </si>
  <si>
    <t>Centro-Oeste</t>
  </si>
  <si>
    <t>Área da unidade territorial (Quilômetros quadrados)</t>
  </si>
  <si>
    <t>População residente (Pessoas 2022)</t>
  </si>
  <si>
    <t>População residente (Pessoas 2010)</t>
  </si>
  <si>
    <t>Densidade demográfica (Habitante por quilômetro quadrado 2022)</t>
  </si>
  <si>
    <t>Densidade demográfica (Habitante por quilômetro quadrado2010)</t>
  </si>
  <si>
    <t>Densidade populacional</t>
  </si>
  <si>
    <t>Taxa de pobreza</t>
  </si>
  <si>
    <t>Variavel 2010</t>
  </si>
  <si>
    <t>Variavel 2020</t>
  </si>
  <si>
    <t>MÉDIA</t>
  </si>
  <si>
    <t>Multi</t>
  </si>
  <si>
    <t>Fator de peso pela incidencia de novos casos</t>
  </si>
  <si>
    <t>Taxa maluca</t>
  </si>
  <si>
    <t>TUBERCULOSE - NOTIFICAÇÕES REGISTRADAS NO SISTEMA DE INFORMAÇÃO DE AGRAVOS DE NOTIFICAÇÃO - TOTAL CONF</t>
  </si>
  <si>
    <t>Ano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</si>
  <si>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</si>
  <si>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</si>
  <si>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</si>
  <si>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</si>
  <si>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</si>
  <si>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</si>
  <si>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</si>
  <si>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</si>
  <si>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</si>
  <si>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CENTRO-OESTE</t>
  </si>
  <si>
    <t>Casos Confirmados por Grandes Regiões;</t>
  </si>
  <si>
    <t>Curados por Grandes Regiões;</t>
  </si>
  <si>
    <t>Óbitos por Grandes Regiões;</t>
  </si>
  <si>
    <t>TUBERCULOSE - NOTIFICAÇÕES REGISTRADAS NO SISTEMA DE INFORMAÇÃO DE AGRAVOS DE NOTIFICAÇÃO - CURA</t>
  </si>
  <si>
    <t>TUBERCULOSE - NOTIFICAÇÕES REGISTRADAS NO SISTEMA DE INFORMAÇÃO DE AGRAVOS DE NOTIFICAÇÃO  - ÓBITOS</t>
  </si>
  <si>
    <t>BRASIL</t>
  </si>
  <si>
    <t>Populações iniciais para o modelo;</t>
  </si>
  <si>
    <t>Média das médias anuais dos infectados de 2013 a 2023</t>
  </si>
  <si>
    <t>CentroOeste</t>
  </si>
  <si>
    <t>Média das médias anuais dos recuperados de 2013 a 2023</t>
  </si>
  <si>
    <t>P 2013</t>
  </si>
  <si>
    <t>P 2023</t>
  </si>
  <si>
    <t>Psoma</t>
  </si>
  <si>
    <t>Pt</t>
  </si>
  <si>
    <t>Si</t>
  </si>
  <si>
    <t>Ii</t>
  </si>
  <si>
    <t>Ri</t>
  </si>
  <si>
    <t>Mi_anual</t>
  </si>
  <si>
    <t>Mi_diario</t>
  </si>
  <si>
    <t>Nascidos Vivos Por Região 2013-2022</t>
  </si>
  <si>
    <t>Calculo das proporções para os indicadores Sasus</t>
  </si>
  <si>
    <t>INDICADOR X: MÉDICOS A CADA 100K HAB</t>
  </si>
  <si>
    <t>INDICADOR Y: ENFERMEIROS A CADA 100K HAB</t>
  </si>
  <si>
    <t>INDICADOR Z: LEITOS A CADA 100K HAB</t>
  </si>
  <si>
    <t>INDICADOR W: INCIDENCIA DE TUBERCULOSE</t>
  </si>
  <si>
    <t>Norte </t>
  </si>
  <si>
    <t>64 </t>
  </si>
  <si>
    <t>65 </t>
  </si>
  <si>
    <t>66 </t>
  </si>
  <si>
    <t>Nordeste </t>
  </si>
  <si>
    <t>81 </t>
  </si>
  <si>
    <t>Sudeste </t>
  </si>
  <si>
    <t>Sul </t>
  </si>
  <si>
    <t>112 </t>
  </si>
  <si>
    <t>135 </t>
  </si>
  <si>
    <t>Centro-Oeste </t>
  </si>
  <si>
    <t>0-0.8</t>
  </si>
  <si>
    <t>106 </t>
  </si>
  <si>
    <t>98 </t>
  </si>
  <si>
    <t>141 </t>
  </si>
  <si>
    <t>129 </t>
  </si>
  <si>
    <t>126 </t>
  </si>
  <si>
    <t>142 </t>
  </si>
  <si>
    <t>C19 </t>
  </si>
  <si>
    <t>1 </t>
  </si>
  <si>
    <t>INDICADOR W: INCIDENCIA DE TB 100K HAB</t>
  </si>
  <si>
    <t>32 </t>
  </si>
  <si>
    <t>37 </t>
  </si>
  <si>
    <t>35 </t>
  </si>
  <si>
    <t>26 </t>
  </si>
  <si>
    <t>Região</t>
  </si>
  <si>
    <t xml:space="preserve"> Total</t>
  </si>
  <si>
    <t>1 Região Norte</t>
  </si>
  <si>
    <t>2 Região Nordeste</t>
  </si>
  <si>
    <t>3 Região Sudeste</t>
  </si>
  <si>
    <t>4 Região Sul</t>
  </si>
  <si>
    <t>5 Região Centro-Oeste</t>
  </si>
  <si>
    <t>OBS: Considerando as informações do Censo Demográfico de 2022 por idade, vamos definir em números totais da população da faixa etaria de 0 a 14 anos</t>
  </si>
  <si>
    <t>Taxa de pop de 0 a 14 a.</t>
  </si>
  <si>
    <t>Pop nú.tt. De 0 a 14 a.</t>
  </si>
  <si>
    <t>Pop total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</si>
  <si>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</si>
  <si>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</si>
  <si>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</si>
  <si>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</si>
  <si>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</si>
  <si>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</si>
  <si>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</si>
  <si>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</si>
  <si>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</si>
  <si>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</si>
  <si>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</si>
  <si>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</si>
  <si>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</si>
  <si>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</si>
  <si>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</si>
  <si>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</si>
  <si>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</si>
  <si>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</si>
  <si>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</si>
  <si>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</si>
  <si>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</si>
  <si>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</si>
  <si>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</si>
  <si>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</si>
  <si>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</si>
  <si>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</si>
  <si>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Segue a pop de 0 a 14a.</t>
  </si>
  <si>
    <t>OBS: Agora que sabemos como fazer, precisamos fazer o mesmo para cada uma das regiões, ou coletar do portal das cidades: https://cidades.ibge.gov.br/brasil/ac/panorama</t>
  </si>
  <si>
    <t>DF</t>
  </si>
  <si>
    <t>Número Total</t>
  </si>
  <si>
    <t>%</t>
  </si>
  <si>
    <t>Média (%)</t>
  </si>
  <si>
    <t>Imunizações - Cobertura - Brasil</t>
  </si>
  <si>
    <t>Imunizações - Doses Aplicadas - Brasil</t>
  </si>
  <si>
    <t>SE_IDH</t>
  </si>
  <si>
    <t>DP</t>
  </si>
  <si>
    <t>Popini_S</t>
  </si>
  <si>
    <t>Popini_R</t>
  </si>
  <si>
    <t>Popini_I</t>
  </si>
  <si>
    <t>SA_sus</t>
  </si>
  <si>
    <t>V_BCG</t>
  </si>
  <si>
    <t>Mu_s</t>
  </si>
  <si>
    <t>eta</t>
  </si>
  <si>
    <t>Popini_total</t>
  </si>
  <si>
    <t>Unidade:</t>
  </si>
  <si>
    <t>média ano</t>
  </si>
  <si>
    <t>média dia</t>
  </si>
  <si>
    <t>Mortos Por Região 2013-2022</t>
  </si>
  <si>
    <t>2013-22 SOMA</t>
  </si>
  <si>
    <t>Mi_ano (Média</t>
  </si>
  <si>
    <t>Mi_dia</t>
  </si>
  <si>
    <t>Dados de Mortalidade (TB)</t>
  </si>
  <si>
    <t>Média ano</t>
  </si>
  <si>
    <t>X</t>
  </si>
  <si>
    <t>Y</t>
  </si>
  <si>
    <t>Z</t>
  </si>
  <si>
    <t>W</t>
  </si>
  <si>
    <t xml:space="preserve">OBS: * 0 Significaria que o n° do indicador está muito longe do ideal. e 1 seria o ideal. e como seria impossível um sistema de saúde ser perfeito. o teto do valor para o SASUS é de 0.8 </t>
  </si>
  <si>
    <t>53.9 </t>
  </si>
  <si>
    <t>61.6 </t>
  </si>
  <si>
    <t>63.1 </t>
  </si>
  <si>
    <t>65.2 </t>
  </si>
  <si>
    <t>70.2 </t>
  </si>
  <si>
    <t>73.5 </t>
  </si>
  <si>
    <t>82.6 </t>
  </si>
  <si>
    <t>67.5 </t>
  </si>
  <si>
    <t>74.9 </t>
  </si>
  <si>
    <t>76.1 </t>
  </si>
  <si>
    <t>77.5 </t>
  </si>
  <si>
    <t>79.2 </t>
  </si>
  <si>
    <t>80.8 </t>
  </si>
  <si>
    <t>87.5 </t>
  </si>
  <si>
    <t>90.7 </t>
  </si>
  <si>
    <t>101.6 </t>
  </si>
  <si>
    <t>105.2 </t>
  </si>
  <si>
    <t>110.3 </t>
  </si>
  <si>
    <t>109.9 </t>
  </si>
  <si>
    <t>111.3 </t>
  </si>
  <si>
    <t>112.9 </t>
  </si>
  <si>
    <t>114.7 </t>
  </si>
  <si>
    <t>114.6 </t>
  </si>
  <si>
    <t>120.6 </t>
  </si>
  <si>
    <t>121.4 </t>
  </si>
  <si>
    <t>133.3 </t>
  </si>
  <si>
    <t>81.1 </t>
  </si>
  <si>
    <t>107.3 </t>
  </si>
  <si>
    <t>108.6 </t>
  </si>
  <si>
    <t>115.5 </t>
  </si>
  <si>
    <t>119.2 </t>
  </si>
  <si>
    <t>121.8 </t>
  </si>
  <si>
    <t>128.3 </t>
  </si>
  <si>
    <t>143.6 </t>
  </si>
  <si>
    <t>86.8 </t>
  </si>
  <si>
    <t>92.3 </t>
  </si>
  <si>
    <t>92.9 </t>
  </si>
  <si>
    <t>94.4 </t>
  </si>
  <si>
    <t>97.9 </t>
  </si>
  <si>
    <t>99.2 </t>
  </si>
  <si>
    <t>101.8 </t>
  </si>
  <si>
    <t>112.8 </t>
  </si>
  <si>
    <t>118.7 </t>
  </si>
  <si>
    <t>129.8 </t>
  </si>
  <si>
    <t>OBS: A OCDE recomenda que para cada 1000 habitantes. seja necessário 3.5 médicos [1]. logo a proporção para 100mil habitantes seria de 350 médicos </t>
  </si>
  <si>
    <t>58.3 </t>
  </si>
  <si>
    <t>66.3 </t>
  </si>
  <si>
    <t>70.8 </t>
  </si>
  <si>
    <t>75.4 </t>
  </si>
  <si>
    <t>81.9 </t>
  </si>
  <si>
    <t>92.6 </t>
  </si>
  <si>
    <t>96.4 </t>
  </si>
  <si>
    <t>106.9 </t>
  </si>
  <si>
    <t>119.8 </t>
  </si>
  <si>
    <t>135.9 </t>
  </si>
  <si>
    <t>71.8 </t>
  </si>
  <si>
    <t>83.9 </t>
  </si>
  <si>
    <t>89.8 </t>
  </si>
  <si>
    <t>94.7 </t>
  </si>
  <si>
    <t>120.4 </t>
  </si>
  <si>
    <t>133.2 </t>
  </si>
  <si>
    <t>147.2 </t>
  </si>
  <si>
    <t>82.3 </t>
  </si>
  <si>
    <t>93.9 </t>
  </si>
  <si>
    <t>100.8 </t>
  </si>
  <si>
    <t>135.3 </t>
  </si>
  <si>
    <t>120.2 </t>
  </si>
  <si>
    <t>130.3 </t>
  </si>
  <si>
    <t>90.3 </t>
  </si>
  <si>
    <t>97.6 </t>
  </si>
  <si>
    <t>104.1 </t>
  </si>
  <si>
    <t>106.3 </t>
  </si>
  <si>
    <t>122.5 </t>
  </si>
  <si>
    <t>138.1 </t>
  </si>
  <si>
    <t>145.1 </t>
  </si>
  <si>
    <t>74.2 </t>
  </si>
  <si>
    <t>80.7 </t>
  </si>
  <si>
    <t>85.1 </t>
  </si>
  <si>
    <t>90.5 </t>
  </si>
  <si>
    <t>95.4 </t>
  </si>
  <si>
    <t>115.1 </t>
  </si>
  <si>
    <t>123.4 </t>
  </si>
  <si>
    <t>122.7 </t>
  </si>
  <si>
    <t>153.2 </t>
  </si>
  <si>
    <t xml:space="preserve">OBS: A OMS recomenda que para cada 10mil habitantes. sejam necessários 40 enfermeiros [2]. logo a proporção para 100mil habitantes seria de 400 enfermeiros </t>
  </si>
  <si>
    <t>1.2 </t>
  </si>
  <si>
    <t>1.3 </t>
  </si>
  <si>
    <t>1.4 </t>
  </si>
  <si>
    <t>1.5 </t>
  </si>
  <si>
    <t>1.1 </t>
  </si>
  <si>
    <t>1.6 </t>
  </si>
  <si>
    <t>OBS: A OMS recomenda que para cada 1000 habitantes. seja necessário de 3 a 5 leitos [3]. tendo uma média de 4 leitos  </t>
  </si>
  <si>
    <t>45.1 </t>
  </si>
  <si>
    <t>43.8 </t>
  </si>
  <si>
    <t>43.5 </t>
  </si>
  <si>
    <t>44.9 </t>
  </si>
  <si>
    <t>47.5 </t>
  </si>
  <si>
    <t>48.1 </t>
  </si>
  <si>
    <t>53.2 </t>
  </si>
  <si>
    <t>46.3 </t>
  </si>
  <si>
    <t>50.1 </t>
  </si>
  <si>
    <t>59.7 </t>
  </si>
  <si>
    <t>34.2 </t>
  </si>
  <si>
    <t>32.9 </t>
  </si>
  <si>
    <t>31.7 </t>
  </si>
  <si>
    <t>33.3 </t>
  </si>
  <si>
    <t>35.3 </t>
  </si>
  <si>
    <t>34.5 </t>
  </si>
  <si>
    <t>30.2 </t>
  </si>
  <si>
    <t>32.2 </t>
  </si>
  <si>
    <t>37.4 </t>
  </si>
  <si>
    <t>37.1 </t>
  </si>
  <si>
    <t>38.9 </t>
  </si>
  <si>
    <t>39.7 </t>
  </si>
  <si>
    <t>39.2 </t>
  </si>
  <si>
    <t>36.2 </t>
  </si>
  <si>
    <t>41.9 </t>
  </si>
  <si>
    <t>30.8 </t>
  </si>
  <si>
    <t>30.1 </t>
  </si>
  <si>
    <t>29.3 </t>
  </si>
  <si>
    <t>28.3 </t>
  </si>
  <si>
    <t>28.6 </t>
  </si>
  <si>
    <t>30.5 </t>
  </si>
  <si>
    <t>25.9 </t>
  </si>
  <si>
    <t>29.1 </t>
  </si>
  <si>
    <t>25.1 </t>
  </si>
  <si>
    <t>23.2 </t>
  </si>
  <si>
    <t>21.4 </t>
  </si>
  <si>
    <t>21.3 </t>
  </si>
  <si>
    <t>21.2 </t>
  </si>
  <si>
    <t>22.9 </t>
  </si>
  <si>
    <t>22.8 </t>
  </si>
  <si>
    <t>19.9 </t>
  </si>
  <si>
    <t>20.1 </t>
  </si>
  <si>
    <t>23.5 </t>
  </si>
  <si>
    <t>OBS: Para uma doença configurar uma epidemia. esta deve ultrapassar um limite endêmico superior [4]. delimitado a partir da média + 2 desvios padrões dos casos entre 2013 e 2022. Assim. para calcular a faixa endêmica para cada região. consideramos que o SASUS de W quando 0. indica um mal desempenho do SUS com relação à prevenção da incidência da tuberculose. Se não há casos. seria SASUS de W = 1. o que não ocorrerá a menos que a doença seja erradicada. Os limites endêmicos para cada região ficou como: NORTE (58.22). NORDESTE (37.49). SUDESTE (41.92). SUL (32.36) e CENTRO-OESTE (25.41). </t>
  </si>
  <si>
    <r>
      <t>Região/Ano</t>
    </r>
    <r>
      <rPr>
        <sz val="11"/>
        <rFont val="Times New Roman"/>
        <family val="1"/>
      </rPr>
      <t> </t>
    </r>
  </si>
  <si>
    <r>
      <t>2013</t>
    </r>
    <r>
      <rPr>
        <sz val="11"/>
        <rFont val="Times New Roman"/>
        <family val="1"/>
      </rPr>
      <t> </t>
    </r>
  </si>
  <si>
    <r>
      <t>2014</t>
    </r>
    <r>
      <rPr>
        <sz val="11"/>
        <rFont val="Times New Roman"/>
        <family val="1"/>
      </rPr>
      <t> </t>
    </r>
  </si>
  <si>
    <r>
      <t>2015</t>
    </r>
    <r>
      <rPr>
        <sz val="11"/>
        <rFont val="Times New Roman"/>
        <family val="1"/>
      </rPr>
      <t> </t>
    </r>
  </si>
  <si>
    <r>
      <t>2016</t>
    </r>
    <r>
      <rPr>
        <sz val="11"/>
        <rFont val="Times New Roman"/>
        <family val="1"/>
      </rPr>
      <t> </t>
    </r>
  </si>
  <si>
    <r>
      <t>2017</t>
    </r>
    <r>
      <rPr>
        <sz val="11"/>
        <rFont val="Times New Roman"/>
        <family val="1"/>
      </rPr>
      <t> </t>
    </r>
  </si>
  <si>
    <r>
      <t>2018</t>
    </r>
    <r>
      <rPr>
        <sz val="11"/>
        <rFont val="Times New Roman"/>
        <family val="1"/>
      </rPr>
      <t> </t>
    </r>
  </si>
  <si>
    <r>
      <t>2019</t>
    </r>
    <r>
      <rPr>
        <sz val="11"/>
        <rFont val="Times New Roman"/>
        <family val="1"/>
      </rPr>
      <t> </t>
    </r>
  </si>
  <si>
    <r>
      <t>2020</t>
    </r>
    <r>
      <rPr>
        <sz val="11"/>
        <rFont val="Times New Roman"/>
        <family val="1"/>
      </rPr>
      <t> </t>
    </r>
  </si>
  <si>
    <r>
      <t>2021</t>
    </r>
    <r>
      <rPr>
        <sz val="11"/>
        <rFont val="Times New Roman"/>
        <family val="1"/>
      </rPr>
      <t> </t>
    </r>
  </si>
  <si>
    <r>
      <t>2022</t>
    </r>
    <r>
      <rPr>
        <sz val="11"/>
        <rFont val="Times New Roman"/>
        <family val="1"/>
      </rPr>
      <t> </t>
    </r>
  </si>
  <si>
    <t>MEDIAS</t>
  </si>
  <si>
    <t>Médias X, Y, Z E W</t>
  </si>
  <si>
    <t>Calculo do Sasus</t>
  </si>
  <si>
    <t>Sasus</t>
  </si>
  <si>
    <t>Calculando a Vbcg - Brasil</t>
  </si>
  <si>
    <t>Vbcg</t>
  </si>
  <si>
    <t>CoV</t>
  </si>
  <si>
    <t>P0-14%</t>
  </si>
  <si>
    <t>0-1</t>
  </si>
  <si>
    <t>total</t>
  </si>
  <si>
    <t>MÉDIA DE CURADOS</t>
  </si>
  <si>
    <t>CENTROOESTE</t>
  </si>
  <si>
    <t>Média da Média hein</t>
  </si>
  <si>
    <r>
      <t xml:space="preserve">Removidos por Grandes Regiões;  </t>
    </r>
    <r>
      <rPr>
        <sz val="14"/>
        <color theme="1"/>
        <rFont val="Times New Roman"/>
        <family val="1"/>
      </rPr>
      <t xml:space="preserve">(Abandono+óbitoTB+óbitoGeral+transferencia+mudançadiagnostico+abandonoPrimeiro) </t>
    </r>
  </si>
  <si>
    <t>MÉDIA DE REMOVIDOS</t>
  </si>
  <si>
    <t>Popini_I 13</t>
  </si>
  <si>
    <t>Popini_I 23</t>
  </si>
  <si>
    <t>Popini_I_Final</t>
  </si>
  <si>
    <t>Aumentou Popini_I 13-23</t>
  </si>
  <si>
    <t>Popini_I_FinalFinal</t>
  </si>
  <si>
    <t>Popini_I_FinalFinalFINAL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</si>
</sst>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indexed="64"/>
      <name val="Aptos Narrow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64"/>
      <name val="Times New Roman"/>
      <family val="1"/>
    </font>
    <font>
      <sz val="20"/>
      <color theme="1"/>
      <name val="Aptos Narrow"/>
      <family val="2"/>
      <scheme val="minor"/>
    </font>
    <font>
      <u/>
      <sz val="11"/>
      <color theme="1"/>
      <name val="Times New Roman"/>
      <family val="1"/>
    </font>
    <font>
      <sz val="22"/>
      <color theme="1"/>
      <name val="Times New Roman"/>
      <family val="1"/>
    </font>
    <font>
      <sz val="2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b/>
      <u/>
      <sz val="11"/>
      <color theme="10"/>
      <name val="Aptos Narrow"/>
      <family val="2"/>
      <scheme val="minor"/>
    </font>
    <font>
      <b/>
      <sz val="18"/>
      <color rgb="FF000000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1"/>
      <color rgb="FFFFFFFF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24F1A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0" xfId="0" applyFont="1" applyFill="1"/>
    <xf numFmtId="0" fontId="2" fillId="0" borderId="0" xfId="0" applyFont="1"/>
    <xf numFmtId="0" fontId="6" fillId="7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0" borderId="0" xfId="0" applyFont="1" applyAlignment="1">
      <alignment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15" borderId="3" xfId="0" applyFill="1" applyBorder="1" applyAlignment="1">
      <alignment horizontal="center" vertical="center"/>
    </xf>
    <xf numFmtId="0" fontId="0" fillId="0" borderId="3" xfId="0" applyBorder="1"/>
    <xf numFmtId="0" fontId="12" fillId="15" borderId="3" xfId="0" applyFont="1" applyFill="1" applyBorder="1" applyAlignment="1">
      <alignment horizontal="center" vertical="center" wrapText="1"/>
    </xf>
    <xf numFmtId="0" fontId="13" fillId="15" borderId="3" xfId="2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vertical="center" wrapText="1"/>
    </xf>
    <xf numFmtId="0" fontId="16" fillId="16" borderId="3" xfId="0" applyFont="1" applyFill="1" applyBorder="1" applyAlignment="1">
      <alignment horizontal="right" vertical="center"/>
    </xf>
    <xf numFmtId="0" fontId="15" fillId="0" borderId="3" xfId="0" applyFont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18" fillId="14" borderId="10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14" borderId="12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7" fillId="0" borderId="0" xfId="0" applyFont="1"/>
    <xf numFmtId="0" fontId="18" fillId="0" borderId="1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7" fillId="5" borderId="3" xfId="0" applyFont="1" applyFill="1" applyBorder="1"/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15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3BB71009-7D97-4FEA-9F58-0BBE034FC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50734</xdr:colOff>
      <xdr:row>23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C5738C-ABB9-CAAB-766B-70AD2B9A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000" cy="403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bge.gov.br/censo2010/apps/sinopse/index.php?uf=21&amp;dados=0" TargetMode="External"/><Relationship Id="rId13" Type="http://schemas.openxmlformats.org/officeDocument/2006/relationships/hyperlink" Target="https://www.ibge.gov.br/censo2010/apps/sinopse/index.php?uf=26&amp;dados=0" TargetMode="External"/><Relationship Id="rId18" Type="http://schemas.openxmlformats.org/officeDocument/2006/relationships/hyperlink" Target="https://www.ibge.gov.br/censo2010/apps/sinopse/index.php?uf=32&amp;dados=0" TargetMode="External"/><Relationship Id="rId26" Type="http://schemas.openxmlformats.org/officeDocument/2006/relationships/hyperlink" Target="https://www.ibge.gov.br/censo2010/apps/sinopse/index.php?uf=52&amp;dados=0" TargetMode="External"/><Relationship Id="rId3" Type="http://schemas.openxmlformats.org/officeDocument/2006/relationships/hyperlink" Target="https://www.ibge.gov.br/censo2010/apps/sinopse/index.php?uf=13&amp;dados=0" TargetMode="External"/><Relationship Id="rId21" Type="http://schemas.openxmlformats.org/officeDocument/2006/relationships/hyperlink" Target="https://www.ibge.gov.br/censo2010/apps/sinopse/index.php?uf=41&amp;dados=0" TargetMode="External"/><Relationship Id="rId7" Type="http://schemas.openxmlformats.org/officeDocument/2006/relationships/hyperlink" Target="https://www.ibge.gov.br/censo2010/apps/sinopse/index.php?uf=17&amp;dados=0" TargetMode="External"/><Relationship Id="rId12" Type="http://schemas.openxmlformats.org/officeDocument/2006/relationships/hyperlink" Target="https://www.ibge.gov.br/censo2010/apps/sinopse/index.php?uf=25&amp;dados=0" TargetMode="External"/><Relationship Id="rId17" Type="http://schemas.openxmlformats.org/officeDocument/2006/relationships/hyperlink" Target="https://www.ibge.gov.br/censo2010/apps/sinopse/index.php?uf=31&amp;dados=0" TargetMode="External"/><Relationship Id="rId25" Type="http://schemas.openxmlformats.org/officeDocument/2006/relationships/hyperlink" Target="https://www.ibge.gov.br/censo2010/apps/sinopse/index.php?uf=51&amp;dados=0" TargetMode="External"/><Relationship Id="rId2" Type="http://schemas.openxmlformats.org/officeDocument/2006/relationships/hyperlink" Target="https://www.ibge.gov.br/censo2010/apps/sinopse/index.php?uf=12&amp;dados=0" TargetMode="External"/><Relationship Id="rId16" Type="http://schemas.openxmlformats.org/officeDocument/2006/relationships/hyperlink" Target="https://www.ibge.gov.br/censo2010/apps/sinopse/index.php?uf=29&amp;dados=0" TargetMode="External"/><Relationship Id="rId20" Type="http://schemas.openxmlformats.org/officeDocument/2006/relationships/hyperlink" Target="https://www.ibge.gov.br/censo2010/apps/sinopse/index.php?uf=35&amp;dados=0" TargetMode="External"/><Relationship Id="rId1" Type="http://schemas.openxmlformats.org/officeDocument/2006/relationships/hyperlink" Target="https://www.ibge.gov.br/censo2010/apps/sinopse/index.php?uf=11&amp;dados=0" TargetMode="External"/><Relationship Id="rId6" Type="http://schemas.openxmlformats.org/officeDocument/2006/relationships/hyperlink" Target="https://www.ibge.gov.br/censo2010/apps/sinopse/index.php?uf=16&amp;dados=0" TargetMode="External"/><Relationship Id="rId11" Type="http://schemas.openxmlformats.org/officeDocument/2006/relationships/hyperlink" Target="https://www.ibge.gov.br/censo2010/apps/sinopse/index.php?uf=24&amp;dados=0" TargetMode="External"/><Relationship Id="rId24" Type="http://schemas.openxmlformats.org/officeDocument/2006/relationships/hyperlink" Target="https://www.ibge.gov.br/censo2010/apps/sinopse/index.php?uf=50&amp;dados=0" TargetMode="External"/><Relationship Id="rId5" Type="http://schemas.openxmlformats.org/officeDocument/2006/relationships/hyperlink" Target="https://www.ibge.gov.br/censo2010/apps/sinopse/index.php?uf=15&amp;dados=0" TargetMode="External"/><Relationship Id="rId15" Type="http://schemas.openxmlformats.org/officeDocument/2006/relationships/hyperlink" Target="https://www.ibge.gov.br/censo2010/apps/sinopse/index.php?uf=28&amp;dados=0" TargetMode="External"/><Relationship Id="rId23" Type="http://schemas.openxmlformats.org/officeDocument/2006/relationships/hyperlink" Target="https://www.ibge.gov.br/censo2010/apps/sinopse/index.php?uf=43&amp;dados=0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ibge.gov.br/censo2010/apps/sinopse/index.php?uf=23&amp;dados=0" TargetMode="External"/><Relationship Id="rId19" Type="http://schemas.openxmlformats.org/officeDocument/2006/relationships/hyperlink" Target="https://www.ibge.gov.br/censo2010/apps/sinopse/index.php?uf=33&amp;dados=0" TargetMode="External"/><Relationship Id="rId4" Type="http://schemas.openxmlformats.org/officeDocument/2006/relationships/hyperlink" Target="https://www.ibge.gov.br/censo2010/apps/sinopse/index.php?uf=14&amp;dados=0" TargetMode="External"/><Relationship Id="rId9" Type="http://schemas.openxmlformats.org/officeDocument/2006/relationships/hyperlink" Target="https://www.ibge.gov.br/censo2010/apps/sinopse/index.php?uf=22&amp;dados=0" TargetMode="External"/><Relationship Id="rId14" Type="http://schemas.openxmlformats.org/officeDocument/2006/relationships/hyperlink" Target="https://www.ibge.gov.br/censo2010/apps/sinopse/index.php?uf=27&amp;dados=0" TargetMode="External"/><Relationship Id="rId22" Type="http://schemas.openxmlformats.org/officeDocument/2006/relationships/hyperlink" Target="https://www.ibge.gov.br/censo2010/apps/sinopse/index.php?uf=42&amp;dados=0" TargetMode="External"/><Relationship Id="rId27" Type="http://schemas.openxmlformats.org/officeDocument/2006/relationships/hyperlink" Target="https://www.ibge.gov.br/censo2010/apps/sinopse/index.php?uf=52&amp;dados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00D1-1A2E-4EAE-AFF6-25F999A24D7B}">
  <dimension ref="A1:M16"/>
  <sheetViews>
    <sheetView zoomScale="122" workbookViewId="0">
      <selection activeCell="K10" sqref="K10"/>
    </sheetView>
  </sheetViews>
  <sheetFormatPr defaultRowHeight="13.8" x14ac:dyDescent="0.3"/>
  <cols>
    <col min="1" max="2" width="17" style="1" bestFit="1" customWidth="1"/>
    <col min="3" max="6" width="10.33203125" style="1" bestFit="1" customWidth="1"/>
    <col min="7" max="7" width="22.21875" style="1" bestFit="1" customWidth="1"/>
    <col min="8" max="8" width="12.6640625" style="1" bestFit="1" customWidth="1"/>
    <col min="9" max="9" width="23.5546875" style="1" bestFit="1" customWidth="1"/>
    <col min="10" max="10" width="22.6640625" style="1" bestFit="1" customWidth="1"/>
    <col min="11" max="16384" width="8.88671875" style="1"/>
  </cols>
  <sheetData>
    <row r="1" spans="1:13" x14ac:dyDescent="0.3">
      <c r="A1" s="1" t="s">
        <v>144</v>
      </c>
      <c r="B1" s="1" t="s">
        <v>314</v>
      </c>
      <c r="C1" s="1" t="s">
        <v>130</v>
      </c>
      <c r="D1" s="1" t="s">
        <v>130</v>
      </c>
      <c r="E1" s="1" t="s">
        <v>130</v>
      </c>
      <c r="F1" s="1" t="s">
        <v>146</v>
      </c>
      <c r="G1" s="1" t="s">
        <v>145</v>
      </c>
      <c r="H1" s="1" t="s">
        <v>146</v>
      </c>
      <c r="I1" s="1" t="s">
        <v>152</v>
      </c>
      <c r="J1" s="1" t="s">
        <v>313</v>
      </c>
      <c r="K1" s="1" t="s">
        <v>314</v>
      </c>
      <c r="L1" s="1" t="s">
        <v>313</v>
      </c>
      <c r="M1" s="1" t="s">
        <v>313</v>
      </c>
    </row>
    <row r="2" spans="1:13" x14ac:dyDescent="0.3">
      <c r="A2" s="1" t="s">
        <v>1</v>
      </c>
      <c r="B2" s="1" t="s">
        <v>143</v>
      </c>
      <c r="C2" s="1" t="s">
        <v>136</v>
      </c>
      <c r="D2" s="1" t="s">
        <v>138</v>
      </c>
      <c r="E2" s="1" t="s">
        <v>137</v>
      </c>
      <c r="F2" s="1" t="s">
        <v>142</v>
      </c>
      <c r="G2" s="1" t="s">
        <v>141</v>
      </c>
      <c r="H2" s="1" t="s">
        <v>141</v>
      </c>
      <c r="I2" s="1" t="s">
        <v>151</v>
      </c>
      <c r="J2" s="1" t="s">
        <v>134</v>
      </c>
      <c r="K2" s="1" t="s">
        <v>135</v>
      </c>
      <c r="L2" s="1" t="s">
        <v>139</v>
      </c>
      <c r="M2" s="1" t="s">
        <v>140</v>
      </c>
    </row>
    <row r="3" spans="1:13" x14ac:dyDescent="0.3">
      <c r="A3" s="1" t="s">
        <v>3</v>
      </c>
      <c r="B3" s="46">
        <v>14779178</v>
      </c>
      <c r="C3" s="46">
        <v>99.991370000000003</v>
      </c>
      <c r="D3" s="46">
        <v>5.1900000000000002E-3</v>
      </c>
      <c r="E3" s="46">
        <v>3.4299999999999999E-3</v>
      </c>
      <c r="F3" s="75">
        <v>5.0590000000000001E-3</v>
      </c>
      <c r="G3" s="46">
        <v>0.52693878904738989</v>
      </c>
      <c r="H3" s="46">
        <v>1.4436679151983284E-3</v>
      </c>
      <c r="I3" s="46">
        <v>23.204545454545457</v>
      </c>
      <c r="J3" s="46">
        <v>0.71</v>
      </c>
      <c r="K3" s="46">
        <v>4.51</v>
      </c>
      <c r="L3" s="46">
        <v>0.17749999999999999</v>
      </c>
      <c r="M3" s="46">
        <v>0.26600000000000001</v>
      </c>
    </row>
    <row r="4" spans="1:13" x14ac:dyDescent="0.3">
      <c r="A4" s="1" t="s">
        <v>4</v>
      </c>
      <c r="B4" s="46">
        <v>54428540</v>
      </c>
      <c r="C4" s="46">
        <v>99.99436</v>
      </c>
      <c r="D4" s="46">
        <v>3.5400000000000002E-3</v>
      </c>
      <c r="E4" s="46">
        <v>2.0899999999999998E-3</v>
      </c>
      <c r="F4" s="75">
        <v>4.0249999999999999E-3</v>
      </c>
      <c r="G4" s="46">
        <v>0.6674272357847556</v>
      </c>
      <c r="H4" s="46">
        <v>1.828567769273303E-3</v>
      </c>
      <c r="I4" s="46">
        <v>83.992424242424235</v>
      </c>
      <c r="J4" s="46">
        <v>0.69</v>
      </c>
      <c r="K4" s="46">
        <v>35.21</v>
      </c>
      <c r="L4" s="46">
        <v>0.19799999999999998</v>
      </c>
      <c r="M4" s="46">
        <v>0.22134000000000001</v>
      </c>
    </row>
    <row r="5" spans="1:13" x14ac:dyDescent="0.3">
      <c r="A5" s="1" t="s">
        <v>5</v>
      </c>
      <c r="B5" s="46">
        <v>83955553</v>
      </c>
      <c r="C5" s="46">
        <v>99.993520000000004</v>
      </c>
      <c r="D5" s="46">
        <v>3.9899999999999996E-3</v>
      </c>
      <c r="E5" s="46">
        <v>2.48E-3</v>
      </c>
      <c r="F5" s="75">
        <v>3.6189999999999998E-3</v>
      </c>
      <c r="G5" s="46">
        <v>0.75477878157743772</v>
      </c>
      <c r="H5" s="46">
        <v>2.0678870728148978E-3</v>
      </c>
      <c r="I5" s="46">
        <v>134.95454545454541</v>
      </c>
      <c r="J5" s="46">
        <v>0.78</v>
      </c>
      <c r="K5" s="46">
        <v>91.76</v>
      </c>
      <c r="L5" s="46">
        <v>0.20674999999999999</v>
      </c>
      <c r="M5" s="46">
        <v>0.18414000000000003</v>
      </c>
    </row>
    <row r="6" spans="1:13" x14ac:dyDescent="0.3">
      <c r="A6" s="1" t="s">
        <v>6</v>
      </c>
      <c r="B6" s="46">
        <v>28954866</v>
      </c>
      <c r="C6" s="46">
        <v>99.994960000000006</v>
      </c>
      <c r="D6" s="46">
        <v>3.14E-3</v>
      </c>
      <c r="E6" s="46">
        <v>1.89E-3</v>
      </c>
      <c r="F6" s="75">
        <v>3.6489999999999999E-3</v>
      </c>
      <c r="G6" s="46">
        <v>0.73783037473165347</v>
      </c>
      <c r="H6" s="46">
        <v>2.0214530814565848E-3</v>
      </c>
      <c r="I6" s="46">
        <v>36.174242424242422</v>
      </c>
      <c r="J6" s="46">
        <v>0.79</v>
      </c>
      <c r="K6" s="46">
        <v>51.91</v>
      </c>
      <c r="L6" s="46">
        <v>0.23175000000000001</v>
      </c>
      <c r="M6" s="46">
        <v>0.19095000000000001</v>
      </c>
    </row>
    <row r="7" spans="1:13" x14ac:dyDescent="0.3">
      <c r="A7" s="1" t="s">
        <v>7</v>
      </c>
      <c r="B7" s="46">
        <v>15326392</v>
      </c>
      <c r="C7" s="46">
        <v>99.996210000000005</v>
      </c>
      <c r="D7" s="46">
        <v>2.3400000000000001E-3</v>
      </c>
      <c r="E7" s="46">
        <v>1.4400000000000001E-3</v>
      </c>
      <c r="F7" s="75">
        <v>4.2469999999999999E-3</v>
      </c>
      <c r="G7" s="46">
        <v>0.60963465473039402</v>
      </c>
      <c r="H7" s="46">
        <v>1.6702319307682028E-3</v>
      </c>
      <c r="I7" s="46">
        <v>13.643939393939396</v>
      </c>
      <c r="J7" s="46">
        <v>0.77</v>
      </c>
      <c r="K7" s="46">
        <v>10.14</v>
      </c>
      <c r="L7" s="46">
        <v>0.21775</v>
      </c>
      <c r="M7" s="46">
        <v>0.22373999999999999</v>
      </c>
    </row>
    <row r="8" spans="1:13" x14ac:dyDescent="0.3">
      <c r="I8" s="15"/>
    </row>
    <row r="9" spans="1:13" x14ac:dyDescent="0.3">
      <c r="I9" s="15"/>
    </row>
    <row r="10" spans="1:13" x14ac:dyDescent="0.3">
      <c r="A10" s="1" t="s">
        <v>144</v>
      </c>
      <c r="B10" s="1" t="s">
        <v>314</v>
      </c>
      <c r="C10" s="1" t="s">
        <v>314</v>
      </c>
      <c r="D10" s="1" t="s">
        <v>314</v>
      </c>
      <c r="E10" s="1" t="s">
        <v>130</v>
      </c>
      <c r="F10" s="1" t="s">
        <v>130</v>
      </c>
      <c r="G10" s="1" t="s">
        <v>130</v>
      </c>
      <c r="H10" s="1">
        <v>10</v>
      </c>
    </row>
    <row r="11" spans="1:13" x14ac:dyDescent="0.3">
      <c r="A11" s="1" t="s">
        <v>1</v>
      </c>
      <c r="B11" s="1" t="s">
        <v>143</v>
      </c>
      <c r="C11" s="1" t="s">
        <v>320</v>
      </c>
      <c r="D11" s="1" t="s">
        <v>321</v>
      </c>
      <c r="E11" s="1" t="s">
        <v>320</v>
      </c>
      <c r="F11" s="1" t="s">
        <v>321</v>
      </c>
      <c r="G11" s="1" t="s">
        <v>323</v>
      </c>
      <c r="H11" s="1" t="s">
        <v>322</v>
      </c>
      <c r="I11" s="1" t="s">
        <v>324</v>
      </c>
      <c r="J11" s="1" t="s">
        <v>325</v>
      </c>
    </row>
    <row r="12" spans="1:13" x14ac:dyDescent="0.3">
      <c r="A12" s="1" t="s">
        <v>3</v>
      </c>
      <c r="B12" s="46">
        <v>14779178</v>
      </c>
      <c r="C12" s="46">
        <v>8697</v>
      </c>
      <c r="D12" s="46">
        <v>13675</v>
      </c>
      <c r="E12" s="46">
        <f>(C12*100)/B12</f>
        <v>5.8846303901340116E-2</v>
      </c>
      <c r="F12" s="46">
        <f>(D12*100)/B12</f>
        <v>9.2528826704705774E-2</v>
      </c>
      <c r="G12" s="46">
        <f>(100*F12)/E12</f>
        <v>157.23812809014603</v>
      </c>
      <c r="H12" s="46">
        <f>D3*1.27</f>
        <v>6.5913000000000005E-3</v>
      </c>
      <c r="I12" s="1">
        <f>H12/10</f>
        <v>6.5913000000000007E-4</v>
      </c>
      <c r="J12" s="1">
        <f>D3+I12</f>
        <v>5.8491300000000001E-3</v>
      </c>
    </row>
    <row r="13" spans="1:13" x14ac:dyDescent="0.3">
      <c r="A13" s="1" t="s">
        <v>4</v>
      </c>
      <c r="B13" s="46">
        <v>54428540</v>
      </c>
      <c r="C13" s="46">
        <v>22083</v>
      </c>
      <c r="D13" s="46">
        <v>26941</v>
      </c>
      <c r="E13" s="46">
        <f>(C13*100)/B13</f>
        <v>4.0572464372551603E-2</v>
      </c>
      <c r="F13" s="46">
        <f>(D13*100)/B13</f>
        <v>4.9497928843948415E-2</v>
      </c>
      <c r="G13" s="46">
        <f>(100*F13)/E13</f>
        <v>121.99882262373772</v>
      </c>
      <c r="H13" s="46">
        <f>D4*1.27</f>
        <v>4.4958000000000003E-3</v>
      </c>
      <c r="I13" s="1">
        <f>H13/10</f>
        <v>4.4958000000000004E-4</v>
      </c>
      <c r="J13" s="1">
        <f>D4+I13</f>
        <v>3.9895800000000004E-3</v>
      </c>
    </row>
    <row r="14" spans="1:13" x14ac:dyDescent="0.3">
      <c r="A14" s="1" t="s">
        <v>5</v>
      </c>
      <c r="B14" s="46">
        <v>83955553</v>
      </c>
      <c r="C14" s="46">
        <v>37647</v>
      </c>
      <c r="D14" s="46">
        <v>47968</v>
      </c>
      <c r="E14" s="46">
        <f>(C14*100)/B14</f>
        <v>4.4841584213018044E-2</v>
      </c>
      <c r="F14" s="46">
        <f>(D14*100)/B14</f>
        <v>5.7134993798444757E-2</v>
      </c>
      <c r="G14" s="46">
        <f>(100*F14)/E14</f>
        <v>127.41519908624858</v>
      </c>
      <c r="H14" s="46">
        <f>D5*1.27</f>
        <v>5.0672999999999994E-3</v>
      </c>
      <c r="I14" s="1">
        <f>H14/10</f>
        <v>5.0672999999999994E-4</v>
      </c>
      <c r="J14" s="1">
        <f>D5+I14</f>
        <v>4.4967299999999991E-3</v>
      </c>
    </row>
    <row r="15" spans="1:13" x14ac:dyDescent="0.3">
      <c r="A15" s="1" t="s">
        <v>6</v>
      </c>
      <c r="B15" s="46">
        <v>28954866</v>
      </c>
      <c r="C15" s="46">
        <v>10853</v>
      </c>
      <c r="D15" s="46">
        <v>12637</v>
      </c>
      <c r="E15" s="46">
        <f>(C15*100)/B15</f>
        <v>3.7482473584923515E-2</v>
      </c>
      <c r="F15" s="46">
        <f>(D15*100)/B15</f>
        <v>4.364378685088717E-2</v>
      </c>
      <c r="G15" s="46">
        <f>(100*F15)/E15</f>
        <v>116.43785128535887</v>
      </c>
      <c r="H15" s="46">
        <f>D6*1.27</f>
        <v>3.9877999999999997E-3</v>
      </c>
      <c r="I15" s="1">
        <f>H15/10</f>
        <v>3.9877999999999995E-4</v>
      </c>
      <c r="J15" s="1">
        <f>D6+I15</f>
        <v>3.5387800000000001E-3</v>
      </c>
    </row>
    <row r="16" spans="1:13" x14ac:dyDescent="0.3">
      <c r="A16" s="1" t="s">
        <v>7</v>
      </c>
      <c r="B16" s="46">
        <v>15326392</v>
      </c>
      <c r="C16" s="46">
        <v>4343</v>
      </c>
      <c r="D16" s="46">
        <v>5469</v>
      </c>
      <c r="E16" s="46">
        <f>(C16*100)/B16</f>
        <v>2.833674096290895E-2</v>
      </c>
      <c r="F16" s="46">
        <f>(D16*100)/B16</f>
        <v>3.5683545090064252E-2</v>
      </c>
      <c r="G16" s="46">
        <f>(100*F16)/E16</f>
        <v>125.92677872438406</v>
      </c>
      <c r="H16" s="46">
        <f>D7*1.27</f>
        <v>2.9718000000000001E-3</v>
      </c>
      <c r="I16" s="1">
        <f>H16/10</f>
        <v>2.9718000000000002E-4</v>
      </c>
      <c r="J16" s="1">
        <f>D7+I16</f>
        <v>2.6371800000000003E-3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8792-10C9-4C13-8057-6D3956CF424B}">
  <dimension ref="A1:N43"/>
  <sheetViews>
    <sheetView topLeftCell="A69" workbookViewId="0">
      <selection activeCell="N8" sqref="N8"/>
    </sheetView>
  </sheetViews>
  <sheetFormatPr defaultRowHeight="13.8" x14ac:dyDescent="0.25"/>
  <cols>
    <col min="1" max="16384" width="8.88671875" style="12"/>
  </cols>
  <sheetData>
    <row r="1" spans="1:14" ht="25.2" x14ac:dyDescent="0.45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x14ac:dyDescent="0.25">
      <c r="A2" s="100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x14ac:dyDescent="0.2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31</v>
      </c>
      <c r="G3" s="5" t="s">
        <v>29</v>
      </c>
      <c r="H3" s="5" t="s">
        <v>29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</row>
    <row r="4" spans="1:14" x14ac:dyDescent="0.25">
      <c r="A4" s="5">
        <v>2013</v>
      </c>
      <c r="B4" s="5">
        <v>7431</v>
      </c>
      <c r="C4" s="5">
        <v>6160</v>
      </c>
      <c r="D4" s="5">
        <v>7042</v>
      </c>
      <c r="E4" s="5">
        <v>7656</v>
      </c>
      <c r="F4" s="5">
        <v>6939</v>
      </c>
      <c r="G4" s="5">
        <v>6894</v>
      </c>
      <c r="H4" s="5">
        <v>7277</v>
      </c>
      <c r="I4" s="5">
        <v>7810</v>
      </c>
      <c r="J4" s="5">
        <v>7201</v>
      </c>
      <c r="K4" s="5">
        <v>7479</v>
      </c>
      <c r="L4" s="5">
        <v>6513</v>
      </c>
      <c r="M4" s="5">
        <v>5221</v>
      </c>
      <c r="N4" s="5">
        <f t="shared" ref="N4:N12" si="0">SUM(B4:M4)</f>
        <v>83623</v>
      </c>
    </row>
    <row r="5" spans="1:14" x14ac:dyDescent="0.25">
      <c r="A5" s="5">
        <v>2014</v>
      </c>
      <c r="B5" s="5">
        <v>7556</v>
      </c>
      <c r="C5" s="5">
        <v>6957</v>
      </c>
      <c r="D5" s="5">
        <v>6687</v>
      </c>
      <c r="E5" s="5">
        <v>7179</v>
      </c>
      <c r="F5" s="5">
        <v>7111</v>
      </c>
      <c r="G5" s="5">
        <v>6248</v>
      </c>
      <c r="H5" s="5">
        <v>7406</v>
      </c>
      <c r="I5" s="5">
        <v>6989</v>
      </c>
      <c r="J5" s="5">
        <v>7292</v>
      </c>
      <c r="K5" s="5">
        <v>7162</v>
      </c>
      <c r="L5" s="5">
        <v>6415</v>
      </c>
      <c r="M5" s="5">
        <v>5276</v>
      </c>
      <c r="N5" s="5">
        <f t="shared" si="0"/>
        <v>82278</v>
      </c>
    </row>
    <row r="6" spans="1:14" x14ac:dyDescent="0.25">
      <c r="A6" s="5">
        <v>2015</v>
      </c>
      <c r="B6" s="5">
        <v>6967</v>
      </c>
      <c r="C6" s="5">
        <v>6100</v>
      </c>
      <c r="D6" s="5">
        <v>7761</v>
      </c>
      <c r="E6" s="5">
        <v>6828</v>
      </c>
      <c r="F6" s="5">
        <v>6813</v>
      </c>
      <c r="G6" s="5">
        <v>6836</v>
      </c>
      <c r="H6" s="5">
        <v>7401</v>
      </c>
      <c r="I6" s="5">
        <v>7290</v>
      </c>
      <c r="J6" s="5">
        <v>6993</v>
      </c>
      <c r="K6" s="5">
        <v>7043</v>
      </c>
      <c r="L6" s="5">
        <v>6791</v>
      </c>
      <c r="M6" s="5">
        <v>5553</v>
      </c>
      <c r="N6" s="5">
        <f t="shared" si="0"/>
        <v>82376</v>
      </c>
    </row>
    <row r="7" spans="1:14" x14ac:dyDescent="0.25">
      <c r="A7" s="5">
        <v>2016</v>
      </c>
      <c r="B7" s="5">
        <v>6939</v>
      </c>
      <c r="C7" s="5">
        <v>6719</v>
      </c>
      <c r="D7" s="5">
        <v>7969</v>
      </c>
      <c r="E7" s="5">
        <v>7283</v>
      </c>
      <c r="F7" s="5">
        <v>7228</v>
      </c>
      <c r="G7" s="5">
        <v>7402</v>
      </c>
      <c r="H7" s="5">
        <v>6882</v>
      </c>
      <c r="I7" s="5">
        <v>7519</v>
      </c>
      <c r="J7" s="5">
        <v>6763</v>
      </c>
      <c r="K7" s="5">
        <v>6296</v>
      </c>
      <c r="L7" s="5">
        <v>6503</v>
      </c>
      <c r="M7" s="5">
        <v>5283</v>
      </c>
      <c r="N7" s="5">
        <f t="shared" si="0"/>
        <v>82786</v>
      </c>
    </row>
    <row r="8" spans="1:14" x14ac:dyDescent="0.25">
      <c r="A8" s="5">
        <v>2017</v>
      </c>
      <c r="B8" s="5">
        <v>7458</v>
      </c>
      <c r="C8" s="5">
        <v>6774</v>
      </c>
      <c r="D8" s="5">
        <v>8633</v>
      </c>
      <c r="E8" s="5">
        <v>6729</v>
      </c>
      <c r="F8" s="5">
        <v>8021</v>
      </c>
      <c r="G8" s="5">
        <v>7320</v>
      </c>
      <c r="H8" s="5">
        <v>7100</v>
      </c>
      <c r="I8" s="5">
        <v>7940</v>
      </c>
      <c r="J8" s="5">
        <v>7237</v>
      </c>
      <c r="K8" s="5">
        <v>7488</v>
      </c>
      <c r="L8" s="5">
        <v>6960</v>
      </c>
      <c r="M8" s="5">
        <v>5654</v>
      </c>
      <c r="N8" s="5">
        <f t="shared" si="0"/>
        <v>87314</v>
      </c>
    </row>
    <row r="9" spans="1:14" x14ac:dyDescent="0.25">
      <c r="A9" s="5">
        <v>2018</v>
      </c>
      <c r="B9" s="5">
        <v>7881</v>
      </c>
      <c r="C9" s="5">
        <v>6784</v>
      </c>
      <c r="D9" s="5">
        <v>7882</v>
      </c>
      <c r="E9" s="5">
        <v>8079</v>
      </c>
      <c r="F9" s="5">
        <v>7831</v>
      </c>
      <c r="G9" s="5">
        <v>7639</v>
      </c>
      <c r="H9" s="5">
        <v>7970</v>
      </c>
      <c r="I9" s="5">
        <v>8743</v>
      </c>
      <c r="J9" s="5">
        <v>7472</v>
      </c>
      <c r="K9" s="5">
        <v>8330</v>
      </c>
      <c r="L9" s="5">
        <v>7237</v>
      </c>
      <c r="M9" s="5">
        <v>5559</v>
      </c>
      <c r="N9" s="5">
        <f t="shared" si="0"/>
        <v>91407</v>
      </c>
    </row>
    <row r="10" spans="1:14" x14ac:dyDescent="0.25">
      <c r="A10" s="5">
        <v>2019</v>
      </c>
      <c r="B10" s="5">
        <v>8336</v>
      </c>
      <c r="C10" s="5">
        <v>7706</v>
      </c>
      <c r="D10" s="5">
        <v>7571</v>
      </c>
      <c r="E10" s="5">
        <v>8198</v>
      </c>
      <c r="F10" s="5">
        <v>8295</v>
      </c>
      <c r="G10" s="5">
        <v>7285</v>
      </c>
      <c r="H10" s="5">
        <v>8262</v>
      </c>
      <c r="I10" s="5">
        <v>8043</v>
      </c>
      <c r="J10" s="5">
        <v>7938</v>
      </c>
      <c r="K10" s="5">
        <v>8236</v>
      </c>
      <c r="L10" s="5">
        <v>7093</v>
      </c>
      <c r="M10" s="5">
        <v>5934</v>
      </c>
      <c r="N10" s="5">
        <f t="shared" si="0"/>
        <v>92897</v>
      </c>
    </row>
    <row r="11" spans="1:14" x14ac:dyDescent="0.25">
      <c r="A11" s="5">
        <v>2020</v>
      </c>
      <c r="B11" s="5">
        <v>8613</v>
      </c>
      <c r="C11" s="5">
        <v>7350</v>
      </c>
      <c r="D11" s="5">
        <v>8532</v>
      </c>
      <c r="E11" s="5">
        <v>6157</v>
      </c>
      <c r="F11" s="5">
        <v>5565</v>
      </c>
      <c r="G11" s="5">
        <v>6377</v>
      </c>
      <c r="H11" s="5">
        <v>6981</v>
      </c>
      <c r="I11" s="5">
        <v>6888</v>
      </c>
      <c r="J11" s="5">
        <v>7319</v>
      </c>
      <c r="K11" s="5">
        <v>7220</v>
      </c>
      <c r="L11" s="5">
        <v>6654</v>
      </c>
      <c r="M11" s="5">
        <v>5387</v>
      </c>
      <c r="N11" s="5">
        <f t="shared" si="0"/>
        <v>83043</v>
      </c>
    </row>
    <row r="12" spans="1:14" x14ac:dyDescent="0.25">
      <c r="A12" s="5">
        <v>2021</v>
      </c>
      <c r="B12" s="5">
        <v>6787</v>
      </c>
      <c r="C12" s="5">
        <v>6725</v>
      </c>
      <c r="D12" s="5">
        <v>7515</v>
      </c>
      <c r="E12" s="5">
        <v>6925</v>
      </c>
      <c r="F12" s="5">
        <v>6939</v>
      </c>
      <c r="G12" s="5">
        <v>7263</v>
      </c>
      <c r="H12" s="5">
        <v>7628</v>
      </c>
      <c r="I12" s="5">
        <v>8183</v>
      </c>
      <c r="J12" s="5">
        <v>8118</v>
      </c>
      <c r="K12" s="5">
        <v>7668</v>
      </c>
      <c r="L12" s="5">
        <v>7707</v>
      </c>
      <c r="M12" s="5">
        <v>6538</v>
      </c>
      <c r="N12" s="5">
        <f t="shared" si="0"/>
        <v>87996</v>
      </c>
    </row>
    <row r="13" spans="1:14" x14ac:dyDescent="0.25">
      <c r="A13" s="5">
        <v>2022</v>
      </c>
      <c r="B13" s="5">
        <v>7883</v>
      </c>
      <c r="C13" s="5">
        <v>8190</v>
      </c>
      <c r="D13" s="5">
        <v>9525</v>
      </c>
      <c r="E13" s="5">
        <v>8161</v>
      </c>
      <c r="F13" s="5">
        <v>8892</v>
      </c>
      <c r="G13" s="5">
        <v>8158</v>
      </c>
      <c r="H13" s="5">
        <v>8583</v>
      </c>
      <c r="I13" s="5">
        <v>9297</v>
      </c>
      <c r="J13" s="5">
        <v>8526</v>
      </c>
      <c r="K13" s="5">
        <v>8262</v>
      </c>
      <c r="L13" s="5">
        <v>7635</v>
      </c>
      <c r="M13" s="5">
        <v>6710</v>
      </c>
      <c r="N13" s="5">
        <f>SUM(B13:M13)</f>
        <v>99822</v>
      </c>
    </row>
    <row r="14" spans="1:14" x14ac:dyDescent="0.25">
      <c r="A14" s="5">
        <v>2023</v>
      </c>
      <c r="B14" s="5">
        <v>9312</v>
      </c>
      <c r="C14" s="5">
        <v>7843</v>
      </c>
      <c r="D14" s="5">
        <v>10427</v>
      </c>
      <c r="E14" s="5">
        <v>8511</v>
      </c>
      <c r="F14" s="5">
        <v>9692</v>
      </c>
      <c r="G14" s="5">
        <v>8836</v>
      </c>
      <c r="H14" s="5">
        <v>9061</v>
      </c>
      <c r="I14" s="5">
        <v>9846</v>
      </c>
      <c r="J14" s="5">
        <v>8826</v>
      </c>
      <c r="K14" s="5">
        <v>9203</v>
      </c>
      <c r="L14" s="5">
        <v>8383</v>
      </c>
      <c r="M14" s="5">
        <v>6750</v>
      </c>
      <c r="N14" s="5">
        <f>SUM(B14:M14)</f>
        <v>106690</v>
      </c>
    </row>
    <row r="15" spans="1:14" x14ac:dyDescent="0.25">
      <c r="A15" s="5" t="s">
        <v>8</v>
      </c>
      <c r="B15" s="5">
        <f t="shared" ref="B15:N15" si="1">AVERAGE(B4:B14)</f>
        <v>7742.090909090909</v>
      </c>
      <c r="C15" s="5">
        <f t="shared" si="1"/>
        <v>7028</v>
      </c>
      <c r="D15" s="5">
        <f t="shared" si="1"/>
        <v>8140.363636363636</v>
      </c>
      <c r="E15" s="5">
        <f t="shared" si="1"/>
        <v>7427.818181818182</v>
      </c>
      <c r="F15" s="5">
        <f t="shared" si="1"/>
        <v>7575.090909090909</v>
      </c>
      <c r="G15" s="5">
        <f t="shared" si="1"/>
        <v>7296.181818181818</v>
      </c>
      <c r="H15" s="5">
        <f t="shared" si="1"/>
        <v>7686.454545454545</v>
      </c>
      <c r="I15" s="5">
        <f t="shared" si="1"/>
        <v>8049.818181818182</v>
      </c>
      <c r="J15" s="5">
        <f t="shared" si="1"/>
        <v>7607.727272727273</v>
      </c>
      <c r="K15" s="5">
        <f t="shared" si="1"/>
        <v>7671.545454545455</v>
      </c>
      <c r="L15" s="5">
        <f t="shared" si="1"/>
        <v>7081</v>
      </c>
      <c r="M15" s="5">
        <f t="shared" si="1"/>
        <v>5805.909090909091</v>
      </c>
      <c r="N15" s="5">
        <f t="shared" si="1"/>
        <v>89112</v>
      </c>
    </row>
    <row r="16" spans="1:14" x14ac:dyDescent="0.25">
      <c r="A16" s="100" t="s">
        <v>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</row>
    <row r="17" spans="1:14" x14ac:dyDescent="0.25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31</v>
      </c>
      <c r="G17" s="8" t="s">
        <v>29</v>
      </c>
      <c r="H17" s="8" t="s">
        <v>29</v>
      </c>
      <c r="I17" s="8" t="s">
        <v>32</v>
      </c>
      <c r="J17" s="8" t="s">
        <v>33</v>
      </c>
      <c r="K17" s="8" t="s">
        <v>34</v>
      </c>
      <c r="L17" s="8" t="s">
        <v>35</v>
      </c>
      <c r="M17" s="8" t="s">
        <v>36</v>
      </c>
      <c r="N17" s="8" t="s">
        <v>37</v>
      </c>
    </row>
    <row r="18" spans="1:14" x14ac:dyDescent="0.25">
      <c r="A18" s="8">
        <v>2013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8">
        <v>2014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8">
        <v>2015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8">
        <v>2016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8">
        <v>2017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8">
        <v>2018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8">
        <v>2019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8">
        <v>2020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8">
        <v>2021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8">
        <v>2022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8">
        <v>2023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8" t="s">
        <v>8</v>
      </c>
      <c r="B29" s="8" t="e">
        <f t="shared" ref="B29:N29" si="2">AVERAGE(B18:B28)</f>
        <v>#DIV/0!</v>
      </c>
      <c r="C29" s="8" t="e">
        <f t="shared" si="2"/>
        <v>#DIV/0!</v>
      </c>
      <c r="D29" s="8" t="e">
        <f t="shared" si="2"/>
        <v>#DIV/0!</v>
      </c>
      <c r="E29" s="8" t="e">
        <f t="shared" si="2"/>
        <v>#DIV/0!</v>
      </c>
      <c r="F29" s="8" t="e">
        <f t="shared" si="2"/>
        <v>#DIV/0!</v>
      </c>
      <c r="G29" s="8" t="e">
        <f t="shared" si="2"/>
        <v>#DIV/0!</v>
      </c>
      <c r="H29" s="8" t="e">
        <f t="shared" si="2"/>
        <v>#DIV/0!</v>
      </c>
      <c r="I29" s="8" t="e">
        <f t="shared" si="2"/>
        <v>#DIV/0!</v>
      </c>
      <c r="J29" s="8" t="e">
        <f t="shared" si="2"/>
        <v>#DIV/0!</v>
      </c>
      <c r="K29" s="8" t="e">
        <f t="shared" si="2"/>
        <v>#DIV/0!</v>
      </c>
      <c r="L29" s="8" t="e">
        <f t="shared" si="2"/>
        <v>#DIV/0!</v>
      </c>
      <c r="M29" s="8" t="e">
        <f t="shared" si="2"/>
        <v>#DIV/0!</v>
      </c>
      <c r="N29" s="8" t="e">
        <f t="shared" si="2"/>
        <v>#DIV/0!</v>
      </c>
    </row>
    <row r="30" spans="1:14" x14ac:dyDescent="0.25">
      <c r="A30" s="101" t="s">
        <v>43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2"/>
    </row>
    <row r="31" spans="1:14" x14ac:dyDescent="0.25">
      <c r="A31" s="9" t="s">
        <v>28</v>
      </c>
      <c r="B31" s="9" t="s">
        <v>29</v>
      </c>
      <c r="C31" s="9" t="s">
        <v>30</v>
      </c>
      <c r="D31" s="9" t="s">
        <v>31</v>
      </c>
      <c r="E31" s="9" t="s">
        <v>32</v>
      </c>
      <c r="F31" s="9" t="s">
        <v>31</v>
      </c>
      <c r="G31" s="9" t="s">
        <v>29</v>
      </c>
      <c r="H31" s="9" t="s">
        <v>29</v>
      </c>
      <c r="I31" s="9" t="s">
        <v>32</v>
      </c>
      <c r="J31" s="9" t="s">
        <v>33</v>
      </c>
      <c r="K31" s="9" t="s">
        <v>34</v>
      </c>
      <c r="L31" s="9" t="s">
        <v>35</v>
      </c>
      <c r="M31" s="9" t="s">
        <v>36</v>
      </c>
      <c r="N31" s="9" t="s">
        <v>37</v>
      </c>
    </row>
    <row r="32" spans="1:14" x14ac:dyDescent="0.25">
      <c r="A32" s="9">
        <v>2013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9">
        <v>2014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9">
        <v>2015</v>
      </c>
      <c r="B34" s="9"/>
      <c r="C34" s="9"/>
      <c r="D34" s="9"/>
      <c r="E34" s="9"/>
      <c r="F34" s="13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9">
        <v>2016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9">
        <v>2017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5">
      <c r="A37" s="9">
        <v>2018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5">
      <c r="A38" s="9">
        <v>2019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9">
        <v>2020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5">
      <c r="A40" s="9">
        <v>2021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5">
      <c r="A41" s="9">
        <v>2022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5">
      <c r="A42" s="9">
        <v>2023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5">
      <c r="A43" s="9" t="s">
        <v>8</v>
      </c>
      <c r="B43" s="9" t="e">
        <f t="shared" ref="B43:N43" si="3">AVERAGE(B32:B42)</f>
        <v>#DIV/0!</v>
      </c>
      <c r="C43" s="9" t="e">
        <f t="shared" si="3"/>
        <v>#DIV/0!</v>
      </c>
      <c r="D43" s="9" t="e">
        <f t="shared" si="3"/>
        <v>#DIV/0!</v>
      </c>
      <c r="E43" s="9" t="e">
        <f t="shared" si="3"/>
        <v>#DIV/0!</v>
      </c>
      <c r="F43" s="9" t="e">
        <f t="shared" si="3"/>
        <v>#DIV/0!</v>
      </c>
      <c r="G43" s="9" t="e">
        <f t="shared" si="3"/>
        <v>#DIV/0!</v>
      </c>
      <c r="H43" s="9" t="e">
        <f t="shared" si="3"/>
        <v>#DIV/0!</v>
      </c>
      <c r="I43" s="9" t="e">
        <f t="shared" si="3"/>
        <v>#DIV/0!</v>
      </c>
      <c r="J43" s="9" t="e">
        <f t="shared" si="3"/>
        <v>#DIV/0!</v>
      </c>
      <c r="K43" s="9" t="e">
        <f t="shared" si="3"/>
        <v>#DIV/0!</v>
      </c>
      <c r="L43" s="9" t="e">
        <f t="shared" si="3"/>
        <v>#DIV/0!</v>
      </c>
      <c r="M43" s="9" t="e">
        <f t="shared" si="3"/>
        <v>#DIV/0!</v>
      </c>
      <c r="N43" s="9" t="e">
        <f t="shared" si="3"/>
        <v>#DIV/0!</v>
      </c>
    </row>
  </sheetData>
  <mergeCells count="4">
    <mergeCell ref="A2:N2"/>
    <mergeCell ref="A16:N16"/>
    <mergeCell ref="A30:N30"/>
    <mergeCell ref="A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8441-6FAF-4960-91C6-295BC232B85B}">
  <dimension ref="A1:O6"/>
  <sheetViews>
    <sheetView zoomScale="106" zoomScaleNormal="106" workbookViewId="0">
      <selection activeCell="O6" sqref="O2:O6"/>
    </sheetView>
  </sheetViews>
  <sheetFormatPr defaultRowHeight="13.8" x14ac:dyDescent="0.3"/>
  <cols>
    <col min="1" max="1" width="8.88671875" style="1"/>
    <col min="2" max="2" width="17" style="1" bestFit="1" customWidth="1"/>
    <col min="3" max="16384" width="8.88671875" style="1"/>
  </cols>
  <sheetData>
    <row r="1" spans="1:15" x14ac:dyDescent="0.3">
      <c r="A1" s="1" t="s">
        <v>0</v>
      </c>
      <c r="B1" s="1" t="s">
        <v>1</v>
      </c>
      <c r="C1" s="1">
        <v>2010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 t="s">
        <v>8</v>
      </c>
    </row>
    <row r="2" spans="1:15" x14ac:dyDescent="0.3">
      <c r="A2" s="1" t="s">
        <v>2</v>
      </c>
      <c r="B2" s="1" t="s">
        <v>3</v>
      </c>
      <c r="C2" s="1">
        <v>683.85714285714289</v>
      </c>
      <c r="D2" s="1">
        <v>701</v>
      </c>
      <c r="E2" s="1">
        <v>708.14285714285711</v>
      </c>
      <c r="F2" s="1">
        <v>714.71428571428567</v>
      </c>
      <c r="G2" s="1">
        <v>718.57142857142856</v>
      </c>
      <c r="H2" s="1">
        <v>722.14285714285711</v>
      </c>
      <c r="I2" s="1">
        <v>724.71428571428567</v>
      </c>
      <c r="J2" s="1">
        <v>734</v>
      </c>
      <c r="K2" s="1">
        <v>733.71428571428567</v>
      </c>
      <c r="L2" s="1">
        <v>735.57142857142856</v>
      </c>
      <c r="M2" s="1">
        <v>702.57142857142856</v>
      </c>
      <c r="N2" s="1">
        <f>AVERAGE(C2:M2)</f>
        <v>716.27272727272714</v>
      </c>
      <c r="O2" s="1">
        <v>0.71</v>
      </c>
    </row>
    <row r="3" spans="1:15" x14ac:dyDescent="0.3">
      <c r="A3" s="1" t="s">
        <v>2</v>
      </c>
      <c r="B3" s="1" t="s">
        <v>4</v>
      </c>
      <c r="C3" s="1">
        <v>659.77777777777783</v>
      </c>
      <c r="D3" s="1">
        <v>675.33333333333337</v>
      </c>
      <c r="E3" s="1">
        <v>682.11111111111109</v>
      </c>
      <c r="F3" s="1">
        <v>693.66666666666663</v>
      </c>
      <c r="G3" s="1">
        <v>699.44444444444446</v>
      </c>
      <c r="H3" s="1">
        <v>703.22222222222217</v>
      </c>
      <c r="I3" s="1">
        <v>707.11111111111109</v>
      </c>
      <c r="J3" s="1">
        <v>713.11111111111109</v>
      </c>
      <c r="K3" s="1">
        <v>716.55555555555554</v>
      </c>
      <c r="L3" s="1">
        <v>722.77777777777783</v>
      </c>
      <c r="M3" s="1">
        <v>702.44444444444446</v>
      </c>
      <c r="N3" s="1">
        <f>AVERAGE(C3:M3)</f>
        <v>697.77777777777783</v>
      </c>
      <c r="O3" s="1">
        <v>0.69</v>
      </c>
    </row>
    <row r="4" spans="1:15" x14ac:dyDescent="0.3">
      <c r="A4" s="1" t="s">
        <v>2</v>
      </c>
      <c r="B4" s="1" t="s">
        <v>5</v>
      </c>
      <c r="C4" s="1">
        <v>753.75</v>
      </c>
      <c r="D4" s="1">
        <v>770.5</v>
      </c>
      <c r="E4" s="1">
        <v>777.25</v>
      </c>
      <c r="F4" s="1">
        <v>786.75</v>
      </c>
      <c r="G4" s="1">
        <v>789.5</v>
      </c>
      <c r="H4" s="1">
        <v>794.75</v>
      </c>
      <c r="I4" s="1">
        <v>796.5</v>
      </c>
      <c r="J4" s="1">
        <v>803.5</v>
      </c>
      <c r="K4" s="1">
        <v>810</v>
      </c>
      <c r="L4" s="1">
        <v>797.25</v>
      </c>
      <c r="M4" s="1">
        <v>778.25</v>
      </c>
      <c r="N4" s="1">
        <f>AVERAGE(C4:M4)</f>
        <v>787.09090909090912</v>
      </c>
      <c r="O4" s="1">
        <v>0.78</v>
      </c>
    </row>
    <row r="5" spans="1:15" x14ac:dyDescent="0.3">
      <c r="A5" s="1" t="s">
        <v>2</v>
      </c>
      <c r="B5" s="1" t="s">
        <v>6</v>
      </c>
      <c r="C5" s="1">
        <v>756.33333333333337</v>
      </c>
      <c r="D5" s="1">
        <v>775.66666666666663</v>
      </c>
      <c r="E5" s="1">
        <v>785.33333333333337</v>
      </c>
      <c r="F5" s="1">
        <v>791.33333333333337</v>
      </c>
      <c r="G5" s="1">
        <v>794</v>
      </c>
      <c r="H5" s="1">
        <v>800</v>
      </c>
      <c r="I5" s="1">
        <v>802.33333333333337</v>
      </c>
      <c r="J5" s="1">
        <v>807</v>
      </c>
      <c r="K5" s="1">
        <v>811.33333333333337</v>
      </c>
      <c r="L5" s="1">
        <v>790</v>
      </c>
      <c r="M5" s="1">
        <v>777.33333333333337</v>
      </c>
      <c r="N5" s="1">
        <f>AVERAGE(C5:M5)</f>
        <v>790.06060606060601</v>
      </c>
      <c r="O5" s="1">
        <v>0.79</v>
      </c>
    </row>
    <row r="6" spans="1:15" x14ac:dyDescent="0.3">
      <c r="A6" s="1" t="s">
        <v>2</v>
      </c>
      <c r="B6" s="1" t="s">
        <v>7</v>
      </c>
      <c r="C6" s="1">
        <v>753.25</v>
      </c>
      <c r="D6" s="1">
        <v>761</v>
      </c>
      <c r="E6" s="1">
        <v>772.5</v>
      </c>
      <c r="F6" s="1">
        <v>775</v>
      </c>
      <c r="G6" s="1">
        <v>775.5</v>
      </c>
      <c r="H6" s="1">
        <v>784.5</v>
      </c>
      <c r="I6" s="1">
        <v>784.75</v>
      </c>
      <c r="J6" s="1">
        <v>791</v>
      </c>
      <c r="K6" s="1">
        <v>797.25</v>
      </c>
      <c r="L6" s="1">
        <v>775.75</v>
      </c>
      <c r="M6" s="1">
        <v>757.25</v>
      </c>
      <c r="N6" s="1">
        <f>AVERAGE(C6:M6)</f>
        <v>775.25</v>
      </c>
      <c r="O6" s="1">
        <v>0.77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C42D-9D60-4B5C-9F9C-5D264E77ECE9}">
  <dimension ref="A1:M30"/>
  <sheetViews>
    <sheetView topLeftCell="A10" zoomScale="70" workbookViewId="0">
      <selection activeCell="D30" sqref="D26:D30"/>
    </sheetView>
  </sheetViews>
  <sheetFormatPr defaultRowHeight="15.6" x14ac:dyDescent="0.3"/>
  <cols>
    <col min="1" max="1" width="23.44140625" style="38" bestFit="1" customWidth="1"/>
    <col min="2" max="4" width="11.44140625" style="38" bestFit="1" customWidth="1"/>
    <col min="5" max="5" width="10.33203125" style="38" bestFit="1" customWidth="1"/>
    <col min="6" max="9" width="11.44140625" style="38" bestFit="1" customWidth="1"/>
    <col min="10" max="10" width="10.33203125" style="38" bestFit="1" customWidth="1"/>
    <col min="11" max="11" width="12.5546875" style="38" bestFit="1" customWidth="1"/>
    <col min="12" max="12" width="13" style="38" bestFit="1" customWidth="1"/>
    <col min="13" max="16384" width="8.88671875" style="38"/>
  </cols>
  <sheetData>
    <row r="1" spans="1:13" ht="23.4" x14ac:dyDescent="0.3">
      <c r="A1" s="77" t="s">
        <v>133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3" x14ac:dyDescent="0.3">
      <c r="A2" s="43" t="s">
        <v>89</v>
      </c>
      <c r="B2" s="43">
        <v>2013</v>
      </c>
      <c r="C2" s="43">
        <v>2014</v>
      </c>
      <c r="D2" s="43">
        <v>2015</v>
      </c>
      <c r="E2" s="43">
        <v>2016</v>
      </c>
      <c r="F2" s="43">
        <v>2017</v>
      </c>
      <c r="G2" s="43">
        <v>2018</v>
      </c>
      <c r="H2" s="43">
        <v>2019</v>
      </c>
      <c r="I2" s="43">
        <v>2020</v>
      </c>
      <c r="J2" s="43">
        <v>2021</v>
      </c>
      <c r="K2" s="43" t="s">
        <v>90</v>
      </c>
      <c r="L2" s="40" t="s">
        <v>8</v>
      </c>
    </row>
    <row r="3" spans="1:13" x14ac:dyDescent="0.3">
      <c r="A3" s="43" t="s">
        <v>91</v>
      </c>
      <c r="B3" s="43">
        <v>15086625</v>
      </c>
      <c r="C3" s="43">
        <v>12168041</v>
      </c>
      <c r="D3" s="43">
        <v>10590150</v>
      </c>
      <c r="E3" s="43">
        <v>8856068</v>
      </c>
      <c r="F3" s="43">
        <v>10322506</v>
      </c>
      <c r="G3" s="43">
        <v>10860231</v>
      </c>
      <c r="H3" s="43">
        <v>10345956</v>
      </c>
      <c r="I3" s="43">
        <v>9857416</v>
      </c>
      <c r="J3" s="43">
        <v>8457115</v>
      </c>
      <c r="K3" s="43">
        <v>96544108</v>
      </c>
      <c r="L3" s="40">
        <f t="shared" ref="L3:L8" si="0">AVERAGE(B3:J3)</f>
        <v>10727123.111111112</v>
      </c>
    </row>
    <row r="4" spans="1:13" x14ac:dyDescent="0.3">
      <c r="A4" s="43" t="s">
        <v>92</v>
      </c>
      <c r="B4" s="43">
        <v>42375859</v>
      </c>
      <c r="C4" s="43">
        <v>35991991</v>
      </c>
      <c r="D4" s="43">
        <v>35910831</v>
      </c>
      <c r="E4" s="43">
        <v>24930400</v>
      </c>
      <c r="F4" s="43">
        <v>28937647</v>
      </c>
      <c r="G4" s="43">
        <v>27704935</v>
      </c>
      <c r="H4" s="43">
        <v>27092399</v>
      </c>
      <c r="I4" s="43">
        <v>27758502</v>
      </c>
      <c r="J4" s="43">
        <v>21624113</v>
      </c>
      <c r="K4" s="43">
        <v>272326677</v>
      </c>
      <c r="L4" s="40">
        <f t="shared" si="0"/>
        <v>30258519.666666668</v>
      </c>
    </row>
    <row r="5" spans="1:13" x14ac:dyDescent="0.3">
      <c r="A5" s="43" t="s">
        <v>93</v>
      </c>
      <c r="B5" s="43">
        <v>64617078</v>
      </c>
      <c r="C5" s="43">
        <v>51655701</v>
      </c>
      <c r="D5" s="43">
        <v>45409935</v>
      </c>
      <c r="E5" s="43">
        <v>37382806</v>
      </c>
      <c r="F5" s="43">
        <v>59229912</v>
      </c>
      <c r="G5" s="43">
        <v>50735153</v>
      </c>
      <c r="H5" s="43">
        <v>45147077</v>
      </c>
      <c r="I5" s="43">
        <v>42332067</v>
      </c>
      <c r="J5" s="43">
        <v>31453230</v>
      </c>
      <c r="K5" s="43">
        <v>427962959</v>
      </c>
      <c r="L5" s="40">
        <f t="shared" si="0"/>
        <v>47551439.888888888</v>
      </c>
    </row>
    <row r="6" spans="1:13" x14ac:dyDescent="0.3">
      <c r="A6" s="43" t="s">
        <v>94</v>
      </c>
      <c r="B6" s="43">
        <v>21662103</v>
      </c>
      <c r="C6" s="43">
        <v>17281841</v>
      </c>
      <c r="D6" s="43">
        <v>14857408</v>
      </c>
      <c r="E6" s="43">
        <v>12664660</v>
      </c>
      <c r="F6" s="43">
        <v>13139728</v>
      </c>
      <c r="G6" s="43">
        <v>15265651</v>
      </c>
      <c r="H6" s="43">
        <v>18119931</v>
      </c>
      <c r="I6" s="43">
        <v>16301741</v>
      </c>
      <c r="J6" s="43">
        <v>12415588</v>
      </c>
      <c r="K6" s="43">
        <v>141708651</v>
      </c>
      <c r="L6" s="40">
        <f t="shared" si="0"/>
        <v>15745405.666666666</v>
      </c>
    </row>
    <row r="7" spans="1:13" x14ac:dyDescent="0.3">
      <c r="A7" s="43" t="s">
        <v>95</v>
      </c>
      <c r="B7" s="43">
        <v>12590027</v>
      </c>
      <c r="C7" s="43">
        <v>11010944</v>
      </c>
      <c r="D7" s="43">
        <v>9182826</v>
      </c>
      <c r="E7" s="43">
        <v>9071488</v>
      </c>
      <c r="F7" s="43">
        <v>8723829</v>
      </c>
      <c r="G7" s="43">
        <v>8352983</v>
      </c>
      <c r="H7" s="43">
        <v>8181335</v>
      </c>
      <c r="I7" s="43">
        <v>8505906</v>
      </c>
      <c r="J7" s="43">
        <v>7059482</v>
      </c>
      <c r="K7" s="43">
        <v>82678820</v>
      </c>
      <c r="L7" s="40">
        <f t="shared" si="0"/>
        <v>9186535.555555556</v>
      </c>
    </row>
    <row r="8" spans="1:13" x14ac:dyDescent="0.3">
      <c r="A8" s="43" t="s">
        <v>37</v>
      </c>
      <c r="B8" s="43">
        <v>156331692</v>
      </c>
      <c r="C8" s="43">
        <v>128108518</v>
      </c>
      <c r="D8" s="43">
        <v>115951150</v>
      </c>
      <c r="E8" s="43">
        <v>92905422</v>
      </c>
      <c r="F8" s="43">
        <v>120353622</v>
      </c>
      <c r="G8" s="43">
        <v>112918953</v>
      </c>
      <c r="H8" s="43">
        <v>108886698</v>
      </c>
      <c r="I8" s="43">
        <v>104755632</v>
      </c>
      <c r="J8" s="43">
        <v>81009528</v>
      </c>
      <c r="K8" s="43">
        <v>1021221215</v>
      </c>
      <c r="L8" s="40">
        <f t="shared" si="0"/>
        <v>113469023.8888889</v>
      </c>
    </row>
    <row r="13" spans="1:13" ht="23.4" x14ac:dyDescent="0.3">
      <c r="A13" s="77" t="s">
        <v>132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 x14ac:dyDescent="0.3">
      <c r="A14" s="44" t="s">
        <v>89</v>
      </c>
      <c r="B14" s="44">
        <v>2013</v>
      </c>
      <c r="C14" s="44">
        <v>2014</v>
      </c>
      <c r="D14" s="44">
        <v>2015</v>
      </c>
      <c r="E14" s="44">
        <v>2016</v>
      </c>
      <c r="F14" s="44">
        <v>2017</v>
      </c>
      <c r="G14" s="44">
        <v>2018</v>
      </c>
      <c r="H14" s="44">
        <v>2019</v>
      </c>
      <c r="I14" s="44">
        <v>2020</v>
      </c>
      <c r="J14" s="44">
        <v>2021</v>
      </c>
      <c r="K14" s="44" t="s">
        <v>37</v>
      </c>
      <c r="L14" s="40" t="s">
        <v>8</v>
      </c>
      <c r="M14" s="40" t="s">
        <v>311</v>
      </c>
    </row>
    <row r="15" spans="1:13" x14ac:dyDescent="0.3">
      <c r="A15" s="41" t="s">
        <v>37</v>
      </c>
      <c r="B15" s="42">
        <v>107.42</v>
      </c>
      <c r="C15" s="42">
        <v>107.28</v>
      </c>
      <c r="D15" s="42">
        <v>105.08</v>
      </c>
      <c r="E15" s="42">
        <v>95.55</v>
      </c>
      <c r="F15" s="42">
        <v>97.98</v>
      </c>
      <c r="G15" s="42">
        <v>99.72</v>
      </c>
      <c r="H15" s="42">
        <v>86.67</v>
      </c>
      <c r="I15" s="42">
        <v>77.14</v>
      </c>
      <c r="J15" s="42">
        <v>74.97</v>
      </c>
      <c r="K15" s="42">
        <v>94.68</v>
      </c>
      <c r="L15" s="40">
        <f t="shared" ref="L15:L20" si="1">AVERAGE(B15:J15)</f>
        <v>94.645555555555546</v>
      </c>
      <c r="M15" s="40"/>
    </row>
    <row r="16" spans="1:13" x14ac:dyDescent="0.3">
      <c r="A16" s="41" t="s">
        <v>91</v>
      </c>
      <c r="B16" s="42">
        <v>113.18</v>
      </c>
      <c r="C16" s="42">
        <v>114.13</v>
      </c>
      <c r="D16" s="42">
        <v>103.72</v>
      </c>
      <c r="E16" s="42">
        <v>92.05</v>
      </c>
      <c r="F16" s="42">
        <v>92.41</v>
      </c>
      <c r="G16" s="42">
        <v>94.95</v>
      </c>
      <c r="H16" s="42">
        <v>91.04</v>
      </c>
      <c r="I16" s="42">
        <v>81.19</v>
      </c>
      <c r="J16" s="42">
        <v>80.66</v>
      </c>
      <c r="K16" s="42">
        <v>95.88</v>
      </c>
      <c r="L16" s="40">
        <f>AVERAGE(B16:J16)</f>
        <v>95.925555555555562</v>
      </c>
      <c r="M16" s="40">
        <v>0.95</v>
      </c>
    </row>
    <row r="17" spans="1:13" x14ac:dyDescent="0.3">
      <c r="A17" s="41" t="s">
        <v>92</v>
      </c>
      <c r="B17" s="42">
        <v>106.32</v>
      </c>
      <c r="C17" s="42">
        <v>105.61</v>
      </c>
      <c r="D17" s="42">
        <v>105.52</v>
      </c>
      <c r="E17" s="42">
        <v>94.34</v>
      </c>
      <c r="F17" s="42">
        <v>97.26</v>
      </c>
      <c r="G17" s="42">
        <v>100.35</v>
      </c>
      <c r="H17" s="42">
        <v>85.39</v>
      </c>
      <c r="I17" s="42">
        <v>74.83</v>
      </c>
      <c r="J17" s="42">
        <v>75.13</v>
      </c>
      <c r="K17" s="42">
        <v>93.97</v>
      </c>
      <c r="L17" s="40">
        <f t="shared" si="1"/>
        <v>93.861111111111114</v>
      </c>
      <c r="M17" s="40">
        <v>0.93</v>
      </c>
    </row>
    <row r="18" spans="1:13" x14ac:dyDescent="0.3">
      <c r="A18" s="41" t="s">
        <v>93</v>
      </c>
      <c r="B18" s="42">
        <v>104.43</v>
      </c>
      <c r="C18" s="42">
        <v>104.87</v>
      </c>
      <c r="D18" s="42">
        <v>104.76</v>
      </c>
      <c r="E18" s="42">
        <v>95.4</v>
      </c>
      <c r="F18" s="42">
        <v>101.98</v>
      </c>
      <c r="G18" s="42">
        <v>101.98</v>
      </c>
      <c r="H18" s="42">
        <v>84.41</v>
      </c>
      <c r="I18" s="42">
        <v>73.41</v>
      </c>
      <c r="J18" s="42">
        <v>71.180000000000007</v>
      </c>
      <c r="K18" s="42">
        <v>93.71</v>
      </c>
      <c r="L18" s="40">
        <f t="shared" si="1"/>
        <v>93.602222222222224</v>
      </c>
      <c r="M18" s="40">
        <v>0.93</v>
      </c>
    </row>
    <row r="19" spans="1:13" x14ac:dyDescent="0.3">
      <c r="A19" s="41" t="s">
        <v>94</v>
      </c>
      <c r="B19" s="42">
        <v>108.52</v>
      </c>
      <c r="C19" s="42">
        <v>106.92</v>
      </c>
      <c r="D19" s="42">
        <v>106</v>
      </c>
      <c r="E19" s="42">
        <v>96.07</v>
      </c>
      <c r="F19" s="42">
        <v>92.32</v>
      </c>
      <c r="G19" s="42">
        <v>94.15</v>
      </c>
      <c r="H19" s="42">
        <v>88.08</v>
      </c>
      <c r="I19" s="42">
        <v>87.45</v>
      </c>
      <c r="J19" s="42">
        <v>78.42</v>
      </c>
      <c r="K19" s="42">
        <v>95.23</v>
      </c>
      <c r="L19" s="40">
        <f t="shared" si="1"/>
        <v>95.325555555555567</v>
      </c>
      <c r="M19" s="40">
        <v>0.95</v>
      </c>
    </row>
    <row r="20" spans="1:13" x14ac:dyDescent="0.3">
      <c r="A20" s="41" t="s">
        <v>95</v>
      </c>
      <c r="B20" s="42">
        <v>116.86</v>
      </c>
      <c r="C20" s="42">
        <v>116.9</v>
      </c>
      <c r="D20" s="42">
        <v>105.44</v>
      </c>
      <c r="E20" s="42">
        <v>104.13</v>
      </c>
      <c r="F20" s="42">
        <v>97.54</v>
      </c>
      <c r="G20" s="42">
        <v>102.19</v>
      </c>
      <c r="H20" s="42">
        <v>93.76</v>
      </c>
      <c r="I20" s="42">
        <v>80.5</v>
      </c>
      <c r="J20" s="42">
        <v>78.8</v>
      </c>
      <c r="K20" s="42">
        <v>99.31</v>
      </c>
      <c r="L20" s="40">
        <f t="shared" si="1"/>
        <v>99.568888888888878</v>
      </c>
      <c r="M20" s="40">
        <v>0.99</v>
      </c>
    </row>
    <row r="21" spans="1:13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3" spans="1:13" ht="23.4" x14ac:dyDescent="0.3">
      <c r="A23" s="77" t="s">
        <v>309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5" spans="1:13" x14ac:dyDescent="0.3">
      <c r="A25" s="44" t="s">
        <v>89</v>
      </c>
      <c r="B25" s="44" t="s">
        <v>312</v>
      </c>
      <c r="C25" s="44" t="s">
        <v>311</v>
      </c>
      <c r="D25" s="44" t="s">
        <v>310</v>
      </c>
    </row>
    <row r="26" spans="1:13" x14ac:dyDescent="0.3">
      <c r="A26" s="41" t="s">
        <v>91</v>
      </c>
      <c r="B26" s="44">
        <v>0.28000000000000003</v>
      </c>
      <c r="C26" s="40">
        <v>0.95</v>
      </c>
      <c r="D26" s="44">
        <f>B26*C26</f>
        <v>0.26600000000000001</v>
      </c>
    </row>
    <row r="27" spans="1:13" x14ac:dyDescent="0.3">
      <c r="A27" s="41" t="s">
        <v>92</v>
      </c>
      <c r="B27" s="44">
        <v>0.23799999999999999</v>
      </c>
      <c r="C27" s="40">
        <v>0.93</v>
      </c>
      <c r="D27" s="44">
        <f>B27*C27</f>
        <v>0.22134000000000001</v>
      </c>
    </row>
    <row r="28" spans="1:13" x14ac:dyDescent="0.3">
      <c r="A28" s="41" t="s">
        <v>93</v>
      </c>
      <c r="B28" s="44">
        <v>0.19800000000000001</v>
      </c>
      <c r="C28" s="40">
        <v>0.93</v>
      </c>
      <c r="D28" s="44">
        <f>B28*C28</f>
        <v>0.18414000000000003</v>
      </c>
    </row>
    <row r="29" spans="1:13" x14ac:dyDescent="0.3">
      <c r="A29" s="41" t="s">
        <v>94</v>
      </c>
      <c r="B29" s="44">
        <v>0.20100000000000001</v>
      </c>
      <c r="C29" s="40">
        <v>0.95</v>
      </c>
      <c r="D29" s="44">
        <f>B29*C29</f>
        <v>0.19095000000000001</v>
      </c>
    </row>
    <row r="30" spans="1:13" x14ac:dyDescent="0.3">
      <c r="A30" s="41" t="s">
        <v>95</v>
      </c>
      <c r="B30" s="44">
        <v>0.22600000000000001</v>
      </c>
      <c r="C30" s="40">
        <v>0.99</v>
      </c>
      <c r="D30" s="44">
        <f>B30*C30</f>
        <v>0.22373999999999999</v>
      </c>
    </row>
  </sheetData>
  <mergeCells count="3">
    <mergeCell ref="A13:L13"/>
    <mergeCell ref="A1:L1"/>
    <mergeCell ref="A23:L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6507-02F8-48AC-B6D9-56B6AEE6EB9B}">
  <dimension ref="A24:L62"/>
  <sheetViews>
    <sheetView topLeftCell="A3" zoomScale="98" zoomScaleNormal="100" workbookViewId="0">
      <selection activeCell="E46" sqref="E46"/>
    </sheetView>
  </sheetViews>
  <sheetFormatPr defaultRowHeight="14.4" x14ac:dyDescent="0.3"/>
  <cols>
    <col min="1" max="1" width="20.44140625" bestFit="1" customWidth="1"/>
    <col min="2" max="2" width="18.33203125" bestFit="1" customWidth="1"/>
    <col min="3" max="3" width="10.5546875" bestFit="1" customWidth="1"/>
    <col min="4" max="4" width="9" bestFit="1" customWidth="1"/>
    <col min="5" max="5" width="21.5546875" bestFit="1" customWidth="1"/>
    <col min="6" max="7" width="10.109375" bestFit="1" customWidth="1"/>
    <col min="8" max="8" width="10.21875" bestFit="1" customWidth="1"/>
    <col min="9" max="9" width="12.77734375" bestFit="1" customWidth="1"/>
    <col min="10" max="11" width="32.33203125" bestFit="1" customWidth="1"/>
    <col min="12" max="12" width="30.77734375" bestFit="1" customWidth="1"/>
  </cols>
  <sheetData>
    <row r="24" spans="1:12" ht="13.8" customHeight="1" x14ac:dyDescent="0.3"/>
    <row r="25" spans="1:12" ht="29.4" customHeight="1" x14ac:dyDescent="0.3">
      <c r="A25" s="78" t="s">
        <v>96</v>
      </c>
      <c r="B25" s="78"/>
      <c r="C25" s="78"/>
      <c r="D25" s="78"/>
      <c r="E25" s="78"/>
      <c r="F25" s="78"/>
      <c r="G25" s="78"/>
      <c r="H25" s="33"/>
      <c r="I25" s="33"/>
      <c r="J25" s="33"/>
      <c r="K25" s="33"/>
      <c r="L25" s="33"/>
    </row>
    <row r="27" spans="1:12" x14ac:dyDescent="0.3">
      <c r="B27">
        <v>2010</v>
      </c>
      <c r="C27">
        <v>2022</v>
      </c>
    </row>
    <row r="28" spans="1:12" x14ac:dyDescent="0.3">
      <c r="A28" t="s">
        <v>97</v>
      </c>
      <c r="B28">
        <v>24.1</v>
      </c>
      <c r="C28">
        <v>19.8</v>
      </c>
    </row>
    <row r="29" spans="1:12" x14ac:dyDescent="0.3">
      <c r="A29" t="s">
        <v>99</v>
      </c>
      <c r="B29">
        <v>190755799</v>
      </c>
      <c r="C29">
        <v>203080756</v>
      </c>
    </row>
    <row r="30" spans="1:12" x14ac:dyDescent="0.3">
      <c r="A30" t="s">
        <v>98</v>
      </c>
      <c r="B30">
        <v>45972147</v>
      </c>
      <c r="C30">
        <v>40209989</v>
      </c>
    </row>
    <row r="32" spans="1:12" ht="29.4" customHeight="1" x14ac:dyDescent="0.3">
      <c r="A32" s="78" t="s">
        <v>127</v>
      </c>
      <c r="B32" s="78"/>
      <c r="C32" s="78"/>
      <c r="D32" s="78"/>
      <c r="E32" s="78"/>
      <c r="F32" s="78"/>
      <c r="G32" s="78"/>
    </row>
    <row r="33" spans="1:11" ht="18" x14ac:dyDescent="0.3">
      <c r="E33" s="3"/>
      <c r="F33" s="3"/>
      <c r="G33" s="3"/>
    </row>
    <row r="34" spans="1:11" ht="18" x14ac:dyDescent="0.3">
      <c r="E34" s="3"/>
      <c r="F34" s="3"/>
      <c r="G34" s="3"/>
    </row>
    <row r="35" spans="1:11" x14ac:dyDescent="0.3">
      <c r="A35" s="79" t="s">
        <v>126</v>
      </c>
      <c r="B35" s="79"/>
      <c r="C35" s="34">
        <v>2010</v>
      </c>
      <c r="D35" s="34">
        <v>2022</v>
      </c>
      <c r="E35" s="34" t="s">
        <v>129</v>
      </c>
      <c r="F35" s="34">
        <v>2010</v>
      </c>
      <c r="G35" s="34">
        <v>2022</v>
      </c>
      <c r="H35" s="34" t="s">
        <v>8</v>
      </c>
      <c r="I35" s="34"/>
      <c r="J35" s="34" t="s">
        <v>16</v>
      </c>
      <c r="K35" s="34" t="s">
        <v>15</v>
      </c>
    </row>
    <row r="36" spans="1:11" x14ac:dyDescent="0.3">
      <c r="A36" s="36" t="e" vm="1">
        <v>#VALUE!</v>
      </c>
      <c r="B36" s="37" t="s">
        <v>100</v>
      </c>
      <c r="C36" s="35">
        <v>423728</v>
      </c>
      <c r="D36" s="35">
        <v>348152</v>
      </c>
      <c r="E36" s="34" t="s">
        <v>3</v>
      </c>
      <c r="F36" s="35">
        <f>SUM(C36:C42)</f>
        <v>4951295</v>
      </c>
      <c r="G36" s="35">
        <f>SUM(D36:D42)</f>
        <v>4371026</v>
      </c>
      <c r="H36" s="35">
        <f>AVERAGE(F36:G36)</f>
        <v>4661160.5</v>
      </c>
      <c r="I36" s="34" t="s">
        <v>9</v>
      </c>
      <c r="J36" s="34">
        <v>15864454</v>
      </c>
      <c r="K36" s="34">
        <v>17354884</v>
      </c>
    </row>
    <row r="37" spans="1:11" x14ac:dyDescent="0.3">
      <c r="A37" s="36" t="e" vm="1">
        <v>#VALUE!</v>
      </c>
      <c r="B37" s="37" t="s">
        <v>101</v>
      </c>
      <c r="C37" s="35">
        <v>247357</v>
      </c>
      <c r="D37" s="35">
        <v>221160</v>
      </c>
      <c r="E37" s="34" t="s">
        <v>4</v>
      </c>
      <c r="F37" s="35">
        <f>SUM(C43:C51)</f>
        <v>14110088</v>
      </c>
      <c r="G37" s="35">
        <f>SUM(D43:D51)</f>
        <v>11550470</v>
      </c>
      <c r="H37" s="35">
        <f>AVERAGE(F37:G37)</f>
        <v>12830279</v>
      </c>
      <c r="I37" s="34" t="s">
        <v>10</v>
      </c>
      <c r="J37" s="34">
        <v>53081950</v>
      </c>
      <c r="K37" s="34">
        <v>54658515</v>
      </c>
    </row>
    <row r="38" spans="1:11" x14ac:dyDescent="0.3">
      <c r="A38" s="36" t="e" vm="1">
        <v>#VALUE!</v>
      </c>
      <c r="B38" s="37" t="s">
        <v>102</v>
      </c>
      <c r="C38" s="35">
        <v>1156346</v>
      </c>
      <c r="D38" s="35">
        <v>1075426</v>
      </c>
      <c r="E38" s="34" t="s">
        <v>5</v>
      </c>
      <c r="F38" s="35">
        <f>SUM(C52:C55)</f>
        <v>17456802</v>
      </c>
      <c r="G38" s="35">
        <f>SUM(D52:D55)</f>
        <v>15270724</v>
      </c>
      <c r="H38" s="35">
        <f>AVERAGE(F38:G38)</f>
        <v>16363763</v>
      </c>
      <c r="I38" s="34" t="s">
        <v>11</v>
      </c>
      <c r="J38" s="34">
        <v>80364410</v>
      </c>
      <c r="K38" s="34">
        <v>84840113</v>
      </c>
    </row>
    <row r="39" spans="1:11" x14ac:dyDescent="0.3">
      <c r="A39" s="36" t="e" vm="1">
        <v>#VALUE!</v>
      </c>
      <c r="B39" s="37" t="s">
        <v>103</v>
      </c>
      <c r="C39" s="35">
        <v>149132</v>
      </c>
      <c r="D39" s="35">
        <v>186208</v>
      </c>
      <c r="E39" s="34" t="s">
        <v>6</v>
      </c>
      <c r="F39" s="35">
        <f>SUM(C56:C58)</f>
        <v>5982340</v>
      </c>
      <c r="G39" s="35">
        <f>SUM(D56:D58)</f>
        <v>5525017</v>
      </c>
      <c r="H39" s="35">
        <f>AVERAGE(F39:G39)</f>
        <v>5753678.5</v>
      </c>
      <c r="I39" s="34" t="s">
        <v>12</v>
      </c>
      <c r="J39" s="34">
        <v>27386891</v>
      </c>
      <c r="K39" s="34">
        <v>29937706</v>
      </c>
    </row>
    <row r="40" spans="1:11" x14ac:dyDescent="0.3">
      <c r="A40" s="36" t="e" vm="1">
        <v>#VALUE!</v>
      </c>
      <c r="B40" s="37" t="s">
        <v>104</v>
      </c>
      <c r="C40" s="35">
        <v>2355103</v>
      </c>
      <c r="D40" s="35">
        <v>1990915</v>
      </c>
      <c r="E40" s="34" t="s">
        <v>38</v>
      </c>
      <c r="F40" s="35">
        <f>SUM(C59:C62)</f>
        <v>3441112</v>
      </c>
      <c r="G40" s="35">
        <f>SUM(D59:D62)</f>
        <v>3402000</v>
      </c>
      <c r="H40" s="35">
        <f>AVERAGE(F40:G40)</f>
        <v>3421556</v>
      </c>
      <c r="I40" s="34" t="s">
        <v>13</v>
      </c>
      <c r="J40" s="34">
        <v>14058094</v>
      </c>
      <c r="K40" s="34">
        <v>16289538</v>
      </c>
    </row>
    <row r="41" spans="1:11" x14ac:dyDescent="0.3">
      <c r="A41" s="36" t="e" vm="1">
        <v>#VALUE!</v>
      </c>
      <c r="B41" s="37" t="s">
        <v>105</v>
      </c>
      <c r="C41" s="35">
        <v>221655</v>
      </c>
      <c r="D41" s="35">
        <v>198176</v>
      </c>
      <c r="E41" s="34" t="s">
        <v>130</v>
      </c>
      <c r="F41" s="34">
        <v>2010</v>
      </c>
      <c r="G41" s="34">
        <v>2022</v>
      </c>
      <c r="H41" s="34" t="s">
        <v>131</v>
      </c>
    </row>
    <row r="42" spans="1:11" x14ac:dyDescent="0.3">
      <c r="A42" s="36" t="e" vm="1">
        <v>#VALUE!</v>
      </c>
      <c r="B42" s="37" t="s">
        <v>106</v>
      </c>
      <c r="C42" s="35">
        <v>397974</v>
      </c>
      <c r="D42" s="35">
        <v>350989</v>
      </c>
      <c r="E42" s="34" t="s">
        <v>3</v>
      </c>
      <c r="F42" s="35">
        <f t="shared" ref="F42:G46" si="0">(100*F36)/J36</f>
        <v>31.209993107862395</v>
      </c>
      <c r="G42" s="35">
        <f t="shared" si="0"/>
        <v>25.186143566272179</v>
      </c>
      <c r="H42" s="35">
        <f>AVERAGE(F42:G42)</f>
        <v>28.198068337067287</v>
      </c>
    </row>
    <row r="43" spans="1:11" x14ac:dyDescent="0.3">
      <c r="A43" s="36" t="e" vm="2">
        <v>#VALUE!</v>
      </c>
      <c r="B43" s="37" t="s">
        <v>107</v>
      </c>
      <c r="C43" s="35">
        <v>2035385</v>
      </c>
      <c r="D43" s="35">
        <v>1645580</v>
      </c>
      <c r="E43" s="34" t="s">
        <v>4</v>
      </c>
      <c r="F43" s="35">
        <f t="shared" si="0"/>
        <v>26.58170621086829</v>
      </c>
      <c r="G43" s="35">
        <f t="shared" si="0"/>
        <v>21.132059661701383</v>
      </c>
      <c r="H43" s="35">
        <f>AVERAGE(F43:G43)</f>
        <v>23.856882936284837</v>
      </c>
    </row>
    <row r="44" spans="1:11" x14ac:dyDescent="0.3">
      <c r="A44" s="36" t="e" vm="2">
        <v>#VALUE!</v>
      </c>
      <c r="B44" s="37" t="s">
        <v>108</v>
      </c>
      <c r="C44" s="35">
        <v>829838</v>
      </c>
      <c r="D44" s="35">
        <v>681934</v>
      </c>
      <c r="E44" s="34" t="s">
        <v>5</v>
      </c>
      <c r="F44" s="35">
        <f t="shared" si="0"/>
        <v>21.722055820480733</v>
      </c>
      <c r="G44" s="35">
        <f t="shared" si="0"/>
        <v>17.999414970133291</v>
      </c>
      <c r="H44" s="35">
        <f>AVERAGE(F44:G44)</f>
        <v>19.86073539530701</v>
      </c>
    </row>
    <row r="45" spans="1:11" x14ac:dyDescent="0.3">
      <c r="A45" s="36" t="e" vm="2">
        <v>#VALUE!</v>
      </c>
      <c r="B45" s="37" t="s">
        <v>109</v>
      </c>
      <c r="C45" s="35">
        <v>2188543</v>
      </c>
      <c r="D45" s="35">
        <v>1802435</v>
      </c>
      <c r="E45" s="34" t="s">
        <v>6</v>
      </c>
      <c r="F45" s="35">
        <f t="shared" si="0"/>
        <v>21.843808411842002</v>
      </c>
      <c r="G45" s="35">
        <f t="shared" si="0"/>
        <v>18.45504461831511</v>
      </c>
      <c r="H45" s="35">
        <f>AVERAGE(F45:G45)</f>
        <v>20.149426515078556</v>
      </c>
    </row>
    <row r="46" spans="1:11" x14ac:dyDescent="0.3">
      <c r="A46" s="36" t="e" vm="2">
        <v>#VALUE!</v>
      </c>
      <c r="B46" s="37" t="s">
        <v>110</v>
      </c>
      <c r="C46" s="35">
        <v>785348</v>
      </c>
      <c r="D46" s="35">
        <v>654658</v>
      </c>
      <c r="E46" s="34" t="s">
        <v>38</v>
      </c>
      <c r="F46" s="35">
        <f t="shared" si="0"/>
        <v>24.477799052986843</v>
      </c>
      <c r="G46" s="35">
        <f t="shared" si="0"/>
        <v>20.884570206963513</v>
      </c>
      <c r="H46" s="35">
        <f>AVERAGE(F46:G46)</f>
        <v>22.681184629975178</v>
      </c>
    </row>
    <row r="47" spans="1:11" x14ac:dyDescent="0.3">
      <c r="A47" s="36" t="e" vm="2">
        <v>#VALUE!</v>
      </c>
      <c r="B47" s="37" t="s">
        <v>111</v>
      </c>
      <c r="C47" s="35">
        <v>953880</v>
      </c>
      <c r="D47" s="35">
        <v>826921</v>
      </c>
    </row>
    <row r="48" spans="1:11" x14ac:dyDescent="0.3">
      <c r="A48" s="36" t="e" vm="2">
        <v>#VALUE!</v>
      </c>
      <c r="B48" s="37" t="s">
        <v>112</v>
      </c>
      <c r="C48" s="35">
        <v>2257876</v>
      </c>
      <c r="D48" s="35">
        <v>1894679</v>
      </c>
    </row>
    <row r="49" spans="1:4" x14ac:dyDescent="0.3">
      <c r="A49" s="36" t="e" vm="2">
        <v>#VALUE!</v>
      </c>
      <c r="B49" s="37" t="s">
        <v>113</v>
      </c>
      <c r="C49" s="35">
        <v>910651</v>
      </c>
      <c r="D49" s="35">
        <v>711691</v>
      </c>
    </row>
    <row r="50" spans="1:4" x14ac:dyDescent="0.3">
      <c r="A50" s="36" t="e" vm="2">
        <v>#VALUE!</v>
      </c>
      <c r="B50" s="37" t="s">
        <v>114</v>
      </c>
      <c r="C50" s="35">
        <v>556209</v>
      </c>
      <c r="D50" s="35">
        <v>469501</v>
      </c>
    </row>
    <row r="51" spans="1:4" x14ac:dyDescent="0.3">
      <c r="A51" s="36" t="e" vm="2">
        <v>#VALUE!</v>
      </c>
      <c r="B51" s="37" t="s">
        <v>115</v>
      </c>
      <c r="C51" s="35">
        <v>3592358</v>
      </c>
      <c r="D51" s="35">
        <v>2863071</v>
      </c>
    </row>
    <row r="52" spans="1:4" x14ac:dyDescent="0.3">
      <c r="A52" s="36" t="e" vm="3">
        <v>#VALUE!</v>
      </c>
      <c r="B52" s="37" t="s">
        <v>116</v>
      </c>
      <c r="C52" s="35">
        <v>4393956</v>
      </c>
      <c r="D52" s="35">
        <v>3707919</v>
      </c>
    </row>
    <row r="53" spans="1:4" x14ac:dyDescent="0.3">
      <c r="A53" s="36" t="e" vm="3">
        <v>#VALUE!</v>
      </c>
      <c r="B53" s="37" t="s">
        <v>117</v>
      </c>
      <c r="C53" s="35">
        <v>811478</v>
      </c>
      <c r="D53" s="35">
        <v>731496</v>
      </c>
    </row>
    <row r="54" spans="1:4" x14ac:dyDescent="0.3">
      <c r="A54" s="36" t="e" vm="3">
        <v>#VALUE!</v>
      </c>
      <c r="B54" s="37" t="s">
        <v>118</v>
      </c>
      <c r="C54" s="35">
        <v>3386865</v>
      </c>
      <c r="D54" s="35">
        <v>2856146</v>
      </c>
    </row>
    <row r="55" spans="1:4" x14ac:dyDescent="0.3">
      <c r="A55" s="36" t="e" vm="3">
        <v>#VALUE!</v>
      </c>
      <c r="B55" s="37" t="s">
        <v>119</v>
      </c>
      <c r="C55" s="35">
        <v>8864503</v>
      </c>
      <c r="D55" s="35">
        <v>7975163</v>
      </c>
    </row>
    <row r="56" spans="1:4" x14ac:dyDescent="0.3">
      <c r="A56" s="36" t="e" vm="4">
        <v>#VALUE!</v>
      </c>
      <c r="B56" s="37" t="s">
        <v>120</v>
      </c>
      <c r="C56" s="35">
        <v>2391339</v>
      </c>
      <c r="D56" s="35">
        <v>2195297</v>
      </c>
    </row>
    <row r="57" spans="1:4" x14ac:dyDescent="0.3">
      <c r="A57" s="36" t="e" vm="4">
        <v>#VALUE!</v>
      </c>
      <c r="B57" s="37" t="s">
        <v>121</v>
      </c>
      <c r="C57" s="35">
        <v>1363110</v>
      </c>
      <c r="D57" s="35">
        <v>1423210</v>
      </c>
    </row>
    <row r="58" spans="1:4" x14ac:dyDescent="0.3">
      <c r="A58" s="36" t="e" vm="4">
        <v>#VALUE!</v>
      </c>
      <c r="B58" s="37" t="s">
        <v>122</v>
      </c>
      <c r="C58" s="35">
        <v>2227891</v>
      </c>
      <c r="D58" s="35">
        <v>1906510</v>
      </c>
    </row>
    <row r="59" spans="1:4" x14ac:dyDescent="0.3">
      <c r="A59" s="36" t="e" vm="5">
        <v>#VALUE!</v>
      </c>
      <c r="B59" s="37" t="s">
        <v>123</v>
      </c>
      <c r="C59" s="35">
        <v>611389</v>
      </c>
      <c r="D59" s="35">
        <v>606792</v>
      </c>
    </row>
    <row r="60" spans="1:4" x14ac:dyDescent="0.3">
      <c r="A60" s="36" t="e" vm="5">
        <v>#VALUE!</v>
      </c>
      <c r="B60" s="37" t="s">
        <v>124</v>
      </c>
      <c r="C60" s="35">
        <v>778969</v>
      </c>
      <c r="D60" s="35">
        <v>829686</v>
      </c>
    </row>
    <row r="61" spans="1:4" x14ac:dyDescent="0.3">
      <c r="A61" s="36" t="e" vm="5">
        <v>#VALUE!</v>
      </c>
      <c r="B61" s="37" t="s">
        <v>125</v>
      </c>
      <c r="C61" s="35">
        <v>1442405</v>
      </c>
      <c r="D61" s="35">
        <v>1431289</v>
      </c>
    </row>
    <row r="62" spans="1:4" x14ac:dyDescent="0.3">
      <c r="A62" s="36" t="e" vm="5">
        <v>#VALUE!</v>
      </c>
      <c r="B62" s="37" t="s">
        <v>128</v>
      </c>
      <c r="C62" s="35">
        <v>608349</v>
      </c>
      <c r="D62" s="35">
        <v>534233</v>
      </c>
    </row>
  </sheetData>
  <mergeCells count="3">
    <mergeCell ref="A32:G32"/>
    <mergeCell ref="A25:G25"/>
    <mergeCell ref="A35:B35"/>
  </mergeCells>
  <hyperlinks>
    <hyperlink ref="B36" r:id="rId1" display="https://www.ibge.gov.br/censo2010/apps/sinopse/index.php?uf=11&amp;dados=0" xr:uid="{5507EF1B-E565-440D-B210-B5031E370DB4}"/>
    <hyperlink ref="B37" r:id="rId2" display="https://www.ibge.gov.br/censo2010/apps/sinopse/index.php?uf=12&amp;dados=0" xr:uid="{A1365EBA-FF0E-4F17-B9F0-9EF07B08682E}"/>
    <hyperlink ref="B38" r:id="rId3" display="https://www.ibge.gov.br/censo2010/apps/sinopse/index.php?uf=13&amp;dados=0" xr:uid="{48F16B67-0E78-4F56-83C8-4B8245AABB93}"/>
    <hyperlink ref="B39" r:id="rId4" display="https://www.ibge.gov.br/censo2010/apps/sinopse/index.php?uf=14&amp;dados=0" xr:uid="{577148D0-737D-4AFC-8011-35B548548D42}"/>
    <hyperlink ref="B40" r:id="rId5" display="https://www.ibge.gov.br/censo2010/apps/sinopse/index.php?uf=15&amp;dados=0" xr:uid="{A2BEA27F-8DCC-4937-A339-687B7B4BF4BC}"/>
    <hyperlink ref="B41" r:id="rId6" display="https://www.ibge.gov.br/censo2010/apps/sinopse/index.php?uf=16&amp;dados=0" xr:uid="{1BEF5401-3F52-4209-AD15-8275807D5FBA}"/>
    <hyperlink ref="B42" r:id="rId7" display="https://www.ibge.gov.br/censo2010/apps/sinopse/index.php?uf=17&amp;dados=0" xr:uid="{CEC12DA3-8883-4E15-A6EE-E16FF8CB6FF4}"/>
    <hyperlink ref="B43" r:id="rId8" display="https://www.ibge.gov.br/censo2010/apps/sinopse/index.php?uf=21&amp;dados=0" xr:uid="{CF5E2002-CD5D-40AD-ABDA-1708D2D975C5}"/>
    <hyperlink ref="B44" r:id="rId9" display="https://www.ibge.gov.br/censo2010/apps/sinopse/index.php?uf=22&amp;dados=0" xr:uid="{A3A38DED-99A7-4886-AA7A-1F81AA5FFE86}"/>
    <hyperlink ref="B45" r:id="rId10" display="https://www.ibge.gov.br/censo2010/apps/sinopse/index.php?uf=23&amp;dados=0" xr:uid="{F48CA830-3B2F-4C9B-BB2A-3AA9C3746E74}"/>
    <hyperlink ref="B46" r:id="rId11" display="https://www.ibge.gov.br/censo2010/apps/sinopse/index.php?uf=24&amp;dados=0" xr:uid="{EC5A8077-F54C-4836-8C92-0FEEEAE6CFB3}"/>
    <hyperlink ref="B47" r:id="rId12" display="https://www.ibge.gov.br/censo2010/apps/sinopse/index.php?uf=25&amp;dados=0" xr:uid="{305EAA19-FEFD-4E43-9579-D39F81BBACFC}"/>
    <hyperlink ref="B48" r:id="rId13" display="https://www.ibge.gov.br/censo2010/apps/sinopse/index.php?uf=26&amp;dados=0" xr:uid="{9993D140-1F1A-4F3E-A35F-88FB2B1F2998}"/>
    <hyperlink ref="B49" r:id="rId14" display="https://www.ibge.gov.br/censo2010/apps/sinopse/index.php?uf=27&amp;dados=0" xr:uid="{50AF3920-14B0-4D0A-8FE3-F76F6BBCEE17}"/>
    <hyperlink ref="B50" r:id="rId15" display="https://www.ibge.gov.br/censo2010/apps/sinopse/index.php?uf=28&amp;dados=0" xr:uid="{C08A3F52-2293-4349-BCDC-14556EF9DDEA}"/>
    <hyperlink ref="B51" r:id="rId16" display="https://www.ibge.gov.br/censo2010/apps/sinopse/index.php?uf=29&amp;dados=0" xr:uid="{42A2024C-4517-4258-9F84-A577B4604DD7}"/>
    <hyperlink ref="B52" r:id="rId17" display="https://www.ibge.gov.br/censo2010/apps/sinopse/index.php?uf=31&amp;dados=0" xr:uid="{56174C82-6FE7-40FB-8936-185F2B62B5C1}"/>
    <hyperlink ref="B53" r:id="rId18" display="https://www.ibge.gov.br/censo2010/apps/sinopse/index.php?uf=32&amp;dados=0" xr:uid="{CA98E40F-A3B5-4156-BD0A-CC9D907AF4CC}"/>
    <hyperlink ref="B54" r:id="rId19" display="https://www.ibge.gov.br/censo2010/apps/sinopse/index.php?uf=33&amp;dados=0" xr:uid="{6F90D809-B926-41F6-B955-265CCC9E76F1}"/>
    <hyperlink ref="B55" r:id="rId20" display="https://www.ibge.gov.br/censo2010/apps/sinopse/index.php?uf=35&amp;dados=0" xr:uid="{900960EE-8034-4283-97C4-8BB865672962}"/>
    <hyperlink ref="B56" r:id="rId21" display="https://www.ibge.gov.br/censo2010/apps/sinopse/index.php?uf=41&amp;dados=0" xr:uid="{CADC0BA9-086B-4869-B3D7-D386A9978DDF}"/>
    <hyperlink ref="B57" r:id="rId22" display="https://www.ibge.gov.br/censo2010/apps/sinopse/index.php?uf=42&amp;dados=0" xr:uid="{CCD6E165-86BB-4851-8B21-140F168FFDAD}"/>
    <hyperlink ref="B58" r:id="rId23" display="https://www.ibge.gov.br/censo2010/apps/sinopse/index.php?uf=43&amp;dados=0" xr:uid="{33F29ABD-811C-48E2-B8E9-F1C51B4FFC15}"/>
    <hyperlink ref="B59" r:id="rId24" display="https://www.ibge.gov.br/censo2010/apps/sinopse/index.php?uf=50&amp;dados=0" xr:uid="{6169B030-C722-4E5D-B59A-367915266042}"/>
    <hyperlink ref="B60" r:id="rId25" display="https://www.ibge.gov.br/censo2010/apps/sinopse/index.php?uf=51&amp;dados=0" xr:uid="{A4464673-0898-4179-A683-F4E35FB1E91B}"/>
    <hyperlink ref="B61" r:id="rId26" display="https://www.ibge.gov.br/censo2010/apps/sinopse/index.php?uf=52&amp;dados=0" xr:uid="{B95B8FA5-C7F1-49E2-806F-FFF4AAEA6517}"/>
    <hyperlink ref="B62" r:id="rId27" display="https://www.ibge.gov.br/censo2010/apps/sinopse/index.php?uf=52&amp;dados=0" xr:uid="{5CB6CA22-9BC0-4D13-826F-69879A87B62C}"/>
  </hyperlinks>
  <pageMargins left="0.511811024" right="0.511811024" top="0.78740157499999996" bottom="0.78740157499999996" header="0.31496062000000002" footer="0.31496062000000002"/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C8AC-F8C4-47C1-946D-A7CE9C33F1D5}">
  <dimension ref="A1:G22"/>
  <sheetViews>
    <sheetView topLeftCell="B1" zoomScale="65" zoomScaleNormal="145" workbookViewId="0">
      <selection activeCell="B22" sqref="B18:B22"/>
    </sheetView>
  </sheetViews>
  <sheetFormatPr defaultRowHeight="18" x14ac:dyDescent="0.3"/>
  <cols>
    <col min="1" max="1" width="15.6640625" style="2" bestFit="1" customWidth="1"/>
    <col min="2" max="3" width="40.109375" style="2" bestFit="1" customWidth="1"/>
    <col min="4" max="4" width="56.5546875" style="2" bestFit="1" customWidth="1"/>
    <col min="5" max="5" width="71.77734375" style="2" bestFit="1" customWidth="1"/>
    <col min="6" max="6" width="72.44140625" style="2" bestFit="1" customWidth="1"/>
    <col min="7" max="7" width="14.77734375" style="2" customWidth="1"/>
    <col min="8" max="16384" width="8.88671875" style="2"/>
  </cols>
  <sheetData>
    <row r="1" spans="1:7" x14ac:dyDescent="0.3">
      <c r="A1" s="80" t="s">
        <v>19</v>
      </c>
      <c r="B1" s="80"/>
      <c r="C1" s="80"/>
      <c r="D1" s="80"/>
      <c r="E1" s="80"/>
      <c r="F1" s="80"/>
    </row>
    <row r="2" spans="1:7" x14ac:dyDescent="0.3">
      <c r="B2" s="3" t="s">
        <v>16</v>
      </c>
      <c r="C2" s="3" t="s">
        <v>15</v>
      </c>
      <c r="D2" s="3" t="s">
        <v>14</v>
      </c>
      <c r="E2" s="3" t="s">
        <v>18</v>
      </c>
      <c r="F2" s="3" t="s">
        <v>17</v>
      </c>
      <c r="G2" s="4" t="s">
        <v>23</v>
      </c>
    </row>
    <row r="3" spans="1:7" x14ac:dyDescent="0.3">
      <c r="A3" s="3" t="s">
        <v>9</v>
      </c>
      <c r="B3" s="3">
        <v>15864454</v>
      </c>
      <c r="C3" s="3">
        <v>17354884</v>
      </c>
      <c r="D3" s="3">
        <v>3850593.1039999998</v>
      </c>
      <c r="E3" s="3">
        <f t="shared" ref="E3:E8" si="0">B3/D3</f>
        <v>4.120002703874369</v>
      </c>
      <c r="F3" s="3">
        <f t="shared" ref="F3:F8" si="1">C3/D3</f>
        <v>4.5070677506724168</v>
      </c>
      <c r="G3" s="4">
        <f t="shared" ref="G3:G8" si="2">AVERAGE(E3:F3)</f>
        <v>4.3135352272733929</v>
      </c>
    </row>
    <row r="4" spans="1:7" x14ac:dyDescent="0.3">
      <c r="A4" s="3" t="s">
        <v>10</v>
      </c>
      <c r="B4" s="3">
        <v>53081950</v>
      </c>
      <c r="C4" s="3">
        <v>54658515</v>
      </c>
      <c r="D4" s="3">
        <v>1552175.419</v>
      </c>
      <c r="E4" s="3">
        <f t="shared" si="0"/>
        <v>34.198422001939974</v>
      </c>
      <c r="F4" s="3">
        <f t="shared" si="1"/>
        <v>35.214135162128862</v>
      </c>
      <c r="G4" s="4">
        <f t="shared" si="2"/>
        <v>34.706278582034415</v>
      </c>
    </row>
    <row r="5" spans="1:7" x14ac:dyDescent="0.3">
      <c r="A5" s="3" t="s">
        <v>11</v>
      </c>
      <c r="B5" s="3">
        <v>80364410</v>
      </c>
      <c r="C5" s="3">
        <v>84840113</v>
      </c>
      <c r="D5" s="3">
        <v>924558.34199999995</v>
      </c>
      <c r="E5" s="3">
        <f t="shared" si="0"/>
        <v>86.921945700209804</v>
      </c>
      <c r="F5" s="3">
        <f t="shared" si="1"/>
        <v>91.7628549178133</v>
      </c>
      <c r="G5" s="4">
        <f t="shared" si="2"/>
        <v>89.342400309011552</v>
      </c>
    </row>
    <row r="6" spans="1:7" x14ac:dyDescent="0.3">
      <c r="A6" s="3" t="s">
        <v>12</v>
      </c>
      <c r="B6" s="3">
        <v>27386891</v>
      </c>
      <c r="C6" s="3">
        <v>29937706</v>
      </c>
      <c r="D6" s="3">
        <v>576736.821</v>
      </c>
      <c r="E6" s="3">
        <f t="shared" si="0"/>
        <v>47.485941599001876</v>
      </c>
      <c r="F6" s="3">
        <f t="shared" si="1"/>
        <v>51.908782151434721</v>
      </c>
      <c r="G6" s="4">
        <f t="shared" si="2"/>
        <v>49.697361875218299</v>
      </c>
    </row>
    <row r="7" spans="1:7" x14ac:dyDescent="0.3">
      <c r="A7" s="3" t="s">
        <v>13</v>
      </c>
      <c r="B7" s="3">
        <v>14058094</v>
      </c>
      <c r="C7" s="3">
        <v>16289538</v>
      </c>
      <c r="D7" s="3">
        <v>1606354.0859999999</v>
      </c>
      <c r="E7" s="3">
        <f t="shared" si="0"/>
        <v>8.7515536720837286</v>
      </c>
      <c r="F7" s="3">
        <f t="shared" si="1"/>
        <v>10.140689491793655</v>
      </c>
      <c r="G7" s="4">
        <f t="shared" si="2"/>
        <v>9.4461215819386908</v>
      </c>
    </row>
    <row r="8" spans="1:7" x14ac:dyDescent="0.3">
      <c r="A8" s="3" t="s">
        <v>37</v>
      </c>
      <c r="B8" s="3">
        <f>SUM(B3:B7)</f>
        <v>190755799</v>
      </c>
      <c r="C8" s="3">
        <f>SUM(C3:C7)</f>
        <v>203080756</v>
      </c>
      <c r="D8" s="3">
        <f>SUM(D3:D7)</f>
        <v>8510417.7719999999</v>
      </c>
      <c r="E8" s="3">
        <f t="shared" si="0"/>
        <v>22.414387179393572</v>
      </c>
      <c r="F8" s="3">
        <f t="shared" si="1"/>
        <v>23.862607152865397</v>
      </c>
      <c r="G8" s="4">
        <f t="shared" si="2"/>
        <v>23.138497166129483</v>
      </c>
    </row>
    <row r="9" spans="1:7" x14ac:dyDescent="0.3">
      <c r="A9" s="80" t="s">
        <v>20</v>
      </c>
      <c r="B9" s="80"/>
      <c r="C9" s="80"/>
      <c r="D9" s="80"/>
      <c r="E9" s="80"/>
      <c r="F9" s="80"/>
    </row>
    <row r="10" spans="1:7" x14ac:dyDescent="0.3">
      <c r="A10" s="3"/>
      <c r="B10" s="3">
        <v>2010</v>
      </c>
      <c r="C10" s="3">
        <v>2020</v>
      </c>
      <c r="D10" s="3" t="s">
        <v>21</v>
      </c>
      <c r="E10" s="3" t="s">
        <v>22</v>
      </c>
      <c r="F10" s="3" t="s">
        <v>23</v>
      </c>
    </row>
    <row r="11" spans="1:7" x14ac:dyDescent="0.3">
      <c r="A11" s="3" t="s">
        <v>9</v>
      </c>
      <c r="B11" s="3">
        <v>23.2</v>
      </c>
      <c r="C11" s="3">
        <v>37.014285714285712</v>
      </c>
      <c r="D11" s="3">
        <v>23.2</v>
      </c>
      <c r="E11" s="3">
        <v>37.014285714285712</v>
      </c>
      <c r="F11" s="2">
        <f>AVERAGE(D11:E11)</f>
        <v>30.107142857142854</v>
      </c>
    </row>
    <row r="12" spans="1:7" x14ac:dyDescent="0.3">
      <c r="A12" s="3" t="s">
        <v>10</v>
      </c>
      <c r="B12" s="3">
        <v>30.477777777777778</v>
      </c>
      <c r="C12" s="3">
        <v>40.68888888888889</v>
      </c>
      <c r="D12" s="3">
        <v>30.477777777777778</v>
      </c>
      <c r="E12" s="3">
        <v>40.68888888888889</v>
      </c>
      <c r="F12" s="2">
        <f>AVERAGE(D12:E12)</f>
        <v>35.583333333333336</v>
      </c>
    </row>
    <row r="13" spans="1:7" x14ac:dyDescent="0.3">
      <c r="A13" s="3" t="s">
        <v>11</v>
      </c>
      <c r="B13" s="3">
        <v>8.0499999999999989</v>
      </c>
      <c r="C13" s="3">
        <v>18.649999999999999</v>
      </c>
      <c r="D13" s="3">
        <v>8.0499999999999989</v>
      </c>
      <c r="E13" s="3">
        <v>18.649999999999999</v>
      </c>
      <c r="F13" s="2">
        <f>AVERAGE(D13:E13)</f>
        <v>13.349999999999998</v>
      </c>
    </row>
    <row r="14" spans="1:7" x14ac:dyDescent="0.3">
      <c r="A14" s="3" t="s">
        <v>12</v>
      </c>
      <c r="B14" s="3">
        <v>5.4333333333333336</v>
      </c>
      <c r="C14" s="3">
        <v>12.9</v>
      </c>
      <c r="D14" s="3">
        <v>5.4333333333333336</v>
      </c>
      <c r="E14" s="3">
        <v>12.9</v>
      </c>
      <c r="F14" s="2">
        <f>AVERAGE(D14:E14)</f>
        <v>9.1666666666666679</v>
      </c>
    </row>
    <row r="15" spans="1:7" x14ac:dyDescent="0.3">
      <c r="A15" s="3" t="s">
        <v>13</v>
      </c>
      <c r="B15" s="2">
        <v>9.2999999999999989</v>
      </c>
      <c r="C15" s="2">
        <v>17.933333333333334</v>
      </c>
      <c r="D15" s="2">
        <v>9.2999999999999989</v>
      </c>
      <c r="E15" s="2">
        <v>17.933333333333334</v>
      </c>
      <c r="F15" s="2">
        <f>AVERAGE(D15:E15)</f>
        <v>13.616666666666667</v>
      </c>
    </row>
    <row r="16" spans="1:7" x14ac:dyDescent="0.3">
      <c r="A16" s="80" t="s">
        <v>26</v>
      </c>
      <c r="B16" s="80"/>
      <c r="C16" s="80"/>
      <c r="D16" s="80"/>
      <c r="E16" s="80"/>
    </row>
    <row r="17" spans="1:6" x14ac:dyDescent="0.3">
      <c r="B17" s="2" t="s">
        <v>19</v>
      </c>
      <c r="C17" s="2" t="s">
        <v>20</v>
      </c>
      <c r="D17" s="2" t="s">
        <v>24</v>
      </c>
      <c r="E17" s="2" t="s">
        <v>25</v>
      </c>
    </row>
    <row r="18" spans="1:6" x14ac:dyDescent="0.3">
      <c r="A18" s="3" t="s">
        <v>9</v>
      </c>
      <c r="B18" s="3">
        <v>4.51</v>
      </c>
      <c r="C18" s="2">
        <v>30.107142857142854</v>
      </c>
      <c r="D18" s="2">
        <f>B18*C18</f>
        <v>135.78321428571425</v>
      </c>
      <c r="E18" s="2">
        <v>45.3</v>
      </c>
      <c r="F18" s="2">
        <f>D18*E18</f>
        <v>6150.9796071428555</v>
      </c>
    </row>
    <row r="19" spans="1:6" x14ac:dyDescent="0.3">
      <c r="A19" s="3" t="s">
        <v>10</v>
      </c>
      <c r="B19" s="3">
        <v>35.21</v>
      </c>
      <c r="C19" s="2">
        <v>35.583333333333336</v>
      </c>
      <c r="D19" s="2">
        <f>B19*C19</f>
        <v>1252.8891666666668</v>
      </c>
      <c r="E19" s="2">
        <v>30</v>
      </c>
      <c r="F19" s="2">
        <f>D19*E19</f>
        <v>37586.675000000003</v>
      </c>
    </row>
    <row r="20" spans="1:6" x14ac:dyDescent="0.3">
      <c r="A20" s="3" t="s">
        <v>11</v>
      </c>
      <c r="B20" s="3">
        <v>91.76</v>
      </c>
      <c r="C20" s="2">
        <v>13.349999999999998</v>
      </c>
      <c r="D20" s="2">
        <f>B20*C20</f>
        <v>1224.9959999999999</v>
      </c>
      <c r="E20" s="2">
        <v>35.5</v>
      </c>
      <c r="F20" s="2">
        <f>D20*E20</f>
        <v>43487.357999999993</v>
      </c>
    </row>
    <row r="21" spans="1:6" x14ac:dyDescent="0.3">
      <c r="A21" s="3" t="s">
        <v>12</v>
      </c>
      <c r="B21" s="3">
        <v>51.91</v>
      </c>
      <c r="C21" s="2">
        <v>9.1666666666666679</v>
      </c>
      <c r="D21" s="2">
        <f>B21*C21</f>
        <v>475.8416666666667</v>
      </c>
      <c r="E21" s="2">
        <v>24.8</v>
      </c>
      <c r="F21" s="2">
        <f>D21*E21</f>
        <v>11800.873333333335</v>
      </c>
    </row>
    <row r="22" spans="1:6" x14ac:dyDescent="0.3">
      <c r="A22" s="3" t="s">
        <v>13</v>
      </c>
      <c r="B22" s="3">
        <v>10.14</v>
      </c>
      <c r="C22" s="2">
        <v>13.616666666666667</v>
      </c>
      <c r="D22" s="2">
        <f>B22*C22</f>
        <v>138.07300000000001</v>
      </c>
      <c r="E22" s="2">
        <v>18.2</v>
      </c>
      <c r="F22" s="2">
        <f>D22*E22</f>
        <v>2512.9286000000002</v>
      </c>
    </row>
  </sheetData>
  <mergeCells count="3">
    <mergeCell ref="A1:F1"/>
    <mergeCell ref="A9:F9"/>
    <mergeCell ref="A16:E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77C5-9E04-4C6A-8B3B-4151F874DCF3}">
  <dimension ref="A1:BS96"/>
  <sheetViews>
    <sheetView tabSelected="1" zoomScale="85" zoomScaleNormal="90" workbookViewId="0">
      <selection activeCell="K31" sqref="K31"/>
    </sheetView>
  </sheetViews>
  <sheetFormatPr defaultRowHeight="13.8" x14ac:dyDescent="0.25"/>
  <cols>
    <col min="1" max="14" width="8.88671875" style="12"/>
    <col min="15" max="15" width="8.88671875" style="11"/>
    <col min="16" max="16" width="8.88671875" style="12"/>
    <col min="17" max="17" width="9.6640625" style="12" bestFit="1" customWidth="1"/>
    <col min="18" max="29" width="8.88671875" style="12"/>
    <col min="30" max="30" width="8.88671875" style="11"/>
    <col min="31" max="31" width="8.88671875" style="12"/>
    <col min="32" max="32" width="12" style="12" bestFit="1" customWidth="1"/>
    <col min="33" max="44" width="8.88671875" style="12"/>
    <col min="45" max="45" width="8.88671875" style="11"/>
    <col min="46" max="46" width="8.88671875" style="12"/>
    <col min="47" max="47" width="11.6640625" style="12" bestFit="1" customWidth="1"/>
    <col min="48" max="48" width="12.21875" style="12" bestFit="1" customWidth="1"/>
    <col min="49" max="49" width="11.109375" style="12" bestFit="1" customWidth="1"/>
    <col min="50" max="50" width="12.21875" style="12" bestFit="1" customWidth="1"/>
    <col min="51" max="51" width="11.109375" style="12" bestFit="1" customWidth="1"/>
    <col min="52" max="52" width="12.21875" style="12" bestFit="1" customWidth="1"/>
    <col min="53" max="55" width="8.88671875" style="12"/>
    <col min="56" max="56" width="8.88671875" style="11"/>
    <col min="57" max="69" width="8.88671875" style="12"/>
    <col min="70" max="70" width="12" style="12" bestFit="1" customWidth="1"/>
    <col min="71" max="71" width="8.88671875" style="11"/>
    <col min="72" max="16384" width="8.88671875" style="12"/>
  </cols>
  <sheetData>
    <row r="1" spans="1:71" ht="45" customHeight="1" x14ac:dyDescent="0.5">
      <c r="A1" s="81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14"/>
      <c r="P1" s="81" t="s">
        <v>40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14"/>
      <c r="AE1" s="81" t="s">
        <v>41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14"/>
      <c r="AT1" s="82" t="s">
        <v>45</v>
      </c>
      <c r="AU1" s="83"/>
      <c r="AV1" s="83"/>
      <c r="AW1" s="83"/>
      <c r="AX1" s="83"/>
      <c r="AY1" s="83"/>
      <c r="AZ1" s="83"/>
      <c r="BA1" s="83"/>
      <c r="BB1" s="83"/>
      <c r="BC1" s="84"/>
      <c r="BD1" s="76"/>
      <c r="BE1" s="85" t="s">
        <v>318</v>
      </c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14"/>
    </row>
    <row r="2" spans="1:71" ht="28.2" x14ac:dyDescent="0.5">
      <c r="A2" s="81" t="s">
        <v>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14"/>
      <c r="P2" s="81" t="s">
        <v>3</v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14"/>
      <c r="AE2" s="81" t="s">
        <v>3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14"/>
      <c r="BE2" s="85" t="s">
        <v>3</v>
      </c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14"/>
    </row>
    <row r="3" spans="1:71" x14ac:dyDescent="0.25">
      <c r="A3" s="89" t="s">
        <v>27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14"/>
      <c r="P3" s="89" t="s">
        <v>42</v>
      </c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14"/>
      <c r="AE3" s="89" t="s">
        <v>43</v>
      </c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14"/>
      <c r="AU3" s="87" t="s">
        <v>46</v>
      </c>
      <c r="AV3" s="87"/>
      <c r="AW3" s="87"/>
      <c r="AX3" s="87"/>
      <c r="AY3" s="87"/>
      <c r="BE3" s="89" t="s">
        <v>43</v>
      </c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14"/>
    </row>
    <row r="4" spans="1:71" x14ac:dyDescent="0.25">
      <c r="A4" s="6" t="s">
        <v>28</v>
      </c>
      <c r="B4" s="6" t="s">
        <v>29</v>
      </c>
      <c r="C4" s="6" t="s">
        <v>30</v>
      </c>
      <c r="D4" s="6" t="s">
        <v>31</v>
      </c>
      <c r="E4" s="6" t="s">
        <v>32</v>
      </c>
      <c r="F4" s="6" t="s">
        <v>31</v>
      </c>
      <c r="G4" s="6" t="s">
        <v>29</v>
      </c>
      <c r="H4" s="6" t="s">
        <v>29</v>
      </c>
      <c r="I4" s="6" t="s">
        <v>32</v>
      </c>
      <c r="J4" s="6" t="s">
        <v>33</v>
      </c>
      <c r="K4" s="6" t="s">
        <v>34</v>
      </c>
      <c r="L4" s="6" t="s">
        <v>35</v>
      </c>
      <c r="M4" s="6" t="s">
        <v>36</v>
      </c>
      <c r="N4" s="6" t="s">
        <v>37</v>
      </c>
      <c r="O4" s="14"/>
      <c r="P4" s="10" t="s">
        <v>28</v>
      </c>
      <c r="Q4" s="10" t="s">
        <v>29</v>
      </c>
      <c r="R4" s="10" t="s">
        <v>30</v>
      </c>
      <c r="S4" s="10" t="s">
        <v>31</v>
      </c>
      <c r="T4" s="10" t="s">
        <v>32</v>
      </c>
      <c r="U4" s="10" t="s">
        <v>31</v>
      </c>
      <c r="V4" s="10" t="s">
        <v>29</v>
      </c>
      <c r="W4" s="10" t="s">
        <v>29</v>
      </c>
      <c r="X4" s="10" t="s">
        <v>32</v>
      </c>
      <c r="Y4" s="10" t="s">
        <v>33</v>
      </c>
      <c r="Z4" s="10" t="s">
        <v>34</v>
      </c>
      <c r="AA4" s="10" t="s">
        <v>35</v>
      </c>
      <c r="AB4" s="10" t="s">
        <v>36</v>
      </c>
      <c r="AC4" s="10" t="s">
        <v>37</v>
      </c>
      <c r="AD4" s="14"/>
      <c r="AE4" s="9" t="s">
        <v>28</v>
      </c>
      <c r="AF4" s="9" t="s">
        <v>29</v>
      </c>
      <c r="AG4" s="9" t="s">
        <v>30</v>
      </c>
      <c r="AH4" s="9" t="s">
        <v>31</v>
      </c>
      <c r="AI4" s="9" t="s">
        <v>32</v>
      </c>
      <c r="AJ4" s="9" t="s">
        <v>31</v>
      </c>
      <c r="AK4" s="9" t="s">
        <v>29</v>
      </c>
      <c r="AL4" s="9" t="s">
        <v>29</v>
      </c>
      <c r="AM4" s="9" t="s">
        <v>32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37</v>
      </c>
      <c r="AS4" s="14"/>
      <c r="AU4" s="12" t="s">
        <v>9</v>
      </c>
      <c r="AV4" s="12">
        <v>871.5</v>
      </c>
      <c r="BE4" s="9" t="s">
        <v>28</v>
      </c>
      <c r="BF4" s="9" t="s">
        <v>29</v>
      </c>
      <c r="BG4" s="9" t="s">
        <v>30</v>
      </c>
      <c r="BH4" s="9" t="s">
        <v>31</v>
      </c>
      <c r="BI4" s="9" t="s">
        <v>32</v>
      </c>
      <c r="BJ4" s="9" t="s">
        <v>31</v>
      </c>
      <c r="BK4" s="9" t="s">
        <v>29</v>
      </c>
      <c r="BL4" s="9" t="s">
        <v>29</v>
      </c>
      <c r="BM4" s="9" t="s">
        <v>32</v>
      </c>
      <c r="BN4" s="9" t="s">
        <v>33</v>
      </c>
      <c r="BO4" s="9" t="s">
        <v>34</v>
      </c>
      <c r="BP4" s="9" t="s">
        <v>35</v>
      </c>
      <c r="BQ4" s="9" t="s">
        <v>36</v>
      </c>
      <c r="BR4" s="9" t="s">
        <v>37</v>
      </c>
      <c r="BS4" s="14"/>
    </row>
    <row r="5" spans="1:71" x14ac:dyDescent="0.25">
      <c r="A5" s="6">
        <v>2013</v>
      </c>
      <c r="B5" s="7">
        <v>797</v>
      </c>
      <c r="C5" s="7">
        <v>614</v>
      </c>
      <c r="D5" s="7">
        <v>687</v>
      </c>
      <c r="E5" s="7">
        <v>844</v>
      </c>
      <c r="F5" s="7">
        <v>760</v>
      </c>
      <c r="G5" s="7">
        <v>729</v>
      </c>
      <c r="H5" s="7">
        <v>726</v>
      </c>
      <c r="I5" s="7">
        <v>774</v>
      </c>
      <c r="J5" s="7">
        <v>759</v>
      </c>
      <c r="K5" s="7">
        <v>799</v>
      </c>
      <c r="L5" s="7">
        <v>672</v>
      </c>
      <c r="M5" s="7">
        <v>536</v>
      </c>
      <c r="N5" s="6">
        <f t="shared" ref="N5:N13" si="0">SUM(B5:M5)</f>
        <v>8697</v>
      </c>
      <c r="O5" s="14"/>
      <c r="P5" s="10">
        <v>2013</v>
      </c>
      <c r="Q5" s="10">
        <v>571</v>
      </c>
      <c r="R5" s="10">
        <v>440</v>
      </c>
      <c r="S5" s="10">
        <v>511</v>
      </c>
      <c r="T5" s="10">
        <v>640</v>
      </c>
      <c r="U5" s="10">
        <v>552</v>
      </c>
      <c r="V5" s="10">
        <v>561</v>
      </c>
      <c r="W5" s="10">
        <v>565</v>
      </c>
      <c r="X5" s="10">
        <v>584</v>
      </c>
      <c r="Y5" s="10">
        <v>566</v>
      </c>
      <c r="Z5" s="10">
        <v>593</v>
      </c>
      <c r="AA5" s="10">
        <v>521</v>
      </c>
      <c r="AB5" s="10">
        <v>469</v>
      </c>
      <c r="AC5" s="10">
        <v>6.5730000000000004</v>
      </c>
      <c r="AD5" s="14"/>
      <c r="AE5" s="9">
        <v>2013</v>
      </c>
      <c r="AF5" s="9">
        <v>33</v>
      </c>
      <c r="AG5" s="9">
        <v>26</v>
      </c>
      <c r="AH5" s="9">
        <v>25</v>
      </c>
      <c r="AI5" s="9">
        <v>22</v>
      </c>
      <c r="AJ5" s="9">
        <v>24</v>
      </c>
      <c r="AK5" s="9">
        <v>21</v>
      </c>
      <c r="AL5" s="9">
        <v>16</v>
      </c>
      <c r="AM5" s="9">
        <v>28</v>
      </c>
      <c r="AN5" s="9">
        <v>27</v>
      </c>
      <c r="AO5" s="9">
        <v>32</v>
      </c>
      <c r="AP5" s="9">
        <v>14</v>
      </c>
      <c r="AQ5" s="9">
        <v>12</v>
      </c>
      <c r="AR5" s="9">
        <v>280</v>
      </c>
      <c r="AS5" s="14"/>
      <c r="AU5" s="12" t="s">
        <v>10</v>
      </c>
      <c r="AV5" s="12">
        <v>1930.67</v>
      </c>
      <c r="BE5" s="9">
        <v>2013</v>
      </c>
      <c r="BF5" s="9">
        <v>212</v>
      </c>
      <c r="BG5" s="9">
        <v>156</v>
      </c>
      <c r="BH5" s="9">
        <v>157</v>
      </c>
      <c r="BI5" s="9">
        <v>188</v>
      </c>
      <c r="BJ5" s="9">
        <v>194</v>
      </c>
      <c r="BK5" s="9">
        <v>155</v>
      </c>
      <c r="BL5" s="9">
        <v>156</v>
      </c>
      <c r="BM5" s="9">
        <v>178</v>
      </c>
      <c r="BN5" s="9">
        <v>187</v>
      </c>
      <c r="BO5" s="9">
        <v>211</v>
      </c>
      <c r="BP5" s="9">
        <v>166</v>
      </c>
      <c r="BQ5" s="9">
        <v>163</v>
      </c>
      <c r="BR5" s="9">
        <v>280</v>
      </c>
      <c r="BS5" s="14"/>
    </row>
    <row r="6" spans="1:71" x14ac:dyDescent="0.25">
      <c r="A6" s="6">
        <v>2014</v>
      </c>
      <c r="B6" s="7">
        <v>809</v>
      </c>
      <c r="C6" s="7">
        <v>731</v>
      </c>
      <c r="D6" s="7">
        <v>674</v>
      </c>
      <c r="E6" s="7">
        <v>720</v>
      </c>
      <c r="F6" s="7">
        <v>863</v>
      </c>
      <c r="G6" s="7">
        <v>648</v>
      </c>
      <c r="H6" s="7">
        <v>721</v>
      </c>
      <c r="I6" s="7">
        <v>744</v>
      </c>
      <c r="J6" s="7">
        <v>734</v>
      </c>
      <c r="K6" s="7">
        <v>676</v>
      </c>
      <c r="L6" s="7">
        <v>689</v>
      </c>
      <c r="M6" s="7">
        <v>562</v>
      </c>
      <c r="N6" s="6">
        <f t="shared" si="0"/>
        <v>8571</v>
      </c>
      <c r="O6" s="14"/>
      <c r="P6" s="10">
        <v>2014</v>
      </c>
      <c r="Q6" s="10">
        <v>599</v>
      </c>
      <c r="R6" s="10">
        <v>548</v>
      </c>
      <c r="S6" s="10">
        <v>493</v>
      </c>
      <c r="T6" s="10">
        <v>534</v>
      </c>
      <c r="U6" s="10">
        <v>643</v>
      </c>
      <c r="V6" s="10">
        <v>486</v>
      </c>
      <c r="W6" s="10">
        <v>537</v>
      </c>
      <c r="X6" s="10">
        <v>549</v>
      </c>
      <c r="Y6" s="10">
        <v>548</v>
      </c>
      <c r="Z6" s="10">
        <v>521</v>
      </c>
      <c r="AA6" s="10">
        <v>513</v>
      </c>
      <c r="AB6" s="10">
        <v>484</v>
      </c>
      <c r="AC6" s="10">
        <v>6.4550000000000001</v>
      </c>
      <c r="AD6" s="14"/>
      <c r="AE6" s="9">
        <v>2014</v>
      </c>
      <c r="AF6" s="9">
        <v>19</v>
      </c>
      <c r="AG6" s="9">
        <v>20</v>
      </c>
      <c r="AH6" s="9">
        <v>11</v>
      </c>
      <c r="AI6" s="9">
        <v>16</v>
      </c>
      <c r="AJ6" s="9">
        <v>15</v>
      </c>
      <c r="AK6" s="9">
        <v>11</v>
      </c>
      <c r="AL6" s="9">
        <v>12</v>
      </c>
      <c r="AM6" s="9">
        <v>17</v>
      </c>
      <c r="AN6" s="9">
        <v>23</v>
      </c>
      <c r="AO6" s="9">
        <v>18</v>
      </c>
      <c r="AP6" s="9">
        <v>14</v>
      </c>
      <c r="AQ6" s="9">
        <v>21</v>
      </c>
      <c r="AR6" s="9">
        <v>197</v>
      </c>
      <c r="AS6" s="14"/>
      <c r="AU6" s="12" t="s">
        <v>47</v>
      </c>
      <c r="AV6" s="12">
        <v>359.51</v>
      </c>
      <c r="BE6" s="9">
        <v>2014</v>
      </c>
      <c r="BF6" s="9">
        <v>193</v>
      </c>
      <c r="BG6" s="9">
        <v>173</v>
      </c>
      <c r="BH6" s="9">
        <v>170</v>
      </c>
      <c r="BI6" s="9">
        <v>165</v>
      </c>
      <c r="BJ6" s="9">
        <v>203</v>
      </c>
      <c r="BK6" s="9">
        <v>149</v>
      </c>
      <c r="BL6" s="9">
        <v>168</v>
      </c>
      <c r="BM6" s="9">
        <v>177</v>
      </c>
      <c r="BN6" s="9">
        <v>182</v>
      </c>
      <c r="BO6" s="9">
        <v>153</v>
      </c>
      <c r="BP6" s="9">
        <v>166</v>
      </c>
      <c r="BQ6" s="9">
        <v>148</v>
      </c>
      <c r="BR6" s="9">
        <v>197</v>
      </c>
      <c r="BS6" s="14"/>
    </row>
    <row r="7" spans="1:71" x14ac:dyDescent="0.25">
      <c r="A7" s="6">
        <v>2015</v>
      </c>
      <c r="B7" s="7">
        <v>748</v>
      </c>
      <c r="C7" s="7">
        <v>634</v>
      </c>
      <c r="D7" s="7">
        <v>802</v>
      </c>
      <c r="E7" s="7">
        <v>763</v>
      </c>
      <c r="F7" s="7">
        <v>710</v>
      </c>
      <c r="G7" s="7">
        <v>762</v>
      </c>
      <c r="H7" s="7">
        <v>807</v>
      </c>
      <c r="I7" s="7">
        <v>764</v>
      </c>
      <c r="J7" s="7">
        <v>770</v>
      </c>
      <c r="K7" s="7">
        <v>697</v>
      </c>
      <c r="L7" s="7">
        <v>749</v>
      </c>
      <c r="M7" s="7">
        <v>606</v>
      </c>
      <c r="N7" s="6">
        <f t="shared" si="0"/>
        <v>8812</v>
      </c>
      <c r="O7" s="14"/>
      <c r="P7" s="10">
        <v>2015</v>
      </c>
      <c r="Q7" s="10">
        <v>536</v>
      </c>
      <c r="R7" s="10">
        <v>435</v>
      </c>
      <c r="S7" s="10">
        <v>522</v>
      </c>
      <c r="T7" s="10">
        <v>496</v>
      </c>
      <c r="U7" s="10">
        <v>414</v>
      </c>
      <c r="V7" s="10">
        <v>497</v>
      </c>
      <c r="W7" s="10">
        <v>565</v>
      </c>
      <c r="X7" s="10">
        <v>541</v>
      </c>
      <c r="Y7" s="10">
        <v>552</v>
      </c>
      <c r="Z7" s="10">
        <v>507</v>
      </c>
      <c r="AA7" s="10">
        <v>532</v>
      </c>
      <c r="AB7" s="10">
        <v>504</v>
      </c>
      <c r="AC7" s="10">
        <v>6.101</v>
      </c>
      <c r="AD7" s="14"/>
      <c r="AE7" s="9">
        <v>2015</v>
      </c>
      <c r="AF7" s="9">
        <v>15</v>
      </c>
      <c r="AG7" s="9">
        <v>11</v>
      </c>
      <c r="AH7" s="9">
        <v>17</v>
      </c>
      <c r="AI7" s="9">
        <v>14</v>
      </c>
      <c r="AJ7" s="9">
        <v>13</v>
      </c>
      <c r="AK7" s="9">
        <v>14</v>
      </c>
      <c r="AL7" s="9">
        <v>14</v>
      </c>
      <c r="AM7" s="9">
        <v>20</v>
      </c>
      <c r="AN7" s="9">
        <v>17</v>
      </c>
      <c r="AO7" s="9">
        <v>9</v>
      </c>
      <c r="AP7" s="9">
        <v>25</v>
      </c>
      <c r="AQ7" s="9">
        <v>17</v>
      </c>
      <c r="AR7" s="9">
        <v>186</v>
      </c>
      <c r="AS7" s="14"/>
      <c r="AU7" s="12" t="s">
        <v>11</v>
      </c>
      <c r="AV7" s="12">
        <v>3353.47</v>
      </c>
      <c r="BE7" s="9">
        <v>2015</v>
      </c>
      <c r="BF7" s="9">
        <v>181</v>
      </c>
      <c r="BG7" s="9">
        <v>148</v>
      </c>
      <c r="BH7" s="9">
        <v>187</v>
      </c>
      <c r="BI7" s="9">
        <v>174</v>
      </c>
      <c r="BJ7" s="9">
        <v>186</v>
      </c>
      <c r="BK7" s="9">
        <v>172</v>
      </c>
      <c r="BL7" s="9">
        <v>190</v>
      </c>
      <c r="BM7" s="9">
        <v>175</v>
      </c>
      <c r="BN7" s="9">
        <v>197</v>
      </c>
      <c r="BO7" s="9">
        <v>166</v>
      </c>
      <c r="BP7" s="9">
        <v>193</v>
      </c>
      <c r="BQ7" s="9">
        <v>158</v>
      </c>
      <c r="BR7" s="9">
        <v>186</v>
      </c>
      <c r="BS7" s="14"/>
    </row>
    <row r="8" spans="1:71" x14ac:dyDescent="0.25">
      <c r="A8" s="6">
        <v>2016</v>
      </c>
      <c r="B8" s="7">
        <v>769</v>
      </c>
      <c r="C8" s="7">
        <v>674</v>
      </c>
      <c r="D8" s="7">
        <v>863</v>
      </c>
      <c r="E8" s="7">
        <v>809</v>
      </c>
      <c r="F8" s="7">
        <v>799</v>
      </c>
      <c r="G8" s="7">
        <v>955</v>
      </c>
      <c r="H8" s="7">
        <v>736</v>
      </c>
      <c r="I8" s="7">
        <v>835</v>
      </c>
      <c r="J8" s="7">
        <v>759</v>
      </c>
      <c r="K8" s="7">
        <v>689</v>
      </c>
      <c r="L8" s="7">
        <v>709</v>
      </c>
      <c r="M8" s="7">
        <v>563</v>
      </c>
      <c r="N8" s="6">
        <f t="shared" si="0"/>
        <v>9160</v>
      </c>
      <c r="O8" s="14"/>
      <c r="P8" s="10">
        <v>2016</v>
      </c>
      <c r="Q8" s="10">
        <v>546</v>
      </c>
      <c r="R8" s="10">
        <v>467</v>
      </c>
      <c r="S8" s="10">
        <v>610</v>
      </c>
      <c r="T8" s="10">
        <v>569</v>
      </c>
      <c r="U8" s="10">
        <v>573</v>
      </c>
      <c r="V8" s="10">
        <v>697</v>
      </c>
      <c r="W8" s="10">
        <v>521</v>
      </c>
      <c r="X8" s="10">
        <v>574</v>
      </c>
      <c r="Y8" s="10">
        <v>538</v>
      </c>
      <c r="Z8" s="10">
        <v>525</v>
      </c>
      <c r="AA8" s="10">
        <v>501</v>
      </c>
      <c r="AB8" s="10">
        <v>466</v>
      </c>
      <c r="AC8" s="10">
        <v>6.5869999999999997</v>
      </c>
      <c r="AD8" s="14"/>
      <c r="AE8" s="9">
        <v>2016</v>
      </c>
      <c r="AF8" s="9">
        <v>14</v>
      </c>
      <c r="AG8" s="9">
        <v>14</v>
      </c>
      <c r="AH8" s="9">
        <v>19</v>
      </c>
      <c r="AI8" s="9">
        <v>13</v>
      </c>
      <c r="AJ8" s="9">
        <v>13</v>
      </c>
      <c r="AK8" s="9">
        <v>18</v>
      </c>
      <c r="AL8" s="9">
        <v>14</v>
      </c>
      <c r="AM8" s="9">
        <v>21</v>
      </c>
      <c r="AN8" s="9">
        <v>12</v>
      </c>
      <c r="AO8" s="9">
        <v>15</v>
      </c>
      <c r="AP8" s="9">
        <v>10</v>
      </c>
      <c r="AQ8" s="9">
        <v>15</v>
      </c>
      <c r="AR8" s="9">
        <v>178</v>
      </c>
      <c r="AS8" s="14"/>
      <c r="AU8" s="12" t="s">
        <v>12</v>
      </c>
      <c r="AV8" s="15">
        <v>910.77</v>
      </c>
      <c r="BE8" s="9">
        <v>2016</v>
      </c>
      <c r="BF8" s="9">
        <v>179</v>
      </c>
      <c r="BG8" s="9">
        <v>163</v>
      </c>
      <c r="BH8" s="9">
        <v>207</v>
      </c>
      <c r="BI8" s="9">
        <v>190</v>
      </c>
      <c r="BJ8" s="9">
        <v>183</v>
      </c>
      <c r="BK8" s="9">
        <v>208</v>
      </c>
      <c r="BL8" s="9">
        <v>175</v>
      </c>
      <c r="BM8" s="9">
        <v>219</v>
      </c>
      <c r="BN8" s="9">
        <v>169</v>
      </c>
      <c r="BO8" s="9">
        <v>139</v>
      </c>
      <c r="BP8" s="9">
        <v>165</v>
      </c>
      <c r="BQ8" s="9">
        <v>157</v>
      </c>
      <c r="BR8" s="9">
        <v>178</v>
      </c>
      <c r="BS8" s="14"/>
    </row>
    <row r="9" spans="1:71" x14ac:dyDescent="0.25">
      <c r="A9" s="6">
        <v>2017</v>
      </c>
      <c r="B9" s="7">
        <v>813</v>
      </c>
      <c r="C9" s="7">
        <v>741</v>
      </c>
      <c r="D9" s="7">
        <v>983</v>
      </c>
      <c r="E9" s="7">
        <v>821</v>
      </c>
      <c r="F9" s="7">
        <v>975</v>
      </c>
      <c r="G9" s="7">
        <v>876</v>
      </c>
      <c r="H9" s="7">
        <v>850</v>
      </c>
      <c r="I9" s="7">
        <v>865</v>
      </c>
      <c r="J9" s="7">
        <v>795</v>
      </c>
      <c r="K9" s="7">
        <v>791</v>
      </c>
      <c r="L9" s="7">
        <v>792</v>
      </c>
      <c r="M9" s="7">
        <v>664</v>
      </c>
      <c r="N9" s="6">
        <f t="shared" si="0"/>
        <v>9966</v>
      </c>
      <c r="O9" s="14"/>
      <c r="P9" s="10">
        <v>2017</v>
      </c>
      <c r="Q9" s="10">
        <v>570</v>
      </c>
      <c r="R9" s="10">
        <v>526</v>
      </c>
      <c r="S9" s="10">
        <v>718</v>
      </c>
      <c r="T9" s="10">
        <v>582</v>
      </c>
      <c r="U9" s="10">
        <v>705</v>
      </c>
      <c r="V9" s="10">
        <v>636</v>
      </c>
      <c r="W9" s="10">
        <v>606</v>
      </c>
      <c r="X9" s="10">
        <v>615</v>
      </c>
      <c r="Y9" s="10">
        <v>557</v>
      </c>
      <c r="Z9" s="10">
        <v>571</v>
      </c>
      <c r="AA9" s="10">
        <v>586</v>
      </c>
      <c r="AB9" s="10">
        <v>555</v>
      </c>
      <c r="AC9" s="10">
        <v>7.2270000000000003</v>
      </c>
      <c r="AD9" s="14"/>
      <c r="AE9" s="9">
        <v>2017</v>
      </c>
      <c r="AF9" s="9">
        <v>23</v>
      </c>
      <c r="AG9" s="9">
        <v>22</v>
      </c>
      <c r="AH9" s="9">
        <v>26</v>
      </c>
      <c r="AI9" s="9">
        <v>23</v>
      </c>
      <c r="AJ9" s="9">
        <v>23</v>
      </c>
      <c r="AK9" s="9">
        <v>19</v>
      </c>
      <c r="AL9" s="9">
        <v>25</v>
      </c>
      <c r="AM9" s="9">
        <v>25</v>
      </c>
      <c r="AN9" s="9">
        <v>18</v>
      </c>
      <c r="AO9" s="9">
        <v>20</v>
      </c>
      <c r="AP9" s="9">
        <v>28</v>
      </c>
      <c r="AQ9" s="9">
        <v>12</v>
      </c>
      <c r="AR9" s="9">
        <v>264</v>
      </c>
      <c r="AS9" s="14"/>
      <c r="BE9" s="9">
        <v>2017</v>
      </c>
      <c r="BF9" s="9">
        <v>197</v>
      </c>
      <c r="BG9" s="9">
        <v>173</v>
      </c>
      <c r="BH9" s="9">
        <v>211</v>
      </c>
      <c r="BI9" s="9">
        <v>197</v>
      </c>
      <c r="BJ9" s="9">
        <v>219</v>
      </c>
      <c r="BK9" s="9">
        <v>199</v>
      </c>
      <c r="BL9" s="9">
        <v>218</v>
      </c>
      <c r="BM9" s="9">
        <v>214</v>
      </c>
      <c r="BN9" s="9">
        <v>204</v>
      </c>
      <c r="BO9" s="9">
        <v>201</v>
      </c>
      <c r="BP9" s="9">
        <v>196</v>
      </c>
      <c r="BQ9" s="9">
        <v>179</v>
      </c>
      <c r="BR9" s="9">
        <v>264</v>
      </c>
      <c r="BS9" s="14"/>
    </row>
    <row r="10" spans="1:71" ht="14.4" customHeight="1" x14ac:dyDescent="0.25">
      <c r="A10" s="6">
        <v>2018</v>
      </c>
      <c r="B10" s="7">
        <v>809</v>
      </c>
      <c r="C10" s="7">
        <v>719</v>
      </c>
      <c r="D10" s="7">
        <v>840</v>
      </c>
      <c r="E10" s="7">
        <v>972</v>
      </c>
      <c r="F10" s="7">
        <v>862</v>
      </c>
      <c r="G10" s="7">
        <v>910</v>
      </c>
      <c r="H10" s="7">
        <v>905</v>
      </c>
      <c r="I10" s="7">
        <v>965</v>
      </c>
      <c r="J10" s="7">
        <v>849</v>
      </c>
      <c r="K10" s="7">
        <v>930</v>
      </c>
      <c r="L10" s="7">
        <v>836</v>
      </c>
      <c r="M10" s="7">
        <v>645</v>
      </c>
      <c r="N10" s="6">
        <f t="shared" si="0"/>
        <v>10242</v>
      </c>
      <c r="O10" s="14"/>
      <c r="P10" s="10">
        <v>2018</v>
      </c>
      <c r="Q10" s="10">
        <v>605</v>
      </c>
      <c r="R10" s="10">
        <v>510</v>
      </c>
      <c r="S10" s="10">
        <v>607</v>
      </c>
      <c r="T10" s="10">
        <v>679</v>
      </c>
      <c r="U10" s="10">
        <v>626</v>
      </c>
      <c r="V10" s="10">
        <v>638</v>
      </c>
      <c r="W10" s="10">
        <v>640</v>
      </c>
      <c r="X10" s="10">
        <v>666</v>
      </c>
      <c r="Y10" s="10">
        <v>588</v>
      </c>
      <c r="Z10" s="10">
        <v>673</v>
      </c>
      <c r="AA10" s="10">
        <v>614</v>
      </c>
      <c r="AB10" s="10">
        <v>534</v>
      </c>
      <c r="AC10" s="10">
        <v>7.38</v>
      </c>
      <c r="AD10" s="14"/>
      <c r="AE10" s="9">
        <v>2018</v>
      </c>
      <c r="AF10" s="9">
        <v>16</v>
      </c>
      <c r="AG10" s="9">
        <v>17</v>
      </c>
      <c r="AH10" s="9">
        <v>16</v>
      </c>
      <c r="AI10" s="9">
        <v>15</v>
      </c>
      <c r="AJ10" s="9">
        <v>27</v>
      </c>
      <c r="AK10" s="9">
        <v>31</v>
      </c>
      <c r="AL10" s="9">
        <v>23</v>
      </c>
      <c r="AM10" s="9">
        <v>25</v>
      </c>
      <c r="AN10" s="9">
        <v>20</v>
      </c>
      <c r="AO10" s="9">
        <v>22</v>
      </c>
      <c r="AP10" s="9">
        <v>29</v>
      </c>
      <c r="AQ10" s="9">
        <v>22</v>
      </c>
      <c r="AR10" s="9">
        <v>263</v>
      </c>
      <c r="AS10" s="14"/>
      <c r="AU10" s="88" t="s">
        <v>48</v>
      </c>
      <c r="AV10" s="88"/>
      <c r="AW10" s="88"/>
      <c r="AX10" s="88"/>
      <c r="AY10" s="88"/>
      <c r="BE10" s="9">
        <v>2018</v>
      </c>
      <c r="BF10" s="9">
        <v>185</v>
      </c>
      <c r="BG10" s="9">
        <v>184</v>
      </c>
      <c r="BH10" s="9">
        <v>202</v>
      </c>
      <c r="BI10" s="9">
        <v>255</v>
      </c>
      <c r="BJ10" s="9">
        <v>203</v>
      </c>
      <c r="BK10" s="9">
        <v>239</v>
      </c>
      <c r="BL10" s="9">
        <v>224</v>
      </c>
      <c r="BM10" s="9">
        <v>267</v>
      </c>
      <c r="BN10" s="9">
        <v>236</v>
      </c>
      <c r="BO10" s="9">
        <v>219</v>
      </c>
      <c r="BP10" s="9">
        <v>210</v>
      </c>
      <c r="BQ10" s="9">
        <v>179</v>
      </c>
      <c r="BR10" s="9">
        <v>263</v>
      </c>
      <c r="BS10" s="14"/>
    </row>
    <row r="11" spans="1:71" x14ac:dyDescent="0.25">
      <c r="A11" s="6">
        <v>2019</v>
      </c>
      <c r="B11" s="7">
        <v>922</v>
      </c>
      <c r="C11" s="7">
        <v>981</v>
      </c>
      <c r="D11" s="7">
        <v>985</v>
      </c>
      <c r="E11" s="7">
        <v>1078</v>
      </c>
      <c r="F11" s="7">
        <v>1142</v>
      </c>
      <c r="G11" s="7">
        <v>906</v>
      </c>
      <c r="H11" s="7">
        <v>1028</v>
      </c>
      <c r="I11" s="7">
        <v>932</v>
      </c>
      <c r="J11" s="7">
        <v>961</v>
      </c>
      <c r="K11" s="7">
        <v>979</v>
      </c>
      <c r="L11" s="7">
        <v>873</v>
      </c>
      <c r="M11" s="7">
        <v>716</v>
      </c>
      <c r="N11" s="6">
        <f t="shared" si="0"/>
        <v>11503</v>
      </c>
      <c r="O11" s="14"/>
      <c r="P11" s="10">
        <v>2019</v>
      </c>
      <c r="Q11" s="10">
        <v>673</v>
      </c>
      <c r="R11" s="10">
        <v>728</v>
      </c>
      <c r="S11" s="10">
        <v>710</v>
      </c>
      <c r="T11" s="10">
        <v>804</v>
      </c>
      <c r="U11" s="10">
        <v>833</v>
      </c>
      <c r="V11" s="10">
        <v>670</v>
      </c>
      <c r="W11" s="10">
        <v>727</v>
      </c>
      <c r="X11" s="10">
        <v>672</v>
      </c>
      <c r="Y11" s="10">
        <v>676</v>
      </c>
      <c r="Z11" s="10">
        <v>716</v>
      </c>
      <c r="AA11" s="10">
        <v>598</v>
      </c>
      <c r="AB11" s="10">
        <v>579</v>
      </c>
      <c r="AC11" s="10">
        <v>8.3859999999999992</v>
      </c>
      <c r="AD11" s="14"/>
      <c r="AE11" s="9">
        <v>2019</v>
      </c>
      <c r="AF11" s="9">
        <v>26</v>
      </c>
      <c r="AG11" s="9">
        <v>26</v>
      </c>
      <c r="AH11" s="9">
        <v>31</v>
      </c>
      <c r="AI11" s="9">
        <v>31</v>
      </c>
      <c r="AJ11" s="9">
        <v>33</v>
      </c>
      <c r="AK11" s="9">
        <v>23</v>
      </c>
      <c r="AL11" s="9">
        <v>19</v>
      </c>
      <c r="AM11" s="9">
        <v>20</v>
      </c>
      <c r="AN11" s="9">
        <v>25</v>
      </c>
      <c r="AO11" s="9">
        <v>22</v>
      </c>
      <c r="AP11" s="9">
        <v>34</v>
      </c>
      <c r="AQ11" s="9">
        <v>25</v>
      </c>
      <c r="AR11" s="9">
        <v>315</v>
      </c>
      <c r="AS11" s="14"/>
      <c r="AU11" s="12" t="s">
        <v>9</v>
      </c>
      <c r="AV11" s="12">
        <v>575.89</v>
      </c>
      <c r="BE11" s="9">
        <v>2019</v>
      </c>
      <c r="BF11" s="9">
        <v>218</v>
      </c>
      <c r="BG11" s="9">
        <v>233</v>
      </c>
      <c r="BH11" s="9">
        <v>241</v>
      </c>
      <c r="BI11" s="9">
        <v>241</v>
      </c>
      <c r="BJ11" s="9">
        <v>287</v>
      </c>
      <c r="BK11" s="9">
        <v>216</v>
      </c>
      <c r="BL11" s="9">
        <v>268</v>
      </c>
      <c r="BM11" s="9">
        <v>243</v>
      </c>
      <c r="BN11" s="9">
        <v>267</v>
      </c>
      <c r="BO11" s="9">
        <v>233</v>
      </c>
      <c r="BP11" s="9">
        <v>276</v>
      </c>
      <c r="BQ11" s="9">
        <v>206</v>
      </c>
      <c r="BR11" s="9">
        <v>315</v>
      </c>
      <c r="BS11" s="14"/>
    </row>
    <row r="12" spans="1:71" x14ac:dyDescent="0.25">
      <c r="A12" s="6">
        <v>2020</v>
      </c>
      <c r="B12" s="7">
        <v>1072</v>
      </c>
      <c r="C12" s="7">
        <v>895</v>
      </c>
      <c r="D12" s="7">
        <v>1057</v>
      </c>
      <c r="E12" s="7">
        <v>711</v>
      </c>
      <c r="F12" s="7">
        <v>682</v>
      </c>
      <c r="G12" s="7">
        <v>842</v>
      </c>
      <c r="H12" s="7">
        <v>925</v>
      </c>
      <c r="I12" s="7">
        <v>859</v>
      </c>
      <c r="J12" s="7">
        <v>908</v>
      </c>
      <c r="K12" s="7">
        <v>838</v>
      </c>
      <c r="L12" s="7">
        <v>821</v>
      </c>
      <c r="M12" s="7">
        <v>652</v>
      </c>
      <c r="N12" s="6">
        <f t="shared" si="0"/>
        <v>10262</v>
      </c>
      <c r="O12" s="14"/>
      <c r="P12" s="10">
        <v>2020</v>
      </c>
      <c r="Q12" s="10">
        <v>728</v>
      </c>
      <c r="R12" s="10">
        <v>648</v>
      </c>
      <c r="S12" s="10">
        <v>747</v>
      </c>
      <c r="T12" s="10">
        <v>493</v>
      </c>
      <c r="U12" s="10">
        <v>472</v>
      </c>
      <c r="V12" s="10">
        <v>566</v>
      </c>
      <c r="W12" s="10">
        <v>645</v>
      </c>
      <c r="X12" s="10">
        <v>587</v>
      </c>
      <c r="Y12" s="10">
        <v>613</v>
      </c>
      <c r="Z12" s="10">
        <v>564</v>
      </c>
      <c r="AA12" s="10">
        <v>569</v>
      </c>
      <c r="AB12" s="10">
        <v>524</v>
      </c>
      <c r="AC12" s="10">
        <v>7.1559999999999997</v>
      </c>
      <c r="AD12" s="14"/>
      <c r="AE12" s="9">
        <v>2020</v>
      </c>
      <c r="AF12" s="9">
        <v>42</v>
      </c>
      <c r="AG12" s="9">
        <v>32</v>
      </c>
      <c r="AH12" s="9">
        <v>34</v>
      </c>
      <c r="AI12" s="9">
        <v>17</v>
      </c>
      <c r="AJ12" s="9">
        <v>15</v>
      </c>
      <c r="AK12" s="9">
        <v>19</v>
      </c>
      <c r="AL12" s="9">
        <v>19</v>
      </c>
      <c r="AM12" s="9">
        <v>24</v>
      </c>
      <c r="AN12" s="9">
        <v>20</v>
      </c>
      <c r="AO12" s="9">
        <v>32</v>
      </c>
      <c r="AP12" s="9">
        <v>22</v>
      </c>
      <c r="AQ12" s="9">
        <v>22</v>
      </c>
      <c r="AR12" s="9">
        <v>298</v>
      </c>
      <c r="AS12" s="14"/>
      <c r="AU12" s="12" t="s">
        <v>10</v>
      </c>
      <c r="AV12" s="12">
        <v>1138.04</v>
      </c>
      <c r="BE12" s="9">
        <v>2020</v>
      </c>
      <c r="BF12" s="9">
        <v>307</v>
      </c>
      <c r="BG12" s="9">
        <v>226</v>
      </c>
      <c r="BH12" s="9">
        <v>277</v>
      </c>
      <c r="BI12" s="9">
        <v>203</v>
      </c>
      <c r="BJ12" s="9">
        <v>184</v>
      </c>
      <c r="BK12" s="9">
        <v>238</v>
      </c>
      <c r="BL12" s="9">
        <v>254</v>
      </c>
      <c r="BM12" s="9">
        <v>254</v>
      </c>
      <c r="BN12" s="9">
        <v>269</v>
      </c>
      <c r="BO12" s="9">
        <v>255</v>
      </c>
      <c r="BP12" s="9">
        <v>248</v>
      </c>
      <c r="BQ12" s="9">
        <v>200</v>
      </c>
      <c r="BR12" s="9">
        <v>298</v>
      </c>
      <c r="BS12" s="14"/>
    </row>
    <row r="13" spans="1:71" x14ac:dyDescent="0.25">
      <c r="A13" s="6">
        <v>2021</v>
      </c>
      <c r="B13" s="7">
        <v>732</v>
      </c>
      <c r="C13" s="7">
        <v>841</v>
      </c>
      <c r="D13" s="7">
        <v>940</v>
      </c>
      <c r="E13" s="7">
        <v>986</v>
      </c>
      <c r="F13" s="7">
        <v>981</v>
      </c>
      <c r="G13" s="7">
        <v>1030</v>
      </c>
      <c r="H13" s="7">
        <v>970</v>
      </c>
      <c r="I13" s="7">
        <v>1052</v>
      </c>
      <c r="J13" s="7">
        <v>1062</v>
      </c>
      <c r="K13" s="7">
        <v>915</v>
      </c>
      <c r="L13" s="7">
        <v>989</v>
      </c>
      <c r="M13" s="7">
        <v>785</v>
      </c>
      <c r="N13" s="6">
        <f t="shared" si="0"/>
        <v>11283</v>
      </c>
      <c r="O13" s="14"/>
      <c r="P13" s="10">
        <v>2021</v>
      </c>
      <c r="Q13" s="10">
        <v>495</v>
      </c>
      <c r="R13" s="10">
        <v>570</v>
      </c>
      <c r="S13" s="10">
        <v>657</v>
      </c>
      <c r="T13" s="10">
        <v>681</v>
      </c>
      <c r="U13" s="10">
        <v>694</v>
      </c>
      <c r="V13" s="10">
        <v>699</v>
      </c>
      <c r="W13" s="10">
        <v>679</v>
      </c>
      <c r="X13" s="10">
        <v>671</v>
      </c>
      <c r="Y13" s="10">
        <v>719</v>
      </c>
      <c r="Z13" s="10">
        <v>643</v>
      </c>
      <c r="AA13" s="10">
        <v>670</v>
      </c>
      <c r="AB13" s="10">
        <v>612</v>
      </c>
      <c r="AC13" s="10">
        <v>7.79</v>
      </c>
      <c r="AD13" s="14"/>
      <c r="AE13" s="9">
        <v>2021</v>
      </c>
      <c r="AF13" s="9">
        <v>19</v>
      </c>
      <c r="AG13" s="9">
        <v>24</v>
      </c>
      <c r="AH13" s="9">
        <v>32</v>
      </c>
      <c r="AI13" s="9">
        <v>26</v>
      </c>
      <c r="AJ13" s="9">
        <v>20</v>
      </c>
      <c r="AK13" s="9">
        <v>27</v>
      </c>
      <c r="AL13" s="9">
        <v>25</v>
      </c>
      <c r="AM13" s="9">
        <v>31</v>
      </c>
      <c r="AN13" s="9">
        <v>26</v>
      </c>
      <c r="AO13" s="9">
        <v>25</v>
      </c>
      <c r="AP13" s="9">
        <v>28</v>
      </c>
      <c r="AQ13" s="9">
        <v>31</v>
      </c>
      <c r="AR13" s="9">
        <v>314</v>
      </c>
      <c r="AS13" s="14"/>
      <c r="AU13" s="12" t="s">
        <v>47</v>
      </c>
      <c r="AV13" s="12">
        <v>221.22</v>
      </c>
      <c r="BE13" s="9">
        <v>2021</v>
      </c>
      <c r="BF13" s="9">
        <v>216</v>
      </c>
      <c r="BG13" s="9">
        <v>242</v>
      </c>
      <c r="BH13" s="9">
        <v>246</v>
      </c>
      <c r="BI13" s="9">
        <v>272</v>
      </c>
      <c r="BJ13" s="9">
        <v>249</v>
      </c>
      <c r="BK13" s="9">
        <v>288</v>
      </c>
      <c r="BL13" s="9">
        <v>248</v>
      </c>
      <c r="BM13" s="9">
        <v>322</v>
      </c>
      <c r="BN13" s="9">
        <v>310</v>
      </c>
      <c r="BO13" s="9">
        <v>251</v>
      </c>
      <c r="BP13" s="9">
        <v>292</v>
      </c>
      <c r="BQ13" s="9">
        <v>271</v>
      </c>
      <c r="BR13" s="9">
        <v>314</v>
      </c>
      <c r="BS13" s="14"/>
    </row>
    <row r="14" spans="1:71" x14ac:dyDescent="0.25">
      <c r="A14" s="6">
        <v>2022</v>
      </c>
      <c r="B14" s="7">
        <v>941</v>
      </c>
      <c r="C14" s="7">
        <v>1031</v>
      </c>
      <c r="D14" s="7">
        <v>1155</v>
      </c>
      <c r="E14" s="7">
        <v>1101</v>
      </c>
      <c r="F14" s="7">
        <v>1171</v>
      </c>
      <c r="G14" s="7">
        <v>1179</v>
      </c>
      <c r="H14" s="7">
        <v>1054</v>
      </c>
      <c r="I14" s="7">
        <v>1217</v>
      </c>
      <c r="J14" s="7">
        <v>1093</v>
      </c>
      <c r="K14" s="7">
        <v>1035</v>
      </c>
      <c r="L14" s="7">
        <v>975</v>
      </c>
      <c r="M14" s="7">
        <v>915</v>
      </c>
      <c r="N14" s="6">
        <f>SUM(B14:M14)</f>
        <v>12867</v>
      </c>
      <c r="O14" s="14"/>
      <c r="P14" s="10">
        <v>2022</v>
      </c>
      <c r="Q14" s="10">
        <v>608</v>
      </c>
      <c r="R14" s="10">
        <v>675</v>
      </c>
      <c r="S14" s="10">
        <v>770</v>
      </c>
      <c r="T14" s="10">
        <v>711</v>
      </c>
      <c r="U14" s="10">
        <v>737</v>
      </c>
      <c r="V14" s="10">
        <v>741</v>
      </c>
      <c r="W14" s="10">
        <v>675</v>
      </c>
      <c r="X14" s="10">
        <v>768</v>
      </c>
      <c r="Y14" s="10">
        <v>698</v>
      </c>
      <c r="Z14" s="10">
        <v>665</v>
      </c>
      <c r="AA14" s="10">
        <v>623</v>
      </c>
      <c r="AB14" s="10">
        <v>669</v>
      </c>
      <c r="AC14" s="10">
        <v>8.34</v>
      </c>
      <c r="AD14" s="14"/>
      <c r="AE14" s="9">
        <v>2022</v>
      </c>
      <c r="AF14" s="9">
        <v>38</v>
      </c>
      <c r="AG14" s="9">
        <v>34</v>
      </c>
      <c r="AH14" s="9">
        <v>39</v>
      </c>
      <c r="AI14" s="9">
        <v>45</v>
      </c>
      <c r="AJ14" s="9">
        <v>41</v>
      </c>
      <c r="AK14" s="9">
        <v>25</v>
      </c>
      <c r="AL14" s="9">
        <v>30</v>
      </c>
      <c r="AM14" s="9">
        <v>30</v>
      </c>
      <c r="AN14" s="9">
        <v>28</v>
      </c>
      <c r="AO14" s="9">
        <v>31</v>
      </c>
      <c r="AP14" s="9">
        <v>28</v>
      </c>
      <c r="AQ14" s="9">
        <v>28</v>
      </c>
      <c r="AR14" s="9">
        <v>397</v>
      </c>
      <c r="AS14" s="14"/>
      <c r="AU14" s="12" t="s">
        <v>11</v>
      </c>
      <c r="AV14" s="12">
        <v>2084.5500000000002</v>
      </c>
      <c r="BE14" s="9">
        <v>2022</v>
      </c>
      <c r="BF14" s="9">
        <v>282</v>
      </c>
      <c r="BG14" s="9">
        <v>297</v>
      </c>
      <c r="BH14" s="9">
        <v>322</v>
      </c>
      <c r="BI14" s="9">
        <v>318</v>
      </c>
      <c r="BJ14" s="9">
        <v>344</v>
      </c>
      <c r="BK14" s="9">
        <v>348</v>
      </c>
      <c r="BL14" s="9">
        <v>330</v>
      </c>
      <c r="BM14" s="9">
        <v>364</v>
      </c>
      <c r="BN14" s="9">
        <v>328</v>
      </c>
      <c r="BO14" s="9">
        <v>311</v>
      </c>
      <c r="BP14" s="9">
        <v>305</v>
      </c>
      <c r="BQ14" s="9">
        <v>291</v>
      </c>
      <c r="BR14" s="9">
        <v>397</v>
      </c>
      <c r="BS14" s="14"/>
    </row>
    <row r="15" spans="1:71" x14ac:dyDescent="0.25">
      <c r="A15" s="6">
        <v>2023</v>
      </c>
      <c r="B15" s="7">
        <v>1132</v>
      </c>
      <c r="C15" s="7">
        <v>954</v>
      </c>
      <c r="D15" s="7">
        <v>1269</v>
      </c>
      <c r="E15" s="7">
        <v>1181</v>
      </c>
      <c r="F15" s="7">
        <v>1279</v>
      </c>
      <c r="G15" s="7">
        <v>1191</v>
      </c>
      <c r="H15" s="7">
        <v>1232</v>
      </c>
      <c r="I15" s="7">
        <v>1222</v>
      </c>
      <c r="J15" s="7">
        <v>1078</v>
      </c>
      <c r="K15" s="7">
        <v>1148</v>
      </c>
      <c r="L15" s="7">
        <v>1160</v>
      </c>
      <c r="M15" s="7">
        <v>829</v>
      </c>
      <c r="N15" s="6">
        <f>SUM(B15:M15)</f>
        <v>13675</v>
      </c>
      <c r="O15" s="14"/>
      <c r="P15" s="10">
        <v>2023</v>
      </c>
      <c r="Q15" s="10">
        <v>646</v>
      </c>
      <c r="R15" s="10">
        <v>539</v>
      </c>
      <c r="S15" s="10">
        <v>655</v>
      </c>
      <c r="T15" s="10">
        <v>596</v>
      </c>
      <c r="U15" s="10">
        <v>571</v>
      </c>
      <c r="V15" s="10">
        <v>445</v>
      </c>
      <c r="W15" s="10">
        <v>359</v>
      </c>
      <c r="X15" s="10">
        <v>136</v>
      </c>
      <c r="Y15" s="10">
        <v>50</v>
      </c>
      <c r="Z15" s="10">
        <v>15</v>
      </c>
      <c r="AA15" s="10">
        <v>6</v>
      </c>
      <c r="AB15" s="10">
        <v>5</v>
      </c>
      <c r="AC15" s="10">
        <v>4.0229999999999997</v>
      </c>
      <c r="AD15" s="14"/>
      <c r="AE15" s="9">
        <v>2023</v>
      </c>
      <c r="AF15" s="9">
        <v>43</v>
      </c>
      <c r="AG15" s="9">
        <v>32</v>
      </c>
      <c r="AH15" s="9">
        <v>43</v>
      </c>
      <c r="AI15" s="9">
        <v>35</v>
      </c>
      <c r="AJ15" s="9">
        <v>35</v>
      </c>
      <c r="AK15" s="9">
        <v>37</v>
      </c>
      <c r="AL15" s="9">
        <v>36</v>
      </c>
      <c r="AM15" s="9">
        <v>28</v>
      </c>
      <c r="AN15" s="9">
        <v>25</v>
      </c>
      <c r="AO15" s="9">
        <v>18</v>
      </c>
      <c r="AP15" s="9">
        <v>24</v>
      </c>
      <c r="AQ15" s="9">
        <v>15</v>
      </c>
      <c r="AR15" s="9">
        <v>371</v>
      </c>
      <c r="AS15" s="14"/>
      <c r="AU15" s="12" t="s">
        <v>12</v>
      </c>
      <c r="AV15" s="12">
        <v>547.25</v>
      </c>
      <c r="BE15" s="9">
        <v>2023</v>
      </c>
      <c r="BF15" s="9">
        <v>331</v>
      </c>
      <c r="BG15" s="9">
        <v>264</v>
      </c>
      <c r="BH15" s="9">
        <v>371</v>
      </c>
      <c r="BI15" s="9">
        <v>345</v>
      </c>
      <c r="BJ15" s="9">
        <v>365</v>
      </c>
      <c r="BK15" s="9">
        <v>351</v>
      </c>
      <c r="BL15" s="9">
        <v>291</v>
      </c>
      <c r="BM15" s="9">
        <v>292</v>
      </c>
      <c r="BN15" s="9">
        <v>244</v>
      </c>
      <c r="BO15" s="9">
        <v>202</v>
      </c>
      <c r="BP15" s="9">
        <v>190</v>
      </c>
      <c r="BQ15" s="9">
        <v>141</v>
      </c>
      <c r="BR15" s="9">
        <v>371</v>
      </c>
      <c r="BS15" s="14"/>
    </row>
    <row r="16" spans="1:71" x14ac:dyDescent="0.25">
      <c r="A16" s="6" t="s">
        <v>8</v>
      </c>
      <c r="B16" s="6">
        <f t="shared" ref="B16:M16" si="1">AVERAGE(B5:B15)</f>
        <v>867.63636363636363</v>
      </c>
      <c r="C16" s="6">
        <f t="shared" si="1"/>
        <v>801.36363636363637</v>
      </c>
      <c r="D16" s="6">
        <f t="shared" si="1"/>
        <v>932.27272727272725</v>
      </c>
      <c r="E16" s="6">
        <f t="shared" si="1"/>
        <v>907.81818181818187</v>
      </c>
      <c r="F16" s="6">
        <f t="shared" si="1"/>
        <v>929.4545454545455</v>
      </c>
      <c r="G16" s="6">
        <f t="shared" si="1"/>
        <v>911.63636363636363</v>
      </c>
      <c r="H16" s="6">
        <f t="shared" si="1"/>
        <v>904.90909090909088</v>
      </c>
      <c r="I16" s="6">
        <f t="shared" si="1"/>
        <v>929.90909090909088</v>
      </c>
      <c r="J16" s="6">
        <f>AVERAGE(J5:J15)</f>
        <v>888</v>
      </c>
      <c r="K16" s="6">
        <f t="shared" si="1"/>
        <v>863.36363636363637</v>
      </c>
      <c r="L16" s="6">
        <f t="shared" si="1"/>
        <v>842.27272727272725</v>
      </c>
      <c r="M16" s="6">
        <f t="shared" si="1"/>
        <v>679.36363636363637</v>
      </c>
      <c r="N16" s="6">
        <f>AVERAGE(B16:M16)</f>
        <v>871.5</v>
      </c>
      <c r="O16" s="14"/>
      <c r="P16" s="10" t="s">
        <v>8</v>
      </c>
      <c r="Q16" s="10">
        <f t="shared" ref="Q16:AB16" si="2">AVERAGE(Q5:Q15)</f>
        <v>597.90909090909088</v>
      </c>
      <c r="R16" s="10">
        <f t="shared" si="2"/>
        <v>553.27272727272725</v>
      </c>
      <c r="S16" s="10">
        <f t="shared" si="2"/>
        <v>636.36363636363637</v>
      </c>
      <c r="T16" s="10">
        <f t="shared" si="2"/>
        <v>616.81818181818187</v>
      </c>
      <c r="U16" s="10">
        <f t="shared" si="2"/>
        <v>620</v>
      </c>
      <c r="V16" s="10">
        <f t="shared" si="2"/>
        <v>603.27272727272725</v>
      </c>
      <c r="W16" s="10">
        <f t="shared" si="2"/>
        <v>592.63636363636363</v>
      </c>
      <c r="X16" s="10">
        <f t="shared" si="2"/>
        <v>578.4545454545455</v>
      </c>
      <c r="Y16" s="10">
        <f t="shared" si="2"/>
        <v>555</v>
      </c>
      <c r="Z16" s="10">
        <f t="shared" si="2"/>
        <v>544.81818181818187</v>
      </c>
      <c r="AA16" s="10">
        <f t="shared" si="2"/>
        <v>521.18181818181813</v>
      </c>
      <c r="AB16" s="10">
        <f t="shared" si="2"/>
        <v>491</v>
      </c>
      <c r="AC16" s="10">
        <f>AVERAGE(Q16:AB16)</f>
        <v>575.89393939393949</v>
      </c>
      <c r="AD16" s="14"/>
      <c r="AE16" s="9" t="s">
        <v>8</v>
      </c>
      <c r="AF16" s="9">
        <f t="shared" ref="AF16:AP16" si="3">AVERAGE(AF5:AF15)</f>
        <v>26.181818181818183</v>
      </c>
      <c r="AG16" s="9">
        <f t="shared" si="3"/>
        <v>23.454545454545453</v>
      </c>
      <c r="AH16" s="9">
        <f t="shared" si="3"/>
        <v>26.636363636363637</v>
      </c>
      <c r="AI16" s="9">
        <f t="shared" si="3"/>
        <v>23.363636363636363</v>
      </c>
      <c r="AJ16" s="9">
        <f t="shared" si="3"/>
        <v>23.545454545454547</v>
      </c>
      <c r="AK16" s="9">
        <f t="shared" si="3"/>
        <v>22.272727272727273</v>
      </c>
      <c r="AL16" s="9">
        <f t="shared" si="3"/>
        <v>21.181818181818183</v>
      </c>
      <c r="AM16" s="9">
        <f t="shared" si="3"/>
        <v>24.454545454545453</v>
      </c>
      <c r="AN16" s="9">
        <f t="shared" si="3"/>
        <v>21.90909090909091</v>
      </c>
      <c r="AO16" s="9">
        <f t="shared" si="3"/>
        <v>22.181818181818183</v>
      </c>
      <c r="AP16" s="9">
        <f t="shared" si="3"/>
        <v>23.272727272727273</v>
      </c>
      <c r="AQ16" s="9">
        <f>AVERAGE(AQ5:AQ15)</f>
        <v>20</v>
      </c>
      <c r="AR16" s="9">
        <f>AVERAGE(AF16:AQ16)</f>
        <v>23.204545454545457</v>
      </c>
      <c r="AS16" s="14"/>
      <c r="BE16" s="9" t="s">
        <v>8</v>
      </c>
      <c r="BF16" s="9">
        <f t="shared" ref="BF16:BP16" si="4">AVERAGE(BF5:BF15)</f>
        <v>227.36363636363637</v>
      </c>
      <c r="BG16" s="9">
        <f t="shared" si="4"/>
        <v>205.36363636363637</v>
      </c>
      <c r="BH16" s="9">
        <f t="shared" si="4"/>
        <v>235.54545454545453</v>
      </c>
      <c r="BI16" s="9">
        <f t="shared" si="4"/>
        <v>231.63636363636363</v>
      </c>
      <c r="BJ16" s="9">
        <f t="shared" si="4"/>
        <v>237.90909090909091</v>
      </c>
      <c r="BK16" s="9">
        <f t="shared" si="4"/>
        <v>233</v>
      </c>
      <c r="BL16" s="9">
        <f t="shared" si="4"/>
        <v>229.27272727272728</v>
      </c>
      <c r="BM16" s="9">
        <f t="shared" si="4"/>
        <v>245.90909090909091</v>
      </c>
      <c r="BN16" s="9">
        <f t="shared" si="4"/>
        <v>235.72727272727272</v>
      </c>
      <c r="BO16" s="9">
        <f t="shared" si="4"/>
        <v>212.81818181818181</v>
      </c>
      <c r="BP16" s="9">
        <f t="shared" si="4"/>
        <v>218.81818181818181</v>
      </c>
      <c r="BQ16" s="9">
        <f>AVERAGE(BQ5:BQ15)</f>
        <v>190.27272727272728</v>
      </c>
      <c r="BR16" s="9">
        <f>AVERAGE(BF16:BQ16)</f>
        <v>225.30303030303034</v>
      </c>
      <c r="BS16" s="14"/>
    </row>
    <row r="17" spans="1:71" ht="25.2" x14ac:dyDescent="0.45">
      <c r="A17" s="86" t="s">
        <v>4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14"/>
      <c r="P17" s="86" t="s">
        <v>4</v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14"/>
      <c r="AE17" s="86" t="s">
        <v>4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14"/>
      <c r="BB17" s="12">
        <v>23.204545454545457</v>
      </c>
      <c r="BE17" s="86" t="s">
        <v>4</v>
      </c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14"/>
    </row>
    <row r="18" spans="1:71" x14ac:dyDescent="0.25">
      <c r="A18" s="89" t="s">
        <v>27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14"/>
      <c r="P18" s="89" t="s">
        <v>42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14"/>
      <c r="AE18" s="89" t="s">
        <v>43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14"/>
      <c r="BB18" s="12">
        <v>83.992424242424235</v>
      </c>
      <c r="BE18" s="89" t="s">
        <v>43</v>
      </c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14"/>
    </row>
    <row r="19" spans="1:71" x14ac:dyDescent="0.25">
      <c r="A19" s="6" t="s">
        <v>28</v>
      </c>
      <c r="B19" s="6" t="s">
        <v>29</v>
      </c>
      <c r="C19" s="6" t="s">
        <v>30</v>
      </c>
      <c r="D19" s="6" t="s">
        <v>31</v>
      </c>
      <c r="E19" s="6" t="s">
        <v>32</v>
      </c>
      <c r="F19" s="6" t="s">
        <v>31</v>
      </c>
      <c r="G19" s="6" t="s">
        <v>29</v>
      </c>
      <c r="H19" s="6" t="s">
        <v>29</v>
      </c>
      <c r="I19" s="6" t="s">
        <v>32</v>
      </c>
      <c r="J19" s="6" t="s">
        <v>33</v>
      </c>
      <c r="K19" s="6" t="s">
        <v>34</v>
      </c>
      <c r="L19" s="6" t="s">
        <v>35</v>
      </c>
      <c r="M19" s="6" t="s">
        <v>36</v>
      </c>
      <c r="N19" s="6" t="s">
        <v>37</v>
      </c>
      <c r="O19" s="14"/>
      <c r="P19" s="10" t="s">
        <v>28</v>
      </c>
      <c r="Q19" s="10" t="s">
        <v>29</v>
      </c>
      <c r="R19" s="10" t="s">
        <v>30</v>
      </c>
      <c r="S19" s="10" t="s">
        <v>31</v>
      </c>
      <c r="T19" s="10" t="s">
        <v>32</v>
      </c>
      <c r="U19" s="10" t="s">
        <v>31</v>
      </c>
      <c r="V19" s="10" t="s">
        <v>29</v>
      </c>
      <c r="W19" s="10" t="s">
        <v>29</v>
      </c>
      <c r="X19" s="10" t="s">
        <v>32</v>
      </c>
      <c r="Y19" s="10" t="s">
        <v>33</v>
      </c>
      <c r="Z19" s="10" t="s">
        <v>34</v>
      </c>
      <c r="AA19" s="10" t="s">
        <v>35</v>
      </c>
      <c r="AB19" s="10" t="s">
        <v>36</v>
      </c>
      <c r="AC19" s="10" t="s">
        <v>37</v>
      </c>
      <c r="AD19" s="14"/>
      <c r="AE19" s="9" t="s">
        <v>28</v>
      </c>
      <c r="AF19" s="9" t="s">
        <v>29</v>
      </c>
      <c r="AG19" s="9" t="s">
        <v>30</v>
      </c>
      <c r="AH19" s="9" t="s">
        <v>31</v>
      </c>
      <c r="AI19" s="9" t="s">
        <v>32</v>
      </c>
      <c r="AJ19" s="9" t="s">
        <v>31</v>
      </c>
      <c r="AK19" s="9" t="s">
        <v>29</v>
      </c>
      <c r="AL19" s="9" t="s">
        <v>29</v>
      </c>
      <c r="AM19" s="9" t="s">
        <v>32</v>
      </c>
      <c r="AN19" s="9" t="s">
        <v>33</v>
      </c>
      <c r="AO19" s="9" t="s">
        <v>34</v>
      </c>
      <c r="AP19" s="9" t="s">
        <v>35</v>
      </c>
      <c r="AQ19" s="9" t="s">
        <v>36</v>
      </c>
      <c r="AR19" s="9" t="s">
        <v>37</v>
      </c>
      <c r="AS19" s="14"/>
      <c r="AV19" s="12" t="s">
        <v>9</v>
      </c>
      <c r="AW19" s="12" t="s">
        <v>10</v>
      </c>
      <c r="AX19" s="12" t="s">
        <v>47</v>
      </c>
      <c r="AY19" s="12" t="s">
        <v>11</v>
      </c>
      <c r="AZ19" s="12" t="s">
        <v>12</v>
      </c>
      <c r="BB19" s="12">
        <v>134.95454545454541</v>
      </c>
      <c r="BE19" s="9" t="s">
        <v>28</v>
      </c>
      <c r="BF19" s="9" t="s">
        <v>29</v>
      </c>
      <c r="BG19" s="9" t="s">
        <v>30</v>
      </c>
      <c r="BH19" s="9" t="s">
        <v>31</v>
      </c>
      <c r="BI19" s="9" t="s">
        <v>32</v>
      </c>
      <c r="BJ19" s="9" t="s">
        <v>31</v>
      </c>
      <c r="BK19" s="9" t="s">
        <v>29</v>
      </c>
      <c r="BL19" s="9" t="s">
        <v>29</v>
      </c>
      <c r="BM19" s="9" t="s">
        <v>32</v>
      </c>
      <c r="BN19" s="9" t="s">
        <v>33</v>
      </c>
      <c r="BO19" s="9" t="s">
        <v>34</v>
      </c>
      <c r="BP19" s="9" t="s">
        <v>35</v>
      </c>
      <c r="BQ19" s="9" t="s">
        <v>36</v>
      </c>
      <c r="BR19" s="9" t="s">
        <v>37</v>
      </c>
      <c r="BS19" s="14"/>
    </row>
    <row r="20" spans="1:71" x14ac:dyDescent="0.25">
      <c r="A20" s="6">
        <v>2013</v>
      </c>
      <c r="B20" s="7">
        <v>2033</v>
      </c>
      <c r="C20" s="7">
        <v>1653</v>
      </c>
      <c r="D20" s="7">
        <v>1946</v>
      </c>
      <c r="E20" s="7">
        <v>2019</v>
      </c>
      <c r="F20" s="7">
        <v>1874</v>
      </c>
      <c r="G20" s="7">
        <v>1806</v>
      </c>
      <c r="H20" s="7">
        <v>1974</v>
      </c>
      <c r="I20" s="7">
        <v>2036</v>
      </c>
      <c r="J20" s="7">
        <v>1918</v>
      </c>
      <c r="K20" s="7">
        <v>1897</v>
      </c>
      <c r="L20" s="7">
        <v>1695</v>
      </c>
      <c r="M20" s="7">
        <v>1232</v>
      </c>
      <c r="N20" s="6">
        <f t="shared" ref="N20:N28" si="5">SUM(B20:M20)</f>
        <v>22083</v>
      </c>
      <c r="O20" s="14"/>
      <c r="P20" s="10">
        <v>2013</v>
      </c>
      <c r="Q20" s="10">
        <v>1381</v>
      </c>
      <c r="R20" s="10">
        <v>1169</v>
      </c>
      <c r="S20" s="10">
        <v>1302</v>
      </c>
      <c r="T20" s="10">
        <v>1409</v>
      </c>
      <c r="U20" s="10">
        <v>1274</v>
      </c>
      <c r="V20" s="10">
        <v>1217</v>
      </c>
      <c r="W20" s="10">
        <v>1393</v>
      </c>
      <c r="X20" s="10">
        <v>1441</v>
      </c>
      <c r="Y20" s="10">
        <v>1292</v>
      </c>
      <c r="Z20" s="10">
        <v>1362</v>
      </c>
      <c r="AA20" s="10">
        <v>1246</v>
      </c>
      <c r="AB20" s="10">
        <v>1099</v>
      </c>
      <c r="AC20" s="10">
        <f t="shared" ref="AC20:AC30" si="6">SUM(Q20:AB20)</f>
        <v>15585</v>
      </c>
      <c r="AD20" s="14"/>
      <c r="AE20" s="9">
        <v>2013</v>
      </c>
      <c r="AF20" s="9">
        <v>87</v>
      </c>
      <c r="AG20" s="9">
        <v>70</v>
      </c>
      <c r="AH20" s="9">
        <v>77</v>
      </c>
      <c r="AI20" s="9">
        <v>81</v>
      </c>
      <c r="AJ20" s="9">
        <v>80</v>
      </c>
      <c r="AK20" s="9">
        <v>65</v>
      </c>
      <c r="AL20" s="9">
        <v>69</v>
      </c>
      <c r="AM20" s="9">
        <v>76</v>
      </c>
      <c r="AN20" s="9">
        <v>75</v>
      </c>
      <c r="AO20" s="9">
        <v>45</v>
      </c>
      <c r="AP20" s="9">
        <v>73</v>
      </c>
      <c r="AQ20" s="9">
        <v>54</v>
      </c>
      <c r="AR20" s="9">
        <v>852</v>
      </c>
      <c r="AS20" s="14"/>
      <c r="AU20" s="12" t="s">
        <v>49</v>
      </c>
      <c r="AV20" s="12">
        <v>16113228</v>
      </c>
      <c r="AW20" s="12">
        <v>53914341</v>
      </c>
      <c r="AX20" s="12">
        <v>14278542</v>
      </c>
      <c r="AY20" s="12">
        <v>81624625</v>
      </c>
      <c r="AZ20" s="12">
        <v>27816351</v>
      </c>
      <c r="BB20" s="12">
        <v>36.174242424242422</v>
      </c>
      <c r="BE20" s="9">
        <v>2013</v>
      </c>
      <c r="BF20" s="9">
        <v>640</v>
      </c>
      <c r="BG20" s="9">
        <v>478</v>
      </c>
      <c r="BH20" s="9">
        <v>603</v>
      </c>
      <c r="BI20" s="9">
        <v>572</v>
      </c>
      <c r="BJ20" s="9">
        <v>571</v>
      </c>
      <c r="BK20" s="9">
        <v>537</v>
      </c>
      <c r="BL20" s="9">
        <v>548</v>
      </c>
      <c r="BM20" s="9">
        <v>568</v>
      </c>
      <c r="BN20" s="9">
        <v>623</v>
      </c>
      <c r="BO20" s="9">
        <v>589</v>
      </c>
      <c r="BP20" s="9">
        <v>558</v>
      </c>
      <c r="BQ20" s="9">
        <v>471</v>
      </c>
      <c r="BR20" s="9">
        <v>852</v>
      </c>
      <c r="BS20" s="14"/>
    </row>
    <row r="21" spans="1:71" x14ac:dyDescent="0.25">
      <c r="A21" s="6">
        <v>2014</v>
      </c>
      <c r="B21" s="7">
        <v>2005</v>
      </c>
      <c r="C21" s="7">
        <v>1831</v>
      </c>
      <c r="D21" s="7">
        <v>1701</v>
      </c>
      <c r="E21" s="7">
        <v>1977</v>
      </c>
      <c r="F21" s="7">
        <v>2003</v>
      </c>
      <c r="G21" s="7">
        <v>1634</v>
      </c>
      <c r="H21" s="7">
        <v>1973</v>
      </c>
      <c r="I21" s="7">
        <v>1818</v>
      </c>
      <c r="J21" s="7">
        <v>1838</v>
      </c>
      <c r="K21" s="7">
        <v>1821</v>
      </c>
      <c r="L21" s="7">
        <v>1602</v>
      </c>
      <c r="M21" s="7">
        <v>1277</v>
      </c>
      <c r="N21" s="6">
        <f t="shared" si="5"/>
        <v>21480</v>
      </c>
      <c r="O21" s="14"/>
      <c r="P21" s="10">
        <v>2014</v>
      </c>
      <c r="Q21" s="10">
        <v>1361</v>
      </c>
      <c r="R21" s="10">
        <v>125</v>
      </c>
      <c r="S21" s="10">
        <v>1142</v>
      </c>
      <c r="T21" s="10">
        <v>1336</v>
      </c>
      <c r="U21" s="10">
        <v>1322</v>
      </c>
      <c r="V21" s="10">
        <v>1125</v>
      </c>
      <c r="W21" s="10">
        <v>1342</v>
      </c>
      <c r="X21" s="10">
        <v>1229</v>
      </c>
      <c r="Y21" s="10">
        <v>1251</v>
      </c>
      <c r="Z21" s="10">
        <v>127</v>
      </c>
      <c r="AA21" s="10">
        <v>1155</v>
      </c>
      <c r="AB21" s="10">
        <v>1125</v>
      </c>
      <c r="AC21" s="10">
        <f t="shared" si="6"/>
        <v>12640</v>
      </c>
      <c r="AD21" s="14"/>
      <c r="AE21" s="9">
        <v>2014</v>
      </c>
      <c r="AF21" s="9">
        <v>79</v>
      </c>
      <c r="AG21" s="9">
        <v>74</v>
      </c>
      <c r="AH21" s="9">
        <v>76</v>
      </c>
      <c r="AI21" s="9">
        <v>86</v>
      </c>
      <c r="AJ21" s="9">
        <v>71</v>
      </c>
      <c r="AK21" s="9">
        <v>60</v>
      </c>
      <c r="AL21" s="9">
        <v>67</v>
      </c>
      <c r="AM21" s="9">
        <v>79</v>
      </c>
      <c r="AN21" s="9">
        <v>66</v>
      </c>
      <c r="AO21" s="9">
        <v>86</v>
      </c>
      <c r="AP21" s="9">
        <v>65</v>
      </c>
      <c r="AQ21" s="9">
        <v>61</v>
      </c>
      <c r="AR21" s="9">
        <v>870</v>
      </c>
      <c r="AS21" s="14"/>
      <c r="AU21" s="12" t="s">
        <v>50</v>
      </c>
      <c r="AV21" s="12">
        <v>17445129</v>
      </c>
      <c r="AW21" s="12">
        <v>54942739</v>
      </c>
      <c r="AX21" s="12">
        <v>16374243</v>
      </c>
      <c r="AY21" s="12">
        <v>86286481</v>
      </c>
      <c r="AZ21" s="12">
        <v>30093382</v>
      </c>
      <c r="BB21" s="12">
        <v>13.643939393939396</v>
      </c>
      <c r="BE21" s="9">
        <v>2014</v>
      </c>
      <c r="BF21" s="9">
        <v>623</v>
      </c>
      <c r="BG21" s="9">
        <v>553</v>
      </c>
      <c r="BH21" s="9">
        <v>511</v>
      </c>
      <c r="BI21" s="9">
        <v>593</v>
      </c>
      <c r="BJ21" s="9">
        <v>635</v>
      </c>
      <c r="BK21" s="9">
        <v>494</v>
      </c>
      <c r="BL21" s="9">
        <v>579</v>
      </c>
      <c r="BM21" s="9">
        <v>560</v>
      </c>
      <c r="BN21" s="9">
        <v>570</v>
      </c>
      <c r="BO21" s="9">
        <v>590</v>
      </c>
      <c r="BP21" s="9">
        <v>515</v>
      </c>
      <c r="BQ21" s="9">
        <v>462</v>
      </c>
      <c r="BR21" s="9">
        <v>870</v>
      </c>
      <c r="BS21" s="14"/>
    </row>
    <row r="22" spans="1:71" x14ac:dyDescent="0.25">
      <c r="A22" s="6">
        <v>2015</v>
      </c>
      <c r="B22" s="7">
        <v>1799</v>
      </c>
      <c r="C22" s="7">
        <v>1567</v>
      </c>
      <c r="D22" s="7">
        <v>2035</v>
      </c>
      <c r="E22" s="7">
        <v>1753</v>
      </c>
      <c r="F22" s="7">
        <v>1855</v>
      </c>
      <c r="G22" s="7">
        <v>1783</v>
      </c>
      <c r="H22" s="7">
        <v>1991</v>
      </c>
      <c r="I22" s="7">
        <v>1950</v>
      </c>
      <c r="J22" s="7">
        <v>1807</v>
      </c>
      <c r="K22" s="7">
        <v>1803</v>
      </c>
      <c r="L22" s="7">
        <v>1636</v>
      </c>
      <c r="M22" s="7">
        <v>1305</v>
      </c>
      <c r="N22" s="6">
        <f t="shared" si="5"/>
        <v>21284</v>
      </c>
      <c r="O22" s="14"/>
      <c r="P22" s="10">
        <v>2015</v>
      </c>
      <c r="Q22" s="10">
        <v>1159</v>
      </c>
      <c r="R22" s="10">
        <v>1039</v>
      </c>
      <c r="S22" s="10">
        <v>1365</v>
      </c>
      <c r="T22" s="10">
        <v>1122</v>
      </c>
      <c r="U22" s="10">
        <v>1178</v>
      </c>
      <c r="V22" s="10">
        <v>1175</v>
      </c>
      <c r="W22" s="10">
        <v>1261</v>
      </c>
      <c r="X22" s="10">
        <v>1296</v>
      </c>
      <c r="Y22" s="10">
        <v>116</v>
      </c>
      <c r="Z22" s="10">
        <v>1216</v>
      </c>
      <c r="AA22" s="10">
        <v>1161</v>
      </c>
      <c r="AB22" s="10">
        <v>1128</v>
      </c>
      <c r="AC22" s="10">
        <f t="shared" si="6"/>
        <v>13216</v>
      </c>
      <c r="AD22" s="14"/>
      <c r="AE22" s="9">
        <v>2015</v>
      </c>
      <c r="AF22" s="9">
        <v>77</v>
      </c>
      <c r="AG22" s="9">
        <v>75</v>
      </c>
      <c r="AH22" s="9">
        <v>93</v>
      </c>
      <c r="AI22" s="9">
        <v>86</v>
      </c>
      <c r="AJ22" s="9">
        <v>77</v>
      </c>
      <c r="AK22" s="9">
        <v>57</v>
      </c>
      <c r="AL22" s="9">
        <v>91</v>
      </c>
      <c r="AM22" s="9">
        <v>98</v>
      </c>
      <c r="AN22" s="9">
        <v>73</v>
      </c>
      <c r="AO22" s="9">
        <v>48</v>
      </c>
      <c r="AP22" s="9">
        <v>62</v>
      </c>
      <c r="AQ22" s="9">
        <v>63</v>
      </c>
      <c r="AR22" s="9">
        <v>900</v>
      </c>
      <c r="AS22" s="14"/>
      <c r="AU22" s="12" t="s">
        <v>51</v>
      </c>
      <c r="AV22" s="12">
        <f>(AV20+AV21)</f>
        <v>33558357</v>
      </c>
      <c r="AW22" s="12">
        <f>(AW20+AW21)</f>
        <v>108857080</v>
      </c>
      <c r="AX22" s="12">
        <f>(AX20+AX21)</f>
        <v>30652785</v>
      </c>
      <c r="AY22" s="12">
        <f>(AY20+AY21)</f>
        <v>167911106</v>
      </c>
      <c r="AZ22" s="12">
        <f>(AZ20+AZ21)</f>
        <v>57909733</v>
      </c>
      <c r="BE22" s="9">
        <v>2015</v>
      </c>
      <c r="BF22" s="9">
        <v>583</v>
      </c>
      <c r="BG22" s="9">
        <v>468</v>
      </c>
      <c r="BH22" s="9">
        <v>590</v>
      </c>
      <c r="BI22" s="9">
        <v>554</v>
      </c>
      <c r="BJ22" s="9">
        <v>592</v>
      </c>
      <c r="BK22" s="9">
        <v>515</v>
      </c>
      <c r="BL22" s="9">
        <v>669</v>
      </c>
      <c r="BM22" s="9">
        <v>586</v>
      </c>
      <c r="BN22" s="9">
        <v>578</v>
      </c>
      <c r="BO22" s="9">
        <v>544</v>
      </c>
      <c r="BP22" s="9">
        <v>513</v>
      </c>
      <c r="BQ22" s="9">
        <v>448</v>
      </c>
      <c r="BR22" s="9">
        <v>900</v>
      </c>
      <c r="BS22" s="14"/>
    </row>
    <row r="23" spans="1:71" x14ac:dyDescent="0.25">
      <c r="A23" s="6">
        <v>2016</v>
      </c>
      <c r="B23" s="7">
        <v>1822</v>
      </c>
      <c r="C23" s="7">
        <v>1690</v>
      </c>
      <c r="D23" s="7">
        <v>2081</v>
      </c>
      <c r="E23" s="7">
        <v>1951</v>
      </c>
      <c r="F23" s="7">
        <v>1950</v>
      </c>
      <c r="G23" s="7">
        <v>1914</v>
      </c>
      <c r="H23" s="7">
        <v>1853</v>
      </c>
      <c r="I23" s="7">
        <v>1932</v>
      </c>
      <c r="J23" s="7">
        <v>1782</v>
      </c>
      <c r="K23" s="7">
        <v>1557</v>
      </c>
      <c r="L23" s="7">
        <v>1677</v>
      </c>
      <c r="M23" s="7">
        <v>1349</v>
      </c>
      <c r="N23" s="6">
        <f t="shared" si="5"/>
        <v>21558</v>
      </c>
      <c r="O23" s="14"/>
      <c r="P23" s="10">
        <v>2016</v>
      </c>
      <c r="Q23" s="10">
        <v>1228</v>
      </c>
      <c r="R23" s="10">
        <v>1142</v>
      </c>
      <c r="S23" s="10">
        <v>1396</v>
      </c>
      <c r="T23" s="10">
        <v>1285</v>
      </c>
      <c r="U23" s="10">
        <v>1315</v>
      </c>
      <c r="V23" s="10">
        <v>1285</v>
      </c>
      <c r="W23" s="10">
        <v>1211</v>
      </c>
      <c r="X23" s="10">
        <v>1256</v>
      </c>
      <c r="Y23" s="10">
        <v>1188</v>
      </c>
      <c r="Z23" s="10">
        <v>1081</v>
      </c>
      <c r="AA23" s="10">
        <v>1206</v>
      </c>
      <c r="AB23" s="10">
        <v>1162</v>
      </c>
      <c r="AC23" s="10">
        <f t="shared" si="6"/>
        <v>14755</v>
      </c>
      <c r="AD23" s="14"/>
      <c r="AE23" s="9">
        <v>2016</v>
      </c>
      <c r="AF23" s="9">
        <v>74</v>
      </c>
      <c r="AG23" s="9">
        <v>67</v>
      </c>
      <c r="AH23" s="9">
        <v>77</v>
      </c>
      <c r="AI23" s="9">
        <v>86</v>
      </c>
      <c r="AJ23" s="9">
        <v>82</v>
      </c>
      <c r="AK23" s="9">
        <v>63</v>
      </c>
      <c r="AL23" s="9">
        <v>79</v>
      </c>
      <c r="AM23" s="9">
        <v>79</v>
      </c>
      <c r="AN23" s="9">
        <v>76</v>
      </c>
      <c r="AO23" s="9">
        <v>68</v>
      </c>
      <c r="AP23" s="9">
        <v>71</v>
      </c>
      <c r="AQ23" s="9">
        <v>60</v>
      </c>
      <c r="AR23" s="9">
        <v>882</v>
      </c>
      <c r="AS23" s="14"/>
      <c r="AU23" s="12" t="s">
        <v>52</v>
      </c>
      <c r="AV23" s="12">
        <f>AV22/2</f>
        <v>16779178.5</v>
      </c>
      <c r="AW23" s="12">
        <f>AW22/2</f>
        <v>54428540</v>
      </c>
      <c r="AX23" s="12">
        <f>AX22/2</f>
        <v>15326392.5</v>
      </c>
      <c r="AY23" s="12">
        <f>AY22/2</f>
        <v>83955553</v>
      </c>
      <c r="AZ23" s="12">
        <f>AZ22/2</f>
        <v>28954866.5</v>
      </c>
      <c r="BE23" s="9">
        <v>2016</v>
      </c>
      <c r="BF23" s="9">
        <v>570</v>
      </c>
      <c r="BG23" s="9">
        <v>484</v>
      </c>
      <c r="BH23" s="9">
        <v>595</v>
      </c>
      <c r="BI23" s="9">
        <v>592</v>
      </c>
      <c r="BJ23" s="9">
        <v>579</v>
      </c>
      <c r="BK23" s="9">
        <v>560</v>
      </c>
      <c r="BL23" s="9">
        <v>592</v>
      </c>
      <c r="BM23" s="9">
        <v>620</v>
      </c>
      <c r="BN23" s="9">
        <v>572</v>
      </c>
      <c r="BO23" s="9">
        <v>495</v>
      </c>
      <c r="BP23" s="9">
        <v>533</v>
      </c>
      <c r="BQ23" s="9">
        <v>518</v>
      </c>
      <c r="BR23" s="9">
        <v>882</v>
      </c>
      <c r="BS23" s="14"/>
    </row>
    <row r="24" spans="1:71" x14ac:dyDescent="0.25">
      <c r="A24" s="6">
        <v>2017</v>
      </c>
      <c r="B24" s="7">
        <v>1934</v>
      </c>
      <c r="C24" s="7">
        <v>1814</v>
      </c>
      <c r="D24" s="7">
        <v>2174</v>
      </c>
      <c r="E24" s="7">
        <v>1793</v>
      </c>
      <c r="F24" s="7">
        <v>2180</v>
      </c>
      <c r="G24" s="7">
        <v>1862</v>
      </c>
      <c r="H24" s="7">
        <v>1916</v>
      </c>
      <c r="I24" s="7">
        <v>2162</v>
      </c>
      <c r="J24" s="7">
        <v>1851</v>
      </c>
      <c r="K24" s="7">
        <v>1940</v>
      </c>
      <c r="L24" s="7">
        <v>1776</v>
      </c>
      <c r="M24" s="7">
        <v>1428</v>
      </c>
      <c r="N24" s="6">
        <f t="shared" si="5"/>
        <v>22830</v>
      </c>
      <c r="O24" s="14"/>
      <c r="P24" s="10">
        <v>2017</v>
      </c>
      <c r="Q24" s="10">
        <v>1269</v>
      </c>
      <c r="R24" s="10">
        <v>1203</v>
      </c>
      <c r="S24" s="10">
        <v>1495</v>
      </c>
      <c r="T24" s="10">
        <v>1146</v>
      </c>
      <c r="U24" s="10">
        <v>1443</v>
      </c>
      <c r="V24" s="10">
        <v>1212</v>
      </c>
      <c r="W24" s="10">
        <v>1231</v>
      </c>
      <c r="X24" s="10">
        <v>1444</v>
      </c>
      <c r="Y24" s="10">
        <v>1222</v>
      </c>
      <c r="Z24" s="10">
        <v>1317</v>
      </c>
      <c r="AA24" s="10">
        <v>127</v>
      </c>
      <c r="AB24" s="10">
        <v>1206</v>
      </c>
      <c r="AC24" s="10">
        <f t="shared" si="6"/>
        <v>14315</v>
      </c>
      <c r="AD24" s="14"/>
      <c r="AE24" s="9">
        <v>2017</v>
      </c>
      <c r="AF24" s="9">
        <v>96</v>
      </c>
      <c r="AG24" s="9">
        <v>86</v>
      </c>
      <c r="AH24" s="9">
        <v>85</v>
      </c>
      <c r="AI24" s="9">
        <v>95</v>
      </c>
      <c r="AJ24" s="9">
        <v>94</v>
      </c>
      <c r="AK24" s="9">
        <v>100</v>
      </c>
      <c r="AL24" s="9">
        <v>92</v>
      </c>
      <c r="AM24" s="9">
        <v>96</v>
      </c>
      <c r="AN24" s="9">
        <v>78</v>
      </c>
      <c r="AO24" s="9">
        <v>85</v>
      </c>
      <c r="AP24" s="9">
        <v>68</v>
      </c>
      <c r="AQ24" s="9">
        <v>82</v>
      </c>
      <c r="AR24" s="9">
        <v>1.0569999999999999</v>
      </c>
      <c r="AS24" s="14"/>
      <c r="AU24" s="12" t="s">
        <v>53</v>
      </c>
      <c r="AV24" s="12">
        <f>100-(AV25+AV26)</f>
        <v>99.991373892351163</v>
      </c>
      <c r="AW24" s="12">
        <f>100-(AW25+AW26)</f>
        <v>99.994361946875671</v>
      </c>
      <c r="AX24" s="12">
        <f>100-(AX25+AX26)</f>
        <v>99.996210915256157</v>
      </c>
      <c r="AY24" s="12">
        <f>100-(AY25+AY26)</f>
        <v>99.993522739347569</v>
      </c>
      <c r="AZ24" s="12">
        <f>100-(AZ25+AZ26)</f>
        <v>99.994964507952403</v>
      </c>
      <c r="BE24" s="9">
        <v>2017</v>
      </c>
      <c r="BF24" s="9">
        <v>605</v>
      </c>
      <c r="BG24" s="9">
        <v>547</v>
      </c>
      <c r="BH24" s="9">
        <v>616</v>
      </c>
      <c r="BI24" s="9">
        <v>572</v>
      </c>
      <c r="BJ24" s="9">
        <v>628</v>
      </c>
      <c r="BK24" s="9">
        <v>582</v>
      </c>
      <c r="BL24" s="9">
        <v>611</v>
      </c>
      <c r="BM24" s="9">
        <v>666</v>
      </c>
      <c r="BN24" s="9">
        <v>595</v>
      </c>
      <c r="BO24" s="9">
        <v>616</v>
      </c>
      <c r="BP24" s="9">
        <v>559</v>
      </c>
      <c r="BQ24" s="9">
        <v>528</v>
      </c>
      <c r="BR24" s="9">
        <v>1.0569999999999999</v>
      </c>
      <c r="BS24" s="14"/>
    </row>
    <row r="25" spans="1:71" x14ac:dyDescent="0.25">
      <c r="A25" s="6">
        <v>2018</v>
      </c>
      <c r="B25" s="7">
        <v>2083</v>
      </c>
      <c r="C25" s="7">
        <v>1812</v>
      </c>
      <c r="D25" s="7">
        <v>2092</v>
      </c>
      <c r="E25" s="7">
        <v>2133</v>
      </c>
      <c r="F25" s="7">
        <v>2185</v>
      </c>
      <c r="G25" s="7">
        <v>1972</v>
      </c>
      <c r="H25" s="7">
        <v>2115</v>
      </c>
      <c r="I25" s="7">
        <v>2319</v>
      </c>
      <c r="J25" s="7">
        <v>1936</v>
      </c>
      <c r="K25" s="7">
        <v>2184</v>
      </c>
      <c r="L25" s="7">
        <v>1900</v>
      </c>
      <c r="M25" s="7">
        <v>1454</v>
      </c>
      <c r="N25" s="6">
        <f t="shared" si="5"/>
        <v>24185</v>
      </c>
      <c r="O25" s="14"/>
      <c r="P25" s="10">
        <v>2018</v>
      </c>
      <c r="Q25" s="10">
        <v>1362</v>
      </c>
      <c r="R25" s="10">
        <v>1166</v>
      </c>
      <c r="S25" s="10">
        <v>1354</v>
      </c>
      <c r="T25" s="10">
        <v>1419</v>
      </c>
      <c r="U25" s="10">
        <v>1471</v>
      </c>
      <c r="V25" s="10">
        <v>1303</v>
      </c>
      <c r="W25" s="10">
        <v>1398</v>
      </c>
      <c r="X25" s="10">
        <v>1519</v>
      </c>
      <c r="Y25" s="10">
        <v>1251</v>
      </c>
      <c r="Z25" s="10">
        <v>1492</v>
      </c>
      <c r="AA25" s="10">
        <v>1326</v>
      </c>
      <c r="AB25" s="10">
        <v>1186</v>
      </c>
      <c r="AC25" s="10">
        <f t="shared" si="6"/>
        <v>16247</v>
      </c>
      <c r="AD25" s="14"/>
      <c r="AE25" s="9">
        <v>2018</v>
      </c>
      <c r="AF25" s="9">
        <v>101</v>
      </c>
      <c r="AG25" s="9">
        <v>83</v>
      </c>
      <c r="AH25" s="9">
        <v>85</v>
      </c>
      <c r="AI25" s="9">
        <v>81</v>
      </c>
      <c r="AJ25" s="9">
        <v>94</v>
      </c>
      <c r="AK25" s="9">
        <v>80</v>
      </c>
      <c r="AL25" s="9">
        <v>91</v>
      </c>
      <c r="AM25" s="9">
        <v>113</v>
      </c>
      <c r="AN25" s="9">
        <v>78</v>
      </c>
      <c r="AO25" s="9">
        <v>89</v>
      </c>
      <c r="AP25" s="9">
        <v>93</v>
      </c>
      <c r="AQ25" s="9">
        <v>92</v>
      </c>
      <c r="AR25" s="9">
        <v>1.08</v>
      </c>
      <c r="AS25" s="14"/>
      <c r="AU25" s="12" t="s">
        <v>54</v>
      </c>
      <c r="AV25" s="12">
        <f>100*(AV4/AV23)</f>
        <v>5.1939372359618204E-3</v>
      </c>
      <c r="AW25" s="12">
        <f>100*(AV5/AW23)</f>
        <v>3.5471647778904233E-3</v>
      </c>
      <c r="AX25" s="12">
        <f>100*(AV6/AX23)</f>
        <v>2.3456922429723756E-3</v>
      </c>
      <c r="AY25" s="12">
        <f>100*(AV7/AY23)</f>
        <v>3.9943397192559738E-3</v>
      </c>
      <c r="AZ25" s="12">
        <f>100*(AV8/AZ23)</f>
        <v>3.145481606692954E-3</v>
      </c>
      <c r="BE25" s="9">
        <v>2018</v>
      </c>
      <c r="BF25" s="9">
        <v>658</v>
      </c>
      <c r="BG25" s="9">
        <v>577</v>
      </c>
      <c r="BH25" s="9">
        <v>666</v>
      </c>
      <c r="BI25" s="9">
        <v>629</v>
      </c>
      <c r="BJ25" s="9">
        <v>655</v>
      </c>
      <c r="BK25" s="9">
        <v>604</v>
      </c>
      <c r="BL25" s="9">
        <v>649</v>
      </c>
      <c r="BM25" s="9">
        <v>712</v>
      </c>
      <c r="BN25" s="9">
        <v>614</v>
      </c>
      <c r="BO25" s="9">
        <v>689</v>
      </c>
      <c r="BP25" s="9">
        <v>616</v>
      </c>
      <c r="BQ25" s="9">
        <v>583</v>
      </c>
      <c r="BR25" s="9">
        <v>1.08</v>
      </c>
      <c r="BS25" s="14"/>
    </row>
    <row r="26" spans="1:71" x14ac:dyDescent="0.25">
      <c r="A26" s="6">
        <v>2019</v>
      </c>
      <c r="B26" s="7">
        <v>2152</v>
      </c>
      <c r="C26" s="7">
        <v>2124</v>
      </c>
      <c r="D26" s="7">
        <v>1823</v>
      </c>
      <c r="E26" s="7">
        <v>2259</v>
      </c>
      <c r="F26" s="7">
        <v>2172</v>
      </c>
      <c r="G26" s="7">
        <v>1919</v>
      </c>
      <c r="H26" s="7">
        <v>2159</v>
      </c>
      <c r="I26" s="7">
        <v>2086</v>
      </c>
      <c r="J26" s="7">
        <v>2024</v>
      </c>
      <c r="K26" s="7">
        <v>2106</v>
      </c>
      <c r="L26" s="7">
        <v>1820</v>
      </c>
      <c r="M26" s="7">
        <v>1594</v>
      </c>
      <c r="N26" s="6">
        <f t="shared" si="5"/>
        <v>24238</v>
      </c>
      <c r="O26" s="14"/>
      <c r="P26" s="10">
        <v>2019</v>
      </c>
      <c r="Q26" s="10">
        <v>142</v>
      </c>
      <c r="R26" s="10">
        <v>1388</v>
      </c>
      <c r="S26" s="10">
        <v>1168</v>
      </c>
      <c r="T26" s="10">
        <v>1469</v>
      </c>
      <c r="U26" s="10">
        <v>1389</v>
      </c>
      <c r="V26" s="10">
        <v>1203</v>
      </c>
      <c r="W26" s="10">
        <v>1397</v>
      </c>
      <c r="X26" s="10">
        <v>1352</v>
      </c>
      <c r="Y26" s="10">
        <v>1291</v>
      </c>
      <c r="Z26" s="10">
        <v>1389</v>
      </c>
      <c r="AA26" s="10">
        <v>1211</v>
      </c>
      <c r="AB26" s="10">
        <v>1187</v>
      </c>
      <c r="AC26" s="10">
        <f t="shared" si="6"/>
        <v>14586</v>
      </c>
      <c r="AD26" s="14"/>
      <c r="AE26" s="9">
        <v>2019</v>
      </c>
      <c r="AF26" s="9">
        <v>98</v>
      </c>
      <c r="AG26" s="9">
        <v>87</v>
      </c>
      <c r="AH26" s="9">
        <v>94</v>
      </c>
      <c r="AI26" s="9">
        <v>97</v>
      </c>
      <c r="AJ26" s="9">
        <v>82</v>
      </c>
      <c r="AK26" s="9">
        <v>89</v>
      </c>
      <c r="AL26" s="9">
        <v>80</v>
      </c>
      <c r="AM26" s="9">
        <v>75</v>
      </c>
      <c r="AN26" s="9">
        <v>93</v>
      </c>
      <c r="AO26" s="9">
        <v>107</v>
      </c>
      <c r="AP26" s="9">
        <v>66</v>
      </c>
      <c r="AQ26" s="9">
        <v>91</v>
      </c>
      <c r="AR26" s="9">
        <v>1.0589999999999999</v>
      </c>
      <c r="AS26" s="14"/>
      <c r="AU26" s="12" t="s">
        <v>55</v>
      </c>
      <c r="AV26" s="12">
        <f>100*(AV11/AV23)</f>
        <v>3.4321704128721202E-3</v>
      </c>
      <c r="AW26" s="12">
        <f>100*(AV12/AW23)</f>
        <v>2.0908883464447144E-3</v>
      </c>
      <c r="AX26" s="12">
        <f>100*(AV13/AX23)</f>
        <v>1.4433925008771633E-3</v>
      </c>
      <c r="AY26" s="12">
        <f>100*(AV14/AY23)</f>
        <v>2.4829209331752007E-3</v>
      </c>
      <c r="AZ26" s="12">
        <f>100*(AV15/AZ23)</f>
        <v>1.8900104409046402E-3</v>
      </c>
      <c r="BE26" s="9">
        <v>2019</v>
      </c>
      <c r="BF26" s="9">
        <v>639</v>
      </c>
      <c r="BG26" s="9">
        <v>646</v>
      </c>
      <c r="BH26" s="9">
        <v>563</v>
      </c>
      <c r="BI26" s="9">
        <v>664</v>
      </c>
      <c r="BJ26" s="9">
        <v>663</v>
      </c>
      <c r="BK26" s="9">
        <v>594</v>
      </c>
      <c r="BL26" s="9">
        <v>653</v>
      </c>
      <c r="BM26" s="9">
        <v>670</v>
      </c>
      <c r="BN26" s="9">
        <v>660</v>
      </c>
      <c r="BO26" s="9">
        <v>679</v>
      </c>
      <c r="BP26" s="9">
        <v>622</v>
      </c>
      <c r="BQ26" s="9">
        <v>626</v>
      </c>
      <c r="BR26" s="9">
        <v>1.0589999999999999</v>
      </c>
      <c r="BS26" s="14"/>
    </row>
    <row r="27" spans="1:71" x14ac:dyDescent="0.25">
      <c r="A27" s="6">
        <v>2020</v>
      </c>
      <c r="B27" s="7">
        <v>2181</v>
      </c>
      <c r="C27" s="7">
        <v>1966</v>
      </c>
      <c r="D27" s="7">
        <v>2179</v>
      </c>
      <c r="E27" s="7">
        <v>1574</v>
      </c>
      <c r="F27" s="7">
        <v>1312</v>
      </c>
      <c r="G27" s="7">
        <v>1542</v>
      </c>
      <c r="H27" s="7">
        <v>1824</v>
      </c>
      <c r="I27" s="7">
        <v>1781</v>
      </c>
      <c r="J27" s="7">
        <v>1897</v>
      </c>
      <c r="K27" s="7">
        <v>1867</v>
      </c>
      <c r="L27" s="7">
        <v>1831</v>
      </c>
      <c r="M27" s="7">
        <v>1367</v>
      </c>
      <c r="N27" s="6">
        <f t="shared" si="5"/>
        <v>21321</v>
      </c>
      <c r="O27" s="14"/>
      <c r="P27" s="10">
        <v>2020</v>
      </c>
      <c r="Q27" s="10">
        <v>1375</v>
      </c>
      <c r="R27" s="10">
        <v>1277</v>
      </c>
      <c r="S27" s="10">
        <v>1369</v>
      </c>
      <c r="T27" s="10">
        <v>991</v>
      </c>
      <c r="U27" s="10">
        <v>844</v>
      </c>
      <c r="V27" s="10">
        <v>974</v>
      </c>
      <c r="W27" s="10">
        <v>1166</v>
      </c>
      <c r="X27" s="10">
        <v>1128</v>
      </c>
      <c r="Y27" s="10">
        <v>1172</v>
      </c>
      <c r="Z27" s="10">
        <v>1217</v>
      </c>
      <c r="AA27" s="10">
        <v>1232</v>
      </c>
      <c r="AB27" s="10">
        <v>1055</v>
      </c>
      <c r="AC27" s="10">
        <f t="shared" si="6"/>
        <v>13800</v>
      </c>
      <c r="AD27" s="14"/>
      <c r="AE27" s="9">
        <v>2020</v>
      </c>
      <c r="AF27" s="9">
        <v>105</v>
      </c>
      <c r="AG27" s="9">
        <v>98</v>
      </c>
      <c r="AH27" s="9">
        <v>104</v>
      </c>
      <c r="AI27" s="9">
        <v>62</v>
      </c>
      <c r="AJ27" s="9">
        <v>61</v>
      </c>
      <c r="AK27" s="9">
        <v>66</v>
      </c>
      <c r="AL27" s="9">
        <v>63</v>
      </c>
      <c r="AM27" s="9">
        <v>65</v>
      </c>
      <c r="AN27" s="9">
        <v>79</v>
      </c>
      <c r="AO27" s="9">
        <v>70</v>
      </c>
      <c r="AP27" s="9">
        <v>76</v>
      </c>
      <c r="AQ27" s="9">
        <v>60</v>
      </c>
      <c r="AR27" s="9">
        <v>909</v>
      </c>
      <c r="AS27" s="14"/>
      <c r="BE27" s="9">
        <v>2020</v>
      </c>
      <c r="BF27" s="9">
        <v>718</v>
      </c>
      <c r="BG27" s="9">
        <v>608</v>
      </c>
      <c r="BH27" s="9">
        <v>718</v>
      </c>
      <c r="BI27" s="9">
        <v>514</v>
      </c>
      <c r="BJ27" s="9">
        <v>415</v>
      </c>
      <c r="BK27" s="9">
        <v>497</v>
      </c>
      <c r="BL27" s="9">
        <v>594</v>
      </c>
      <c r="BM27" s="9">
        <v>589</v>
      </c>
      <c r="BN27" s="9">
        <v>650</v>
      </c>
      <c r="BO27" s="9">
        <v>620</v>
      </c>
      <c r="BP27" s="9">
        <v>597</v>
      </c>
      <c r="BQ27" s="9">
        <v>564</v>
      </c>
      <c r="BR27" s="9">
        <v>909</v>
      </c>
      <c r="BS27" s="14"/>
    </row>
    <row r="28" spans="1:71" x14ac:dyDescent="0.25">
      <c r="A28" s="6">
        <v>2021</v>
      </c>
      <c r="B28" s="7">
        <v>1796</v>
      </c>
      <c r="C28" s="7">
        <v>1812</v>
      </c>
      <c r="D28" s="7">
        <v>1946</v>
      </c>
      <c r="E28" s="7">
        <v>1749</v>
      </c>
      <c r="F28" s="7">
        <v>1816</v>
      </c>
      <c r="G28" s="7">
        <v>1859</v>
      </c>
      <c r="H28" s="7">
        <v>2055</v>
      </c>
      <c r="I28" s="7">
        <v>2124</v>
      </c>
      <c r="J28" s="7">
        <v>1980</v>
      </c>
      <c r="K28" s="7">
        <v>2074</v>
      </c>
      <c r="L28" s="7">
        <v>1928</v>
      </c>
      <c r="M28" s="7">
        <v>1654</v>
      </c>
      <c r="N28" s="6">
        <f t="shared" si="5"/>
        <v>22793</v>
      </c>
      <c r="O28" s="14"/>
      <c r="P28" s="10">
        <v>2021</v>
      </c>
      <c r="Q28" s="10">
        <v>1152</v>
      </c>
      <c r="R28" s="10">
        <v>1145</v>
      </c>
      <c r="S28" s="10">
        <v>122</v>
      </c>
      <c r="T28" s="10">
        <v>1065</v>
      </c>
      <c r="U28" s="10">
        <v>1135</v>
      </c>
      <c r="V28" s="10">
        <v>1137</v>
      </c>
      <c r="W28" s="10">
        <v>1269</v>
      </c>
      <c r="X28" s="10">
        <v>1278</v>
      </c>
      <c r="Y28" s="10">
        <v>1215</v>
      </c>
      <c r="Z28" s="10">
        <v>1251</v>
      </c>
      <c r="AA28" s="10">
        <v>1244</v>
      </c>
      <c r="AB28" s="10">
        <v>1269</v>
      </c>
      <c r="AC28" s="10">
        <f t="shared" si="6"/>
        <v>13282</v>
      </c>
      <c r="AD28" s="14"/>
      <c r="AE28" s="9">
        <v>2021</v>
      </c>
      <c r="AF28" s="9">
        <v>79</v>
      </c>
      <c r="AG28" s="9">
        <v>78</v>
      </c>
      <c r="AH28" s="9">
        <v>93</v>
      </c>
      <c r="AI28" s="9">
        <v>77</v>
      </c>
      <c r="AJ28" s="9">
        <v>110</v>
      </c>
      <c r="AK28" s="9">
        <v>87</v>
      </c>
      <c r="AL28" s="9">
        <v>113</v>
      </c>
      <c r="AM28" s="9">
        <v>108</v>
      </c>
      <c r="AN28" s="9">
        <v>102</v>
      </c>
      <c r="AO28" s="9">
        <v>97</v>
      </c>
      <c r="AP28" s="9">
        <v>85</v>
      </c>
      <c r="AQ28" s="9">
        <v>86</v>
      </c>
      <c r="AR28" s="9">
        <v>1.115</v>
      </c>
      <c r="AS28" s="14"/>
      <c r="BE28" s="9">
        <v>2021</v>
      </c>
      <c r="BF28" s="9">
        <v>579</v>
      </c>
      <c r="BG28" s="9">
        <v>559</v>
      </c>
      <c r="BH28" s="9">
        <v>622</v>
      </c>
      <c r="BI28" s="9">
        <v>583</v>
      </c>
      <c r="BJ28" s="9">
        <v>592</v>
      </c>
      <c r="BK28" s="9">
        <v>649</v>
      </c>
      <c r="BL28" s="9">
        <v>694</v>
      </c>
      <c r="BM28" s="9">
        <v>721</v>
      </c>
      <c r="BN28" s="9">
        <v>675</v>
      </c>
      <c r="BO28" s="9">
        <v>755</v>
      </c>
      <c r="BP28" s="9">
        <v>669</v>
      </c>
      <c r="BQ28" s="9">
        <v>650</v>
      </c>
      <c r="BR28" s="9">
        <v>1.115</v>
      </c>
      <c r="BS28" s="14"/>
    </row>
    <row r="29" spans="1:71" x14ac:dyDescent="0.25">
      <c r="A29" s="6">
        <v>2022</v>
      </c>
      <c r="B29" s="7">
        <v>2051</v>
      </c>
      <c r="C29" s="7">
        <v>2149</v>
      </c>
      <c r="D29" s="7">
        <v>2427</v>
      </c>
      <c r="E29" s="7">
        <v>2184</v>
      </c>
      <c r="F29" s="7">
        <v>2442</v>
      </c>
      <c r="G29" s="7">
        <v>2150</v>
      </c>
      <c r="H29" s="7">
        <v>2206</v>
      </c>
      <c r="I29" s="7">
        <v>2458</v>
      </c>
      <c r="J29" s="7">
        <v>2196</v>
      </c>
      <c r="K29" s="7">
        <v>2111</v>
      </c>
      <c r="L29" s="7">
        <v>1993</v>
      </c>
      <c r="M29" s="7">
        <v>1768</v>
      </c>
      <c r="N29" s="6">
        <f>SUM(B29:M29)</f>
        <v>26135</v>
      </c>
      <c r="O29" s="14"/>
      <c r="P29" s="10">
        <v>2022</v>
      </c>
      <c r="Q29" s="10">
        <v>1247</v>
      </c>
      <c r="R29" s="10">
        <v>1289</v>
      </c>
      <c r="S29" s="10">
        <v>1506</v>
      </c>
      <c r="T29" s="10">
        <v>1281</v>
      </c>
      <c r="U29" s="10">
        <v>1447</v>
      </c>
      <c r="V29" s="10">
        <v>1243</v>
      </c>
      <c r="W29" s="10">
        <v>1255</v>
      </c>
      <c r="X29" s="10">
        <v>1398</v>
      </c>
      <c r="Y29" s="10">
        <v>1301</v>
      </c>
      <c r="Z29" s="10">
        <v>1207</v>
      </c>
      <c r="AA29" s="10">
        <v>1128</v>
      </c>
      <c r="AB29" s="10">
        <v>122</v>
      </c>
      <c r="AC29" s="10">
        <f t="shared" si="6"/>
        <v>14424</v>
      </c>
      <c r="AD29" s="14"/>
      <c r="AE29" s="9">
        <v>2022</v>
      </c>
      <c r="AF29" s="9">
        <v>110</v>
      </c>
      <c r="AG29" s="9">
        <v>91</v>
      </c>
      <c r="AH29" s="9">
        <v>102</v>
      </c>
      <c r="AI29" s="9">
        <v>121</v>
      </c>
      <c r="AJ29" s="9">
        <v>95</v>
      </c>
      <c r="AK29" s="9">
        <v>102</v>
      </c>
      <c r="AL29" s="9">
        <v>96</v>
      </c>
      <c r="AM29" s="9">
        <v>112</v>
      </c>
      <c r="AN29" s="9">
        <v>84</v>
      </c>
      <c r="AO29" s="9">
        <v>106</v>
      </c>
      <c r="AP29" s="9">
        <v>77</v>
      </c>
      <c r="AQ29" s="9">
        <v>106</v>
      </c>
      <c r="AR29" s="9">
        <v>1.202</v>
      </c>
      <c r="AS29" s="14"/>
      <c r="BE29" s="9">
        <v>2022</v>
      </c>
      <c r="BF29" s="9">
        <v>678</v>
      </c>
      <c r="BG29" s="9">
        <v>712</v>
      </c>
      <c r="BH29" s="9">
        <v>765</v>
      </c>
      <c r="BI29" s="9">
        <v>726</v>
      </c>
      <c r="BJ29" s="9">
        <v>788</v>
      </c>
      <c r="BK29" s="9">
        <v>738</v>
      </c>
      <c r="BL29" s="9">
        <v>741</v>
      </c>
      <c r="BM29" s="9">
        <v>837</v>
      </c>
      <c r="BN29" s="9">
        <v>713</v>
      </c>
      <c r="BO29" s="9">
        <v>723</v>
      </c>
      <c r="BP29" s="9">
        <v>740</v>
      </c>
      <c r="BQ29" s="9">
        <v>663</v>
      </c>
      <c r="BR29" s="9">
        <v>1.202</v>
      </c>
      <c r="BS29" s="14"/>
    </row>
    <row r="30" spans="1:71" x14ac:dyDescent="0.25">
      <c r="A30" s="6">
        <v>2023</v>
      </c>
      <c r="B30" s="7">
        <v>2534</v>
      </c>
      <c r="C30" s="7">
        <v>2024</v>
      </c>
      <c r="D30" s="7">
        <v>2645</v>
      </c>
      <c r="E30" s="7">
        <v>2159</v>
      </c>
      <c r="F30" s="7">
        <v>2498</v>
      </c>
      <c r="G30" s="7">
        <v>2152</v>
      </c>
      <c r="H30" s="7">
        <v>2285</v>
      </c>
      <c r="I30" s="7">
        <v>2502</v>
      </c>
      <c r="J30" s="7">
        <v>2195</v>
      </c>
      <c r="K30" s="7">
        <v>2362</v>
      </c>
      <c r="L30" s="7">
        <v>2072</v>
      </c>
      <c r="M30" s="7">
        <v>1513</v>
      </c>
      <c r="N30" s="6">
        <f>SUM(B30:M30)</f>
        <v>26941</v>
      </c>
      <c r="O30" s="14"/>
      <c r="P30" s="10">
        <v>2023</v>
      </c>
      <c r="Q30" s="10">
        <v>1236</v>
      </c>
      <c r="R30" s="10">
        <v>964</v>
      </c>
      <c r="S30" s="10">
        <v>1212</v>
      </c>
      <c r="T30" s="10">
        <v>951</v>
      </c>
      <c r="U30" s="10">
        <v>1007</v>
      </c>
      <c r="V30" s="10">
        <v>745</v>
      </c>
      <c r="W30" s="10">
        <v>582</v>
      </c>
      <c r="X30" s="10">
        <v>430</v>
      </c>
      <c r="Y30" s="10">
        <v>91</v>
      </c>
      <c r="Z30" s="10">
        <v>19</v>
      </c>
      <c r="AA30" s="10">
        <v>12</v>
      </c>
      <c r="AB30" s="10">
        <v>122</v>
      </c>
      <c r="AC30" s="10">
        <f t="shared" si="6"/>
        <v>7371</v>
      </c>
      <c r="AD30" s="14"/>
      <c r="AE30" s="9">
        <v>2023</v>
      </c>
      <c r="AF30" s="9">
        <v>104</v>
      </c>
      <c r="AG30" s="9">
        <v>111</v>
      </c>
      <c r="AH30" s="9">
        <v>124</v>
      </c>
      <c r="AI30" s="9">
        <v>89</v>
      </c>
      <c r="AJ30" s="9">
        <v>98</v>
      </c>
      <c r="AK30" s="9">
        <v>73</v>
      </c>
      <c r="AL30" s="9">
        <v>106</v>
      </c>
      <c r="AM30" s="9">
        <v>103</v>
      </c>
      <c r="AN30" s="9">
        <v>112</v>
      </c>
      <c r="AO30" s="9">
        <v>102</v>
      </c>
      <c r="AP30" s="9">
        <v>76</v>
      </c>
      <c r="AQ30" s="9">
        <v>63</v>
      </c>
      <c r="AR30" s="9">
        <v>1.161</v>
      </c>
      <c r="AS30" s="14"/>
      <c r="BE30" s="9">
        <v>2023</v>
      </c>
      <c r="BF30" s="9">
        <v>828</v>
      </c>
      <c r="BG30" s="9">
        <v>648</v>
      </c>
      <c r="BH30" s="9">
        <v>839</v>
      </c>
      <c r="BI30" s="9">
        <v>666</v>
      </c>
      <c r="BJ30" s="9">
        <v>738</v>
      </c>
      <c r="BK30" s="9">
        <v>613</v>
      </c>
      <c r="BL30" s="9">
        <v>665</v>
      </c>
      <c r="BM30" s="9">
        <v>696</v>
      </c>
      <c r="BN30" s="9">
        <v>617</v>
      </c>
      <c r="BO30" s="9">
        <v>587</v>
      </c>
      <c r="BP30" s="9">
        <v>485</v>
      </c>
      <c r="BQ30" s="9">
        <v>313</v>
      </c>
      <c r="BR30" s="9">
        <v>1.161</v>
      </c>
      <c r="BS30" s="14"/>
    </row>
    <row r="31" spans="1:71" x14ac:dyDescent="0.25">
      <c r="A31" s="6" t="s">
        <v>8</v>
      </c>
      <c r="B31" s="6">
        <f t="shared" ref="B31:M31" si="7">AVERAGE(B20:B30)</f>
        <v>2035.4545454545455</v>
      </c>
      <c r="C31" s="6">
        <f t="shared" si="7"/>
        <v>1858.3636363636363</v>
      </c>
      <c r="D31" s="6">
        <f t="shared" si="7"/>
        <v>2095.3636363636365</v>
      </c>
      <c r="E31" s="6">
        <f t="shared" si="7"/>
        <v>1959.1818181818182</v>
      </c>
      <c r="F31" s="6">
        <f t="shared" si="7"/>
        <v>2026.090909090909</v>
      </c>
      <c r="G31" s="6">
        <f t="shared" si="7"/>
        <v>1872.090909090909</v>
      </c>
      <c r="H31" s="6">
        <f t="shared" si="7"/>
        <v>2031.909090909091</v>
      </c>
      <c r="I31" s="6">
        <f t="shared" si="7"/>
        <v>2106.181818181818</v>
      </c>
      <c r="J31" s="6">
        <f t="shared" si="7"/>
        <v>1947.6363636363637</v>
      </c>
      <c r="K31" s="6">
        <f t="shared" si="7"/>
        <v>1974.7272727272727</v>
      </c>
      <c r="L31" s="6">
        <f t="shared" si="7"/>
        <v>1811.8181818181818</v>
      </c>
      <c r="M31" s="6">
        <f t="shared" si="7"/>
        <v>1449.1818181818182</v>
      </c>
      <c r="N31" s="6">
        <f>AVERAGE(B31:M31)</f>
        <v>1930.6666666666663</v>
      </c>
      <c r="O31" s="14"/>
      <c r="P31" s="10" t="s">
        <v>8</v>
      </c>
      <c r="Q31" s="10">
        <f t="shared" ref="Q31:AB31" si="8">AVERAGE(Q20:Q30)</f>
        <v>1173.8181818181818</v>
      </c>
      <c r="R31" s="10">
        <f t="shared" si="8"/>
        <v>1082.4545454545455</v>
      </c>
      <c r="S31" s="10">
        <f t="shared" si="8"/>
        <v>1221</v>
      </c>
      <c r="T31" s="10">
        <f t="shared" si="8"/>
        <v>1224.909090909091</v>
      </c>
      <c r="U31" s="10">
        <f t="shared" si="8"/>
        <v>1256.8181818181818</v>
      </c>
      <c r="V31" s="10">
        <f t="shared" si="8"/>
        <v>1147.1818181818182</v>
      </c>
      <c r="W31" s="10">
        <f t="shared" si="8"/>
        <v>1227.7272727272727</v>
      </c>
      <c r="X31" s="10">
        <f t="shared" si="8"/>
        <v>1251.909090909091</v>
      </c>
      <c r="Y31" s="10">
        <f t="shared" si="8"/>
        <v>1035.4545454545455</v>
      </c>
      <c r="Z31" s="10">
        <f t="shared" si="8"/>
        <v>1061.6363636363637</v>
      </c>
      <c r="AA31" s="10">
        <f t="shared" si="8"/>
        <v>1004.3636363636364</v>
      </c>
      <c r="AB31" s="10">
        <f t="shared" si="8"/>
        <v>969.18181818181813</v>
      </c>
      <c r="AC31" s="10">
        <f>AVERAGE(Q31:AB31)</f>
        <v>1138.0378787878788</v>
      </c>
      <c r="AD31" s="14"/>
      <c r="AE31" s="9" t="s">
        <v>8</v>
      </c>
      <c r="AF31" s="9">
        <f t="shared" ref="AF31:AQ31" si="9">AVERAGE(AF20:AF30)</f>
        <v>91.818181818181813</v>
      </c>
      <c r="AG31" s="9">
        <f t="shared" si="9"/>
        <v>83.63636363636364</v>
      </c>
      <c r="AH31" s="9">
        <f t="shared" si="9"/>
        <v>91.818181818181813</v>
      </c>
      <c r="AI31" s="9">
        <f t="shared" si="9"/>
        <v>87.36363636363636</v>
      </c>
      <c r="AJ31" s="9">
        <f t="shared" si="9"/>
        <v>85.818181818181813</v>
      </c>
      <c r="AK31" s="9">
        <f t="shared" si="9"/>
        <v>76.545454545454547</v>
      </c>
      <c r="AL31" s="9">
        <f t="shared" si="9"/>
        <v>86.090909090909093</v>
      </c>
      <c r="AM31" s="9">
        <f t="shared" si="9"/>
        <v>91.272727272727266</v>
      </c>
      <c r="AN31" s="9">
        <f t="shared" si="9"/>
        <v>83.272727272727266</v>
      </c>
      <c r="AO31" s="9">
        <f t="shared" si="9"/>
        <v>82.090909090909093</v>
      </c>
      <c r="AP31" s="9">
        <f t="shared" si="9"/>
        <v>73.818181818181813</v>
      </c>
      <c r="AQ31" s="9">
        <f t="shared" si="9"/>
        <v>74.36363636363636</v>
      </c>
      <c r="AR31" s="9">
        <f>AVERAGE(AF31:AQ31)</f>
        <v>83.992424242424235</v>
      </c>
      <c r="AS31" s="14"/>
      <c r="BE31" s="9" t="s">
        <v>8</v>
      </c>
      <c r="BF31" s="9">
        <f t="shared" ref="BF31:BQ31" si="10">AVERAGE(BF20:BF30)</f>
        <v>647.36363636363637</v>
      </c>
      <c r="BG31" s="9">
        <f t="shared" si="10"/>
        <v>570.90909090909088</v>
      </c>
      <c r="BH31" s="9">
        <f t="shared" si="10"/>
        <v>644.36363636363637</v>
      </c>
      <c r="BI31" s="9">
        <f t="shared" si="10"/>
        <v>605.90909090909088</v>
      </c>
      <c r="BJ31" s="9">
        <f t="shared" si="10"/>
        <v>623.27272727272725</v>
      </c>
      <c r="BK31" s="9">
        <f t="shared" si="10"/>
        <v>580.27272727272725</v>
      </c>
      <c r="BL31" s="9">
        <f t="shared" si="10"/>
        <v>635.90909090909088</v>
      </c>
      <c r="BM31" s="9">
        <f t="shared" si="10"/>
        <v>656.81818181818187</v>
      </c>
      <c r="BN31" s="9">
        <f t="shared" si="10"/>
        <v>624.27272727272725</v>
      </c>
      <c r="BO31" s="9">
        <f t="shared" si="10"/>
        <v>626.09090909090912</v>
      </c>
      <c r="BP31" s="9">
        <f t="shared" si="10"/>
        <v>582.4545454545455</v>
      </c>
      <c r="BQ31" s="9">
        <f t="shared" si="10"/>
        <v>529.63636363636363</v>
      </c>
      <c r="BR31" s="9">
        <f>AVERAGE(BF31:BQ31)</f>
        <v>610.60606060606062</v>
      </c>
      <c r="BS31" s="14"/>
    </row>
    <row r="32" spans="1:71" ht="25.2" x14ac:dyDescent="0.45">
      <c r="A32" s="86" t="s">
        <v>5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14"/>
      <c r="P32" s="86" t="s">
        <v>5</v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14"/>
      <c r="AE32" s="86" t="s">
        <v>5</v>
      </c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14"/>
      <c r="BE32" s="86" t="s">
        <v>5</v>
      </c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14"/>
    </row>
    <row r="33" spans="1:71" x14ac:dyDescent="0.25">
      <c r="A33" s="89" t="s">
        <v>27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14"/>
      <c r="P33" s="89" t="s">
        <v>42</v>
      </c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14"/>
      <c r="AE33" s="89" t="s">
        <v>43</v>
      </c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14"/>
      <c r="BE33" s="89" t="s">
        <v>43</v>
      </c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14"/>
    </row>
    <row r="34" spans="1:71" x14ac:dyDescent="0.25">
      <c r="A34" s="6" t="s">
        <v>28</v>
      </c>
      <c r="B34" s="6" t="s">
        <v>29</v>
      </c>
      <c r="C34" s="6" t="s">
        <v>30</v>
      </c>
      <c r="D34" s="6" t="s">
        <v>31</v>
      </c>
      <c r="E34" s="6" t="s">
        <v>32</v>
      </c>
      <c r="F34" s="6" t="s">
        <v>31</v>
      </c>
      <c r="G34" s="6" t="s">
        <v>29</v>
      </c>
      <c r="H34" s="6" t="s">
        <v>29</v>
      </c>
      <c r="I34" s="6" t="s">
        <v>32</v>
      </c>
      <c r="J34" s="6" t="s">
        <v>33</v>
      </c>
      <c r="K34" s="6" t="s">
        <v>34</v>
      </c>
      <c r="L34" s="6" t="s">
        <v>35</v>
      </c>
      <c r="M34" s="6" t="s">
        <v>36</v>
      </c>
      <c r="N34" s="6" t="s">
        <v>37</v>
      </c>
      <c r="O34" s="14"/>
      <c r="P34" s="10" t="s">
        <v>28</v>
      </c>
      <c r="Q34" s="10" t="s">
        <v>29</v>
      </c>
      <c r="R34" s="10" t="s">
        <v>30</v>
      </c>
      <c r="S34" s="10" t="s">
        <v>31</v>
      </c>
      <c r="T34" s="10" t="s">
        <v>32</v>
      </c>
      <c r="U34" s="10" t="s">
        <v>31</v>
      </c>
      <c r="V34" s="10" t="s">
        <v>29</v>
      </c>
      <c r="W34" s="10" t="s">
        <v>29</v>
      </c>
      <c r="X34" s="10" t="s">
        <v>32</v>
      </c>
      <c r="Y34" s="10" t="s">
        <v>33</v>
      </c>
      <c r="Z34" s="10" t="s">
        <v>34</v>
      </c>
      <c r="AA34" s="10" t="s">
        <v>35</v>
      </c>
      <c r="AB34" s="10" t="s">
        <v>36</v>
      </c>
      <c r="AC34" s="10" t="s">
        <v>37</v>
      </c>
      <c r="AD34" s="14"/>
      <c r="AE34" s="9" t="s">
        <v>28</v>
      </c>
      <c r="AF34" s="9" t="s">
        <v>29</v>
      </c>
      <c r="AG34" s="9" t="s">
        <v>30</v>
      </c>
      <c r="AH34" s="9" t="s">
        <v>31</v>
      </c>
      <c r="AI34" s="9" t="s">
        <v>32</v>
      </c>
      <c r="AJ34" s="9" t="s">
        <v>31</v>
      </c>
      <c r="AK34" s="9" t="s">
        <v>29</v>
      </c>
      <c r="AL34" s="9" t="s">
        <v>29</v>
      </c>
      <c r="AM34" s="9" t="s">
        <v>32</v>
      </c>
      <c r="AN34" s="9" t="s">
        <v>33</v>
      </c>
      <c r="AO34" s="9" t="s">
        <v>34</v>
      </c>
      <c r="AP34" s="9" t="s">
        <v>35</v>
      </c>
      <c r="AQ34" s="9" t="s">
        <v>36</v>
      </c>
      <c r="AR34" s="9" t="s">
        <v>37</v>
      </c>
      <c r="AS34" s="14"/>
      <c r="BE34" s="9" t="s">
        <v>28</v>
      </c>
      <c r="BF34" s="9" t="s">
        <v>29</v>
      </c>
      <c r="BG34" s="9" t="s">
        <v>30</v>
      </c>
      <c r="BH34" s="9" t="s">
        <v>31</v>
      </c>
      <c r="BI34" s="9" t="s">
        <v>32</v>
      </c>
      <c r="BJ34" s="9" t="s">
        <v>31</v>
      </c>
      <c r="BK34" s="9" t="s">
        <v>29</v>
      </c>
      <c r="BL34" s="9" t="s">
        <v>29</v>
      </c>
      <c r="BM34" s="9" t="s">
        <v>32</v>
      </c>
      <c r="BN34" s="9" t="s">
        <v>33</v>
      </c>
      <c r="BO34" s="9" t="s">
        <v>34</v>
      </c>
      <c r="BP34" s="9" t="s">
        <v>35</v>
      </c>
      <c r="BQ34" s="9" t="s">
        <v>36</v>
      </c>
      <c r="BR34" s="9" t="s">
        <v>37</v>
      </c>
      <c r="BS34" s="14"/>
    </row>
    <row r="35" spans="1:71" x14ac:dyDescent="0.25">
      <c r="A35" s="6">
        <v>2013</v>
      </c>
      <c r="B35" s="6">
        <v>3305</v>
      </c>
      <c r="C35" s="6">
        <v>2741</v>
      </c>
      <c r="D35" s="6">
        <v>3173</v>
      </c>
      <c r="E35" s="6">
        <v>3421</v>
      </c>
      <c r="F35" s="6">
        <v>3079</v>
      </c>
      <c r="G35" s="6">
        <v>3131</v>
      </c>
      <c r="H35" s="6">
        <v>3219</v>
      </c>
      <c r="I35" s="6">
        <v>3577</v>
      </c>
      <c r="J35" s="6">
        <v>3096</v>
      </c>
      <c r="K35" s="6">
        <v>3352</v>
      </c>
      <c r="L35" s="6">
        <v>3010</v>
      </c>
      <c r="M35" s="6">
        <v>2543</v>
      </c>
      <c r="N35" s="6">
        <f t="shared" ref="N35:N43" si="11">SUM(B35:M35)</f>
        <v>37647</v>
      </c>
      <c r="O35" s="14"/>
      <c r="P35" s="10">
        <v>2013</v>
      </c>
      <c r="Q35" s="10">
        <v>2471</v>
      </c>
      <c r="R35" s="10">
        <v>1997</v>
      </c>
      <c r="S35" s="10">
        <v>2313</v>
      </c>
      <c r="T35" s="10">
        <v>2556</v>
      </c>
      <c r="U35" s="10">
        <v>2235</v>
      </c>
      <c r="V35" s="10">
        <v>2281</v>
      </c>
      <c r="W35" s="10">
        <v>2379</v>
      </c>
      <c r="X35" s="10">
        <v>264</v>
      </c>
      <c r="Y35" s="10">
        <v>2259</v>
      </c>
      <c r="Z35" s="10">
        <v>2487</v>
      </c>
      <c r="AA35" s="10">
        <v>2289</v>
      </c>
      <c r="AB35" s="10">
        <v>2076</v>
      </c>
      <c r="AC35" s="10">
        <f t="shared" ref="AC35:AC45" si="12">SUM(Q35:AB35)</f>
        <v>25607</v>
      </c>
      <c r="AD35" s="14"/>
      <c r="AE35" s="9">
        <v>2013</v>
      </c>
      <c r="AF35" s="9">
        <v>125</v>
      </c>
      <c r="AG35" s="9">
        <v>108</v>
      </c>
      <c r="AH35" s="9">
        <v>137</v>
      </c>
      <c r="AI35" s="9">
        <v>123</v>
      </c>
      <c r="AJ35" s="9">
        <v>153</v>
      </c>
      <c r="AK35" s="9">
        <v>119</v>
      </c>
      <c r="AL35" s="9">
        <v>129</v>
      </c>
      <c r="AM35" s="9">
        <v>127</v>
      </c>
      <c r="AN35" s="9">
        <v>150</v>
      </c>
      <c r="AO35" s="9">
        <v>125</v>
      </c>
      <c r="AP35" s="9">
        <v>90</v>
      </c>
      <c r="AQ35" s="9">
        <v>117</v>
      </c>
      <c r="AR35" s="9">
        <v>1.5029999999999999</v>
      </c>
      <c r="AS35" s="14"/>
      <c r="BE35" s="9">
        <v>2013</v>
      </c>
      <c r="BF35" s="9">
        <v>792</v>
      </c>
      <c r="BG35" s="9">
        <v>689</v>
      </c>
      <c r="BH35" s="9">
        <v>796</v>
      </c>
      <c r="BI35" s="9">
        <v>804</v>
      </c>
      <c r="BJ35" s="9">
        <v>785</v>
      </c>
      <c r="BK35" s="9">
        <v>798</v>
      </c>
      <c r="BL35" s="9">
        <v>798</v>
      </c>
      <c r="BM35" s="9">
        <v>897</v>
      </c>
      <c r="BN35" s="9">
        <v>793</v>
      </c>
      <c r="BO35" s="9">
        <v>880</v>
      </c>
      <c r="BP35" s="9">
        <v>743</v>
      </c>
      <c r="BQ35" s="9">
        <v>734</v>
      </c>
      <c r="BR35" s="9">
        <v>1.5029999999999999</v>
      </c>
      <c r="BS35" s="14"/>
    </row>
    <row r="36" spans="1:71" x14ac:dyDescent="0.25">
      <c r="A36" s="6">
        <v>2014</v>
      </c>
      <c r="B36" s="6">
        <v>3414</v>
      </c>
      <c r="C36" s="6">
        <v>3113</v>
      </c>
      <c r="D36" s="6">
        <v>2960</v>
      </c>
      <c r="E36" s="6">
        <v>3171</v>
      </c>
      <c r="F36" s="6">
        <v>2973</v>
      </c>
      <c r="G36" s="6">
        <v>2863</v>
      </c>
      <c r="H36" s="6">
        <v>3388</v>
      </c>
      <c r="I36" s="6">
        <v>3176</v>
      </c>
      <c r="J36" s="6">
        <v>3423</v>
      </c>
      <c r="K36" s="6">
        <v>3375</v>
      </c>
      <c r="L36" s="6">
        <v>2955</v>
      </c>
      <c r="M36" s="6">
        <v>2494</v>
      </c>
      <c r="N36" s="6">
        <f t="shared" si="11"/>
        <v>37305</v>
      </c>
      <c r="O36" s="14"/>
      <c r="P36" s="10">
        <v>2014</v>
      </c>
      <c r="Q36" s="10">
        <v>2522</v>
      </c>
      <c r="R36" s="10">
        <v>2333</v>
      </c>
      <c r="S36" s="10">
        <v>2167</v>
      </c>
      <c r="T36" s="10">
        <v>2323</v>
      </c>
      <c r="U36" s="10">
        <v>2168</v>
      </c>
      <c r="V36" s="10">
        <v>2055</v>
      </c>
      <c r="W36" s="10">
        <v>2459</v>
      </c>
      <c r="X36" s="10">
        <v>23</v>
      </c>
      <c r="Y36" s="10">
        <v>2488</v>
      </c>
      <c r="Z36" s="10">
        <v>2508</v>
      </c>
      <c r="AA36" s="10">
        <v>2356</v>
      </c>
      <c r="AB36" s="10">
        <v>2225</v>
      </c>
      <c r="AC36" s="10">
        <f t="shared" si="12"/>
        <v>25627</v>
      </c>
      <c r="AD36" s="14"/>
      <c r="AE36" s="9">
        <v>2014</v>
      </c>
      <c r="AF36" s="9">
        <v>160</v>
      </c>
      <c r="AG36" s="9">
        <v>110</v>
      </c>
      <c r="AH36" s="9">
        <v>143</v>
      </c>
      <c r="AI36" s="9">
        <v>123</v>
      </c>
      <c r="AJ36" s="9">
        <v>111</v>
      </c>
      <c r="AK36" s="9">
        <v>135</v>
      </c>
      <c r="AL36" s="9">
        <v>152</v>
      </c>
      <c r="AM36" s="9">
        <v>149</v>
      </c>
      <c r="AN36" s="9">
        <v>135</v>
      </c>
      <c r="AO36" s="9">
        <v>127</v>
      </c>
      <c r="AP36" s="9">
        <v>120</v>
      </c>
      <c r="AQ36" s="9">
        <v>110</v>
      </c>
      <c r="AR36" s="9">
        <v>1.575</v>
      </c>
      <c r="AS36" s="14"/>
      <c r="BE36" s="9">
        <v>2014</v>
      </c>
      <c r="BF36" s="9">
        <v>894</v>
      </c>
      <c r="BG36" s="9">
        <v>754</v>
      </c>
      <c r="BH36" s="9">
        <v>764</v>
      </c>
      <c r="BI36" s="9">
        <v>799</v>
      </c>
      <c r="BJ36" s="9">
        <v>760</v>
      </c>
      <c r="BK36" s="9">
        <v>757</v>
      </c>
      <c r="BL36" s="9">
        <v>886</v>
      </c>
      <c r="BM36" s="9">
        <v>841</v>
      </c>
      <c r="BN36" s="9">
        <v>905</v>
      </c>
      <c r="BO36" s="9">
        <v>871</v>
      </c>
      <c r="BP36" s="9">
        <v>720</v>
      </c>
      <c r="BQ36" s="9">
        <v>716</v>
      </c>
      <c r="BR36" s="9">
        <v>1.575</v>
      </c>
      <c r="BS36" s="14"/>
    </row>
    <row r="37" spans="1:71" x14ac:dyDescent="0.25">
      <c r="A37" s="6">
        <v>2015</v>
      </c>
      <c r="B37" s="6">
        <v>3237</v>
      </c>
      <c r="C37" s="6">
        <v>2861</v>
      </c>
      <c r="D37" s="6">
        <v>3596</v>
      </c>
      <c r="E37" s="6">
        <v>3075</v>
      </c>
      <c r="F37" s="6">
        <v>3040</v>
      </c>
      <c r="G37" s="6">
        <v>3108</v>
      </c>
      <c r="H37" s="6">
        <v>3320</v>
      </c>
      <c r="I37" s="6">
        <v>3279</v>
      </c>
      <c r="J37" s="6">
        <v>3257</v>
      </c>
      <c r="K37" s="6">
        <v>3247</v>
      </c>
      <c r="L37" s="6">
        <v>3199</v>
      </c>
      <c r="M37" s="6">
        <v>2611</v>
      </c>
      <c r="N37" s="6">
        <f t="shared" si="11"/>
        <v>37830</v>
      </c>
      <c r="O37" s="14"/>
      <c r="P37" s="10">
        <v>2015</v>
      </c>
      <c r="Q37" s="10">
        <v>2196</v>
      </c>
      <c r="R37" s="10">
        <v>2001</v>
      </c>
      <c r="S37" s="10">
        <v>2505</v>
      </c>
      <c r="T37" s="10">
        <v>2282</v>
      </c>
      <c r="U37" s="10">
        <v>2202</v>
      </c>
      <c r="V37" s="10">
        <v>2268</v>
      </c>
      <c r="W37" s="10">
        <v>2454</v>
      </c>
      <c r="X37" s="10">
        <v>241</v>
      </c>
      <c r="Y37" s="10">
        <v>2406</v>
      </c>
      <c r="Z37" s="10">
        <v>243</v>
      </c>
      <c r="AA37" s="10">
        <v>2496</v>
      </c>
      <c r="AB37" s="10">
        <v>2321</v>
      </c>
      <c r="AC37" s="10">
        <f t="shared" si="12"/>
        <v>23615</v>
      </c>
      <c r="AD37" s="14"/>
      <c r="AE37" s="9">
        <v>2015</v>
      </c>
      <c r="AF37" s="9">
        <v>137</v>
      </c>
      <c r="AG37" s="9">
        <v>110</v>
      </c>
      <c r="AH37" s="9">
        <v>136</v>
      </c>
      <c r="AI37" s="9">
        <v>118</v>
      </c>
      <c r="AJ37" s="9">
        <v>136</v>
      </c>
      <c r="AK37" s="9">
        <v>120</v>
      </c>
      <c r="AL37" s="9">
        <v>120</v>
      </c>
      <c r="AM37" s="9">
        <v>133</v>
      </c>
      <c r="AN37" s="9">
        <v>131</v>
      </c>
      <c r="AO37" s="9">
        <v>130</v>
      </c>
      <c r="AP37" s="9">
        <v>119</v>
      </c>
      <c r="AQ37" s="9">
        <v>119</v>
      </c>
      <c r="AR37" s="9">
        <v>1.5089999999999999</v>
      </c>
      <c r="AS37" s="14"/>
      <c r="BE37" s="9">
        <v>2015</v>
      </c>
      <c r="BF37" s="9">
        <v>838</v>
      </c>
      <c r="BG37" s="9">
        <v>674</v>
      </c>
      <c r="BH37" s="9">
        <v>883</v>
      </c>
      <c r="BI37" s="9">
        <v>653</v>
      </c>
      <c r="BJ37" s="9">
        <v>760</v>
      </c>
      <c r="BK37" s="9">
        <v>741</v>
      </c>
      <c r="BL37" s="9">
        <v>814</v>
      </c>
      <c r="BM37" s="9">
        <v>812</v>
      </c>
      <c r="BN37" s="9">
        <v>827</v>
      </c>
      <c r="BO37" s="9">
        <v>809</v>
      </c>
      <c r="BP37" s="9">
        <v>766</v>
      </c>
      <c r="BQ37" s="9">
        <v>772</v>
      </c>
      <c r="BR37" s="9">
        <v>1.5089999999999999</v>
      </c>
      <c r="BS37" s="14"/>
    </row>
    <row r="38" spans="1:71" x14ac:dyDescent="0.25">
      <c r="A38" s="6">
        <v>2016</v>
      </c>
      <c r="B38" s="6">
        <v>3209</v>
      </c>
      <c r="C38" s="6">
        <v>3137</v>
      </c>
      <c r="D38" s="6">
        <v>3643</v>
      </c>
      <c r="E38" s="6">
        <v>3311</v>
      </c>
      <c r="F38" s="6">
        <v>3252</v>
      </c>
      <c r="G38" s="6">
        <v>3360</v>
      </c>
      <c r="H38" s="6">
        <v>3122</v>
      </c>
      <c r="I38" s="6">
        <v>3453</v>
      </c>
      <c r="J38" s="6">
        <v>3055</v>
      </c>
      <c r="K38" s="6">
        <v>2943</v>
      </c>
      <c r="L38" s="6">
        <v>2972</v>
      </c>
      <c r="M38" s="6">
        <v>2368</v>
      </c>
      <c r="N38" s="6">
        <f t="shared" si="11"/>
        <v>37825</v>
      </c>
      <c r="O38" s="14"/>
      <c r="P38" s="10">
        <v>2016</v>
      </c>
      <c r="Q38" s="10">
        <v>2407</v>
      </c>
      <c r="R38" s="10">
        <v>2305</v>
      </c>
      <c r="S38" s="10">
        <v>2753</v>
      </c>
      <c r="T38" s="10">
        <v>2495</v>
      </c>
      <c r="U38" s="10">
        <v>2401</v>
      </c>
      <c r="V38" s="10">
        <v>2434</v>
      </c>
      <c r="W38" s="10">
        <v>2283</v>
      </c>
      <c r="X38" s="10">
        <v>2568</v>
      </c>
      <c r="Y38" s="10">
        <v>2273</v>
      </c>
      <c r="Z38" s="10">
        <v>223</v>
      </c>
      <c r="AA38" s="10">
        <v>2403</v>
      </c>
      <c r="AB38" s="10">
        <v>2162</v>
      </c>
      <c r="AC38" s="10">
        <f t="shared" si="12"/>
        <v>26707</v>
      </c>
      <c r="AD38" s="14"/>
      <c r="AE38" s="9">
        <v>2016</v>
      </c>
      <c r="AF38" s="9">
        <v>122</v>
      </c>
      <c r="AG38" s="9">
        <v>125</v>
      </c>
      <c r="AH38" s="9">
        <v>141</v>
      </c>
      <c r="AI38" s="9">
        <v>145</v>
      </c>
      <c r="AJ38" s="9">
        <v>118</v>
      </c>
      <c r="AK38" s="9">
        <v>117</v>
      </c>
      <c r="AL38" s="9">
        <v>111</v>
      </c>
      <c r="AM38" s="9">
        <v>108</v>
      </c>
      <c r="AN38" s="9">
        <v>112</v>
      </c>
      <c r="AO38" s="9">
        <v>116</v>
      </c>
      <c r="AP38" s="9">
        <v>100</v>
      </c>
      <c r="AQ38" s="9">
        <v>123</v>
      </c>
      <c r="AR38" s="9">
        <v>1.4379999999999999</v>
      </c>
      <c r="AS38" s="14"/>
      <c r="BE38" s="9">
        <v>2016</v>
      </c>
      <c r="BF38" s="9">
        <v>832</v>
      </c>
      <c r="BG38" s="9">
        <v>785</v>
      </c>
      <c r="BH38" s="9">
        <v>817</v>
      </c>
      <c r="BI38" s="9">
        <v>768</v>
      </c>
      <c r="BJ38" s="9">
        <v>806</v>
      </c>
      <c r="BK38" s="9">
        <v>871</v>
      </c>
      <c r="BL38" s="9">
        <v>763</v>
      </c>
      <c r="BM38" s="9">
        <v>853</v>
      </c>
      <c r="BN38" s="9">
        <v>800</v>
      </c>
      <c r="BO38" s="9">
        <v>731</v>
      </c>
      <c r="BP38" s="9">
        <v>722</v>
      </c>
      <c r="BQ38" s="9">
        <v>751</v>
      </c>
      <c r="BR38" s="9">
        <v>1.4379999999999999</v>
      </c>
      <c r="BS38" s="14"/>
    </row>
    <row r="39" spans="1:71" x14ac:dyDescent="0.25">
      <c r="A39" s="6">
        <v>2017</v>
      </c>
      <c r="B39" s="6">
        <v>3378</v>
      </c>
      <c r="C39" s="6">
        <v>3074</v>
      </c>
      <c r="D39" s="6">
        <v>4125</v>
      </c>
      <c r="E39" s="6">
        <v>2988</v>
      </c>
      <c r="F39" s="6">
        <v>3590</v>
      </c>
      <c r="G39" s="6">
        <v>3353</v>
      </c>
      <c r="H39" s="6">
        <v>3164</v>
      </c>
      <c r="I39" s="6">
        <v>3540</v>
      </c>
      <c r="J39" s="6">
        <v>3396</v>
      </c>
      <c r="K39" s="6">
        <v>3517</v>
      </c>
      <c r="L39" s="6">
        <v>3260</v>
      </c>
      <c r="M39" s="6">
        <v>2610</v>
      </c>
      <c r="N39" s="6">
        <f t="shared" si="11"/>
        <v>39995</v>
      </c>
      <c r="O39" s="14"/>
      <c r="P39" s="10">
        <v>2017</v>
      </c>
      <c r="Q39" s="10">
        <v>2445</v>
      </c>
      <c r="R39" s="10">
        <v>2278</v>
      </c>
      <c r="S39" s="10">
        <v>3064</v>
      </c>
      <c r="T39" s="10">
        <v>2173</v>
      </c>
      <c r="U39" s="10">
        <v>2597</v>
      </c>
      <c r="V39" s="10">
        <v>2425</v>
      </c>
      <c r="W39" s="10">
        <v>2291</v>
      </c>
      <c r="X39" s="10">
        <v>2536</v>
      </c>
      <c r="Y39" s="10">
        <v>2494</v>
      </c>
      <c r="Z39" s="10">
        <v>2615</v>
      </c>
      <c r="AA39" s="10">
        <v>2447</v>
      </c>
      <c r="AB39" s="10">
        <v>2291</v>
      </c>
      <c r="AC39" s="10">
        <f t="shared" si="12"/>
        <v>29656</v>
      </c>
      <c r="AD39" s="14"/>
      <c r="AE39" s="9">
        <v>2017</v>
      </c>
      <c r="AF39" s="9">
        <v>132</v>
      </c>
      <c r="AG39" s="9">
        <v>101</v>
      </c>
      <c r="AH39" s="9">
        <v>136</v>
      </c>
      <c r="AI39" s="9">
        <v>107</v>
      </c>
      <c r="AJ39" s="9">
        <v>118</v>
      </c>
      <c r="AK39" s="9">
        <v>153</v>
      </c>
      <c r="AL39" s="9">
        <v>119</v>
      </c>
      <c r="AM39" s="9">
        <v>144</v>
      </c>
      <c r="AN39" s="9">
        <v>115</v>
      </c>
      <c r="AO39" s="9">
        <v>126</v>
      </c>
      <c r="AP39" s="9">
        <v>118</v>
      </c>
      <c r="AQ39" s="9">
        <v>113</v>
      </c>
      <c r="AR39" s="9">
        <v>1.482</v>
      </c>
      <c r="AS39" s="14"/>
      <c r="BE39" s="9">
        <v>2017</v>
      </c>
      <c r="BF39" s="9">
        <v>851</v>
      </c>
      <c r="BG39" s="9">
        <v>709</v>
      </c>
      <c r="BH39" s="9">
        <v>961</v>
      </c>
      <c r="BI39" s="9">
        <v>701</v>
      </c>
      <c r="BJ39" s="9">
        <v>885</v>
      </c>
      <c r="BK39" s="9">
        <v>843</v>
      </c>
      <c r="BL39" s="9">
        <v>809</v>
      </c>
      <c r="BM39" s="9">
        <v>940</v>
      </c>
      <c r="BN39" s="9">
        <v>853</v>
      </c>
      <c r="BO39" s="9">
        <v>859</v>
      </c>
      <c r="BP39" s="9">
        <v>863</v>
      </c>
      <c r="BQ39" s="9">
        <v>741</v>
      </c>
      <c r="BR39" s="9">
        <v>1.482</v>
      </c>
      <c r="BS39" s="14"/>
    </row>
    <row r="40" spans="1:71" x14ac:dyDescent="0.25">
      <c r="A40" s="6">
        <v>2018</v>
      </c>
      <c r="B40" s="6">
        <v>3696</v>
      </c>
      <c r="C40" s="6">
        <v>3159</v>
      </c>
      <c r="D40" s="6">
        <v>3750</v>
      </c>
      <c r="E40" s="6">
        <v>3641</v>
      </c>
      <c r="F40" s="6">
        <v>3506</v>
      </c>
      <c r="G40" s="6">
        <v>3467</v>
      </c>
      <c r="H40" s="6">
        <v>3586</v>
      </c>
      <c r="I40" s="6">
        <v>4009</v>
      </c>
      <c r="J40" s="6">
        <v>3326</v>
      </c>
      <c r="K40" s="6">
        <v>3764</v>
      </c>
      <c r="L40" s="6">
        <v>3171</v>
      </c>
      <c r="M40" s="6">
        <v>2497</v>
      </c>
      <c r="N40" s="6">
        <f t="shared" si="11"/>
        <v>41572</v>
      </c>
      <c r="O40" s="14"/>
      <c r="P40" s="10">
        <v>2018</v>
      </c>
      <c r="Q40" s="10">
        <v>2585</v>
      </c>
      <c r="R40" s="10">
        <v>2272</v>
      </c>
      <c r="S40" s="10">
        <v>2663</v>
      </c>
      <c r="T40" s="10">
        <v>2644</v>
      </c>
      <c r="U40" s="10">
        <v>2522</v>
      </c>
      <c r="V40" s="10">
        <v>2478</v>
      </c>
      <c r="W40" s="10">
        <v>2575</v>
      </c>
      <c r="X40" s="10">
        <v>2846</v>
      </c>
      <c r="Y40" s="10">
        <v>2415</v>
      </c>
      <c r="Z40" s="10">
        <v>2764</v>
      </c>
      <c r="AA40" s="10">
        <v>2401</v>
      </c>
      <c r="AB40" s="10">
        <v>2157</v>
      </c>
      <c r="AC40" s="10">
        <f t="shared" si="12"/>
        <v>30322</v>
      </c>
      <c r="AD40" s="14"/>
      <c r="AE40" s="9">
        <v>2018</v>
      </c>
      <c r="AF40" s="9">
        <v>135</v>
      </c>
      <c r="AG40" s="9">
        <v>131</v>
      </c>
      <c r="AH40" s="9">
        <v>124</v>
      </c>
      <c r="AI40" s="9">
        <v>138</v>
      </c>
      <c r="AJ40" s="9">
        <v>132</v>
      </c>
      <c r="AK40" s="9">
        <v>153</v>
      </c>
      <c r="AL40" s="9">
        <v>130</v>
      </c>
      <c r="AM40" s="9">
        <v>154</v>
      </c>
      <c r="AN40" s="9">
        <v>110</v>
      </c>
      <c r="AO40" s="9">
        <v>152</v>
      </c>
      <c r="AP40" s="9">
        <v>111</v>
      </c>
      <c r="AQ40" s="9">
        <v>130</v>
      </c>
      <c r="AR40" s="9">
        <v>1.6</v>
      </c>
      <c r="AS40" s="14"/>
      <c r="BE40" s="9">
        <v>2018</v>
      </c>
      <c r="BF40" s="9">
        <v>1036</v>
      </c>
      <c r="BG40" s="9">
        <v>803</v>
      </c>
      <c r="BH40" s="9">
        <v>966</v>
      </c>
      <c r="BI40" s="9">
        <v>909</v>
      </c>
      <c r="BJ40" s="9">
        <v>897</v>
      </c>
      <c r="BK40" s="9">
        <v>923</v>
      </c>
      <c r="BL40" s="9">
        <v>946</v>
      </c>
      <c r="BM40" s="9">
        <v>1112</v>
      </c>
      <c r="BN40" s="9">
        <v>876</v>
      </c>
      <c r="BO40" s="9">
        <v>1033</v>
      </c>
      <c r="BP40" s="9">
        <v>814</v>
      </c>
      <c r="BQ40" s="9">
        <v>816</v>
      </c>
      <c r="BR40" s="9">
        <v>1.6</v>
      </c>
      <c r="BS40" s="14"/>
    </row>
    <row r="41" spans="1:71" x14ac:dyDescent="0.25">
      <c r="A41" s="6">
        <v>2019</v>
      </c>
      <c r="B41" s="6">
        <v>3775</v>
      </c>
      <c r="C41" s="6">
        <v>3385</v>
      </c>
      <c r="D41" s="6">
        <v>3486</v>
      </c>
      <c r="E41" s="6">
        <v>3452</v>
      </c>
      <c r="F41" s="6">
        <v>3640</v>
      </c>
      <c r="G41" s="6">
        <v>3258</v>
      </c>
      <c r="H41" s="6">
        <v>3660</v>
      </c>
      <c r="I41" s="6">
        <v>3555</v>
      </c>
      <c r="J41" s="6">
        <v>3634</v>
      </c>
      <c r="K41" s="6">
        <v>3688</v>
      </c>
      <c r="L41" s="6">
        <v>3126</v>
      </c>
      <c r="M41" s="6">
        <v>2613</v>
      </c>
      <c r="N41" s="6">
        <f t="shared" si="11"/>
        <v>41272</v>
      </c>
      <c r="O41" s="14"/>
      <c r="P41" s="10">
        <v>2019</v>
      </c>
      <c r="Q41" s="10">
        <v>2725</v>
      </c>
      <c r="R41" s="10">
        <v>2465</v>
      </c>
      <c r="S41" s="10">
        <v>2462</v>
      </c>
      <c r="T41" s="10">
        <v>2442</v>
      </c>
      <c r="U41" s="10">
        <v>2536</v>
      </c>
      <c r="V41" s="10">
        <v>2265</v>
      </c>
      <c r="W41" s="10">
        <v>2535</v>
      </c>
      <c r="X41" s="10">
        <v>252</v>
      </c>
      <c r="Y41" s="10">
        <v>2592</v>
      </c>
      <c r="Z41" s="10">
        <v>2659</v>
      </c>
      <c r="AA41" s="10">
        <v>2337</v>
      </c>
      <c r="AB41" s="10">
        <v>2265</v>
      </c>
      <c r="AC41" s="10">
        <f t="shared" si="12"/>
        <v>27535</v>
      </c>
      <c r="AD41" s="14"/>
      <c r="AE41" s="9">
        <v>2019</v>
      </c>
      <c r="AF41" s="9">
        <v>117</v>
      </c>
      <c r="AG41" s="9">
        <v>117</v>
      </c>
      <c r="AH41" s="9">
        <v>107</v>
      </c>
      <c r="AI41" s="9">
        <v>116</v>
      </c>
      <c r="AJ41" s="9">
        <v>119</v>
      </c>
      <c r="AK41" s="9">
        <v>117</v>
      </c>
      <c r="AL41" s="9">
        <v>143</v>
      </c>
      <c r="AM41" s="9">
        <v>122</v>
      </c>
      <c r="AN41" s="9">
        <v>123</v>
      </c>
      <c r="AO41" s="9">
        <v>124</v>
      </c>
      <c r="AP41" s="9">
        <v>115</v>
      </c>
      <c r="AQ41" s="9">
        <v>109</v>
      </c>
      <c r="AR41" s="9">
        <v>1.429</v>
      </c>
      <c r="AS41" s="14"/>
      <c r="BE41" s="9">
        <v>2019</v>
      </c>
      <c r="BF41" s="9">
        <v>996</v>
      </c>
      <c r="BG41" s="9">
        <v>855</v>
      </c>
      <c r="BH41" s="9">
        <v>944</v>
      </c>
      <c r="BI41" s="9">
        <v>923</v>
      </c>
      <c r="BJ41" s="9">
        <v>1011</v>
      </c>
      <c r="BK41" s="9">
        <v>889</v>
      </c>
      <c r="BL41" s="9">
        <v>1020</v>
      </c>
      <c r="BM41" s="9">
        <v>948</v>
      </c>
      <c r="BN41" s="9">
        <v>937</v>
      </c>
      <c r="BO41" s="9">
        <v>1035</v>
      </c>
      <c r="BP41" s="9">
        <v>895</v>
      </c>
      <c r="BQ41" s="9">
        <v>815</v>
      </c>
      <c r="BR41" s="9">
        <v>1.429</v>
      </c>
      <c r="BS41" s="14"/>
    </row>
    <row r="42" spans="1:71" x14ac:dyDescent="0.25">
      <c r="A42" s="6">
        <v>2020</v>
      </c>
      <c r="B42" s="6">
        <v>3929</v>
      </c>
      <c r="C42" s="6">
        <v>3230</v>
      </c>
      <c r="D42" s="6">
        <v>3830</v>
      </c>
      <c r="E42" s="6">
        <v>2698</v>
      </c>
      <c r="F42" s="6">
        <v>2486</v>
      </c>
      <c r="G42" s="6">
        <v>2921</v>
      </c>
      <c r="H42" s="6">
        <v>3140</v>
      </c>
      <c r="I42" s="6">
        <v>3129</v>
      </c>
      <c r="J42" s="6">
        <v>3350</v>
      </c>
      <c r="K42" s="6">
        <v>3355</v>
      </c>
      <c r="L42" s="6">
        <v>2938</v>
      </c>
      <c r="M42" s="6">
        <v>2430</v>
      </c>
      <c r="N42" s="6">
        <f t="shared" si="11"/>
        <v>37436</v>
      </c>
      <c r="O42" s="14"/>
      <c r="P42" s="10">
        <v>2020</v>
      </c>
      <c r="Q42" s="10">
        <v>269</v>
      </c>
      <c r="R42" s="10">
        <v>2249</v>
      </c>
      <c r="S42" s="10">
        <v>2681</v>
      </c>
      <c r="T42" s="10">
        <v>1818</v>
      </c>
      <c r="U42" s="10">
        <v>169</v>
      </c>
      <c r="V42" s="10">
        <v>1929</v>
      </c>
      <c r="W42" s="10">
        <v>2062</v>
      </c>
      <c r="X42" s="10">
        <v>2136</v>
      </c>
      <c r="Y42" s="10">
        <v>2304</v>
      </c>
      <c r="Z42" s="10">
        <v>229</v>
      </c>
      <c r="AA42" s="10">
        <v>2018</v>
      </c>
      <c r="AB42" s="10">
        <v>2032</v>
      </c>
      <c r="AC42" s="10">
        <f t="shared" si="12"/>
        <v>19896</v>
      </c>
      <c r="AD42" s="14"/>
      <c r="AE42" s="9">
        <v>2020</v>
      </c>
      <c r="AF42" s="9">
        <v>158</v>
      </c>
      <c r="AG42" s="9">
        <v>134</v>
      </c>
      <c r="AH42" s="9">
        <v>131</v>
      </c>
      <c r="AI42" s="9">
        <v>115</v>
      </c>
      <c r="AJ42" s="9">
        <v>103</v>
      </c>
      <c r="AK42" s="9">
        <v>129</v>
      </c>
      <c r="AL42" s="9">
        <v>115</v>
      </c>
      <c r="AM42" s="9">
        <v>135</v>
      </c>
      <c r="AN42" s="9">
        <v>135</v>
      </c>
      <c r="AO42" s="9">
        <v>130</v>
      </c>
      <c r="AP42" s="9">
        <v>115</v>
      </c>
      <c r="AQ42" s="9">
        <v>120</v>
      </c>
      <c r="AR42" s="9">
        <v>1.52</v>
      </c>
      <c r="AS42" s="14"/>
      <c r="BE42" s="9">
        <v>2020</v>
      </c>
      <c r="BF42" s="9">
        <v>1123</v>
      </c>
      <c r="BG42" s="9">
        <v>877</v>
      </c>
      <c r="BH42" s="9">
        <v>1043</v>
      </c>
      <c r="BI42" s="9">
        <v>790</v>
      </c>
      <c r="BJ42" s="9">
        <v>721</v>
      </c>
      <c r="BK42" s="9">
        <v>888</v>
      </c>
      <c r="BL42" s="9">
        <v>987</v>
      </c>
      <c r="BM42" s="9">
        <v>918</v>
      </c>
      <c r="BN42" s="9">
        <v>989</v>
      </c>
      <c r="BO42" s="9">
        <v>1009</v>
      </c>
      <c r="BP42" s="9">
        <v>962</v>
      </c>
      <c r="BQ42" s="9">
        <v>822</v>
      </c>
      <c r="BR42" s="9">
        <v>1.52</v>
      </c>
      <c r="BS42" s="14"/>
    </row>
    <row r="43" spans="1:71" x14ac:dyDescent="0.25">
      <c r="A43" s="6">
        <v>2021</v>
      </c>
      <c r="B43" s="6">
        <v>3074</v>
      </c>
      <c r="C43" s="6">
        <v>2989</v>
      </c>
      <c r="D43" s="6">
        <v>3463</v>
      </c>
      <c r="E43" s="6">
        <v>3004</v>
      </c>
      <c r="F43" s="6">
        <v>3107</v>
      </c>
      <c r="G43" s="6">
        <v>3208</v>
      </c>
      <c r="H43" s="6">
        <v>3388</v>
      </c>
      <c r="I43" s="6">
        <v>3611</v>
      </c>
      <c r="J43" s="6">
        <v>3713</v>
      </c>
      <c r="K43" s="6">
        <v>3367</v>
      </c>
      <c r="L43" s="6">
        <v>3508</v>
      </c>
      <c r="M43" s="6">
        <v>3019</v>
      </c>
      <c r="N43" s="6">
        <f t="shared" si="11"/>
        <v>39451</v>
      </c>
      <c r="O43" s="14"/>
      <c r="P43" s="10">
        <v>2021</v>
      </c>
      <c r="Q43" s="10">
        <v>2104</v>
      </c>
      <c r="R43" s="10">
        <v>1982</v>
      </c>
      <c r="S43" s="10">
        <v>2256</v>
      </c>
      <c r="T43" s="10">
        <v>1975</v>
      </c>
      <c r="U43" s="10">
        <v>2056</v>
      </c>
      <c r="V43" s="10">
        <v>2105</v>
      </c>
      <c r="W43" s="10">
        <v>2199</v>
      </c>
      <c r="X43" s="10">
        <v>2388</v>
      </c>
      <c r="Y43" s="10">
        <v>2469</v>
      </c>
      <c r="Z43" s="10">
        <v>221</v>
      </c>
      <c r="AA43" s="10">
        <v>2342</v>
      </c>
      <c r="AB43" s="10">
        <v>2349</v>
      </c>
      <c r="AC43" s="10">
        <f t="shared" si="12"/>
        <v>24446</v>
      </c>
      <c r="AD43" s="14"/>
      <c r="AE43" s="9">
        <v>2021</v>
      </c>
      <c r="AF43" s="9">
        <v>119</v>
      </c>
      <c r="AG43" s="9">
        <v>119</v>
      </c>
      <c r="AH43" s="9">
        <v>123</v>
      </c>
      <c r="AI43" s="9">
        <v>134</v>
      </c>
      <c r="AJ43" s="9">
        <v>138</v>
      </c>
      <c r="AK43" s="9">
        <v>152</v>
      </c>
      <c r="AL43" s="9">
        <v>158</v>
      </c>
      <c r="AM43" s="9">
        <v>149</v>
      </c>
      <c r="AN43" s="9">
        <v>141</v>
      </c>
      <c r="AO43" s="9">
        <v>146</v>
      </c>
      <c r="AP43" s="9">
        <v>180</v>
      </c>
      <c r="AQ43" s="9">
        <v>174</v>
      </c>
      <c r="AR43" s="9">
        <v>1.7330000000000001</v>
      </c>
      <c r="AS43" s="14"/>
      <c r="BE43" s="9">
        <v>2021</v>
      </c>
      <c r="BF43" s="9">
        <v>888</v>
      </c>
      <c r="BG43" s="9">
        <v>889</v>
      </c>
      <c r="BH43" s="9">
        <v>1053</v>
      </c>
      <c r="BI43" s="9">
        <v>899</v>
      </c>
      <c r="BJ43" s="9">
        <v>928</v>
      </c>
      <c r="BK43" s="9">
        <v>976</v>
      </c>
      <c r="BL43" s="9">
        <v>1063</v>
      </c>
      <c r="BM43" s="9">
        <v>1162</v>
      </c>
      <c r="BN43" s="9">
        <v>1211</v>
      </c>
      <c r="BO43" s="9">
        <v>1142</v>
      </c>
      <c r="BP43" s="9">
        <v>1258</v>
      </c>
      <c r="BQ43" s="9">
        <v>1195</v>
      </c>
      <c r="BR43" s="9">
        <v>1.7330000000000001</v>
      </c>
      <c r="BS43" s="14"/>
    </row>
    <row r="44" spans="1:71" x14ac:dyDescent="0.25">
      <c r="A44" s="6">
        <v>2022</v>
      </c>
      <c r="B44" s="6">
        <v>3594</v>
      </c>
      <c r="C44" s="6">
        <v>3778</v>
      </c>
      <c r="D44" s="6">
        <v>4422</v>
      </c>
      <c r="E44" s="6">
        <v>3554</v>
      </c>
      <c r="F44" s="6">
        <v>3831</v>
      </c>
      <c r="G44" s="6">
        <v>3452</v>
      </c>
      <c r="H44" s="6">
        <v>3898</v>
      </c>
      <c r="I44" s="6">
        <v>4061</v>
      </c>
      <c r="J44" s="6">
        <v>3751</v>
      </c>
      <c r="K44" s="6">
        <v>3669</v>
      </c>
      <c r="L44" s="6">
        <v>3353</v>
      </c>
      <c r="M44" s="6">
        <v>2994</v>
      </c>
      <c r="N44" s="6">
        <f>SUM(B44:M44)</f>
        <v>44357</v>
      </c>
      <c r="O44" s="14"/>
      <c r="P44" s="10">
        <v>2022</v>
      </c>
      <c r="Q44" s="10">
        <v>237</v>
      </c>
      <c r="R44" s="10">
        <v>2489</v>
      </c>
      <c r="S44" s="10">
        <v>2925</v>
      </c>
      <c r="T44" s="10">
        <v>2267</v>
      </c>
      <c r="U44" s="10">
        <v>2494</v>
      </c>
      <c r="V44" s="10">
        <v>225</v>
      </c>
      <c r="W44" s="10">
        <v>2554</v>
      </c>
      <c r="X44" s="10">
        <v>2698</v>
      </c>
      <c r="Y44" s="10">
        <v>2469</v>
      </c>
      <c r="Z44" s="10">
        <v>2375</v>
      </c>
      <c r="AA44" s="10">
        <v>2269</v>
      </c>
      <c r="AB44" s="10">
        <v>2279</v>
      </c>
      <c r="AC44" s="10">
        <f t="shared" si="12"/>
        <v>25281</v>
      </c>
      <c r="AD44" s="14"/>
      <c r="AE44" s="9">
        <v>2022</v>
      </c>
      <c r="AF44" s="9">
        <v>190</v>
      </c>
      <c r="AG44" s="9">
        <v>182</v>
      </c>
      <c r="AH44" s="9">
        <v>165</v>
      </c>
      <c r="AI44" s="9">
        <v>174</v>
      </c>
      <c r="AJ44" s="9">
        <v>176</v>
      </c>
      <c r="AK44" s="9">
        <v>158</v>
      </c>
      <c r="AL44" s="9">
        <v>180</v>
      </c>
      <c r="AM44" s="9">
        <v>165</v>
      </c>
      <c r="AN44" s="9">
        <v>166</v>
      </c>
      <c r="AO44" s="9">
        <v>192</v>
      </c>
      <c r="AP44" s="9">
        <v>149</v>
      </c>
      <c r="AQ44" s="9">
        <v>177</v>
      </c>
      <c r="AR44" s="9">
        <v>2.0739999999999998</v>
      </c>
      <c r="AS44" s="14"/>
      <c r="BE44" s="9">
        <v>2022</v>
      </c>
      <c r="BF44" s="9">
        <v>1151</v>
      </c>
      <c r="BG44" s="9">
        <v>1190</v>
      </c>
      <c r="BH44" s="9">
        <v>1355</v>
      </c>
      <c r="BI44" s="9">
        <v>1161</v>
      </c>
      <c r="BJ44" s="9">
        <v>1194</v>
      </c>
      <c r="BK44" s="9">
        <v>1075</v>
      </c>
      <c r="BL44" s="9">
        <v>1209</v>
      </c>
      <c r="BM44" s="9">
        <v>1224</v>
      </c>
      <c r="BN44" s="9">
        <v>1156</v>
      </c>
      <c r="BO44" s="9">
        <v>1241</v>
      </c>
      <c r="BP44" s="9">
        <v>1065</v>
      </c>
      <c r="BQ44" s="9">
        <v>1114</v>
      </c>
      <c r="BR44" s="9">
        <v>2.0739999999999998</v>
      </c>
      <c r="BS44" s="14"/>
    </row>
    <row r="45" spans="1:71" x14ac:dyDescent="0.25">
      <c r="A45" s="6">
        <v>2023</v>
      </c>
      <c r="B45" s="6">
        <v>4121</v>
      </c>
      <c r="C45" s="6">
        <v>3548</v>
      </c>
      <c r="D45" s="6">
        <v>4767</v>
      </c>
      <c r="E45" s="6">
        <v>3816</v>
      </c>
      <c r="F45" s="6">
        <v>4253</v>
      </c>
      <c r="G45" s="6">
        <v>3906</v>
      </c>
      <c r="H45" s="6">
        <v>3989</v>
      </c>
      <c r="I45" s="6">
        <v>4382</v>
      </c>
      <c r="J45" s="6">
        <v>4071</v>
      </c>
      <c r="K45" s="6">
        <v>4105</v>
      </c>
      <c r="L45" s="6">
        <v>3786</v>
      </c>
      <c r="M45" s="6">
        <v>3224</v>
      </c>
      <c r="N45" s="6">
        <f>SUM(B45:M45)</f>
        <v>47968</v>
      </c>
      <c r="O45" s="14"/>
      <c r="P45" s="10">
        <v>2023</v>
      </c>
      <c r="Q45" s="10">
        <v>241</v>
      </c>
      <c r="R45" s="10">
        <v>2059</v>
      </c>
      <c r="S45" s="10">
        <v>2766</v>
      </c>
      <c r="T45" s="10">
        <v>2046</v>
      </c>
      <c r="U45" s="10">
        <v>2184</v>
      </c>
      <c r="V45" s="10">
        <v>1717</v>
      </c>
      <c r="W45" s="10">
        <v>1528</v>
      </c>
      <c r="X45" s="10">
        <v>1209</v>
      </c>
      <c r="Y45" s="10">
        <v>419</v>
      </c>
      <c r="Z45" s="10">
        <v>12</v>
      </c>
      <c r="AA45" s="10">
        <v>9</v>
      </c>
      <c r="AB45" s="10">
        <v>2279</v>
      </c>
      <c r="AC45" s="10">
        <f t="shared" si="12"/>
        <v>16469</v>
      </c>
      <c r="AD45" s="14"/>
      <c r="AE45" s="9">
        <v>2023</v>
      </c>
      <c r="AF45" s="9">
        <v>200</v>
      </c>
      <c r="AG45" s="9">
        <v>148</v>
      </c>
      <c r="AH45" s="9">
        <v>196</v>
      </c>
      <c r="AI45" s="9">
        <v>176</v>
      </c>
      <c r="AJ45" s="9">
        <v>179</v>
      </c>
      <c r="AK45" s="9">
        <v>163</v>
      </c>
      <c r="AL45" s="9">
        <v>166</v>
      </c>
      <c r="AM45" s="9">
        <v>177</v>
      </c>
      <c r="AN45" s="9">
        <v>142</v>
      </c>
      <c r="AO45" s="9">
        <v>169</v>
      </c>
      <c r="AP45" s="9">
        <v>129</v>
      </c>
      <c r="AQ45" s="9">
        <v>106</v>
      </c>
      <c r="AR45" s="9">
        <v>1.9510000000000001</v>
      </c>
      <c r="AS45" s="14"/>
      <c r="BE45" s="9">
        <v>2023</v>
      </c>
      <c r="BF45" s="9">
        <v>1268</v>
      </c>
      <c r="BG45" s="9">
        <v>1049</v>
      </c>
      <c r="BH45" s="9">
        <v>1299</v>
      </c>
      <c r="BI45" s="9">
        <v>1101</v>
      </c>
      <c r="BJ45" s="9">
        <v>1193</v>
      </c>
      <c r="BK45" s="9">
        <v>1112</v>
      </c>
      <c r="BL45" s="9">
        <v>1059</v>
      </c>
      <c r="BM45" s="9">
        <v>1058</v>
      </c>
      <c r="BN45" s="9">
        <v>906</v>
      </c>
      <c r="BO45" s="9">
        <v>804</v>
      </c>
      <c r="BP45" s="9">
        <v>666</v>
      </c>
      <c r="BQ45" s="9">
        <v>458</v>
      </c>
      <c r="BR45" s="9">
        <v>1.9510000000000001</v>
      </c>
      <c r="BS45" s="14"/>
    </row>
    <row r="46" spans="1:71" x14ac:dyDescent="0.25">
      <c r="A46" s="6" t="s">
        <v>8</v>
      </c>
      <c r="B46" s="6">
        <f t="shared" ref="B46:M46" si="13">AVERAGE(B35:B45)</f>
        <v>3521.090909090909</v>
      </c>
      <c r="C46" s="6">
        <f t="shared" si="13"/>
        <v>3183.181818181818</v>
      </c>
      <c r="D46" s="6">
        <f t="shared" si="13"/>
        <v>3746.818181818182</v>
      </c>
      <c r="E46" s="6">
        <f t="shared" si="13"/>
        <v>3284.6363636363635</v>
      </c>
      <c r="F46" s="6">
        <f t="shared" si="13"/>
        <v>3341.5454545454545</v>
      </c>
      <c r="G46" s="6">
        <f t="shared" si="13"/>
        <v>3275.181818181818</v>
      </c>
      <c r="H46" s="6">
        <f t="shared" si="13"/>
        <v>3443.090909090909</v>
      </c>
      <c r="I46" s="6">
        <f t="shared" si="13"/>
        <v>3615.6363636363635</v>
      </c>
      <c r="J46" s="6">
        <f t="shared" si="13"/>
        <v>3461.090909090909</v>
      </c>
      <c r="K46" s="6">
        <f t="shared" si="13"/>
        <v>3489.2727272727275</v>
      </c>
      <c r="L46" s="6">
        <f t="shared" si="13"/>
        <v>3207.090909090909</v>
      </c>
      <c r="M46" s="6">
        <f t="shared" si="13"/>
        <v>2673</v>
      </c>
      <c r="N46" s="6">
        <f>AVERAGE(B46:M46)</f>
        <v>3353.4696969696965</v>
      </c>
      <c r="O46" s="14"/>
      <c r="P46" s="10" t="s">
        <v>8</v>
      </c>
      <c r="Q46" s="10">
        <f t="shared" ref="Q46:AA46" si="14">AVERAGE(Q35:Q45)</f>
        <v>1836.5454545454545</v>
      </c>
      <c r="R46" s="10">
        <f t="shared" si="14"/>
        <v>2220.909090909091</v>
      </c>
      <c r="S46" s="10">
        <f t="shared" si="14"/>
        <v>2595.909090909091</v>
      </c>
      <c r="T46" s="10">
        <f t="shared" si="14"/>
        <v>2274.6363636363635</v>
      </c>
      <c r="U46" s="10">
        <f t="shared" si="14"/>
        <v>2142.181818181818</v>
      </c>
      <c r="V46" s="10">
        <f t="shared" si="14"/>
        <v>2016.5454545454545</v>
      </c>
      <c r="W46" s="10">
        <f t="shared" si="14"/>
        <v>2301.7272727272725</v>
      </c>
      <c r="X46" s="10">
        <f t="shared" si="14"/>
        <v>1560.090909090909</v>
      </c>
      <c r="Y46" s="10">
        <f t="shared" si="14"/>
        <v>2235.2727272727275</v>
      </c>
      <c r="Z46" s="10">
        <f t="shared" si="14"/>
        <v>1485.090909090909</v>
      </c>
      <c r="AA46" s="10">
        <f t="shared" si="14"/>
        <v>2124.2727272727275</v>
      </c>
      <c r="AB46" s="10">
        <f>AVERAGE(AB35:AB45)</f>
        <v>2221.4545454545455</v>
      </c>
      <c r="AC46" s="10">
        <f>AVERAGE(Q46:AB46)</f>
        <v>2084.55303030303</v>
      </c>
      <c r="AD46" s="14"/>
      <c r="AE46" s="9" t="s">
        <v>8</v>
      </c>
      <c r="AF46" s="9">
        <f t="shared" ref="AF46:AQ46" si="15">AVERAGE(AF35:AF45)</f>
        <v>145</v>
      </c>
      <c r="AG46" s="9">
        <f t="shared" si="15"/>
        <v>125.90909090909091</v>
      </c>
      <c r="AH46" s="9">
        <f t="shared" si="15"/>
        <v>139.90909090909091</v>
      </c>
      <c r="AI46" s="9">
        <f t="shared" si="15"/>
        <v>133.54545454545453</v>
      </c>
      <c r="AJ46" s="9">
        <f t="shared" si="15"/>
        <v>134.81818181818181</v>
      </c>
      <c r="AK46" s="9">
        <f t="shared" si="15"/>
        <v>137.81818181818181</v>
      </c>
      <c r="AL46" s="9">
        <f t="shared" si="15"/>
        <v>138.45454545454547</v>
      </c>
      <c r="AM46" s="9">
        <f t="shared" si="15"/>
        <v>142.09090909090909</v>
      </c>
      <c r="AN46" s="9">
        <f t="shared" si="15"/>
        <v>132.72727272727272</v>
      </c>
      <c r="AO46" s="9">
        <f t="shared" si="15"/>
        <v>139.72727272727272</v>
      </c>
      <c r="AP46" s="9">
        <f t="shared" si="15"/>
        <v>122.36363636363636</v>
      </c>
      <c r="AQ46" s="9">
        <f t="shared" si="15"/>
        <v>127.09090909090909</v>
      </c>
      <c r="AR46" s="9">
        <f>AVERAGE(AF46:AQ46)</f>
        <v>134.95454545454541</v>
      </c>
      <c r="AS46" s="14"/>
      <c r="BE46" s="9" t="s">
        <v>8</v>
      </c>
      <c r="BF46" s="9">
        <f t="shared" ref="BF46:BQ46" si="16">AVERAGE(BF35:BF45)</f>
        <v>969.90909090909088</v>
      </c>
      <c r="BG46" s="9">
        <f t="shared" si="16"/>
        <v>843.09090909090912</v>
      </c>
      <c r="BH46" s="9">
        <f t="shared" si="16"/>
        <v>989.18181818181813</v>
      </c>
      <c r="BI46" s="9">
        <f t="shared" si="16"/>
        <v>864.36363636363637</v>
      </c>
      <c r="BJ46" s="9">
        <f t="shared" si="16"/>
        <v>903.63636363636363</v>
      </c>
      <c r="BK46" s="9">
        <f t="shared" si="16"/>
        <v>897.5454545454545</v>
      </c>
      <c r="BL46" s="9">
        <f t="shared" si="16"/>
        <v>941.27272727272725</v>
      </c>
      <c r="BM46" s="9">
        <f t="shared" si="16"/>
        <v>978.63636363636363</v>
      </c>
      <c r="BN46" s="9">
        <f t="shared" si="16"/>
        <v>932.09090909090912</v>
      </c>
      <c r="BO46" s="9">
        <f t="shared" si="16"/>
        <v>946.72727272727275</v>
      </c>
      <c r="BP46" s="9">
        <f t="shared" si="16"/>
        <v>861.27272727272725</v>
      </c>
      <c r="BQ46" s="9">
        <f t="shared" si="16"/>
        <v>812.18181818181813</v>
      </c>
      <c r="BR46" s="9">
        <f>AVERAGE(BF46:BQ46)</f>
        <v>911.65909090909088</v>
      </c>
      <c r="BS46" s="14"/>
    </row>
    <row r="47" spans="1:71" ht="25.2" x14ac:dyDescent="0.45">
      <c r="A47" s="86" t="s">
        <v>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14"/>
      <c r="P47" s="86" t="s">
        <v>6</v>
      </c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14"/>
      <c r="AE47" s="86" t="s">
        <v>6</v>
      </c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14"/>
      <c r="BE47" s="86" t="s">
        <v>6</v>
      </c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14"/>
    </row>
    <row r="48" spans="1:71" x14ac:dyDescent="0.25">
      <c r="A48" s="89" t="s">
        <v>27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14"/>
      <c r="P48" s="90" t="s">
        <v>42</v>
      </c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14"/>
      <c r="AE48" s="89" t="s">
        <v>43</v>
      </c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14"/>
      <c r="BE48" s="89" t="s">
        <v>43</v>
      </c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14"/>
    </row>
    <row r="49" spans="1:71" x14ac:dyDescent="0.25">
      <c r="A49" s="6" t="s">
        <v>28</v>
      </c>
      <c r="B49" s="6" t="s">
        <v>29</v>
      </c>
      <c r="C49" s="6" t="s">
        <v>30</v>
      </c>
      <c r="D49" s="6" t="s">
        <v>31</v>
      </c>
      <c r="E49" s="6" t="s">
        <v>32</v>
      </c>
      <c r="F49" s="6" t="s">
        <v>31</v>
      </c>
      <c r="G49" s="6" t="s">
        <v>29</v>
      </c>
      <c r="H49" s="6" t="s">
        <v>29</v>
      </c>
      <c r="I49" s="6" t="s">
        <v>32</v>
      </c>
      <c r="J49" s="6" t="s">
        <v>33</v>
      </c>
      <c r="K49" s="6" t="s">
        <v>34</v>
      </c>
      <c r="L49" s="6" t="s">
        <v>35</v>
      </c>
      <c r="M49" s="6" t="s">
        <v>36</v>
      </c>
      <c r="N49" s="6" t="s">
        <v>37</v>
      </c>
      <c r="O49" s="14"/>
      <c r="P49" s="10" t="s">
        <v>28</v>
      </c>
      <c r="Q49" s="10" t="s">
        <v>29</v>
      </c>
      <c r="R49" s="10" t="s">
        <v>30</v>
      </c>
      <c r="S49" s="10" t="s">
        <v>31</v>
      </c>
      <c r="T49" s="10" t="s">
        <v>32</v>
      </c>
      <c r="U49" s="10" t="s">
        <v>31</v>
      </c>
      <c r="V49" s="10" t="s">
        <v>29</v>
      </c>
      <c r="W49" s="10" t="s">
        <v>29</v>
      </c>
      <c r="X49" s="10" t="s">
        <v>32</v>
      </c>
      <c r="Y49" s="10" t="s">
        <v>33</v>
      </c>
      <c r="Z49" s="10" t="s">
        <v>34</v>
      </c>
      <c r="AA49" s="10" t="s">
        <v>35</v>
      </c>
      <c r="AB49" s="10" t="s">
        <v>36</v>
      </c>
      <c r="AC49" s="10" t="s">
        <v>37</v>
      </c>
      <c r="AD49" s="14"/>
      <c r="AE49" s="9" t="s">
        <v>28</v>
      </c>
      <c r="AF49" s="9" t="s">
        <v>29</v>
      </c>
      <c r="AG49" s="9" t="s">
        <v>30</v>
      </c>
      <c r="AH49" s="9" t="s">
        <v>31</v>
      </c>
      <c r="AI49" s="9" t="s">
        <v>32</v>
      </c>
      <c r="AJ49" s="9" t="s">
        <v>31</v>
      </c>
      <c r="AK49" s="9" t="s">
        <v>29</v>
      </c>
      <c r="AL49" s="9" t="s">
        <v>29</v>
      </c>
      <c r="AM49" s="9" t="s">
        <v>32</v>
      </c>
      <c r="AN49" s="9" t="s">
        <v>33</v>
      </c>
      <c r="AO49" s="9" t="s">
        <v>34</v>
      </c>
      <c r="AP49" s="9" t="s">
        <v>35</v>
      </c>
      <c r="AQ49" s="9" t="s">
        <v>36</v>
      </c>
      <c r="AR49" s="9" t="s">
        <v>37</v>
      </c>
      <c r="AS49" s="14"/>
      <c r="BE49" s="9" t="s">
        <v>28</v>
      </c>
      <c r="BF49" s="9" t="s">
        <v>29</v>
      </c>
      <c r="BG49" s="9" t="s">
        <v>30</v>
      </c>
      <c r="BH49" s="9" t="s">
        <v>31</v>
      </c>
      <c r="BI49" s="9" t="s">
        <v>32</v>
      </c>
      <c r="BJ49" s="9" t="s">
        <v>31</v>
      </c>
      <c r="BK49" s="9" t="s">
        <v>29</v>
      </c>
      <c r="BL49" s="9" t="s">
        <v>29</v>
      </c>
      <c r="BM49" s="9" t="s">
        <v>32</v>
      </c>
      <c r="BN49" s="9" t="s">
        <v>33</v>
      </c>
      <c r="BO49" s="9" t="s">
        <v>34</v>
      </c>
      <c r="BP49" s="9" t="s">
        <v>35</v>
      </c>
      <c r="BQ49" s="9" t="s">
        <v>36</v>
      </c>
      <c r="BR49" s="9" t="s">
        <v>37</v>
      </c>
      <c r="BS49" s="14"/>
    </row>
    <row r="50" spans="1:71" x14ac:dyDescent="0.25">
      <c r="A50" s="6">
        <v>2013</v>
      </c>
      <c r="B50" s="6">
        <v>944</v>
      </c>
      <c r="C50" s="6">
        <v>838</v>
      </c>
      <c r="D50" s="6">
        <v>883</v>
      </c>
      <c r="E50" s="6">
        <v>979</v>
      </c>
      <c r="F50" s="6">
        <v>870</v>
      </c>
      <c r="G50" s="6">
        <v>867</v>
      </c>
      <c r="H50" s="6">
        <v>917</v>
      </c>
      <c r="I50" s="6">
        <v>998</v>
      </c>
      <c r="J50" s="6">
        <v>1006</v>
      </c>
      <c r="K50" s="6">
        <v>1023</v>
      </c>
      <c r="L50" s="6">
        <v>838</v>
      </c>
      <c r="M50" s="6">
        <v>690</v>
      </c>
      <c r="N50" s="6">
        <f t="shared" ref="N50:N58" si="17">SUM(B50:M50)</f>
        <v>10853</v>
      </c>
      <c r="O50" s="14"/>
      <c r="P50" s="10">
        <v>2013</v>
      </c>
      <c r="Q50" s="10">
        <v>641</v>
      </c>
      <c r="R50" s="10">
        <v>575</v>
      </c>
      <c r="S50" s="10">
        <v>611</v>
      </c>
      <c r="T50" s="10">
        <v>660</v>
      </c>
      <c r="U50" s="10">
        <v>580</v>
      </c>
      <c r="V50" s="10">
        <v>579</v>
      </c>
      <c r="W50" s="10">
        <v>593</v>
      </c>
      <c r="X50" s="10">
        <v>668</v>
      </c>
      <c r="Y50" s="10">
        <v>674</v>
      </c>
      <c r="Z50" s="10">
        <v>695</v>
      </c>
      <c r="AA50" s="10">
        <v>555</v>
      </c>
      <c r="AB50" s="10">
        <v>455</v>
      </c>
      <c r="AC50" s="10">
        <v>7286</v>
      </c>
      <c r="AD50" s="14"/>
      <c r="AE50" s="9">
        <v>2013</v>
      </c>
      <c r="AF50" s="9">
        <v>31</v>
      </c>
      <c r="AG50" s="9">
        <v>28</v>
      </c>
      <c r="AH50" s="9">
        <v>27</v>
      </c>
      <c r="AI50" s="9">
        <v>37</v>
      </c>
      <c r="AJ50" s="9">
        <v>28</v>
      </c>
      <c r="AK50" s="9">
        <v>21</v>
      </c>
      <c r="AL50" s="9">
        <v>35</v>
      </c>
      <c r="AM50" s="9">
        <v>29</v>
      </c>
      <c r="AN50" s="9">
        <v>32</v>
      </c>
      <c r="AO50" s="9">
        <v>35</v>
      </c>
      <c r="AP50" s="9">
        <v>31</v>
      </c>
      <c r="AQ50" s="9">
        <v>23</v>
      </c>
      <c r="AR50" s="9">
        <v>357</v>
      </c>
      <c r="AS50" s="14"/>
      <c r="BE50" s="9">
        <v>2013</v>
      </c>
      <c r="BF50" s="9">
        <v>294</v>
      </c>
      <c r="BG50" s="9">
        <v>250</v>
      </c>
      <c r="BH50" s="9">
        <v>257</v>
      </c>
      <c r="BI50" s="9">
        <v>312</v>
      </c>
      <c r="BJ50" s="9">
        <v>279</v>
      </c>
      <c r="BK50" s="9">
        <v>274</v>
      </c>
      <c r="BL50" s="9">
        <v>315</v>
      </c>
      <c r="BM50" s="9">
        <v>304</v>
      </c>
      <c r="BN50" s="9">
        <v>325</v>
      </c>
      <c r="BO50" s="9">
        <v>322</v>
      </c>
      <c r="BP50" s="9">
        <v>292</v>
      </c>
      <c r="BQ50" s="9">
        <v>247</v>
      </c>
      <c r="BR50" s="9">
        <v>357</v>
      </c>
      <c r="BS50" s="14"/>
    </row>
    <row r="51" spans="1:71" x14ac:dyDescent="0.25">
      <c r="A51" s="6">
        <v>2014</v>
      </c>
      <c r="B51" s="6">
        <v>980</v>
      </c>
      <c r="C51" s="6">
        <v>891</v>
      </c>
      <c r="D51" s="6">
        <v>877</v>
      </c>
      <c r="E51" s="6">
        <v>922</v>
      </c>
      <c r="F51" s="6">
        <v>876</v>
      </c>
      <c r="G51" s="6">
        <v>785</v>
      </c>
      <c r="H51" s="6">
        <v>946</v>
      </c>
      <c r="I51" s="6">
        <v>930</v>
      </c>
      <c r="J51" s="6">
        <v>967</v>
      </c>
      <c r="K51" s="6">
        <v>961</v>
      </c>
      <c r="L51" s="6">
        <v>904</v>
      </c>
      <c r="M51" s="6">
        <v>728</v>
      </c>
      <c r="N51" s="6">
        <f t="shared" si="17"/>
        <v>10767</v>
      </c>
      <c r="O51" s="14"/>
      <c r="P51" s="10">
        <v>2014</v>
      </c>
      <c r="Q51" s="10">
        <v>643</v>
      </c>
      <c r="R51" s="10">
        <v>596</v>
      </c>
      <c r="S51" s="10">
        <v>617</v>
      </c>
      <c r="T51" s="10">
        <v>641</v>
      </c>
      <c r="U51" s="10">
        <v>594</v>
      </c>
      <c r="V51" s="10">
        <v>499</v>
      </c>
      <c r="W51" s="10">
        <v>630</v>
      </c>
      <c r="X51" s="10">
        <v>615</v>
      </c>
      <c r="Y51" s="10">
        <v>632</v>
      </c>
      <c r="Z51" s="10">
        <v>683</v>
      </c>
      <c r="AA51" s="10">
        <v>637</v>
      </c>
      <c r="AB51" s="10">
        <v>590</v>
      </c>
      <c r="AC51" s="10">
        <v>7377</v>
      </c>
      <c r="AD51" s="14"/>
      <c r="AE51" s="9">
        <v>2014</v>
      </c>
      <c r="AF51" s="9">
        <v>37</v>
      </c>
      <c r="AG51" s="9">
        <v>33</v>
      </c>
      <c r="AH51" s="9">
        <v>26</v>
      </c>
      <c r="AI51" s="9">
        <v>24</v>
      </c>
      <c r="AJ51" s="9">
        <v>31</v>
      </c>
      <c r="AK51" s="9">
        <v>23</v>
      </c>
      <c r="AL51" s="9">
        <v>38</v>
      </c>
      <c r="AM51" s="9">
        <v>29</v>
      </c>
      <c r="AN51" s="9">
        <v>28</v>
      </c>
      <c r="AO51" s="9">
        <v>28</v>
      </c>
      <c r="AP51" s="9">
        <v>35</v>
      </c>
      <c r="AQ51" s="9">
        <v>30</v>
      </c>
      <c r="AR51" s="9">
        <v>362</v>
      </c>
      <c r="AS51" s="14"/>
      <c r="BE51" s="9">
        <v>2014</v>
      </c>
      <c r="BF51" s="9">
        <v>324</v>
      </c>
      <c r="BG51" s="9">
        <v>279</v>
      </c>
      <c r="BH51" s="9">
        <v>255</v>
      </c>
      <c r="BI51" s="9">
        <v>271</v>
      </c>
      <c r="BJ51" s="9">
        <v>266</v>
      </c>
      <c r="BK51" s="9">
        <v>267</v>
      </c>
      <c r="BL51" s="9">
        <v>296</v>
      </c>
      <c r="BM51" s="9">
        <v>309</v>
      </c>
      <c r="BN51" s="9">
        <v>345</v>
      </c>
      <c r="BO51" s="9">
        <v>290</v>
      </c>
      <c r="BP51" s="9">
        <v>299</v>
      </c>
      <c r="BQ51" s="9">
        <v>263</v>
      </c>
      <c r="BR51" s="9">
        <v>362</v>
      </c>
      <c r="BS51" s="14"/>
    </row>
    <row r="52" spans="1:71" x14ac:dyDescent="0.25">
      <c r="A52" s="6">
        <v>2015</v>
      </c>
      <c r="B52" s="6">
        <v>905</v>
      </c>
      <c r="C52" s="6">
        <v>766</v>
      </c>
      <c r="D52" s="6">
        <v>934</v>
      </c>
      <c r="E52" s="6">
        <v>898</v>
      </c>
      <c r="F52" s="6">
        <v>875</v>
      </c>
      <c r="G52" s="6">
        <v>817</v>
      </c>
      <c r="H52" s="6">
        <v>962</v>
      </c>
      <c r="I52" s="6">
        <v>968</v>
      </c>
      <c r="J52" s="6">
        <v>855</v>
      </c>
      <c r="K52" s="6">
        <v>951</v>
      </c>
      <c r="L52" s="6">
        <v>907</v>
      </c>
      <c r="M52" s="6">
        <v>772</v>
      </c>
      <c r="N52" s="6">
        <f t="shared" si="17"/>
        <v>10610</v>
      </c>
      <c r="O52" s="14"/>
      <c r="P52" s="10">
        <v>2015</v>
      </c>
      <c r="Q52" s="10">
        <v>568</v>
      </c>
      <c r="R52" s="10">
        <v>485</v>
      </c>
      <c r="S52" s="10">
        <v>633</v>
      </c>
      <c r="T52" s="10">
        <v>579</v>
      </c>
      <c r="U52" s="10">
        <v>561</v>
      </c>
      <c r="V52" s="10">
        <v>529</v>
      </c>
      <c r="W52" s="10">
        <v>625</v>
      </c>
      <c r="X52" s="10">
        <v>648</v>
      </c>
      <c r="Y52" s="10">
        <v>591</v>
      </c>
      <c r="Z52" s="10">
        <v>636</v>
      </c>
      <c r="AA52" s="10">
        <v>606</v>
      </c>
      <c r="AB52" s="10">
        <v>579</v>
      </c>
      <c r="AC52" s="10">
        <v>7040</v>
      </c>
      <c r="AD52" s="14"/>
      <c r="AE52" s="9">
        <v>2015</v>
      </c>
      <c r="AF52" s="9">
        <v>30</v>
      </c>
      <c r="AG52" s="9">
        <v>29</v>
      </c>
      <c r="AH52" s="9">
        <v>28</v>
      </c>
      <c r="AI52" s="9">
        <v>30</v>
      </c>
      <c r="AJ52" s="9">
        <v>28</v>
      </c>
      <c r="AK52" s="9">
        <v>25</v>
      </c>
      <c r="AL52" s="9">
        <v>37</v>
      </c>
      <c r="AM52" s="9">
        <v>30</v>
      </c>
      <c r="AN52" s="9">
        <v>25</v>
      </c>
      <c r="AO52" s="9">
        <v>33</v>
      </c>
      <c r="AP52" s="9">
        <v>48</v>
      </c>
      <c r="AQ52" s="9">
        <v>37</v>
      </c>
      <c r="AR52" s="9">
        <v>380</v>
      </c>
      <c r="AS52" s="14"/>
      <c r="BE52" s="9">
        <v>2015</v>
      </c>
      <c r="BF52" s="9">
        <v>310</v>
      </c>
      <c r="BG52" s="9">
        <v>234</v>
      </c>
      <c r="BH52" s="9">
        <v>249</v>
      </c>
      <c r="BI52" s="9">
        <v>287</v>
      </c>
      <c r="BJ52" s="9">
        <v>270</v>
      </c>
      <c r="BK52" s="9">
        <v>253</v>
      </c>
      <c r="BL52" s="9">
        <v>295</v>
      </c>
      <c r="BM52" s="9">
        <v>298</v>
      </c>
      <c r="BN52" s="9">
        <v>257</v>
      </c>
      <c r="BO52" s="9">
        <v>319</v>
      </c>
      <c r="BP52" s="9">
        <v>322</v>
      </c>
      <c r="BQ52" s="9">
        <v>287</v>
      </c>
      <c r="BR52" s="9">
        <v>380</v>
      </c>
      <c r="BS52" s="14"/>
    </row>
    <row r="53" spans="1:71" x14ac:dyDescent="0.25">
      <c r="A53" s="6">
        <v>2016</v>
      </c>
      <c r="B53" s="6">
        <v>818</v>
      </c>
      <c r="C53" s="6">
        <v>856</v>
      </c>
      <c r="D53" s="6">
        <v>938</v>
      </c>
      <c r="E53" s="6">
        <v>873</v>
      </c>
      <c r="F53" s="6">
        <v>872</v>
      </c>
      <c r="G53" s="6">
        <v>848</v>
      </c>
      <c r="H53" s="6">
        <v>847</v>
      </c>
      <c r="I53" s="6">
        <v>947</v>
      </c>
      <c r="J53" s="6">
        <v>849</v>
      </c>
      <c r="K53" s="6">
        <v>829</v>
      </c>
      <c r="L53" s="6">
        <v>849</v>
      </c>
      <c r="M53" s="6">
        <v>767</v>
      </c>
      <c r="N53" s="6">
        <f t="shared" si="17"/>
        <v>10293</v>
      </c>
      <c r="O53" s="14"/>
      <c r="P53" s="10">
        <v>2016</v>
      </c>
      <c r="Q53" s="10">
        <v>521</v>
      </c>
      <c r="R53" s="10">
        <v>591</v>
      </c>
      <c r="S53" s="10">
        <v>608</v>
      </c>
      <c r="T53" s="10">
        <v>556</v>
      </c>
      <c r="U53" s="10">
        <v>573</v>
      </c>
      <c r="V53" s="10">
        <v>576</v>
      </c>
      <c r="W53" s="10">
        <v>538</v>
      </c>
      <c r="X53" s="10">
        <v>614</v>
      </c>
      <c r="Y53" s="10">
        <v>578</v>
      </c>
      <c r="Z53" s="10">
        <v>571</v>
      </c>
      <c r="AA53" s="10">
        <v>594</v>
      </c>
      <c r="AB53" s="10">
        <v>592</v>
      </c>
      <c r="AC53" s="10">
        <v>6912</v>
      </c>
      <c r="AD53" s="14"/>
      <c r="AE53" s="9">
        <v>2016</v>
      </c>
      <c r="AF53" s="9">
        <v>31</v>
      </c>
      <c r="AG53" s="9">
        <v>20</v>
      </c>
      <c r="AH53" s="9">
        <v>28</v>
      </c>
      <c r="AI53" s="9">
        <v>30</v>
      </c>
      <c r="AJ53" s="9">
        <v>32</v>
      </c>
      <c r="AK53" s="9">
        <v>30</v>
      </c>
      <c r="AL53" s="9">
        <v>25</v>
      </c>
      <c r="AM53" s="9">
        <v>37</v>
      </c>
      <c r="AN53" s="9">
        <v>34</v>
      </c>
      <c r="AO53" s="9">
        <v>19</v>
      </c>
      <c r="AP53" s="9">
        <v>29</v>
      </c>
      <c r="AQ53" s="9">
        <v>31</v>
      </c>
      <c r="AR53" s="9">
        <v>346</v>
      </c>
      <c r="AS53" s="14"/>
      <c r="BE53" s="9">
        <v>2016</v>
      </c>
      <c r="BF53" s="9">
        <v>261</v>
      </c>
      <c r="BG53" s="9">
        <v>235</v>
      </c>
      <c r="BH53" s="9">
        <v>287</v>
      </c>
      <c r="BI53" s="9">
        <v>267</v>
      </c>
      <c r="BJ53" s="9">
        <v>259</v>
      </c>
      <c r="BK53" s="9">
        <v>242</v>
      </c>
      <c r="BL53" s="9">
        <v>263</v>
      </c>
      <c r="BM53" s="9">
        <v>296</v>
      </c>
      <c r="BN53" s="9">
        <v>239</v>
      </c>
      <c r="BO53" s="9">
        <v>262</v>
      </c>
      <c r="BP53" s="9">
        <v>276</v>
      </c>
      <c r="BQ53" s="9">
        <v>271</v>
      </c>
      <c r="BR53" s="9">
        <v>346</v>
      </c>
      <c r="BS53" s="14"/>
    </row>
    <row r="54" spans="1:71" x14ac:dyDescent="0.25">
      <c r="A54" s="6">
        <v>2017</v>
      </c>
      <c r="B54" s="6">
        <v>971</v>
      </c>
      <c r="C54" s="6">
        <v>815</v>
      </c>
      <c r="D54" s="6">
        <v>971</v>
      </c>
      <c r="E54" s="6">
        <v>815</v>
      </c>
      <c r="F54" s="6">
        <v>922</v>
      </c>
      <c r="G54" s="6">
        <v>877</v>
      </c>
      <c r="H54" s="6">
        <v>867</v>
      </c>
      <c r="I54" s="6">
        <v>978</v>
      </c>
      <c r="J54" s="6">
        <v>879</v>
      </c>
      <c r="K54" s="6">
        <v>919</v>
      </c>
      <c r="L54" s="6">
        <v>800</v>
      </c>
      <c r="M54" s="6">
        <v>706</v>
      </c>
      <c r="N54" s="6">
        <f t="shared" si="17"/>
        <v>10520</v>
      </c>
      <c r="O54" s="14"/>
      <c r="P54" s="10">
        <v>2017</v>
      </c>
      <c r="Q54" s="10">
        <v>627</v>
      </c>
      <c r="R54" s="10">
        <v>522</v>
      </c>
      <c r="S54" s="10">
        <v>633</v>
      </c>
      <c r="T54" s="10">
        <v>518</v>
      </c>
      <c r="U54" s="10">
        <v>600</v>
      </c>
      <c r="V54" s="10">
        <v>543</v>
      </c>
      <c r="W54" s="10">
        <v>582</v>
      </c>
      <c r="X54" s="10">
        <v>631</v>
      </c>
      <c r="Y54" s="10">
        <v>603</v>
      </c>
      <c r="Z54" s="10">
        <v>602</v>
      </c>
      <c r="AA54" s="10">
        <v>547</v>
      </c>
      <c r="AB54" s="10">
        <v>525</v>
      </c>
      <c r="AC54" s="10">
        <v>6933</v>
      </c>
      <c r="AD54" s="14"/>
      <c r="AE54" s="9">
        <v>2017</v>
      </c>
      <c r="AF54" s="9">
        <v>33</v>
      </c>
      <c r="AG54" s="9">
        <v>20</v>
      </c>
      <c r="AH54" s="9">
        <v>32</v>
      </c>
      <c r="AI54" s="9">
        <v>28</v>
      </c>
      <c r="AJ54" s="9">
        <v>28</v>
      </c>
      <c r="AK54" s="9">
        <v>29</v>
      </c>
      <c r="AL54" s="9">
        <v>24</v>
      </c>
      <c r="AM54" s="9">
        <v>37</v>
      </c>
      <c r="AN54" s="9">
        <v>36</v>
      </c>
      <c r="AO54" s="9">
        <v>43</v>
      </c>
      <c r="AP54" s="9">
        <v>24</v>
      </c>
      <c r="AQ54" s="9">
        <v>37</v>
      </c>
      <c r="AR54" s="9">
        <v>371</v>
      </c>
      <c r="AS54" s="14"/>
      <c r="BE54" s="9">
        <v>2017</v>
      </c>
      <c r="BF54" s="9">
        <v>303</v>
      </c>
      <c r="BG54" s="9">
        <v>252</v>
      </c>
      <c r="BH54" s="9">
        <v>301</v>
      </c>
      <c r="BI54" s="9">
        <v>257</v>
      </c>
      <c r="BJ54" s="9">
        <v>295</v>
      </c>
      <c r="BK54" s="9">
        <v>301</v>
      </c>
      <c r="BL54" s="9">
        <v>246</v>
      </c>
      <c r="BM54" s="9">
        <v>325</v>
      </c>
      <c r="BN54" s="9">
        <v>262</v>
      </c>
      <c r="BO54" s="9">
        <v>281</v>
      </c>
      <c r="BP54" s="9">
        <v>250</v>
      </c>
      <c r="BQ54" s="9">
        <v>277</v>
      </c>
      <c r="BR54" s="9">
        <v>371</v>
      </c>
      <c r="BS54" s="14"/>
    </row>
    <row r="55" spans="1:71" x14ac:dyDescent="0.25">
      <c r="A55" s="6">
        <v>2018</v>
      </c>
      <c r="B55" s="6">
        <v>922</v>
      </c>
      <c r="C55" s="6">
        <v>771</v>
      </c>
      <c r="D55" s="6">
        <v>835</v>
      </c>
      <c r="E55" s="6">
        <v>958</v>
      </c>
      <c r="F55" s="6">
        <v>898</v>
      </c>
      <c r="G55" s="6">
        <v>911</v>
      </c>
      <c r="H55" s="6">
        <v>984</v>
      </c>
      <c r="I55" s="6">
        <v>1045</v>
      </c>
      <c r="J55" s="6">
        <v>967</v>
      </c>
      <c r="K55" s="6">
        <v>1070</v>
      </c>
      <c r="L55" s="6">
        <v>945</v>
      </c>
      <c r="M55" s="6">
        <v>696</v>
      </c>
      <c r="N55" s="6">
        <f t="shared" si="17"/>
        <v>11002</v>
      </c>
      <c r="O55" s="14"/>
      <c r="P55" s="10">
        <v>2018</v>
      </c>
      <c r="Q55" s="10">
        <v>589</v>
      </c>
      <c r="R55" s="10">
        <v>488</v>
      </c>
      <c r="S55" s="10">
        <v>530</v>
      </c>
      <c r="T55" s="10">
        <v>621</v>
      </c>
      <c r="U55" s="10">
        <v>573</v>
      </c>
      <c r="V55" s="10">
        <v>581</v>
      </c>
      <c r="W55" s="10">
        <v>598</v>
      </c>
      <c r="X55" s="10">
        <v>682</v>
      </c>
      <c r="Y55" s="10">
        <v>629</v>
      </c>
      <c r="Z55" s="10">
        <v>707</v>
      </c>
      <c r="AA55" s="10">
        <v>626</v>
      </c>
      <c r="AB55" s="10">
        <v>545</v>
      </c>
      <c r="AC55" s="10">
        <v>7169</v>
      </c>
      <c r="AD55" s="14"/>
      <c r="AE55" s="9">
        <v>2018</v>
      </c>
      <c r="AF55" s="9">
        <v>34</v>
      </c>
      <c r="AG55" s="9">
        <v>40</v>
      </c>
      <c r="AH55" s="9">
        <v>24</v>
      </c>
      <c r="AI55" s="9">
        <v>37</v>
      </c>
      <c r="AJ55" s="9">
        <v>30</v>
      </c>
      <c r="AK55" s="9">
        <v>44</v>
      </c>
      <c r="AL55" s="9">
        <v>41</v>
      </c>
      <c r="AM55" s="9">
        <v>36</v>
      </c>
      <c r="AN55" s="9">
        <v>36</v>
      </c>
      <c r="AO55" s="9">
        <v>51</v>
      </c>
      <c r="AP55" s="9">
        <v>39</v>
      </c>
      <c r="AQ55" s="9">
        <v>33</v>
      </c>
      <c r="AR55" s="9">
        <v>445</v>
      </c>
      <c r="AS55" s="14"/>
      <c r="BE55" s="9">
        <v>2018</v>
      </c>
      <c r="BF55" s="9">
        <v>285</v>
      </c>
      <c r="BG55" s="9">
        <v>256</v>
      </c>
      <c r="BH55" s="9">
        <v>264</v>
      </c>
      <c r="BI55" s="9">
        <v>297</v>
      </c>
      <c r="BJ55" s="9">
        <v>283</v>
      </c>
      <c r="BK55" s="9">
        <v>296</v>
      </c>
      <c r="BL55" s="9">
        <v>339</v>
      </c>
      <c r="BM55" s="9">
        <v>325</v>
      </c>
      <c r="BN55" s="9">
        <v>312</v>
      </c>
      <c r="BO55" s="9">
        <v>354</v>
      </c>
      <c r="BP55" s="9">
        <v>328</v>
      </c>
      <c r="BQ55" s="9">
        <v>284</v>
      </c>
      <c r="BR55" s="9">
        <v>445</v>
      </c>
      <c r="BS55" s="14"/>
    </row>
    <row r="56" spans="1:71" x14ac:dyDescent="0.25">
      <c r="A56" s="6">
        <v>2019</v>
      </c>
      <c r="B56" s="6">
        <v>1068</v>
      </c>
      <c r="C56" s="6">
        <v>878</v>
      </c>
      <c r="D56" s="6">
        <v>898</v>
      </c>
      <c r="E56" s="6">
        <v>1027</v>
      </c>
      <c r="F56" s="6">
        <v>934</v>
      </c>
      <c r="G56" s="6">
        <v>854</v>
      </c>
      <c r="H56" s="6">
        <v>989</v>
      </c>
      <c r="I56" s="6">
        <v>1086</v>
      </c>
      <c r="J56" s="6">
        <v>963</v>
      </c>
      <c r="K56" s="6">
        <v>1054</v>
      </c>
      <c r="L56" s="6">
        <v>950</v>
      </c>
      <c r="M56" s="6">
        <v>743</v>
      </c>
      <c r="N56" s="6">
        <f t="shared" si="17"/>
        <v>11444</v>
      </c>
      <c r="O56" s="14"/>
      <c r="P56" s="10">
        <v>2019</v>
      </c>
      <c r="Q56" s="10">
        <v>653</v>
      </c>
      <c r="R56" s="10">
        <v>556</v>
      </c>
      <c r="S56" s="10">
        <v>566</v>
      </c>
      <c r="T56" s="10">
        <v>672</v>
      </c>
      <c r="U56" s="10">
        <v>571</v>
      </c>
      <c r="V56" s="10">
        <v>530</v>
      </c>
      <c r="W56" s="10">
        <v>604</v>
      </c>
      <c r="X56" s="10">
        <v>689</v>
      </c>
      <c r="Y56" s="10">
        <v>602</v>
      </c>
      <c r="Z56" s="10">
        <v>677</v>
      </c>
      <c r="AA56" s="10">
        <v>627</v>
      </c>
      <c r="AB56" s="10">
        <v>583</v>
      </c>
      <c r="AC56" s="10">
        <v>7330</v>
      </c>
      <c r="AD56" s="14"/>
      <c r="AE56" s="9">
        <v>2019</v>
      </c>
      <c r="AF56" s="9">
        <v>33</v>
      </c>
      <c r="AG56" s="9">
        <v>25</v>
      </c>
      <c r="AH56" s="9">
        <v>36</v>
      </c>
      <c r="AI56" s="9">
        <v>31</v>
      </c>
      <c r="AJ56" s="9">
        <v>38</v>
      </c>
      <c r="AK56" s="9">
        <v>39</v>
      </c>
      <c r="AL56" s="9">
        <v>41</v>
      </c>
      <c r="AM56" s="9">
        <v>45</v>
      </c>
      <c r="AN56" s="9">
        <v>39</v>
      </c>
      <c r="AO56" s="9">
        <v>44</v>
      </c>
      <c r="AP56" s="9">
        <v>47</v>
      </c>
      <c r="AQ56" s="9">
        <v>36</v>
      </c>
      <c r="AR56" s="9">
        <v>454</v>
      </c>
      <c r="AS56" s="14"/>
      <c r="BE56" s="9">
        <v>2019</v>
      </c>
      <c r="BF56" s="9">
        <v>382</v>
      </c>
      <c r="BG56" s="9">
        <v>285</v>
      </c>
      <c r="BH56" s="9">
        <v>282</v>
      </c>
      <c r="BI56" s="9">
        <v>312</v>
      </c>
      <c r="BJ56" s="9">
        <v>323</v>
      </c>
      <c r="BK56" s="9">
        <v>290</v>
      </c>
      <c r="BL56" s="9">
        <v>352</v>
      </c>
      <c r="BM56" s="9">
        <v>344</v>
      </c>
      <c r="BN56" s="9">
        <v>343</v>
      </c>
      <c r="BO56" s="9">
        <v>366</v>
      </c>
      <c r="BP56" s="9">
        <v>356</v>
      </c>
      <c r="BQ56" s="9">
        <v>283</v>
      </c>
      <c r="BR56" s="9">
        <v>454</v>
      </c>
      <c r="BS56" s="14"/>
    </row>
    <row r="57" spans="1:71" x14ac:dyDescent="0.25">
      <c r="A57" s="6">
        <v>2020</v>
      </c>
      <c r="B57" s="6">
        <v>1023</v>
      </c>
      <c r="C57" s="6">
        <v>876</v>
      </c>
      <c r="D57" s="6">
        <v>1029</v>
      </c>
      <c r="E57" s="6">
        <v>799</v>
      </c>
      <c r="F57" s="6">
        <v>794</v>
      </c>
      <c r="G57" s="6">
        <v>794</v>
      </c>
      <c r="H57" s="6">
        <v>801</v>
      </c>
      <c r="I57" s="6">
        <v>819</v>
      </c>
      <c r="J57" s="6">
        <v>841</v>
      </c>
      <c r="K57" s="6">
        <v>853</v>
      </c>
      <c r="L57" s="6">
        <v>736</v>
      </c>
      <c r="M57" s="6">
        <v>685</v>
      </c>
      <c r="N57" s="6">
        <f t="shared" si="17"/>
        <v>10050</v>
      </c>
      <c r="O57" s="14"/>
      <c r="P57" s="10">
        <v>2020</v>
      </c>
      <c r="Q57" s="10">
        <v>619</v>
      </c>
      <c r="R57" s="10">
        <v>549</v>
      </c>
      <c r="S57" s="10">
        <v>658</v>
      </c>
      <c r="T57" s="10">
        <v>485</v>
      </c>
      <c r="U57" s="10">
        <v>479</v>
      </c>
      <c r="V57" s="10">
        <v>474</v>
      </c>
      <c r="W57" s="10">
        <v>472</v>
      </c>
      <c r="X57" s="10">
        <v>471</v>
      </c>
      <c r="Y57" s="10">
        <v>477</v>
      </c>
      <c r="Z57" s="10">
        <v>518</v>
      </c>
      <c r="AA57" s="10">
        <v>453</v>
      </c>
      <c r="AB57" s="10">
        <v>497</v>
      </c>
      <c r="AC57" s="10">
        <v>6152</v>
      </c>
      <c r="AD57" s="14"/>
      <c r="AE57" s="9">
        <v>2020</v>
      </c>
      <c r="AF57" s="9">
        <v>33</v>
      </c>
      <c r="AG57" s="9">
        <v>32</v>
      </c>
      <c r="AH57" s="9">
        <v>35</v>
      </c>
      <c r="AI57" s="9">
        <v>32</v>
      </c>
      <c r="AJ57" s="9">
        <v>28</v>
      </c>
      <c r="AK57" s="9">
        <v>29</v>
      </c>
      <c r="AL57" s="9">
        <v>41</v>
      </c>
      <c r="AM57" s="9">
        <v>35</v>
      </c>
      <c r="AN57" s="9">
        <v>36</v>
      </c>
      <c r="AO57" s="9">
        <v>51</v>
      </c>
      <c r="AP57" s="9">
        <v>42</v>
      </c>
      <c r="AQ57" s="9">
        <v>39</v>
      </c>
      <c r="AR57" s="9">
        <v>433</v>
      </c>
      <c r="AS57" s="14"/>
      <c r="BE57" s="9">
        <v>2020</v>
      </c>
      <c r="BF57" s="9">
        <v>350</v>
      </c>
      <c r="BG57" s="9">
        <v>280</v>
      </c>
      <c r="BH57" s="9">
        <v>322</v>
      </c>
      <c r="BI57" s="9">
        <v>282</v>
      </c>
      <c r="BJ57" s="9">
        <v>265</v>
      </c>
      <c r="BK57" s="9">
        <v>274</v>
      </c>
      <c r="BL57" s="9">
        <v>296</v>
      </c>
      <c r="BM57" s="9">
        <v>304</v>
      </c>
      <c r="BN57" s="9">
        <v>325</v>
      </c>
      <c r="BO57" s="9">
        <v>308</v>
      </c>
      <c r="BP57" s="9">
        <v>316</v>
      </c>
      <c r="BQ57" s="9">
        <v>299</v>
      </c>
      <c r="BR57" s="9">
        <v>433</v>
      </c>
      <c r="BS57" s="14"/>
    </row>
    <row r="58" spans="1:71" x14ac:dyDescent="0.25">
      <c r="A58" s="6">
        <v>2021</v>
      </c>
      <c r="B58" s="6">
        <v>855</v>
      </c>
      <c r="C58" s="6">
        <v>740</v>
      </c>
      <c r="D58" s="6">
        <v>804</v>
      </c>
      <c r="E58" s="6">
        <v>874</v>
      </c>
      <c r="F58" s="6">
        <v>739</v>
      </c>
      <c r="G58" s="6">
        <v>843</v>
      </c>
      <c r="H58" s="6">
        <v>907</v>
      </c>
      <c r="I58" s="6">
        <v>1030</v>
      </c>
      <c r="J58" s="6">
        <v>957</v>
      </c>
      <c r="K58" s="6">
        <v>921</v>
      </c>
      <c r="L58" s="6">
        <v>906</v>
      </c>
      <c r="M58" s="6">
        <v>770</v>
      </c>
      <c r="N58" s="6">
        <f t="shared" si="17"/>
        <v>10346</v>
      </c>
      <c r="O58" s="14"/>
      <c r="P58" s="10">
        <v>2021</v>
      </c>
      <c r="Q58" s="10">
        <v>468</v>
      </c>
      <c r="R58" s="10">
        <v>405</v>
      </c>
      <c r="S58" s="10">
        <v>462</v>
      </c>
      <c r="T58" s="10">
        <v>488</v>
      </c>
      <c r="U58" s="10">
        <v>436</v>
      </c>
      <c r="V58" s="10">
        <v>491</v>
      </c>
      <c r="W58" s="10">
        <v>497</v>
      </c>
      <c r="X58" s="10">
        <v>586</v>
      </c>
      <c r="Y58" s="10">
        <v>543</v>
      </c>
      <c r="Z58" s="10">
        <v>488</v>
      </c>
      <c r="AA58" s="10">
        <v>542</v>
      </c>
      <c r="AB58" s="10">
        <v>511</v>
      </c>
      <c r="AC58" s="10">
        <v>5917</v>
      </c>
      <c r="AD58" s="14"/>
      <c r="AE58" s="9">
        <v>2021</v>
      </c>
      <c r="AF58" s="9">
        <v>43</v>
      </c>
      <c r="AG58" s="9">
        <v>32</v>
      </c>
      <c r="AH58" s="9">
        <v>27</v>
      </c>
      <c r="AI58" s="9">
        <v>55</v>
      </c>
      <c r="AJ58" s="9">
        <v>33</v>
      </c>
      <c r="AK58" s="9">
        <v>39</v>
      </c>
      <c r="AL58" s="9">
        <v>57</v>
      </c>
      <c r="AM58" s="9">
        <v>35</v>
      </c>
      <c r="AN58" s="9">
        <v>59</v>
      </c>
      <c r="AO58" s="9">
        <v>46</v>
      </c>
      <c r="AP58" s="9">
        <v>45</v>
      </c>
      <c r="AQ58" s="9">
        <v>46</v>
      </c>
      <c r="AR58" s="9">
        <v>517</v>
      </c>
      <c r="AS58" s="14"/>
      <c r="BE58" s="9">
        <v>2021</v>
      </c>
      <c r="BF58" s="9">
        <v>361</v>
      </c>
      <c r="BG58" s="9">
        <v>294</v>
      </c>
      <c r="BH58" s="9">
        <v>301</v>
      </c>
      <c r="BI58" s="9">
        <v>323</v>
      </c>
      <c r="BJ58" s="9">
        <v>272</v>
      </c>
      <c r="BK58" s="9">
        <v>319</v>
      </c>
      <c r="BL58" s="9">
        <v>371</v>
      </c>
      <c r="BM58" s="9">
        <v>398</v>
      </c>
      <c r="BN58" s="9">
        <v>386</v>
      </c>
      <c r="BO58" s="9">
        <v>425</v>
      </c>
      <c r="BP58" s="9">
        <v>362</v>
      </c>
      <c r="BQ58" s="9">
        <v>362</v>
      </c>
      <c r="BR58" s="9">
        <v>517</v>
      </c>
      <c r="BS58" s="14"/>
    </row>
    <row r="59" spans="1:71" x14ac:dyDescent="0.25">
      <c r="A59" s="6">
        <v>2022</v>
      </c>
      <c r="B59" s="6">
        <v>902</v>
      </c>
      <c r="C59" s="6">
        <v>882</v>
      </c>
      <c r="D59" s="6">
        <v>1071</v>
      </c>
      <c r="E59" s="6">
        <v>930</v>
      </c>
      <c r="F59" s="6">
        <v>1018</v>
      </c>
      <c r="G59" s="6">
        <v>966</v>
      </c>
      <c r="H59" s="6">
        <v>1036</v>
      </c>
      <c r="I59" s="6">
        <v>1110</v>
      </c>
      <c r="J59" s="6">
        <v>1062</v>
      </c>
      <c r="K59" s="6">
        <v>1059</v>
      </c>
      <c r="L59" s="6">
        <v>932</v>
      </c>
      <c r="M59" s="6">
        <v>732</v>
      </c>
      <c r="N59" s="6">
        <f>SUM(B59:M59)</f>
        <v>11700</v>
      </c>
      <c r="O59" s="14"/>
      <c r="P59" s="10">
        <v>2022</v>
      </c>
      <c r="Q59" s="10">
        <v>478</v>
      </c>
      <c r="R59" s="10">
        <v>486</v>
      </c>
      <c r="S59" s="10">
        <v>592</v>
      </c>
      <c r="T59" s="10">
        <v>509</v>
      </c>
      <c r="U59" s="10">
        <v>569</v>
      </c>
      <c r="V59" s="10">
        <v>524</v>
      </c>
      <c r="W59" s="10">
        <v>575</v>
      </c>
      <c r="X59" s="10">
        <v>607</v>
      </c>
      <c r="Y59" s="10">
        <v>574</v>
      </c>
      <c r="Z59" s="10">
        <v>599</v>
      </c>
      <c r="AA59" s="10">
        <v>537</v>
      </c>
      <c r="AB59" s="10">
        <v>489</v>
      </c>
      <c r="AC59" s="10">
        <v>6539</v>
      </c>
      <c r="AD59" s="14"/>
      <c r="AE59" s="9">
        <v>2022</v>
      </c>
      <c r="AF59" s="9">
        <v>49</v>
      </c>
      <c r="AG59" s="9">
        <v>50</v>
      </c>
      <c r="AH59" s="9">
        <v>49</v>
      </c>
      <c r="AI59" s="9">
        <v>57</v>
      </c>
      <c r="AJ59" s="9">
        <v>50</v>
      </c>
      <c r="AK59" s="9">
        <v>50</v>
      </c>
      <c r="AL59" s="9">
        <v>54</v>
      </c>
      <c r="AM59" s="9">
        <v>45</v>
      </c>
      <c r="AN59" s="9">
        <v>48</v>
      </c>
      <c r="AO59" s="9">
        <v>56</v>
      </c>
      <c r="AP59" s="9">
        <v>44</v>
      </c>
      <c r="AQ59" s="9">
        <v>36</v>
      </c>
      <c r="AR59" s="9">
        <v>588</v>
      </c>
      <c r="AS59" s="14"/>
      <c r="BE59" s="9">
        <v>2022</v>
      </c>
      <c r="BF59" s="9">
        <v>368</v>
      </c>
      <c r="BG59" s="9">
        <v>328</v>
      </c>
      <c r="BH59" s="9">
        <v>393</v>
      </c>
      <c r="BI59" s="9">
        <v>360</v>
      </c>
      <c r="BJ59" s="9">
        <v>400</v>
      </c>
      <c r="BK59" s="9">
        <v>376</v>
      </c>
      <c r="BL59" s="9">
        <v>401</v>
      </c>
      <c r="BM59" s="9">
        <v>438</v>
      </c>
      <c r="BN59" s="9">
        <v>427</v>
      </c>
      <c r="BO59" s="9">
        <v>419</v>
      </c>
      <c r="BP59" s="9">
        <v>394</v>
      </c>
      <c r="BQ59" s="9">
        <v>353</v>
      </c>
      <c r="BR59" s="9">
        <v>588</v>
      </c>
      <c r="BS59" s="14"/>
    </row>
    <row r="60" spans="1:71" x14ac:dyDescent="0.25">
      <c r="A60" s="6">
        <v>2023</v>
      </c>
      <c r="B60" s="6">
        <v>1067</v>
      </c>
      <c r="C60" s="6">
        <v>952</v>
      </c>
      <c r="D60" s="6">
        <v>1192</v>
      </c>
      <c r="E60" s="6">
        <v>902</v>
      </c>
      <c r="F60" s="6">
        <v>1143</v>
      </c>
      <c r="G60" s="6">
        <v>1098</v>
      </c>
      <c r="H60" s="6">
        <v>1065</v>
      </c>
      <c r="I60" s="6">
        <v>1232</v>
      </c>
      <c r="J60" s="6">
        <v>1041</v>
      </c>
      <c r="K60" s="6">
        <v>1112</v>
      </c>
      <c r="L60" s="6">
        <v>991</v>
      </c>
      <c r="M60" s="6">
        <v>842</v>
      </c>
      <c r="N60" s="6">
        <f>SUM(B60:M60)</f>
        <v>12637</v>
      </c>
      <c r="O60" s="14"/>
      <c r="P60" s="10">
        <v>2023</v>
      </c>
      <c r="Q60" s="10">
        <v>510</v>
      </c>
      <c r="R60" s="10">
        <v>477</v>
      </c>
      <c r="S60" s="10">
        <v>529</v>
      </c>
      <c r="T60" s="10">
        <v>387</v>
      </c>
      <c r="U60" s="10">
        <v>455</v>
      </c>
      <c r="V60" s="10">
        <v>403</v>
      </c>
      <c r="W60" s="10">
        <v>290</v>
      </c>
      <c r="X60" s="10">
        <v>262</v>
      </c>
      <c r="Y60" s="10">
        <v>94</v>
      </c>
      <c r="Z60" s="10">
        <v>35</v>
      </c>
      <c r="AA60" s="10">
        <v>43</v>
      </c>
      <c r="AB60" s="10">
        <v>98</v>
      </c>
      <c r="AC60" s="10">
        <v>3583</v>
      </c>
      <c r="AD60" s="14"/>
      <c r="AE60" s="9">
        <v>2023</v>
      </c>
      <c r="AF60" s="9">
        <v>40</v>
      </c>
      <c r="AG60" s="9">
        <v>42</v>
      </c>
      <c r="AH60" s="9">
        <v>53</v>
      </c>
      <c r="AI60" s="9">
        <v>46</v>
      </c>
      <c r="AJ60" s="9">
        <v>45</v>
      </c>
      <c r="AK60" s="9">
        <v>52</v>
      </c>
      <c r="AL60" s="9">
        <v>38</v>
      </c>
      <c r="AM60" s="9">
        <v>43</v>
      </c>
      <c r="AN60" s="9">
        <v>47</v>
      </c>
      <c r="AO60" s="9">
        <v>52</v>
      </c>
      <c r="AP60" s="9">
        <v>34</v>
      </c>
      <c r="AQ60" s="9">
        <v>30</v>
      </c>
      <c r="AR60" s="9">
        <v>522</v>
      </c>
      <c r="AS60" s="14"/>
      <c r="BE60" s="9">
        <v>2023</v>
      </c>
      <c r="BF60" s="9">
        <v>423</v>
      </c>
      <c r="BG60" s="9">
        <v>336</v>
      </c>
      <c r="BH60" s="9">
        <v>464</v>
      </c>
      <c r="BI60" s="9">
        <v>325</v>
      </c>
      <c r="BJ60" s="9">
        <v>446</v>
      </c>
      <c r="BK60" s="9">
        <v>387</v>
      </c>
      <c r="BL60" s="9">
        <v>376</v>
      </c>
      <c r="BM60" s="9">
        <v>386</v>
      </c>
      <c r="BN60" s="9">
        <v>342</v>
      </c>
      <c r="BO60" s="9">
        <v>351</v>
      </c>
      <c r="BP60" s="9">
        <v>302</v>
      </c>
      <c r="BQ60" s="9">
        <v>270</v>
      </c>
      <c r="BR60" s="9">
        <v>522</v>
      </c>
      <c r="BS60" s="14"/>
    </row>
    <row r="61" spans="1:71" x14ac:dyDescent="0.25">
      <c r="A61" s="6" t="s">
        <v>8</v>
      </c>
      <c r="B61" s="6">
        <f t="shared" ref="B61:M61" si="18">AVERAGE(B50:B60)</f>
        <v>950.4545454545455</v>
      </c>
      <c r="C61" s="6">
        <f t="shared" si="18"/>
        <v>842.27272727272725</v>
      </c>
      <c r="D61" s="6">
        <f t="shared" si="18"/>
        <v>948.36363636363637</v>
      </c>
      <c r="E61" s="6">
        <f t="shared" si="18"/>
        <v>907</v>
      </c>
      <c r="F61" s="6">
        <f t="shared" si="18"/>
        <v>903.72727272727275</v>
      </c>
      <c r="G61" s="6">
        <f t="shared" si="18"/>
        <v>878.18181818181813</v>
      </c>
      <c r="H61" s="6">
        <f t="shared" si="18"/>
        <v>938.27272727272725</v>
      </c>
      <c r="I61" s="6">
        <f t="shared" si="18"/>
        <v>1013</v>
      </c>
      <c r="J61" s="6">
        <f t="shared" si="18"/>
        <v>944.27272727272725</v>
      </c>
      <c r="K61" s="6">
        <f t="shared" si="18"/>
        <v>977.4545454545455</v>
      </c>
      <c r="L61" s="6">
        <f t="shared" si="18"/>
        <v>887.09090909090912</v>
      </c>
      <c r="M61" s="6">
        <f t="shared" si="18"/>
        <v>739.18181818181813</v>
      </c>
      <c r="N61" s="6">
        <f>AVERAGE(B61:M61)</f>
        <v>910.77272727272737</v>
      </c>
      <c r="O61" s="14"/>
      <c r="P61" s="10" t="s">
        <v>8</v>
      </c>
      <c r="Q61" s="10">
        <f t="shared" ref="Q61:AA61" si="19">AVERAGE(Q50:Q60)</f>
        <v>574.27272727272725</v>
      </c>
      <c r="R61" s="10">
        <f t="shared" si="19"/>
        <v>520.90909090909088</v>
      </c>
      <c r="S61" s="10">
        <f t="shared" si="19"/>
        <v>585.36363636363637</v>
      </c>
      <c r="T61" s="10">
        <f t="shared" si="19"/>
        <v>556</v>
      </c>
      <c r="U61" s="10">
        <f t="shared" si="19"/>
        <v>544.63636363636363</v>
      </c>
      <c r="V61" s="10">
        <f t="shared" si="19"/>
        <v>520.81818181818187</v>
      </c>
      <c r="W61" s="10">
        <f t="shared" si="19"/>
        <v>545.81818181818187</v>
      </c>
      <c r="X61" s="10">
        <f t="shared" si="19"/>
        <v>588.4545454545455</v>
      </c>
      <c r="Y61" s="10">
        <f t="shared" si="19"/>
        <v>545.18181818181813</v>
      </c>
      <c r="Z61" s="10">
        <f t="shared" si="19"/>
        <v>564.63636363636363</v>
      </c>
      <c r="AA61" s="10">
        <f t="shared" si="19"/>
        <v>524.27272727272725</v>
      </c>
      <c r="AB61" s="10">
        <f>AVERAGE(AB50:AB60)</f>
        <v>496.72727272727275</v>
      </c>
      <c r="AC61" s="10">
        <f>AVERAGE(Q61:AB61)</f>
        <v>547.25757575757586</v>
      </c>
      <c r="AD61" s="14"/>
      <c r="AE61" s="9" t="s">
        <v>8</v>
      </c>
      <c r="AF61" s="9">
        <f t="shared" ref="AF61:AQ61" si="20">AVERAGE(AF50:AF60)</f>
        <v>35.81818181818182</v>
      </c>
      <c r="AG61" s="9">
        <f t="shared" si="20"/>
        <v>31.90909090909091</v>
      </c>
      <c r="AH61" s="9">
        <f t="shared" si="20"/>
        <v>33.18181818181818</v>
      </c>
      <c r="AI61" s="9">
        <f t="shared" si="20"/>
        <v>37</v>
      </c>
      <c r="AJ61" s="9">
        <f t="shared" si="20"/>
        <v>33.727272727272727</v>
      </c>
      <c r="AK61" s="9">
        <f t="shared" si="20"/>
        <v>34.636363636363633</v>
      </c>
      <c r="AL61" s="9">
        <f t="shared" si="20"/>
        <v>39.18181818181818</v>
      </c>
      <c r="AM61" s="9">
        <f t="shared" si="20"/>
        <v>36.454545454545453</v>
      </c>
      <c r="AN61" s="9">
        <f t="shared" si="20"/>
        <v>38.18181818181818</v>
      </c>
      <c r="AO61" s="9">
        <f t="shared" si="20"/>
        <v>41.636363636363633</v>
      </c>
      <c r="AP61" s="9">
        <f t="shared" si="20"/>
        <v>38</v>
      </c>
      <c r="AQ61" s="9">
        <f t="shared" si="20"/>
        <v>34.363636363636367</v>
      </c>
      <c r="AR61" s="9">
        <f>AVERAGE(AF61:AQ61)</f>
        <v>36.174242424242422</v>
      </c>
      <c r="AS61" s="14"/>
      <c r="BE61" s="9" t="s">
        <v>8</v>
      </c>
      <c r="BF61" s="9">
        <f t="shared" ref="BF61:BQ61" si="21">AVERAGE(BF50:BF60)</f>
        <v>332.81818181818181</v>
      </c>
      <c r="BG61" s="9">
        <f t="shared" si="21"/>
        <v>275.36363636363637</v>
      </c>
      <c r="BH61" s="9">
        <f t="shared" si="21"/>
        <v>306.81818181818181</v>
      </c>
      <c r="BI61" s="9">
        <f t="shared" si="21"/>
        <v>299.36363636363637</v>
      </c>
      <c r="BJ61" s="9">
        <f t="shared" si="21"/>
        <v>305.27272727272725</v>
      </c>
      <c r="BK61" s="9">
        <f t="shared" si="21"/>
        <v>298.09090909090907</v>
      </c>
      <c r="BL61" s="9">
        <f t="shared" si="21"/>
        <v>322.72727272727275</v>
      </c>
      <c r="BM61" s="9">
        <f t="shared" si="21"/>
        <v>338.81818181818181</v>
      </c>
      <c r="BN61" s="9">
        <f t="shared" si="21"/>
        <v>323.90909090909093</v>
      </c>
      <c r="BO61" s="9">
        <f t="shared" si="21"/>
        <v>336.09090909090907</v>
      </c>
      <c r="BP61" s="9">
        <f t="shared" si="21"/>
        <v>317.90909090909093</v>
      </c>
      <c r="BQ61" s="9">
        <f t="shared" si="21"/>
        <v>290.54545454545456</v>
      </c>
      <c r="BR61" s="9">
        <f>AVERAGE(BF61:BQ61)</f>
        <v>312.31060606060606</v>
      </c>
      <c r="BS61" s="14"/>
    </row>
    <row r="62" spans="1:71" ht="25.2" x14ac:dyDescent="0.45">
      <c r="A62" s="86" t="s">
        <v>38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14"/>
      <c r="P62" s="86" t="s">
        <v>38</v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14"/>
      <c r="AE62" s="86" t="s">
        <v>38</v>
      </c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14"/>
      <c r="BE62" s="86" t="s">
        <v>38</v>
      </c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14"/>
    </row>
    <row r="63" spans="1:71" x14ac:dyDescent="0.25">
      <c r="A63" s="89" t="s">
        <v>27</v>
      </c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14"/>
      <c r="P63" s="89" t="s">
        <v>42</v>
      </c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14"/>
      <c r="AE63" s="89" t="s">
        <v>43</v>
      </c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14"/>
      <c r="BE63" s="89" t="s">
        <v>43</v>
      </c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14"/>
    </row>
    <row r="64" spans="1:71" x14ac:dyDescent="0.25">
      <c r="A64" s="6" t="s">
        <v>28</v>
      </c>
      <c r="B64" s="6" t="s">
        <v>29</v>
      </c>
      <c r="C64" s="6" t="s">
        <v>30</v>
      </c>
      <c r="D64" s="6" t="s">
        <v>31</v>
      </c>
      <c r="E64" s="6" t="s">
        <v>32</v>
      </c>
      <c r="F64" s="6" t="s">
        <v>31</v>
      </c>
      <c r="G64" s="6" t="s">
        <v>29</v>
      </c>
      <c r="H64" s="6" t="s">
        <v>29</v>
      </c>
      <c r="I64" s="6" t="s">
        <v>32</v>
      </c>
      <c r="J64" s="6" t="s">
        <v>33</v>
      </c>
      <c r="K64" s="6" t="s">
        <v>34</v>
      </c>
      <c r="L64" s="6" t="s">
        <v>35</v>
      </c>
      <c r="M64" s="6" t="s">
        <v>36</v>
      </c>
      <c r="N64" s="6" t="s">
        <v>37</v>
      </c>
      <c r="O64" s="14"/>
      <c r="P64" s="10" t="s">
        <v>28</v>
      </c>
      <c r="Q64" s="10" t="s">
        <v>29</v>
      </c>
      <c r="R64" s="10" t="s">
        <v>30</v>
      </c>
      <c r="S64" s="10" t="s">
        <v>31</v>
      </c>
      <c r="T64" s="10" t="s">
        <v>32</v>
      </c>
      <c r="U64" s="10" t="s">
        <v>31</v>
      </c>
      <c r="V64" s="10" t="s">
        <v>29</v>
      </c>
      <c r="W64" s="10" t="s">
        <v>29</v>
      </c>
      <c r="X64" s="10" t="s">
        <v>32</v>
      </c>
      <c r="Y64" s="10" t="s">
        <v>33</v>
      </c>
      <c r="Z64" s="10" t="s">
        <v>34</v>
      </c>
      <c r="AA64" s="10" t="s">
        <v>35</v>
      </c>
      <c r="AB64" s="10" t="s">
        <v>36</v>
      </c>
      <c r="AC64" s="10" t="s">
        <v>37</v>
      </c>
      <c r="AD64" s="14"/>
      <c r="AE64" s="9" t="s">
        <v>28</v>
      </c>
      <c r="AF64" s="9" t="s">
        <v>29</v>
      </c>
      <c r="AG64" s="9" t="s">
        <v>30</v>
      </c>
      <c r="AH64" s="9" t="s">
        <v>31</v>
      </c>
      <c r="AI64" s="9" t="s">
        <v>32</v>
      </c>
      <c r="AJ64" s="9" t="s">
        <v>31</v>
      </c>
      <c r="AK64" s="9" t="s">
        <v>29</v>
      </c>
      <c r="AL64" s="9" t="s">
        <v>29</v>
      </c>
      <c r="AM64" s="9" t="s">
        <v>32</v>
      </c>
      <c r="AN64" s="9" t="s">
        <v>33</v>
      </c>
      <c r="AO64" s="9" t="s">
        <v>34</v>
      </c>
      <c r="AP64" s="9" t="s">
        <v>35</v>
      </c>
      <c r="AQ64" s="9" t="s">
        <v>36</v>
      </c>
      <c r="AR64" s="9" t="s">
        <v>37</v>
      </c>
      <c r="AS64" s="14"/>
      <c r="BE64" s="9" t="s">
        <v>28</v>
      </c>
      <c r="BF64" s="9" t="s">
        <v>29</v>
      </c>
      <c r="BG64" s="9" t="s">
        <v>30</v>
      </c>
      <c r="BH64" s="9" t="s">
        <v>31</v>
      </c>
      <c r="BI64" s="9" t="s">
        <v>32</v>
      </c>
      <c r="BJ64" s="9" t="s">
        <v>31</v>
      </c>
      <c r="BK64" s="9" t="s">
        <v>29</v>
      </c>
      <c r="BL64" s="9" t="s">
        <v>29</v>
      </c>
      <c r="BM64" s="9" t="s">
        <v>32</v>
      </c>
      <c r="BN64" s="9" t="s">
        <v>33</v>
      </c>
      <c r="BO64" s="9" t="s">
        <v>34</v>
      </c>
      <c r="BP64" s="9" t="s">
        <v>35</v>
      </c>
      <c r="BQ64" s="9" t="s">
        <v>36</v>
      </c>
      <c r="BR64" s="9" t="s">
        <v>37</v>
      </c>
      <c r="BS64" s="14"/>
    </row>
    <row r="65" spans="1:71" x14ac:dyDescent="0.25">
      <c r="A65" s="6">
        <v>2013</v>
      </c>
      <c r="B65" s="6">
        <v>352</v>
      </c>
      <c r="C65" s="6">
        <v>314</v>
      </c>
      <c r="D65" s="6">
        <v>353</v>
      </c>
      <c r="E65" s="6">
        <v>393</v>
      </c>
      <c r="F65" s="6">
        <v>356</v>
      </c>
      <c r="G65" s="6">
        <v>361</v>
      </c>
      <c r="H65" s="6">
        <v>441</v>
      </c>
      <c r="I65" s="6">
        <v>425</v>
      </c>
      <c r="J65" s="6">
        <v>422</v>
      </c>
      <c r="K65" s="6">
        <v>408</v>
      </c>
      <c r="L65" s="6">
        <v>298</v>
      </c>
      <c r="M65" s="6">
        <v>220</v>
      </c>
      <c r="N65" s="6">
        <f t="shared" ref="N65:N73" si="22">SUM(B65:M65)</f>
        <v>4343</v>
      </c>
      <c r="O65" s="14"/>
      <c r="P65" s="10">
        <v>2013</v>
      </c>
      <c r="Q65" s="10">
        <v>235</v>
      </c>
      <c r="R65" s="10">
        <v>217</v>
      </c>
      <c r="S65" s="10">
        <v>230</v>
      </c>
      <c r="T65" s="10">
        <v>276</v>
      </c>
      <c r="U65" s="10">
        <v>236</v>
      </c>
      <c r="V65" s="10">
        <v>250</v>
      </c>
      <c r="W65" s="10">
        <v>304</v>
      </c>
      <c r="X65" s="10">
        <v>289</v>
      </c>
      <c r="Y65" s="10">
        <v>289</v>
      </c>
      <c r="Z65" s="10">
        <v>273</v>
      </c>
      <c r="AA65" s="10">
        <v>210</v>
      </c>
      <c r="AB65" s="10">
        <v>147</v>
      </c>
      <c r="AC65" s="10">
        <v>2956</v>
      </c>
      <c r="AD65" s="14"/>
      <c r="AE65" s="9">
        <v>2013</v>
      </c>
      <c r="AF65" s="9">
        <v>15</v>
      </c>
      <c r="AG65" s="9">
        <v>1</v>
      </c>
      <c r="AH65" s="9">
        <v>16</v>
      </c>
      <c r="AI65" s="9">
        <v>7</v>
      </c>
      <c r="AJ65" s="9">
        <v>11</v>
      </c>
      <c r="AK65" s="9">
        <v>10</v>
      </c>
      <c r="AL65" s="9">
        <v>11</v>
      </c>
      <c r="AM65" s="9">
        <v>6</v>
      </c>
      <c r="AN65" s="9">
        <v>11</v>
      </c>
      <c r="AO65" s="9">
        <v>10</v>
      </c>
      <c r="AP65" s="9">
        <v>2</v>
      </c>
      <c r="AQ65" s="9">
        <v>4</v>
      </c>
      <c r="AR65" s="9">
        <v>104</v>
      </c>
      <c r="AS65" s="14"/>
      <c r="BE65" s="9">
        <v>2013</v>
      </c>
      <c r="BF65" s="9">
        <v>109</v>
      </c>
      <c r="BG65" s="9">
        <v>82</v>
      </c>
      <c r="BH65" s="9">
        <v>106</v>
      </c>
      <c r="BI65" s="9">
        <v>101</v>
      </c>
      <c r="BJ65" s="9">
        <v>111</v>
      </c>
      <c r="BK65" s="9">
        <v>88</v>
      </c>
      <c r="BL65" s="9">
        <v>119</v>
      </c>
      <c r="BM65" s="9">
        <v>114</v>
      </c>
      <c r="BN65" s="9">
        <v>111</v>
      </c>
      <c r="BO65" s="9">
        <v>128</v>
      </c>
      <c r="BP65" s="9">
        <v>76</v>
      </c>
      <c r="BQ65" s="9">
        <v>91</v>
      </c>
      <c r="BR65" s="9">
        <v>104</v>
      </c>
      <c r="BS65" s="14"/>
    </row>
    <row r="66" spans="1:71" x14ac:dyDescent="0.25">
      <c r="A66" s="6">
        <v>2014</v>
      </c>
      <c r="B66" s="6">
        <v>348</v>
      </c>
      <c r="C66" s="6">
        <v>391</v>
      </c>
      <c r="D66" s="6">
        <v>475</v>
      </c>
      <c r="E66" s="6">
        <v>389</v>
      </c>
      <c r="F66" s="6">
        <v>396</v>
      </c>
      <c r="G66" s="6">
        <v>318</v>
      </c>
      <c r="H66" s="6">
        <v>378</v>
      </c>
      <c r="I66" s="6">
        <v>321</v>
      </c>
      <c r="J66" s="6">
        <v>330</v>
      </c>
      <c r="K66" s="6">
        <v>329</v>
      </c>
      <c r="L66" s="6">
        <v>265</v>
      </c>
      <c r="M66" s="6">
        <v>215</v>
      </c>
      <c r="N66" s="6">
        <f t="shared" si="22"/>
        <v>4155</v>
      </c>
      <c r="O66" s="14"/>
      <c r="P66" s="10">
        <v>2014</v>
      </c>
      <c r="Q66" s="10">
        <v>241</v>
      </c>
      <c r="R66" s="10">
        <v>273</v>
      </c>
      <c r="S66" s="10">
        <v>324</v>
      </c>
      <c r="T66" s="10">
        <v>271</v>
      </c>
      <c r="U66" s="10">
        <v>281</v>
      </c>
      <c r="V66" s="10">
        <v>212</v>
      </c>
      <c r="W66" s="10">
        <v>259</v>
      </c>
      <c r="X66" s="10">
        <v>217</v>
      </c>
      <c r="Y66" s="10">
        <v>226</v>
      </c>
      <c r="Z66" s="10">
        <v>231</v>
      </c>
      <c r="AA66" s="10">
        <v>198</v>
      </c>
      <c r="AB66" s="10">
        <v>171</v>
      </c>
      <c r="AC66" s="10">
        <v>2904</v>
      </c>
      <c r="AD66" s="14"/>
      <c r="AE66" s="9">
        <v>2014</v>
      </c>
      <c r="AF66" s="9">
        <v>10</v>
      </c>
      <c r="AG66" s="9">
        <v>6</v>
      </c>
      <c r="AH66" s="9">
        <v>11</v>
      </c>
      <c r="AI66" s="9">
        <v>12</v>
      </c>
      <c r="AJ66" s="9">
        <v>11</v>
      </c>
      <c r="AK66" s="9">
        <v>10</v>
      </c>
      <c r="AL66" s="9">
        <v>10</v>
      </c>
      <c r="AM66" s="9">
        <v>11</v>
      </c>
      <c r="AN66" s="9">
        <v>9</v>
      </c>
      <c r="AO66" s="9">
        <v>11</v>
      </c>
      <c r="AP66" s="9">
        <v>6</v>
      </c>
      <c r="AQ66" s="9">
        <v>8</v>
      </c>
      <c r="AR66" s="9">
        <v>115</v>
      </c>
      <c r="AS66" s="14"/>
      <c r="BE66" s="9">
        <v>2014</v>
      </c>
      <c r="BF66" s="9">
        <v>100</v>
      </c>
      <c r="BG66" s="9">
        <v>110</v>
      </c>
      <c r="BH66" s="9">
        <v>138</v>
      </c>
      <c r="BI66" s="9">
        <v>98</v>
      </c>
      <c r="BJ66" s="9">
        <v>109</v>
      </c>
      <c r="BK66" s="9">
        <v>89</v>
      </c>
      <c r="BL66" s="9">
        <v>109</v>
      </c>
      <c r="BM66" s="9">
        <v>90</v>
      </c>
      <c r="BN66" s="9">
        <v>100</v>
      </c>
      <c r="BO66" s="9">
        <v>99</v>
      </c>
      <c r="BP66" s="9">
        <v>77</v>
      </c>
      <c r="BQ66" s="9">
        <v>86</v>
      </c>
      <c r="BR66" s="9">
        <v>115</v>
      </c>
      <c r="BS66" s="14"/>
    </row>
    <row r="67" spans="1:71" x14ac:dyDescent="0.25">
      <c r="A67" s="6">
        <v>2015</v>
      </c>
      <c r="B67" s="6">
        <v>278</v>
      </c>
      <c r="C67" s="6">
        <v>272</v>
      </c>
      <c r="D67" s="6">
        <v>394</v>
      </c>
      <c r="E67" s="6">
        <v>339</v>
      </c>
      <c r="F67" s="6">
        <v>333</v>
      </c>
      <c r="G67" s="6">
        <v>366</v>
      </c>
      <c r="H67" s="6">
        <v>321</v>
      </c>
      <c r="I67" s="6">
        <v>329</v>
      </c>
      <c r="J67" s="6">
        <v>304</v>
      </c>
      <c r="K67" s="6">
        <v>345</v>
      </c>
      <c r="L67" s="6">
        <v>300</v>
      </c>
      <c r="M67" s="6">
        <v>259</v>
      </c>
      <c r="N67" s="6">
        <f t="shared" si="22"/>
        <v>3840</v>
      </c>
      <c r="O67" s="14"/>
      <c r="P67" s="10">
        <v>2015</v>
      </c>
      <c r="Q67" s="10">
        <v>185</v>
      </c>
      <c r="R67" s="10">
        <v>173</v>
      </c>
      <c r="S67" s="10">
        <v>269</v>
      </c>
      <c r="T67" s="10">
        <v>233</v>
      </c>
      <c r="U67" s="10">
        <v>236</v>
      </c>
      <c r="V67" s="10">
        <v>235</v>
      </c>
      <c r="W67" s="10">
        <v>199</v>
      </c>
      <c r="X67" s="10">
        <v>214</v>
      </c>
      <c r="Y67" s="10">
        <v>215</v>
      </c>
      <c r="Z67" s="10">
        <v>265</v>
      </c>
      <c r="AA67" s="10">
        <v>211</v>
      </c>
      <c r="AB67" s="10">
        <v>203</v>
      </c>
      <c r="AC67" s="10">
        <v>2638</v>
      </c>
      <c r="AD67" s="14"/>
      <c r="AE67" s="9">
        <v>2015</v>
      </c>
      <c r="AF67" s="9">
        <v>10</v>
      </c>
      <c r="AG67" s="9">
        <v>14</v>
      </c>
      <c r="AH67" s="9">
        <v>12</v>
      </c>
      <c r="AI67" s="9">
        <v>12</v>
      </c>
      <c r="AJ67" s="9">
        <v>9</v>
      </c>
      <c r="AK67" s="9">
        <v>6</v>
      </c>
      <c r="AL67" s="9">
        <v>15</v>
      </c>
      <c r="AM67" s="9">
        <v>13</v>
      </c>
      <c r="AN67" s="9">
        <v>14</v>
      </c>
      <c r="AO67" s="9">
        <v>8</v>
      </c>
      <c r="AP67" s="9">
        <v>8</v>
      </c>
      <c r="AQ67" s="9">
        <v>12</v>
      </c>
      <c r="AR67" s="9">
        <v>133</v>
      </c>
      <c r="AS67" s="14"/>
      <c r="BE67" s="9">
        <v>2015</v>
      </c>
      <c r="BF67" s="9">
        <v>81</v>
      </c>
      <c r="BG67" s="9">
        <v>91</v>
      </c>
      <c r="BH67" s="9">
        <v>117</v>
      </c>
      <c r="BI67" s="9">
        <v>93</v>
      </c>
      <c r="BJ67" s="9">
        <v>88</v>
      </c>
      <c r="BK67" s="9">
        <v>116</v>
      </c>
      <c r="BL67" s="9">
        <v>103</v>
      </c>
      <c r="BM67" s="9">
        <v>107</v>
      </c>
      <c r="BN67" s="9">
        <v>91</v>
      </c>
      <c r="BO67" s="9">
        <v>89</v>
      </c>
      <c r="BP67" s="9">
        <v>95</v>
      </c>
      <c r="BQ67" s="9">
        <v>88</v>
      </c>
      <c r="BR67" s="9">
        <v>133</v>
      </c>
      <c r="BS67" s="14"/>
    </row>
    <row r="68" spans="1:71" x14ac:dyDescent="0.25">
      <c r="A68" s="6">
        <v>2016</v>
      </c>
      <c r="B68" s="6">
        <v>321</v>
      </c>
      <c r="C68" s="6">
        <v>362</v>
      </c>
      <c r="D68" s="6">
        <v>444</v>
      </c>
      <c r="E68" s="6">
        <v>339</v>
      </c>
      <c r="F68" s="6">
        <v>355</v>
      </c>
      <c r="G68" s="6">
        <v>325</v>
      </c>
      <c r="H68" s="6">
        <v>324</v>
      </c>
      <c r="I68" s="6">
        <v>352</v>
      </c>
      <c r="J68" s="6">
        <v>318</v>
      </c>
      <c r="K68" s="6">
        <v>278</v>
      </c>
      <c r="L68" s="6">
        <v>296</v>
      </c>
      <c r="M68" s="6">
        <v>236</v>
      </c>
      <c r="N68" s="6">
        <f t="shared" si="22"/>
        <v>3950</v>
      </c>
      <c r="O68" s="14"/>
      <c r="P68" s="10">
        <v>2016</v>
      </c>
      <c r="Q68" s="10">
        <v>232</v>
      </c>
      <c r="R68" s="10">
        <v>245</v>
      </c>
      <c r="S68" s="10">
        <v>305</v>
      </c>
      <c r="T68" s="10">
        <v>210</v>
      </c>
      <c r="U68" s="10">
        <v>252</v>
      </c>
      <c r="V68" s="10">
        <v>208</v>
      </c>
      <c r="W68" s="10">
        <v>206</v>
      </c>
      <c r="X68" s="10">
        <v>225</v>
      </c>
      <c r="Y68" s="10">
        <v>212</v>
      </c>
      <c r="Z68" s="10">
        <v>190</v>
      </c>
      <c r="AA68" s="10">
        <v>187</v>
      </c>
      <c r="AB68" s="10">
        <v>190</v>
      </c>
      <c r="AC68" s="10">
        <v>2662</v>
      </c>
      <c r="AD68" s="14"/>
      <c r="AE68" s="9">
        <v>2016</v>
      </c>
      <c r="AF68" s="9">
        <v>8</v>
      </c>
      <c r="AG68" s="9">
        <v>17</v>
      </c>
      <c r="AH68" s="9">
        <v>13</v>
      </c>
      <c r="AI68" s="9">
        <v>13</v>
      </c>
      <c r="AJ68" s="9">
        <v>9</v>
      </c>
      <c r="AK68" s="9">
        <v>12</v>
      </c>
      <c r="AL68" s="9">
        <v>10</v>
      </c>
      <c r="AM68" s="9">
        <v>13</v>
      </c>
      <c r="AN68" s="9">
        <v>12</v>
      </c>
      <c r="AO68" s="9">
        <v>7</v>
      </c>
      <c r="AP68" s="9">
        <v>16</v>
      </c>
      <c r="AQ68" s="9">
        <v>12</v>
      </c>
      <c r="AR68" s="9">
        <v>142</v>
      </c>
      <c r="AS68" s="14"/>
      <c r="BE68" s="9">
        <v>2016</v>
      </c>
      <c r="BF68" s="9">
        <v>76</v>
      </c>
      <c r="BG68" s="9">
        <v>109</v>
      </c>
      <c r="BH68" s="9">
        <v>124</v>
      </c>
      <c r="BI68" s="9">
        <v>111</v>
      </c>
      <c r="BJ68" s="9">
        <v>90</v>
      </c>
      <c r="BK68" s="9">
        <v>95</v>
      </c>
      <c r="BL68" s="9">
        <v>101</v>
      </c>
      <c r="BM68" s="9">
        <v>114</v>
      </c>
      <c r="BN68" s="9">
        <v>104</v>
      </c>
      <c r="BO68" s="9">
        <v>82</v>
      </c>
      <c r="BP68" s="9">
        <v>100</v>
      </c>
      <c r="BQ68" s="9">
        <v>83</v>
      </c>
      <c r="BR68" s="9">
        <v>142</v>
      </c>
      <c r="BS68" s="14"/>
    </row>
    <row r="69" spans="1:71" x14ac:dyDescent="0.25">
      <c r="A69" s="6">
        <v>2017</v>
      </c>
      <c r="B69" s="6">
        <v>361</v>
      </c>
      <c r="C69" s="6">
        <v>330</v>
      </c>
      <c r="D69" s="6">
        <v>379</v>
      </c>
      <c r="E69" s="6">
        <v>312</v>
      </c>
      <c r="F69" s="6">
        <v>354</v>
      </c>
      <c r="G69" s="6">
        <v>352</v>
      </c>
      <c r="H69" s="6">
        <v>302</v>
      </c>
      <c r="I69" s="6">
        <v>392</v>
      </c>
      <c r="J69" s="6">
        <v>314</v>
      </c>
      <c r="K69" s="6">
        <v>319</v>
      </c>
      <c r="L69" s="6">
        <v>332</v>
      </c>
      <c r="M69" s="6">
        <v>246</v>
      </c>
      <c r="N69" s="6">
        <f t="shared" si="22"/>
        <v>3993</v>
      </c>
      <c r="O69" s="14"/>
      <c r="P69" s="10">
        <v>2017</v>
      </c>
      <c r="Q69" s="10">
        <v>218</v>
      </c>
      <c r="R69" s="10">
        <v>198</v>
      </c>
      <c r="S69" s="10">
        <v>244</v>
      </c>
      <c r="T69" s="10">
        <v>190</v>
      </c>
      <c r="U69" s="10">
        <v>226</v>
      </c>
      <c r="V69" s="10">
        <v>237</v>
      </c>
      <c r="W69" s="10">
        <v>169</v>
      </c>
      <c r="X69" s="10">
        <v>253</v>
      </c>
      <c r="Y69" s="10">
        <v>199</v>
      </c>
      <c r="Z69" s="10">
        <v>213</v>
      </c>
      <c r="AA69" s="10">
        <v>215</v>
      </c>
      <c r="AB69" s="10">
        <v>176</v>
      </c>
      <c r="AC69" s="10">
        <v>2538</v>
      </c>
      <c r="AD69" s="14"/>
      <c r="AE69" s="9">
        <v>2017</v>
      </c>
      <c r="AF69" s="9">
        <v>16</v>
      </c>
      <c r="AG69" s="9">
        <v>15</v>
      </c>
      <c r="AH69" s="9">
        <v>13</v>
      </c>
      <c r="AI69" s="9">
        <v>16</v>
      </c>
      <c r="AJ69" s="9">
        <v>11</v>
      </c>
      <c r="AK69" s="9">
        <v>9</v>
      </c>
      <c r="AL69" s="9">
        <v>7</v>
      </c>
      <c r="AM69" s="9">
        <v>10</v>
      </c>
      <c r="AN69" s="9">
        <v>11</v>
      </c>
      <c r="AO69" s="9">
        <v>10</v>
      </c>
      <c r="AP69" s="9">
        <v>16</v>
      </c>
      <c r="AQ69" s="9">
        <v>11</v>
      </c>
      <c r="AR69" s="9">
        <v>145</v>
      </c>
      <c r="AS69" s="14"/>
      <c r="BE69" s="9">
        <v>2017</v>
      </c>
      <c r="BF69" s="9">
        <v>118</v>
      </c>
      <c r="BG69" s="9">
        <v>97</v>
      </c>
      <c r="BH69" s="9">
        <v>106</v>
      </c>
      <c r="BI69" s="9">
        <v>99</v>
      </c>
      <c r="BJ69" s="9">
        <v>111</v>
      </c>
      <c r="BK69" s="9">
        <v>97</v>
      </c>
      <c r="BL69" s="9">
        <v>119</v>
      </c>
      <c r="BM69" s="9">
        <v>124</v>
      </c>
      <c r="BN69" s="9">
        <v>106</v>
      </c>
      <c r="BO69" s="9">
        <v>104</v>
      </c>
      <c r="BP69" s="9">
        <v>111</v>
      </c>
      <c r="BQ69" s="9">
        <v>103</v>
      </c>
      <c r="BR69" s="9">
        <v>145</v>
      </c>
      <c r="BS69" s="14"/>
    </row>
    <row r="70" spans="1:71" x14ac:dyDescent="0.25">
      <c r="A70" s="6">
        <v>2018</v>
      </c>
      <c r="B70" s="6">
        <v>371</v>
      </c>
      <c r="C70" s="6">
        <v>323</v>
      </c>
      <c r="D70" s="6">
        <v>365</v>
      </c>
      <c r="E70" s="6">
        <v>375</v>
      </c>
      <c r="F70" s="6">
        <v>380</v>
      </c>
      <c r="G70" s="6">
        <v>379</v>
      </c>
      <c r="H70" s="6">
        <v>380</v>
      </c>
      <c r="I70" s="6">
        <v>405</v>
      </c>
      <c r="J70" s="6">
        <v>394</v>
      </c>
      <c r="K70" s="6">
        <v>382</v>
      </c>
      <c r="L70" s="6">
        <v>385</v>
      </c>
      <c r="M70" s="6">
        <v>267</v>
      </c>
      <c r="N70" s="6">
        <f t="shared" si="22"/>
        <v>4406</v>
      </c>
      <c r="O70" s="14"/>
      <c r="P70" s="10">
        <v>2018</v>
      </c>
      <c r="Q70" s="10">
        <v>248</v>
      </c>
      <c r="R70" s="10">
        <v>212</v>
      </c>
      <c r="S70" s="10">
        <v>231</v>
      </c>
      <c r="T70" s="10">
        <v>243</v>
      </c>
      <c r="U70" s="10">
        <v>258</v>
      </c>
      <c r="V70" s="10">
        <v>249</v>
      </c>
      <c r="W70" s="10">
        <v>250</v>
      </c>
      <c r="X70" s="10">
        <v>260</v>
      </c>
      <c r="Y70" s="10">
        <v>265</v>
      </c>
      <c r="Z70" s="10">
        <v>264</v>
      </c>
      <c r="AA70" s="10">
        <v>284</v>
      </c>
      <c r="AB70" s="10">
        <v>233</v>
      </c>
      <c r="AC70" s="10">
        <v>2997</v>
      </c>
      <c r="AD70" s="14"/>
      <c r="AE70" s="9">
        <v>2018</v>
      </c>
      <c r="AF70" s="9">
        <v>8</v>
      </c>
      <c r="AG70" s="9">
        <v>11</v>
      </c>
      <c r="AH70" s="9">
        <v>11</v>
      </c>
      <c r="AI70" s="9">
        <v>11</v>
      </c>
      <c r="AJ70" s="9">
        <v>10</v>
      </c>
      <c r="AK70" s="9">
        <v>10</v>
      </c>
      <c r="AL70" s="9">
        <v>15</v>
      </c>
      <c r="AM70" s="9">
        <v>13</v>
      </c>
      <c r="AN70" s="9">
        <v>8</v>
      </c>
      <c r="AO70" s="9">
        <v>16</v>
      </c>
      <c r="AP70" s="9">
        <v>6</v>
      </c>
      <c r="AQ70" s="9">
        <v>7</v>
      </c>
      <c r="AR70" s="9">
        <v>126</v>
      </c>
      <c r="AS70" s="14"/>
      <c r="BE70" s="9">
        <v>2018</v>
      </c>
      <c r="BF70" s="9">
        <v>112</v>
      </c>
      <c r="BG70" s="9">
        <v>100</v>
      </c>
      <c r="BH70" s="9">
        <v>109</v>
      </c>
      <c r="BI70" s="9">
        <v>112</v>
      </c>
      <c r="BJ70" s="9">
        <v>111</v>
      </c>
      <c r="BK70" s="9">
        <v>119</v>
      </c>
      <c r="BL70" s="9">
        <v>115</v>
      </c>
      <c r="BM70" s="9">
        <v>145</v>
      </c>
      <c r="BN70" s="9">
        <v>121</v>
      </c>
      <c r="BO70" s="9">
        <v>122</v>
      </c>
      <c r="BP70" s="9">
        <v>120</v>
      </c>
      <c r="BQ70" s="9">
        <v>82</v>
      </c>
      <c r="BR70" s="9">
        <v>126</v>
      </c>
      <c r="BS70" s="14"/>
    </row>
    <row r="71" spans="1:71" x14ac:dyDescent="0.25">
      <c r="A71" s="6">
        <v>2019</v>
      </c>
      <c r="B71" s="6">
        <v>419</v>
      </c>
      <c r="C71" s="6">
        <v>338</v>
      </c>
      <c r="D71" s="6">
        <v>379</v>
      </c>
      <c r="E71" s="6">
        <v>382</v>
      </c>
      <c r="F71" s="6">
        <v>407</v>
      </c>
      <c r="G71" s="6">
        <v>348</v>
      </c>
      <c r="H71" s="6">
        <v>426</v>
      </c>
      <c r="I71" s="6">
        <v>384</v>
      </c>
      <c r="J71" s="6">
        <v>356</v>
      </c>
      <c r="K71" s="6">
        <v>409</v>
      </c>
      <c r="L71" s="6">
        <v>324</v>
      </c>
      <c r="M71" s="6">
        <v>268</v>
      </c>
      <c r="N71" s="6">
        <f t="shared" si="22"/>
        <v>4440</v>
      </c>
      <c r="O71" s="14"/>
      <c r="P71" s="10">
        <v>2019</v>
      </c>
      <c r="Q71" s="10">
        <v>296</v>
      </c>
      <c r="R71" s="10">
        <v>239</v>
      </c>
      <c r="S71" s="10">
        <v>249</v>
      </c>
      <c r="T71" s="10">
        <v>241</v>
      </c>
      <c r="U71" s="10">
        <v>254</v>
      </c>
      <c r="V71" s="10">
        <v>232</v>
      </c>
      <c r="W71" s="10">
        <v>285</v>
      </c>
      <c r="X71" s="10">
        <v>255</v>
      </c>
      <c r="Y71" s="10">
        <v>243</v>
      </c>
      <c r="Z71" s="10">
        <v>259</v>
      </c>
      <c r="AA71" s="10">
        <v>233</v>
      </c>
      <c r="AB71" s="10">
        <v>193</v>
      </c>
      <c r="AC71" s="10">
        <v>2979</v>
      </c>
      <c r="AD71" s="14"/>
      <c r="AE71" s="9">
        <v>2019</v>
      </c>
      <c r="AF71" s="9">
        <v>7</v>
      </c>
      <c r="AG71" s="9">
        <v>13</v>
      </c>
      <c r="AH71" s="9">
        <v>17</v>
      </c>
      <c r="AI71" s="9">
        <v>17</v>
      </c>
      <c r="AJ71" s="9">
        <v>12</v>
      </c>
      <c r="AK71" s="9">
        <v>8</v>
      </c>
      <c r="AL71" s="9">
        <v>10</v>
      </c>
      <c r="AM71" s="9">
        <v>12</v>
      </c>
      <c r="AN71" s="9">
        <v>10</v>
      </c>
      <c r="AO71" s="9">
        <v>15</v>
      </c>
      <c r="AP71" s="9">
        <v>10</v>
      </c>
      <c r="AQ71" s="9">
        <v>13</v>
      </c>
      <c r="AR71" s="9">
        <v>144</v>
      </c>
      <c r="AS71" s="14"/>
      <c r="BE71" s="9">
        <v>2019</v>
      </c>
      <c r="BF71" s="9">
        <v>129</v>
      </c>
      <c r="BG71" s="9">
        <v>97</v>
      </c>
      <c r="BH71" s="9">
        <v>133</v>
      </c>
      <c r="BI71" s="9">
        <v>145</v>
      </c>
      <c r="BJ71" s="9">
        <v>150</v>
      </c>
      <c r="BK71" s="9">
        <v>119</v>
      </c>
      <c r="BL71" s="9">
        <v>140</v>
      </c>
      <c r="BM71" s="9">
        <v>135</v>
      </c>
      <c r="BN71" s="9">
        <v>113</v>
      </c>
      <c r="BO71" s="9">
        <v>158</v>
      </c>
      <c r="BP71" s="9">
        <v>108</v>
      </c>
      <c r="BQ71" s="9">
        <v>127</v>
      </c>
      <c r="BR71" s="9">
        <v>144</v>
      </c>
      <c r="BS71" s="14"/>
    </row>
    <row r="72" spans="1:71" x14ac:dyDescent="0.25">
      <c r="A72" s="6">
        <v>2020</v>
      </c>
      <c r="B72" s="6">
        <v>408</v>
      </c>
      <c r="C72" s="6">
        <v>383</v>
      </c>
      <c r="D72" s="6">
        <v>437</v>
      </c>
      <c r="E72" s="6">
        <v>375</v>
      </c>
      <c r="F72" s="6">
        <v>291</v>
      </c>
      <c r="G72" s="6">
        <v>278</v>
      </c>
      <c r="H72" s="6">
        <v>291</v>
      </c>
      <c r="I72" s="6">
        <v>300</v>
      </c>
      <c r="J72" s="6">
        <v>323</v>
      </c>
      <c r="K72" s="6">
        <v>307</v>
      </c>
      <c r="L72" s="6">
        <v>328</v>
      </c>
      <c r="M72" s="6">
        <v>253</v>
      </c>
      <c r="N72" s="6">
        <f t="shared" si="22"/>
        <v>3974</v>
      </c>
      <c r="O72" s="14"/>
      <c r="P72" s="10">
        <v>2020</v>
      </c>
      <c r="Q72" s="10">
        <v>269</v>
      </c>
      <c r="R72" s="10">
        <v>229</v>
      </c>
      <c r="S72" s="10">
        <v>283</v>
      </c>
      <c r="T72" s="10">
        <v>229</v>
      </c>
      <c r="U72" s="10">
        <v>178</v>
      </c>
      <c r="V72" s="10">
        <v>160</v>
      </c>
      <c r="W72" s="10">
        <v>163</v>
      </c>
      <c r="X72" s="10">
        <v>164</v>
      </c>
      <c r="Y72" s="10">
        <v>205</v>
      </c>
      <c r="Z72" s="10">
        <v>175</v>
      </c>
      <c r="AA72" s="10">
        <v>211</v>
      </c>
      <c r="AB72" s="10">
        <v>189</v>
      </c>
      <c r="AC72" s="10">
        <v>2455</v>
      </c>
      <c r="AD72" s="14"/>
      <c r="AE72" s="9">
        <v>2020</v>
      </c>
      <c r="AF72" s="9">
        <v>14</v>
      </c>
      <c r="AG72" s="9">
        <v>16</v>
      </c>
      <c r="AH72" s="9">
        <v>17</v>
      </c>
      <c r="AI72" s="9">
        <v>18</v>
      </c>
      <c r="AJ72" s="9">
        <v>8</v>
      </c>
      <c r="AK72" s="9">
        <v>14</v>
      </c>
      <c r="AL72" s="9">
        <v>11</v>
      </c>
      <c r="AM72" s="9">
        <v>13</v>
      </c>
      <c r="AN72" s="9">
        <v>16</v>
      </c>
      <c r="AO72" s="9">
        <v>15</v>
      </c>
      <c r="AP72" s="9">
        <v>19</v>
      </c>
      <c r="AQ72" s="9">
        <v>18</v>
      </c>
      <c r="AR72" s="9">
        <v>179</v>
      </c>
      <c r="AS72" s="14"/>
      <c r="BE72" s="9">
        <v>2020</v>
      </c>
      <c r="BF72" s="9">
        <v>135</v>
      </c>
      <c r="BG72" s="9">
        <v>150</v>
      </c>
      <c r="BH72" s="9">
        <v>150</v>
      </c>
      <c r="BI72" s="9">
        <v>138</v>
      </c>
      <c r="BJ72" s="9">
        <v>113</v>
      </c>
      <c r="BK72" s="9">
        <v>109</v>
      </c>
      <c r="BL72" s="9">
        <v>122</v>
      </c>
      <c r="BM72" s="9">
        <v>132</v>
      </c>
      <c r="BN72" s="9">
        <v>116</v>
      </c>
      <c r="BO72" s="9">
        <v>146</v>
      </c>
      <c r="BP72" s="9">
        <v>127</v>
      </c>
      <c r="BQ72" s="9">
        <v>119</v>
      </c>
      <c r="BR72" s="9">
        <v>179</v>
      </c>
      <c r="BS72" s="14"/>
    </row>
    <row r="73" spans="1:71" x14ac:dyDescent="0.25">
      <c r="A73" s="6">
        <v>2021</v>
      </c>
      <c r="B73" s="6">
        <v>330</v>
      </c>
      <c r="C73" s="6">
        <v>343</v>
      </c>
      <c r="D73" s="6">
        <v>362</v>
      </c>
      <c r="E73" s="6">
        <v>312</v>
      </c>
      <c r="F73" s="6">
        <v>296</v>
      </c>
      <c r="G73" s="6">
        <v>323</v>
      </c>
      <c r="H73" s="6">
        <v>308</v>
      </c>
      <c r="I73" s="6">
        <v>366</v>
      </c>
      <c r="J73" s="6">
        <v>406</v>
      </c>
      <c r="K73" s="6">
        <v>391</v>
      </c>
      <c r="L73" s="6">
        <v>376</v>
      </c>
      <c r="M73" s="6">
        <v>310</v>
      </c>
      <c r="N73" s="6">
        <f t="shared" si="22"/>
        <v>4123</v>
      </c>
      <c r="O73" s="14"/>
      <c r="P73" s="10">
        <v>2021</v>
      </c>
      <c r="Q73" s="10">
        <v>189</v>
      </c>
      <c r="R73" s="10">
        <v>214</v>
      </c>
      <c r="S73" s="10">
        <v>225</v>
      </c>
      <c r="T73" s="10">
        <v>179</v>
      </c>
      <c r="U73" s="10">
        <v>160</v>
      </c>
      <c r="V73" s="10">
        <v>198</v>
      </c>
      <c r="W73" s="10">
        <v>195</v>
      </c>
      <c r="X73" s="10">
        <v>225</v>
      </c>
      <c r="Y73" s="10">
        <v>263</v>
      </c>
      <c r="Z73" s="10">
        <v>247</v>
      </c>
      <c r="AA73" s="10">
        <v>233</v>
      </c>
      <c r="AB73" s="10">
        <v>231</v>
      </c>
      <c r="AC73" s="10">
        <v>2559</v>
      </c>
      <c r="AD73" s="14"/>
      <c r="AE73" s="9">
        <v>2021</v>
      </c>
      <c r="AF73" s="9">
        <v>22</v>
      </c>
      <c r="AG73" s="9">
        <v>10</v>
      </c>
      <c r="AH73" s="9">
        <v>21</v>
      </c>
      <c r="AI73" s="9">
        <v>14</v>
      </c>
      <c r="AJ73" s="9">
        <v>16</v>
      </c>
      <c r="AK73" s="9">
        <v>20</v>
      </c>
      <c r="AL73" s="9">
        <v>16</v>
      </c>
      <c r="AM73" s="9">
        <v>20</v>
      </c>
      <c r="AN73" s="9">
        <v>22</v>
      </c>
      <c r="AO73" s="9">
        <v>18</v>
      </c>
      <c r="AP73" s="9">
        <v>12</v>
      </c>
      <c r="AQ73" s="9">
        <v>24</v>
      </c>
      <c r="AR73" s="9">
        <v>215</v>
      </c>
      <c r="AS73" s="14"/>
      <c r="BE73" s="9">
        <v>2021</v>
      </c>
      <c r="BF73" s="9">
        <v>135</v>
      </c>
      <c r="BG73" s="9">
        <v>122</v>
      </c>
      <c r="BH73" s="9">
        <v>126</v>
      </c>
      <c r="BI73" s="9">
        <v>129</v>
      </c>
      <c r="BJ73" s="9">
        <v>131</v>
      </c>
      <c r="BK73" s="9">
        <v>119</v>
      </c>
      <c r="BL73" s="9">
        <v>117</v>
      </c>
      <c r="BM73" s="9">
        <v>148</v>
      </c>
      <c r="BN73" s="9">
        <v>143</v>
      </c>
      <c r="BO73" s="9">
        <v>149</v>
      </c>
      <c r="BP73" s="9">
        <v>160</v>
      </c>
      <c r="BQ73" s="9">
        <v>141</v>
      </c>
      <c r="BR73" s="9">
        <v>215</v>
      </c>
      <c r="BS73" s="14"/>
    </row>
    <row r="74" spans="1:71" x14ac:dyDescent="0.25">
      <c r="A74" s="6">
        <v>2022</v>
      </c>
      <c r="B74" s="6">
        <v>395</v>
      </c>
      <c r="C74" s="6">
        <v>350</v>
      </c>
      <c r="D74" s="6">
        <v>450</v>
      </c>
      <c r="E74" s="6">
        <v>392</v>
      </c>
      <c r="F74" s="6">
        <v>430</v>
      </c>
      <c r="G74" s="6">
        <v>411</v>
      </c>
      <c r="H74" s="6">
        <v>389</v>
      </c>
      <c r="I74" s="6">
        <v>451</v>
      </c>
      <c r="J74" s="6">
        <v>424</v>
      </c>
      <c r="K74" s="6">
        <v>388</v>
      </c>
      <c r="L74" s="6">
        <v>382</v>
      </c>
      <c r="M74" s="6">
        <v>301</v>
      </c>
      <c r="N74" s="6">
        <f>SUM(B74:M74)</f>
        <v>4763</v>
      </c>
      <c r="O74" s="14"/>
      <c r="P74" s="10">
        <v>2022</v>
      </c>
      <c r="Q74" s="10">
        <v>232</v>
      </c>
      <c r="R74" s="10">
        <v>208</v>
      </c>
      <c r="S74" s="10">
        <v>272</v>
      </c>
      <c r="T74" s="10">
        <v>228</v>
      </c>
      <c r="U74" s="10">
        <v>271</v>
      </c>
      <c r="V74" s="10">
        <v>246</v>
      </c>
      <c r="W74" s="10">
        <v>214</v>
      </c>
      <c r="X74" s="10">
        <v>280</v>
      </c>
      <c r="Y74" s="10">
        <v>264</v>
      </c>
      <c r="Z74" s="10">
        <v>212</v>
      </c>
      <c r="AA74" s="10">
        <v>238</v>
      </c>
      <c r="AB74" s="10">
        <v>192</v>
      </c>
      <c r="AC74" s="10">
        <v>2857</v>
      </c>
      <c r="AD74" s="14"/>
      <c r="AE74" s="9">
        <v>2022</v>
      </c>
      <c r="AF74" s="9">
        <v>21</v>
      </c>
      <c r="AG74" s="9">
        <v>14</v>
      </c>
      <c r="AH74" s="9">
        <v>21</v>
      </c>
      <c r="AI74" s="9">
        <v>19</v>
      </c>
      <c r="AJ74" s="9">
        <v>17</v>
      </c>
      <c r="AK74" s="9">
        <v>19</v>
      </c>
      <c r="AL74" s="9">
        <v>20</v>
      </c>
      <c r="AM74" s="9">
        <v>24</v>
      </c>
      <c r="AN74" s="9">
        <v>14</v>
      </c>
      <c r="AO74" s="9">
        <v>25</v>
      </c>
      <c r="AP74" s="9">
        <v>14</v>
      </c>
      <c r="AQ74" s="9">
        <v>19</v>
      </c>
      <c r="AR74" s="9">
        <v>227</v>
      </c>
      <c r="AS74" s="14"/>
      <c r="BE74" s="9">
        <v>2022</v>
      </c>
      <c r="BF74" s="9">
        <v>162</v>
      </c>
      <c r="BG74" s="9">
        <v>132</v>
      </c>
      <c r="BH74" s="9">
        <v>157</v>
      </c>
      <c r="BI74" s="9">
        <v>147</v>
      </c>
      <c r="BJ74" s="9">
        <v>155</v>
      </c>
      <c r="BK74" s="9">
        <v>142</v>
      </c>
      <c r="BL74" s="9">
        <v>155</v>
      </c>
      <c r="BM74" s="9">
        <v>168</v>
      </c>
      <c r="BN74" s="9">
        <v>147</v>
      </c>
      <c r="BO74" s="9">
        <v>171</v>
      </c>
      <c r="BP74" s="9">
        <v>147</v>
      </c>
      <c r="BQ74" s="9">
        <v>155</v>
      </c>
      <c r="BR74" s="9">
        <v>227</v>
      </c>
      <c r="BS74" s="14"/>
    </row>
    <row r="75" spans="1:71" x14ac:dyDescent="0.25">
      <c r="A75" s="6">
        <v>2023</v>
      </c>
      <c r="B75" s="6">
        <v>458</v>
      </c>
      <c r="C75" s="6">
        <v>365</v>
      </c>
      <c r="D75" s="6">
        <v>554</v>
      </c>
      <c r="E75" s="6">
        <v>453</v>
      </c>
      <c r="F75" s="6">
        <v>519</v>
      </c>
      <c r="G75" s="6">
        <v>489</v>
      </c>
      <c r="H75" s="6">
        <v>490</v>
      </c>
      <c r="I75" s="6">
        <v>508</v>
      </c>
      <c r="J75" s="6">
        <v>441</v>
      </c>
      <c r="K75" s="6">
        <v>476</v>
      </c>
      <c r="L75" s="6">
        <v>374</v>
      </c>
      <c r="M75" s="6">
        <v>342</v>
      </c>
      <c r="N75" s="6">
        <f>SUM(B75:M75)</f>
        <v>5469</v>
      </c>
      <c r="O75" s="14"/>
      <c r="P75" s="10">
        <v>2023</v>
      </c>
      <c r="Q75" s="10">
        <v>245</v>
      </c>
      <c r="R75" s="10">
        <v>179</v>
      </c>
      <c r="S75" s="10">
        <v>276</v>
      </c>
      <c r="T75" s="10">
        <v>194</v>
      </c>
      <c r="U75" s="10">
        <v>228</v>
      </c>
      <c r="V75" s="10">
        <v>186</v>
      </c>
      <c r="W75" s="10">
        <v>132</v>
      </c>
      <c r="X75" s="10">
        <v>88</v>
      </c>
      <c r="Y75" s="10">
        <v>32</v>
      </c>
      <c r="Z75" s="10">
        <v>25</v>
      </c>
      <c r="AA75" s="10">
        <v>29</v>
      </c>
      <c r="AB75" s="10">
        <v>43</v>
      </c>
      <c r="AC75" s="10">
        <v>1657</v>
      </c>
      <c r="AD75" s="14"/>
      <c r="AE75" s="9">
        <v>2023</v>
      </c>
      <c r="AF75" s="9">
        <v>23</v>
      </c>
      <c r="AG75" s="9">
        <v>22</v>
      </c>
      <c r="AH75" s="9">
        <v>28</v>
      </c>
      <c r="AI75" s="9">
        <v>15</v>
      </c>
      <c r="AJ75" s="9">
        <v>29</v>
      </c>
      <c r="AK75" s="9">
        <v>27</v>
      </c>
      <c r="AL75" s="9">
        <v>33</v>
      </c>
      <c r="AM75" s="9">
        <v>23</v>
      </c>
      <c r="AN75" s="9">
        <v>18</v>
      </c>
      <c r="AO75" s="9">
        <v>21</v>
      </c>
      <c r="AP75" s="9">
        <v>15</v>
      </c>
      <c r="AQ75" s="9">
        <v>17</v>
      </c>
      <c r="AR75" s="9">
        <v>271</v>
      </c>
      <c r="AS75" s="14"/>
      <c r="BE75" s="9">
        <v>2023</v>
      </c>
      <c r="BF75" s="9">
        <v>138</v>
      </c>
      <c r="BG75" s="9">
        <v>140</v>
      </c>
      <c r="BH75" s="9">
        <v>198</v>
      </c>
      <c r="BI75" s="9">
        <v>171</v>
      </c>
      <c r="BJ75" s="9">
        <v>173</v>
      </c>
      <c r="BK75" s="9">
        <v>179</v>
      </c>
      <c r="BL75" s="9">
        <v>180</v>
      </c>
      <c r="BM75" s="9">
        <v>174</v>
      </c>
      <c r="BN75" s="9">
        <v>143</v>
      </c>
      <c r="BO75" s="9">
        <v>147</v>
      </c>
      <c r="BP75" s="9">
        <v>103</v>
      </c>
      <c r="BQ75" s="9">
        <v>108</v>
      </c>
      <c r="BR75" s="9">
        <v>271</v>
      </c>
      <c r="BS75" s="14"/>
    </row>
    <row r="76" spans="1:71" x14ac:dyDescent="0.25">
      <c r="A76" s="6" t="s">
        <v>8</v>
      </c>
      <c r="B76" s="6">
        <f t="shared" ref="B76:M76" si="23">AVERAGE(B65:B75)</f>
        <v>367.36363636363637</v>
      </c>
      <c r="C76" s="6">
        <f t="shared" si="23"/>
        <v>342.81818181818181</v>
      </c>
      <c r="D76" s="6">
        <f t="shared" si="23"/>
        <v>417.45454545454544</v>
      </c>
      <c r="E76" s="6">
        <f t="shared" si="23"/>
        <v>369.18181818181819</v>
      </c>
      <c r="F76" s="6">
        <f t="shared" si="23"/>
        <v>374.27272727272725</v>
      </c>
      <c r="G76" s="6">
        <f t="shared" si="23"/>
        <v>359.09090909090907</v>
      </c>
      <c r="H76" s="6">
        <f t="shared" si="23"/>
        <v>368.18181818181819</v>
      </c>
      <c r="I76" s="6">
        <f t="shared" si="23"/>
        <v>384.81818181818181</v>
      </c>
      <c r="J76" s="6">
        <f t="shared" si="23"/>
        <v>366.54545454545456</v>
      </c>
      <c r="K76" s="6">
        <f t="shared" si="23"/>
        <v>366.54545454545456</v>
      </c>
      <c r="L76" s="6">
        <f t="shared" si="23"/>
        <v>332.72727272727275</v>
      </c>
      <c r="M76" s="6">
        <f t="shared" si="23"/>
        <v>265.18181818181819</v>
      </c>
      <c r="N76" s="6">
        <f>AVERAGE(B76:M76)</f>
        <v>359.5151515151515</v>
      </c>
      <c r="O76" s="14"/>
      <c r="P76" s="10" t="s">
        <v>8</v>
      </c>
      <c r="Q76" s="10">
        <f t="shared" ref="Q76:AA76" si="24">AVERAGE(Q65:Q75)</f>
        <v>235.45454545454547</v>
      </c>
      <c r="R76" s="10">
        <f t="shared" si="24"/>
        <v>217</v>
      </c>
      <c r="S76" s="10">
        <f t="shared" si="24"/>
        <v>264.36363636363637</v>
      </c>
      <c r="T76" s="10">
        <f t="shared" si="24"/>
        <v>226.72727272727272</v>
      </c>
      <c r="U76" s="10">
        <f t="shared" si="24"/>
        <v>234.54545454545453</v>
      </c>
      <c r="V76" s="10">
        <f t="shared" si="24"/>
        <v>219.36363636363637</v>
      </c>
      <c r="W76" s="10">
        <f t="shared" si="24"/>
        <v>216</v>
      </c>
      <c r="X76" s="10">
        <f t="shared" si="24"/>
        <v>224.54545454545453</v>
      </c>
      <c r="Y76" s="10">
        <f t="shared" si="24"/>
        <v>219.36363636363637</v>
      </c>
      <c r="Z76" s="10">
        <f t="shared" si="24"/>
        <v>214</v>
      </c>
      <c r="AA76" s="10">
        <f t="shared" si="24"/>
        <v>204.45454545454547</v>
      </c>
      <c r="AB76" s="10">
        <f>AVERAGE(AB65:AB75)</f>
        <v>178.90909090909091</v>
      </c>
      <c r="AC76" s="10">
        <f>AVERAGE(Q76:AB76)</f>
        <v>221.22727272727275</v>
      </c>
      <c r="AD76" s="14"/>
      <c r="AE76" s="9" t="s">
        <v>8</v>
      </c>
      <c r="AF76" s="9">
        <f t="shared" ref="AF76:AQ76" si="25">AVERAGE(AF65:AF75)</f>
        <v>14</v>
      </c>
      <c r="AG76" s="9">
        <f t="shared" si="25"/>
        <v>12.636363636363637</v>
      </c>
      <c r="AH76" s="9">
        <f t="shared" si="25"/>
        <v>16.363636363636363</v>
      </c>
      <c r="AI76" s="9">
        <f t="shared" si="25"/>
        <v>14</v>
      </c>
      <c r="AJ76" s="9">
        <f t="shared" si="25"/>
        <v>13</v>
      </c>
      <c r="AK76" s="9">
        <f t="shared" si="25"/>
        <v>13.181818181818182</v>
      </c>
      <c r="AL76" s="9">
        <f t="shared" si="25"/>
        <v>14.363636363636363</v>
      </c>
      <c r="AM76" s="9">
        <f t="shared" si="25"/>
        <v>14.363636363636363</v>
      </c>
      <c r="AN76" s="9">
        <f t="shared" si="25"/>
        <v>13.181818181818182</v>
      </c>
      <c r="AO76" s="9">
        <f t="shared" si="25"/>
        <v>14.181818181818182</v>
      </c>
      <c r="AP76" s="9">
        <f t="shared" si="25"/>
        <v>11.272727272727273</v>
      </c>
      <c r="AQ76" s="9">
        <f t="shared" si="25"/>
        <v>13.181818181818182</v>
      </c>
      <c r="AR76" s="9">
        <f>AVERAGE(AF76:AQ76)</f>
        <v>13.643939393939396</v>
      </c>
      <c r="AS76" s="14"/>
      <c r="BE76" s="9" t="s">
        <v>8</v>
      </c>
      <c r="BF76" s="9">
        <f t="shared" ref="BF76:BQ76" si="26">AVERAGE(BF65:BF75)</f>
        <v>117.72727272727273</v>
      </c>
      <c r="BG76" s="9">
        <f t="shared" si="26"/>
        <v>111.81818181818181</v>
      </c>
      <c r="BH76" s="9">
        <f t="shared" si="26"/>
        <v>133.09090909090909</v>
      </c>
      <c r="BI76" s="9">
        <f t="shared" si="26"/>
        <v>122.18181818181819</v>
      </c>
      <c r="BJ76" s="9">
        <f t="shared" si="26"/>
        <v>122</v>
      </c>
      <c r="BK76" s="9">
        <f t="shared" si="26"/>
        <v>115.63636363636364</v>
      </c>
      <c r="BL76" s="9">
        <f t="shared" si="26"/>
        <v>125.45454545454545</v>
      </c>
      <c r="BM76" s="9">
        <f t="shared" si="26"/>
        <v>131.90909090909091</v>
      </c>
      <c r="BN76" s="9">
        <f t="shared" si="26"/>
        <v>117.72727272727273</v>
      </c>
      <c r="BO76" s="9">
        <f t="shared" si="26"/>
        <v>126.81818181818181</v>
      </c>
      <c r="BP76" s="9">
        <f t="shared" si="26"/>
        <v>111.27272727272727</v>
      </c>
      <c r="BQ76" s="9">
        <f t="shared" si="26"/>
        <v>107.54545454545455</v>
      </c>
      <c r="BR76" s="9">
        <f>AVERAGE(BF76:BQ76)</f>
        <v>120.2651515151515</v>
      </c>
      <c r="BS76" s="14"/>
    </row>
    <row r="77" spans="1:71" s="11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</row>
    <row r="78" spans="1:71" ht="25.2" x14ac:dyDescent="0.45">
      <c r="P78" s="86" t="s">
        <v>315</v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BE78" s="86" t="s">
        <v>319</v>
      </c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</row>
    <row r="79" spans="1:71" ht="28.2" x14ac:dyDescent="0.5">
      <c r="P79" s="81" t="s">
        <v>3</v>
      </c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BE79" s="81" t="s">
        <v>3</v>
      </c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</row>
    <row r="80" spans="1:71" x14ac:dyDescent="0.25">
      <c r="P80" s="10" t="s">
        <v>28</v>
      </c>
      <c r="Q80" s="10" t="s">
        <v>29</v>
      </c>
      <c r="R80" s="10" t="s">
        <v>30</v>
      </c>
      <c r="S80" s="10" t="s">
        <v>31</v>
      </c>
      <c r="T80" s="10" t="s">
        <v>32</v>
      </c>
      <c r="U80" s="10" t="s">
        <v>31</v>
      </c>
      <c r="V80" s="10" t="s">
        <v>29</v>
      </c>
      <c r="W80" s="10" t="s">
        <v>29</v>
      </c>
      <c r="X80" s="10" t="s">
        <v>32</v>
      </c>
      <c r="Y80" s="10" t="s">
        <v>33</v>
      </c>
      <c r="Z80" s="10" t="s">
        <v>34</v>
      </c>
      <c r="AA80" s="10" t="s">
        <v>35</v>
      </c>
      <c r="AB80" s="10" t="s">
        <v>36</v>
      </c>
      <c r="AC80" s="10" t="s">
        <v>37</v>
      </c>
      <c r="BE80" s="9" t="s">
        <v>28</v>
      </c>
      <c r="BF80" s="9" t="s">
        <v>29</v>
      </c>
      <c r="BG80" s="9" t="s">
        <v>30</v>
      </c>
      <c r="BH80" s="9" t="s">
        <v>31</v>
      </c>
      <c r="BI80" s="9" t="s">
        <v>32</v>
      </c>
      <c r="BJ80" s="9" t="s">
        <v>31</v>
      </c>
      <c r="BK80" s="9" t="s">
        <v>29</v>
      </c>
      <c r="BL80" s="9" t="s">
        <v>29</v>
      </c>
      <c r="BM80" s="9" t="s">
        <v>32</v>
      </c>
      <c r="BN80" s="9" t="s">
        <v>33</v>
      </c>
      <c r="BO80" s="9" t="s">
        <v>34</v>
      </c>
      <c r="BP80" s="9" t="s">
        <v>35</v>
      </c>
      <c r="BQ80" s="9" t="s">
        <v>36</v>
      </c>
      <c r="BR80" s="9" t="s">
        <v>37</v>
      </c>
    </row>
    <row r="81" spans="16:70" x14ac:dyDescent="0.25">
      <c r="P81" s="12" t="s">
        <v>8</v>
      </c>
      <c r="Q81" s="12">
        <f t="shared" ref="Q81:AC81" si="27">(Q16*100)/B16</f>
        <v>68.912405699916178</v>
      </c>
      <c r="R81" s="12">
        <f t="shared" si="27"/>
        <v>69.041406693136693</v>
      </c>
      <c r="S81" s="12">
        <f t="shared" si="27"/>
        <v>68.25938566552901</v>
      </c>
      <c r="T81" s="12">
        <f t="shared" si="27"/>
        <v>67.945123172441413</v>
      </c>
      <c r="U81" s="12">
        <f t="shared" si="27"/>
        <v>66.70579029733959</v>
      </c>
      <c r="V81" s="12">
        <f t="shared" si="27"/>
        <v>66.174710809732744</v>
      </c>
      <c r="W81" s="12">
        <f t="shared" si="27"/>
        <v>65.49125979505726</v>
      </c>
      <c r="X81" s="12">
        <f t="shared" si="27"/>
        <v>62.205494183204621</v>
      </c>
      <c r="Y81" s="12">
        <f t="shared" si="27"/>
        <v>62.5</v>
      </c>
      <c r="Z81" s="12">
        <f t="shared" si="27"/>
        <v>63.104138148889128</v>
      </c>
      <c r="AA81" s="12">
        <f t="shared" si="27"/>
        <v>61.878035617916893</v>
      </c>
      <c r="AB81" s="12">
        <f t="shared" si="27"/>
        <v>72.273517998126593</v>
      </c>
      <c r="AC81" s="12">
        <f t="shared" si="27"/>
        <v>66.080773309688979</v>
      </c>
      <c r="BE81" s="12" t="s">
        <v>8</v>
      </c>
      <c r="BF81" s="12">
        <f t="shared" ref="BF81:BR81" si="28">(BF16*100)/B16</f>
        <v>26.204945515507124</v>
      </c>
      <c r="BG81" s="12">
        <f t="shared" si="28"/>
        <v>25.626772546795234</v>
      </c>
      <c r="BH81" s="12">
        <f t="shared" si="28"/>
        <v>25.265724037055094</v>
      </c>
      <c r="BI81" s="12">
        <f t="shared" si="28"/>
        <v>25.515722010815139</v>
      </c>
      <c r="BJ81" s="12">
        <f t="shared" si="28"/>
        <v>25.596635367762129</v>
      </c>
      <c r="BK81" s="12">
        <f t="shared" si="28"/>
        <v>25.558436378141206</v>
      </c>
      <c r="BL81" s="12">
        <f t="shared" si="28"/>
        <v>25.336548121358248</v>
      </c>
      <c r="BM81" s="12">
        <f t="shared" si="28"/>
        <v>26.44442271971845</v>
      </c>
      <c r="BN81" s="12">
        <f t="shared" si="28"/>
        <v>26.545864045864047</v>
      </c>
      <c r="BO81" s="12">
        <f t="shared" si="28"/>
        <v>24.649889438770135</v>
      </c>
      <c r="BP81" s="12">
        <f t="shared" si="28"/>
        <v>25.979492714516997</v>
      </c>
      <c r="BQ81" s="12">
        <f t="shared" si="28"/>
        <v>28.00749364378429</v>
      </c>
      <c r="BR81" s="12">
        <f t="shared" si="28"/>
        <v>25.85232705714634</v>
      </c>
    </row>
    <row r="82" spans="16:70" ht="28.2" x14ac:dyDescent="0.5">
      <c r="P82" s="81" t="s">
        <v>4</v>
      </c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BE82" s="81" t="s">
        <v>4</v>
      </c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</row>
    <row r="83" spans="16:70" x14ac:dyDescent="0.25">
      <c r="P83" s="10" t="s">
        <v>28</v>
      </c>
      <c r="Q83" s="10" t="s">
        <v>29</v>
      </c>
      <c r="R83" s="10" t="s">
        <v>30</v>
      </c>
      <c r="S83" s="10" t="s">
        <v>31</v>
      </c>
      <c r="T83" s="10" t="s">
        <v>32</v>
      </c>
      <c r="U83" s="10" t="s">
        <v>31</v>
      </c>
      <c r="V83" s="10" t="s">
        <v>29</v>
      </c>
      <c r="W83" s="10" t="s">
        <v>29</v>
      </c>
      <c r="X83" s="10" t="s">
        <v>32</v>
      </c>
      <c r="Y83" s="10" t="s">
        <v>33</v>
      </c>
      <c r="Z83" s="10" t="s">
        <v>34</v>
      </c>
      <c r="AA83" s="10" t="s">
        <v>35</v>
      </c>
      <c r="AB83" s="10" t="s">
        <v>36</v>
      </c>
      <c r="AC83" s="10" t="s">
        <v>37</v>
      </c>
      <c r="BE83" s="9" t="s">
        <v>28</v>
      </c>
      <c r="BF83" s="9" t="s">
        <v>29</v>
      </c>
      <c r="BG83" s="9" t="s">
        <v>30</v>
      </c>
      <c r="BH83" s="9" t="s">
        <v>31</v>
      </c>
      <c r="BI83" s="9" t="s">
        <v>32</v>
      </c>
      <c r="BJ83" s="9" t="s">
        <v>31</v>
      </c>
      <c r="BK83" s="9" t="s">
        <v>29</v>
      </c>
      <c r="BL83" s="9" t="s">
        <v>29</v>
      </c>
      <c r="BM83" s="9" t="s">
        <v>32</v>
      </c>
      <c r="BN83" s="9" t="s">
        <v>33</v>
      </c>
      <c r="BO83" s="9" t="s">
        <v>34</v>
      </c>
      <c r="BP83" s="9" t="s">
        <v>35</v>
      </c>
      <c r="BQ83" s="9" t="s">
        <v>36</v>
      </c>
      <c r="BR83" s="9" t="s">
        <v>37</v>
      </c>
    </row>
    <row r="84" spans="16:70" x14ac:dyDescent="0.25">
      <c r="P84" s="12" t="s">
        <v>8</v>
      </c>
      <c r="Q84" s="12">
        <f t="shared" ref="Q84:AC84" si="29">(Q31*100)/B31</f>
        <v>57.668602054488609</v>
      </c>
      <c r="R84" s="12">
        <f t="shared" si="29"/>
        <v>58.247725271499853</v>
      </c>
      <c r="S84" s="12">
        <f t="shared" si="29"/>
        <v>58.271508525315632</v>
      </c>
      <c r="T84" s="12">
        <f t="shared" si="29"/>
        <v>62.521460721080231</v>
      </c>
      <c r="U84" s="12">
        <f t="shared" si="29"/>
        <v>62.031677659622204</v>
      </c>
      <c r="V84" s="12">
        <f t="shared" si="29"/>
        <v>61.278104210168507</v>
      </c>
      <c r="W84" s="12">
        <f t="shared" si="29"/>
        <v>60.42235246745112</v>
      </c>
      <c r="X84" s="12">
        <f t="shared" si="29"/>
        <v>59.439744475138134</v>
      </c>
      <c r="Y84" s="12">
        <f t="shared" si="29"/>
        <v>53.164675130694548</v>
      </c>
      <c r="Z84" s="12">
        <f t="shared" si="29"/>
        <v>53.761163797072093</v>
      </c>
      <c r="AA84" s="12">
        <f t="shared" si="29"/>
        <v>55.434019066733569</v>
      </c>
      <c r="AB84" s="12">
        <f t="shared" si="29"/>
        <v>66.87786211655478</v>
      </c>
      <c r="AC84" s="12">
        <f t="shared" si="29"/>
        <v>58.94533211953793</v>
      </c>
      <c r="BE84" s="12" t="s">
        <v>8</v>
      </c>
      <c r="BF84" s="12">
        <f t="shared" ref="BF84:BR84" si="30">(BF31*100)/B31</f>
        <v>31.80437695399732</v>
      </c>
      <c r="BG84" s="12">
        <f t="shared" si="30"/>
        <v>30.721064475100285</v>
      </c>
      <c r="BH84" s="12">
        <f t="shared" si="30"/>
        <v>30.751876437155623</v>
      </c>
      <c r="BI84" s="12">
        <f t="shared" si="30"/>
        <v>30.926639135074936</v>
      </c>
      <c r="BJ84" s="12">
        <f t="shared" si="30"/>
        <v>30.762327814420964</v>
      </c>
      <c r="BK84" s="12">
        <f t="shared" si="30"/>
        <v>30.99596950420046</v>
      </c>
      <c r="BL84" s="12">
        <f t="shared" si="30"/>
        <v>31.296138875218109</v>
      </c>
      <c r="BM84" s="12">
        <f t="shared" si="30"/>
        <v>31.185255524861887</v>
      </c>
      <c r="BN84" s="12">
        <f t="shared" si="30"/>
        <v>32.05283793876027</v>
      </c>
      <c r="BO84" s="12">
        <f t="shared" si="30"/>
        <v>31.705183684743577</v>
      </c>
      <c r="BP84" s="12">
        <f t="shared" si="30"/>
        <v>32.147516307074767</v>
      </c>
      <c r="BQ84" s="12">
        <f t="shared" si="30"/>
        <v>36.547268050937831</v>
      </c>
      <c r="BR84" s="12">
        <f t="shared" si="30"/>
        <v>31.626695128076353</v>
      </c>
    </row>
    <row r="85" spans="16:70" ht="28.2" x14ac:dyDescent="0.5">
      <c r="P85" s="81" t="s">
        <v>5</v>
      </c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BE85" s="81" t="s">
        <v>5</v>
      </c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</row>
    <row r="86" spans="16:70" x14ac:dyDescent="0.25">
      <c r="P86" s="10" t="s">
        <v>28</v>
      </c>
      <c r="Q86" s="10" t="s">
        <v>29</v>
      </c>
      <c r="R86" s="10" t="s">
        <v>30</v>
      </c>
      <c r="S86" s="10" t="s">
        <v>31</v>
      </c>
      <c r="T86" s="10" t="s">
        <v>32</v>
      </c>
      <c r="U86" s="10" t="s">
        <v>31</v>
      </c>
      <c r="V86" s="10" t="s">
        <v>29</v>
      </c>
      <c r="W86" s="10" t="s">
        <v>29</v>
      </c>
      <c r="X86" s="10" t="s">
        <v>32</v>
      </c>
      <c r="Y86" s="10" t="s">
        <v>33</v>
      </c>
      <c r="Z86" s="10" t="s">
        <v>34</v>
      </c>
      <c r="AA86" s="10" t="s">
        <v>35</v>
      </c>
      <c r="AB86" s="10" t="s">
        <v>36</v>
      </c>
      <c r="AC86" s="10" t="s">
        <v>37</v>
      </c>
      <c r="BE86" s="9" t="s">
        <v>28</v>
      </c>
      <c r="BF86" s="9" t="s">
        <v>29</v>
      </c>
      <c r="BG86" s="9" t="s">
        <v>30</v>
      </c>
      <c r="BH86" s="9" t="s">
        <v>31</v>
      </c>
      <c r="BI86" s="9" t="s">
        <v>32</v>
      </c>
      <c r="BJ86" s="9" t="s">
        <v>31</v>
      </c>
      <c r="BK86" s="9" t="s">
        <v>29</v>
      </c>
      <c r="BL86" s="9" t="s">
        <v>29</v>
      </c>
      <c r="BM86" s="9" t="s">
        <v>32</v>
      </c>
      <c r="BN86" s="9" t="s">
        <v>33</v>
      </c>
      <c r="BO86" s="9" t="s">
        <v>34</v>
      </c>
      <c r="BP86" s="9" t="s">
        <v>35</v>
      </c>
      <c r="BQ86" s="9" t="s">
        <v>36</v>
      </c>
      <c r="BR86" s="9" t="s">
        <v>37</v>
      </c>
    </row>
    <row r="87" spans="16:70" x14ac:dyDescent="0.25">
      <c r="P87" s="12" t="s">
        <v>8</v>
      </c>
      <c r="Q87" s="12">
        <f t="shared" ref="Q87:AC87" si="31">(Q46*100)/B46</f>
        <v>52.158421976660122</v>
      </c>
      <c r="R87" s="12">
        <f t="shared" si="31"/>
        <v>69.770098529201775</v>
      </c>
      <c r="S87" s="12">
        <f t="shared" si="31"/>
        <v>69.283028023777746</v>
      </c>
      <c r="T87" s="12">
        <f t="shared" si="31"/>
        <v>69.250781877058486</v>
      </c>
      <c r="U87" s="12">
        <f t="shared" si="31"/>
        <v>64.107516935549683</v>
      </c>
      <c r="V87" s="12">
        <f t="shared" si="31"/>
        <v>61.570488800066613</v>
      </c>
      <c r="W87" s="12">
        <f t="shared" si="31"/>
        <v>66.850609917093522</v>
      </c>
      <c r="X87" s="12">
        <f t="shared" si="31"/>
        <v>43.148446143015185</v>
      </c>
      <c r="Y87" s="12">
        <f t="shared" si="31"/>
        <v>64.582895566295448</v>
      </c>
      <c r="Z87" s="12">
        <f t="shared" si="31"/>
        <v>42.561617424834559</v>
      </c>
      <c r="AA87" s="12">
        <f t="shared" si="31"/>
        <v>66.236748114972514</v>
      </c>
      <c r="AB87" s="12">
        <f t="shared" si="31"/>
        <v>83.107165935448762</v>
      </c>
      <c r="AC87" s="12">
        <f t="shared" si="31"/>
        <v>62.161081466956432</v>
      </c>
      <c r="BE87" s="12" t="s">
        <v>8</v>
      </c>
      <c r="BF87" s="12">
        <f t="shared" ref="BF87:BR87" si="32">(BF46*100)/B46</f>
        <v>27.545698647113497</v>
      </c>
      <c r="BG87" s="12">
        <f t="shared" si="32"/>
        <v>26.485791803512782</v>
      </c>
      <c r="BH87" s="12">
        <f t="shared" si="32"/>
        <v>26.400582312264948</v>
      </c>
      <c r="BI87" s="12">
        <f t="shared" si="32"/>
        <v>26.315352467410257</v>
      </c>
      <c r="BJ87" s="12">
        <f t="shared" si="32"/>
        <v>27.042468101314036</v>
      </c>
      <c r="BK87" s="12">
        <f t="shared" si="32"/>
        <v>27.404446665001252</v>
      </c>
      <c r="BL87" s="12">
        <f t="shared" si="32"/>
        <v>27.33801552516238</v>
      </c>
      <c r="BM87" s="12">
        <f t="shared" si="32"/>
        <v>27.066780649703311</v>
      </c>
      <c r="BN87" s="12">
        <f t="shared" si="32"/>
        <v>26.930552637108637</v>
      </c>
      <c r="BO87" s="12">
        <f t="shared" si="32"/>
        <v>27.132510030743578</v>
      </c>
      <c r="BP87" s="12">
        <f t="shared" si="32"/>
        <v>26.855263903849423</v>
      </c>
      <c r="BQ87" s="12">
        <f t="shared" si="32"/>
        <v>30.384654627078866</v>
      </c>
      <c r="BR87" s="12">
        <f t="shared" si="32"/>
        <v>27.185547307402107</v>
      </c>
    </row>
    <row r="88" spans="16:70" ht="28.2" x14ac:dyDescent="0.5">
      <c r="P88" s="81" t="s">
        <v>6</v>
      </c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BE88" s="81" t="s">
        <v>6</v>
      </c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</row>
    <row r="89" spans="16:70" x14ac:dyDescent="0.25">
      <c r="P89" s="10" t="s">
        <v>28</v>
      </c>
      <c r="Q89" s="10" t="s">
        <v>29</v>
      </c>
      <c r="R89" s="10" t="s">
        <v>30</v>
      </c>
      <c r="S89" s="10" t="s">
        <v>31</v>
      </c>
      <c r="T89" s="10" t="s">
        <v>32</v>
      </c>
      <c r="U89" s="10" t="s">
        <v>31</v>
      </c>
      <c r="V89" s="10" t="s">
        <v>29</v>
      </c>
      <c r="W89" s="10" t="s">
        <v>29</v>
      </c>
      <c r="X89" s="10" t="s">
        <v>32</v>
      </c>
      <c r="Y89" s="10" t="s">
        <v>33</v>
      </c>
      <c r="Z89" s="10" t="s">
        <v>34</v>
      </c>
      <c r="AA89" s="10" t="s">
        <v>35</v>
      </c>
      <c r="AB89" s="10" t="s">
        <v>36</v>
      </c>
      <c r="AC89" s="10" t="s">
        <v>37</v>
      </c>
      <c r="BE89" s="9" t="s">
        <v>28</v>
      </c>
      <c r="BF89" s="9" t="s">
        <v>29</v>
      </c>
      <c r="BG89" s="9" t="s">
        <v>30</v>
      </c>
      <c r="BH89" s="9" t="s">
        <v>31</v>
      </c>
      <c r="BI89" s="9" t="s">
        <v>32</v>
      </c>
      <c r="BJ89" s="9" t="s">
        <v>31</v>
      </c>
      <c r="BK89" s="9" t="s">
        <v>29</v>
      </c>
      <c r="BL89" s="9" t="s">
        <v>29</v>
      </c>
      <c r="BM89" s="9" t="s">
        <v>32</v>
      </c>
      <c r="BN89" s="9" t="s">
        <v>33</v>
      </c>
      <c r="BO89" s="9" t="s">
        <v>34</v>
      </c>
      <c r="BP89" s="9" t="s">
        <v>35</v>
      </c>
      <c r="BQ89" s="9" t="s">
        <v>36</v>
      </c>
      <c r="BR89" s="9" t="s">
        <v>37</v>
      </c>
    </row>
    <row r="90" spans="16:70" x14ac:dyDescent="0.25">
      <c r="P90" s="12" t="s">
        <v>8</v>
      </c>
      <c r="Q90" s="12">
        <f t="shared" ref="Q90:AC90" si="33">(Q61*100)/B61</f>
        <v>60.420851267336204</v>
      </c>
      <c r="R90" s="12">
        <f t="shared" si="33"/>
        <v>61.84565569347005</v>
      </c>
      <c r="S90" s="12">
        <f t="shared" si="33"/>
        <v>61.723542944785279</v>
      </c>
      <c r="T90" s="12">
        <f t="shared" si="33"/>
        <v>61.300992282249176</v>
      </c>
      <c r="U90" s="12">
        <f t="shared" si="33"/>
        <v>60.265566844381851</v>
      </c>
      <c r="V90" s="12">
        <f t="shared" si="33"/>
        <v>59.306418219461705</v>
      </c>
      <c r="W90" s="12">
        <f t="shared" si="33"/>
        <v>58.17265768820851</v>
      </c>
      <c r="X90" s="12">
        <f t="shared" si="33"/>
        <v>58.090280893834702</v>
      </c>
      <c r="Y90" s="12">
        <f t="shared" si="33"/>
        <v>57.73563107730817</v>
      </c>
      <c r="Z90" s="12">
        <f t="shared" si="33"/>
        <v>57.765997023809518</v>
      </c>
      <c r="AA90" s="12">
        <f t="shared" si="33"/>
        <v>59.100225456036071</v>
      </c>
      <c r="AB90" s="12">
        <f t="shared" si="33"/>
        <v>67.199606444471783</v>
      </c>
      <c r="AC90" s="12">
        <f t="shared" si="33"/>
        <v>60.087172065013064</v>
      </c>
      <c r="BE90" s="12" t="s">
        <v>8</v>
      </c>
      <c r="BF90" s="12">
        <f t="shared" ref="BF90:BR90" si="34">(BF61*100)/B61</f>
        <v>35.016738402678143</v>
      </c>
      <c r="BG90" s="12">
        <f t="shared" si="34"/>
        <v>32.692930383162441</v>
      </c>
      <c r="BH90" s="12">
        <f t="shared" si="34"/>
        <v>32.352377300613497</v>
      </c>
      <c r="BI90" s="12">
        <f t="shared" si="34"/>
        <v>33.005913601282948</v>
      </c>
      <c r="BJ90" s="12">
        <f t="shared" si="34"/>
        <v>33.779297857358408</v>
      </c>
      <c r="BK90" s="12">
        <f t="shared" si="34"/>
        <v>33.944099378881987</v>
      </c>
      <c r="BL90" s="12">
        <f t="shared" si="34"/>
        <v>34.395891870942741</v>
      </c>
      <c r="BM90" s="12">
        <f t="shared" si="34"/>
        <v>33.447007089652701</v>
      </c>
      <c r="BN90" s="12">
        <f t="shared" si="34"/>
        <v>34.302493501492251</v>
      </c>
      <c r="BO90" s="12">
        <f t="shared" si="34"/>
        <v>34.384300595238088</v>
      </c>
      <c r="BP90" s="12">
        <f t="shared" si="34"/>
        <v>35.837261733961874</v>
      </c>
      <c r="BQ90" s="12">
        <f t="shared" si="34"/>
        <v>39.306358381502896</v>
      </c>
      <c r="BR90" s="12">
        <f t="shared" si="34"/>
        <v>34.290728818352711</v>
      </c>
    </row>
    <row r="91" spans="16:70" ht="28.2" x14ac:dyDescent="0.5">
      <c r="P91" s="81" t="s">
        <v>316</v>
      </c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BE91" s="81" t="s">
        <v>316</v>
      </c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</row>
    <row r="92" spans="16:70" x14ac:dyDescent="0.25">
      <c r="P92" s="10" t="s">
        <v>28</v>
      </c>
      <c r="Q92" s="10" t="s">
        <v>29</v>
      </c>
      <c r="R92" s="10" t="s">
        <v>30</v>
      </c>
      <c r="S92" s="10" t="s">
        <v>31</v>
      </c>
      <c r="T92" s="10" t="s">
        <v>32</v>
      </c>
      <c r="U92" s="10" t="s">
        <v>31</v>
      </c>
      <c r="V92" s="10" t="s">
        <v>29</v>
      </c>
      <c r="W92" s="10" t="s">
        <v>29</v>
      </c>
      <c r="X92" s="10" t="s">
        <v>32</v>
      </c>
      <c r="Y92" s="10" t="s">
        <v>33</v>
      </c>
      <c r="Z92" s="10" t="s">
        <v>34</v>
      </c>
      <c r="AA92" s="10" t="s">
        <v>35</v>
      </c>
      <c r="AB92" s="10" t="s">
        <v>36</v>
      </c>
      <c r="AC92" s="10" t="s">
        <v>37</v>
      </c>
      <c r="BE92" s="9" t="s">
        <v>28</v>
      </c>
      <c r="BF92" s="9" t="s">
        <v>29</v>
      </c>
      <c r="BG92" s="9" t="s">
        <v>30</v>
      </c>
      <c r="BH92" s="9" t="s">
        <v>31</v>
      </c>
      <c r="BI92" s="9" t="s">
        <v>32</v>
      </c>
      <c r="BJ92" s="9" t="s">
        <v>31</v>
      </c>
      <c r="BK92" s="9" t="s">
        <v>29</v>
      </c>
      <c r="BL92" s="9" t="s">
        <v>29</v>
      </c>
      <c r="BM92" s="9" t="s">
        <v>32</v>
      </c>
      <c r="BN92" s="9" t="s">
        <v>33</v>
      </c>
      <c r="BO92" s="9" t="s">
        <v>34</v>
      </c>
      <c r="BP92" s="9" t="s">
        <v>35</v>
      </c>
      <c r="BQ92" s="9" t="s">
        <v>36</v>
      </c>
      <c r="BR92" s="9" t="s">
        <v>37</v>
      </c>
    </row>
    <row r="93" spans="16:70" x14ac:dyDescent="0.25">
      <c r="P93" s="12" t="s">
        <v>8</v>
      </c>
      <c r="Q93" s="12">
        <f t="shared" ref="Q93:AC93" si="35">(Q76*100)/B76</f>
        <v>64.09304627567434</v>
      </c>
      <c r="R93" s="12">
        <f t="shared" si="35"/>
        <v>63.298859718907451</v>
      </c>
      <c r="S93" s="12">
        <f t="shared" si="35"/>
        <v>63.327526132404181</v>
      </c>
      <c r="T93" s="12">
        <f t="shared" si="35"/>
        <v>61.413444964294506</v>
      </c>
      <c r="U93" s="12">
        <f t="shared" si="35"/>
        <v>62.666990527082824</v>
      </c>
      <c r="V93" s="12">
        <f t="shared" si="35"/>
        <v>61.088607594936711</v>
      </c>
      <c r="W93" s="12">
        <f t="shared" si="35"/>
        <v>58.666666666666664</v>
      </c>
      <c r="X93" s="12">
        <f t="shared" si="35"/>
        <v>58.351051263879043</v>
      </c>
      <c r="Y93" s="12">
        <f t="shared" si="35"/>
        <v>59.846230158730158</v>
      </c>
      <c r="Z93" s="12">
        <f t="shared" si="35"/>
        <v>58.382936507936506</v>
      </c>
      <c r="AA93" s="12">
        <f t="shared" si="35"/>
        <v>61.448087431693992</v>
      </c>
      <c r="AB93" s="12">
        <f t="shared" si="35"/>
        <v>67.466575248543023</v>
      </c>
      <c r="AC93" s="12">
        <f t="shared" si="35"/>
        <v>61.534895482130828</v>
      </c>
      <c r="BE93" s="12" t="s">
        <v>8</v>
      </c>
      <c r="BF93" s="12">
        <f t="shared" ref="BF93:BR93" si="36">(BF76*100)/B76</f>
        <v>32.04652313783717</v>
      </c>
      <c r="BG93" s="12">
        <f t="shared" si="36"/>
        <v>32.617342879872716</v>
      </c>
      <c r="BH93" s="12">
        <f t="shared" si="36"/>
        <v>31.881533101045299</v>
      </c>
      <c r="BI93" s="12">
        <f t="shared" si="36"/>
        <v>33.095296724944596</v>
      </c>
      <c r="BJ93" s="12">
        <f t="shared" si="36"/>
        <v>32.59655088656789</v>
      </c>
      <c r="BK93" s="12">
        <f t="shared" si="36"/>
        <v>32.202531645569621</v>
      </c>
      <c r="BL93" s="12">
        <f t="shared" si="36"/>
        <v>34.074074074074076</v>
      </c>
      <c r="BM93" s="12">
        <f t="shared" si="36"/>
        <v>34.278289629104655</v>
      </c>
      <c r="BN93" s="12">
        <f t="shared" si="36"/>
        <v>32.118055555555557</v>
      </c>
      <c r="BO93" s="12">
        <f t="shared" si="36"/>
        <v>34.598214285714285</v>
      </c>
      <c r="BP93" s="12">
        <f t="shared" si="36"/>
        <v>33.442622950819668</v>
      </c>
      <c r="BQ93" s="12">
        <f t="shared" si="36"/>
        <v>40.555365101131294</v>
      </c>
      <c r="BR93" s="12">
        <f t="shared" si="36"/>
        <v>33.452039784221171</v>
      </c>
    </row>
    <row r="94" spans="16:70" ht="28.2" x14ac:dyDescent="0.5">
      <c r="P94" s="81" t="s">
        <v>317</v>
      </c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BE94" s="81" t="s">
        <v>317</v>
      </c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</row>
    <row r="95" spans="16:70" x14ac:dyDescent="0.25">
      <c r="P95" s="10" t="s">
        <v>28</v>
      </c>
      <c r="Q95" s="10" t="s">
        <v>29</v>
      </c>
      <c r="R95" s="10" t="s">
        <v>30</v>
      </c>
      <c r="S95" s="10" t="s">
        <v>31</v>
      </c>
      <c r="T95" s="10" t="s">
        <v>32</v>
      </c>
      <c r="U95" s="10" t="s">
        <v>31</v>
      </c>
      <c r="V95" s="10" t="s">
        <v>29</v>
      </c>
      <c r="W95" s="10" t="s">
        <v>29</v>
      </c>
      <c r="X95" s="10" t="s">
        <v>32</v>
      </c>
      <c r="Y95" s="10" t="s">
        <v>33</v>
      </c>
      <c r="Z95" s="10" t="s">
        <v>34</v>
      </c>
      <c r="AA95" s="10" t="s">
        <v>35</v>
      </c>
      <c r="AB95" s="10" t="s">
        <v>36</v>
      </c>
      <c r="AC95" s="10" t="s">
        <v>37</v>
      </c>
      <c r="BE95" s="9" t="s">
        <v>28</v>
      </c>
      <c r="BF95" s="9" t="s">
        <v>29</v>
      </c>
      <c r="BG95" s="9" t="s">
        <v>30</v>
      </c>
      <c r="BH95" s="9" t="s">
        <v>31</v>
      </c>
      <c r="BI95" s="9" t="s">
        <v>32</v>
      </c>
      <c r="BJ95" s="9" t="s">
        <v>31</v>
      </c>
      <c r="BK95" s="9" t="s">
        <v>29</v>
      </c>
      <c r="BL95" s="9" t="s">
        <v>29</v>
      </c>
      <c r="BM95" s="9" t="s">
        <v>32</v>
      </c>
      <c r="BN95" s="9" t="s">
        <v>33</v>
      </c>
      <c r="BO95" s="9" t="s">
        <v>34</v>
      </c>
      <c r="BP95" s="9" t="s">
        <v>35</v>
      </c>
      <c r="BQ95" s="9" t="s">
        <v>36</v>
      </c>
      <c r="BR95" s="9" t="s">
        <v>37</v>
      </c>
    </row>
    <row r="96" spans="16:70" x14ac:dyDescent="0.25">
      <c r="P96" s="12" t="s">
        <v>8</v>
      </c>
      <c r="Q96" s="12">
        <f t="shared" ref="Q96:AC96" si="37">(Q93+Q90+Q87+Q84+Q81)/5</f>
        <v>60.650665454815091</v>
      </c>
      <c r="R96" s="12">
        <f t="shared" si="37"/>
        <v>64.440749181243163</v>
      </c>
      <c r="S96" s="12">
        <f t="shared" si="37"/>
        <v>64.172998258362369</v>
      </c>
      <c r="T96" s="12">
        <f t="shared" si="37"/>
        <v>64.486360603424757</v>
      </c>
      <c r="U96" s="12">
        <f t="shared" si="37"/>
        <v>63.155508452795232</v>
      </c>
      <c r="V96" s="12">
        <f t="shared" si="37"/>
        <v>61.883665926873256</v>
      </c>
      <c r="W96" s="12">
        <f t="shared" si="37"/>
        <v>61.920709306895411</v>
      </c>
      <c r="X96" s="12">
        <f t="shared" si="37"/>
        <v>56.247003391814339</v>
      </c>
      <c r="Y96" s="12">
        <f t="shared" si="37"/>
        <v>59.565886386605669</v>
      </c>
      <c r="Z96" s="12">
        <f t="shared" si="37"/>
        <v>55.115170580508369</v>
      </c>
      <c r="AA96" s="12">
        <f t="shared" si="37"/>
        <v>60.819423137470608</v>
      </c>
      <c r="AB96" s="12">
        <f t="shared" si="37"/>
        <v>71.384945548628991</v>
      </c>
      <c r="AC96" s="12">
        <f t="shared" si="37"/>
        <v>61.76185088866545</v>
      </c>
      <c r="AE96" s="12" t="s">
        <v>8</v>
      </c>
      <c r="AF96" s="12">
        <f t="shared" ref="AF96:AR96" si="38">(AF93+AF90+AF87+AF84+AF81)/5</f>
        <v>0</v>
      </c>
      <c r="AG96" s="12">
        <f t="shared" si="38"/>
        <v>0</v>
      </c>
      <c r="AH96" s="12">
        <f t="shared" si="38"/>
        <v>0</v>
      </c>
      <c r="AI96" s="12">
        <f t="shared" si="38"/>
        <v>0</v>
      </c>
      <c r="AJ96" s="12">
        <f t="shared" si="38"/>
        <v>0</v>
      </c>
      <c r="AK96" s="12">
        <f t="shared" si="38"/>
        <v>0</v>
      </c>
      <c r="AL96" s="12">
        <f t="shared" si="38"/>
        <v>0</v>
      </c>
      <c r="AM96" s="12">
        <f t="shared" si="38"/>
        <v>0</v>
      </c>
      <c r="AN96" s="12">
        <f t="shared" si="38"/>
        <v>0</v>
      </c>
      <c r="AO96" s="12">
        <f t="shared" si="38"/>
        <v>0</v>
      </c>
      <c r="AP96" s="12">
        <f t="shared" si="38"/>
        <v>0</v>
      </c>
      <c r="AQ96" s="12">
        <f t="shared" si="38"/>
        <v>0</v>
      </c>
      <c r="AR96" s="12">
        <f t="shared" si="38"/>
        <v>0</v>
      </c>
      <c r="BE96" s="12" t="s">
        <v>8</v>
      </c>
      <c r="BF96" s="12">
        <f t="shared" ref="BF96:BR96" si="39">(BF93+BF90+BF87+BF84+BF81)/5</f>
        <v>30.523656531426649</v>
      </c>
      <c r="BG96" s="12">
        <f t="shared" si="39"/>
        <v>29.628780417688688</v>
      </c>
      <c r="BH96" s="12">
        <f t="shared" si="39"/>
        <v>29.330418637626888</v>
      </c>
      <c r="BI96" s="12">
        <f t="shared" si="39"/>
        <v>29.771784787905574</v>
      </c>
      <c r="BJ96" s="12">
        <f t="shared" si="39"/>
        <v>29.955456005484685</v>
      </c>
      <c r="BK96" s="12">
        <f t="shared" si="39"/>
        <v>30.021096714358901</v>
      </c>
      <c r="BL96" s="12">
        <f t="shared" si="39"/>
        <v>30.488133693351109</v>
      </c>
      <c r="BM96" s="12">
        <f t="shared" si="39"/>
        <v>30.484351122608199</v>
      </c>
      <c r="BN96" s="12">
        <f t="shared" si="39"/>
        <v>30.389960735756155</v>
      </c>
      <c r="BO96" s="12">
        <f t="shared" si="39"/>
        <v>30.494019607041935</v>
      </c>
      <c r="BP96" s="12">
        <f t="shared" si="39"/>
        <v>30.852431522044544</v>
      </c>
      <c r="BQ96" s="12">
        <f t="shared" si="39"/>
        <v>34.960227960887039</v>
      </c>
      <c r="BR96" s="12">
        <f t="shared" si="39"/>
        <v>30.481467619039734</v>
      </c>
    </row>
  </sheetData>
  <mergeCells count="61">
    <mergeCell ref="AE63:AR63"/>
    <mergeCell ref="P62:AC62"/>
    <mergeCell ref="AE1:AR1"/>
    <mergeCell ref="AE2:AR2"/>
    <mergeCell ref="AE17:AR17"/>
    <mergeCell ref="AE32:AR32"/>
    <mergeCell ref="AE47:AR47"/>
    <mergeCell ref="AE62:AR62"/>
    <mergeCell ref="P3:AC3"/>
    <mergeCell ref="P18:AC18"/>
    <mergeCell ref="P33:AC33"/>
    <mergeCell ref="A48:N48"/>
    <mergeCell ref="A62:N62"/>
    <mergeCell ref="P48:AC48"/>
    <mergeCell ref="AE3:AR3"/>
    <mergeCell ref="AE18:AR18"/>
    <mergeCell ref="AE33:AR33"/>
    <mergeCell ref="AE48:AR48"/>
    <mergeCell ref="P88:AC88"/>
    <mergeCell ref="A63:N63"/>
    <mergeCell ref="A1:N1"/>
    <mergeCell ref="P1:AC1"/>
    <mergeCell ref="P2:AC2"/>
    <mergeCell ref="P17:AC17"/>
    <mergeCell ref="P32:AC32"/>
    <mergeCell ref="P47:AC47"/>
    <mergeCell ref="A2:N2"/>
    <mergeCell ref="A3:N3"/>
    <mergeCell ref="A17:N17"/>
    <mergeCell ref="A18:N18"/>
    <mergeCell ref="A32:N32"/>
    <mergeCell ref="A33:N33"/>
    <mergeCell ref="P63:AC63"/>
    <mergeCell ref="A47:N47"/>
    <mergeCell ref="P91:AC91"/>
    <mergeCell ref="P94:AC94"/>
    <mergeCell ref="BE2:BR2"/>
    <mergeCell ref="BE3:BR3"/>
    <mergeCell ref="BE17:BR17"/>
    <mergeCell ref="BE18:BR18"/>
    <mergeCell ref="BE32:BR32"/>
    <mergeCell ref="BE33:BR33"/>
    <mergeCell ref="BE47:BR47"/>
    <mergeCell ref="BE48:BR48"/>
    <mergeCell ref="BE62:BR62"/>
    <mergeCell ref="BE63:BR63"/>
    <mergeCell ref="P78:AC78"/>
    <mergeCell ref="P79:AC79"/>
    <mergeCell ref="P82:AC82"/>
    <mergeCell ref="P85:AC85"/>
    <mergeCell ref="BE85:BR85"/>
    <mergeCell ref="BE88:BR88"/>
    <mergeCell ref="BE91:BR91"/>
    <mergeCell ref="BE94:BR94"/>
    <mergeCell ref="AT1:BC1"/>
    <mergeCell ref="BE1:BR1"/>
    <mergeCell ref="BE78:BR78"/>
    <mergeCell ref="BE79:BR79"/>
    <mergeCell ref="BE82:BR82"/>
    <mergeCell ref="AU3:AY3"/>
    <mergeCell ref="AU10:AY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B738-6705-464E-AA1F-3B11E5746224}">
  <dimension ref="A1:P7"/>
  <sheetViews>
    <sheetView zoomScale="70" workbookViewId="0">
      <selection sqref="A1:XFD1048576"/>
    </sheetView>
  </sheetViews>
  <sheetFormatPr defaultRowHeight="14.4" x14ac:dyDescent="0.3"/>
  <cols>
    <col min="1" max="1" width="11.21875" style="21" bestFit="1" customWidth="1"/>
    <col min="2" max="10" width="10.21875" style="21" bestFit="1" customWidth="1"/>
    <col min="11" max="11" width="9" style="21" bestFit="1" customWidth="1"/>
    <col min="12" max="12" width="11.44140625" style="21" bestFit="1" customWidth="1"/>
    <col min="13" max="13" width="12.6640625" style="21" bestFit="1" customWidth="1"/>
    <col min="14" max="14" width="13.33203125" style="21" bestFit="1" customWidth="1"/>
    <col min="15" max="15" width="9" style="21" bestFit="1" customWidth="1"/>
    <col min="16" max="16" width="13.33203125" style="21" bestFit="1" customWidth="1"/>
    <col min="17" max="16384" width="8.88671875" style="21"/>
  </cols>
  <sheetData>
    <row r="1" spans="1:16" ht="25.8" x14ac:dyDescent="0.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x14ac:dyDescent="0.3">
      <c r="A2" s="22"/>
      <c r="B2" s="22">
        <v>2013</v>
      </c>
      <c r="C2" s="22">
        <v>2014</v>
      </c>
      <c r="D2" s="22">
        <v>2015</v>
      </c>
      <c r="E2" s="22">
        <v>2016</v>
      </c>
      <c r="F2" s="22">
        <v>2017</v>
      </c>
      <c r="G2" s="22">
        <v>2018</v>
      </c>
      <c r="H2" s="22">
        <v>2019</v>
      </c>
      <c r="I2" s="22">
        <v>2020</v>
      </c>
      <c r="J2" s="22">
        <v>2021</v>
      </c>
      <c r="K2" s="22">
        <v>2022</v>
      </c>
      <c r="L2" s="22" t="s">
        <v>37</v>
      </c>
      <c r="M2" s="22" t="s">
        <v>8</v>
      </c>
      <c r="N2" s="22" t="s">
        <v>52</v>
      </c>
      <c r="O2" s="22" t="s">
        <v>56</v>
      </c>
      <c r="P2" s="22" t="s">
        <v>57</v>
      </c>
    </row>
    <row r="3" spans="1:16" s="24" customFormat="1" x14ac:dyDescent="0.3">
      <c r="A3" s="23" t="s">
        <v>9</v>
      </c>
      <c r="B3" s="23">
        <v>313272</v>
      </c>
      <c r="C3" s="23">
        <v>321682</v>
      </c>
      <c r="D3" s="23">
        <v>320924</v>
      </c>
      <c r="E3" s="23">
        <v>307526</v>
      </c>
      <c r="F3" s="23">
        <v>312682</v>
      </c>
      <c r="G3" s="23">
        <v>319228</v>
      </c>
      <c r="H3" s="23">
        <v>313696</v>
      </c>
      <c r="I3" s="23">
        <v>301635</v>
      </c>
      <c r="J3" s="23">
        <v>309362</v>
      </c>
      <c r="K3" s="23">
        <v>280158</v>
      </c>
      <c r="L3" s="23">
        <f>SUM(B3:K3)</f>
        <v>3100165</v>
      </c>
      <c r="M3" s="23">
        <f>AVERAGE(B3:K3)</f>
        <v>310016.5</v>
      </c>
      <c r="N3" s="16">
        <v>16779178.5</v>
      </c>
      <c r="O3" s="23">
        <f>L3/N3*10</f>
        <v>1.8476262112593891</v>
      </c>
      <c r="P3" s="23">
        <f>O3/365.25</f>
        <v>5.0585248768224202E-3</v>
      </c>
    </row>
    <row r="4" spans="1:16" s="26" customFormat="1" x14ac:dyDescent="0.3">
      <c r="A4" s="25" t="s">
        <v>10</v>
      </c>
      <c r="B4" s="25">
        <v>821458</v>
      </c>
      <c r="C4" s="25">
        <v>833090</v>
      </c>
      <c r="D4" s="25">
        <v>846374</v>
      </c>
      <c r="E4" s="25">
        <v>796119</v>
      </c>
      <c r="F4" s="25">
        <v>817311</v>
      </c>
      <c r="G4" s="25">
        <v>836850</v>
      </c>
      <c r="H4" s="25">
        <v>805275</v>
      </c>
      <c r="I4" s="25">
        <v>770688</v>
      </c>
      <c r="J4" s="25">
        <v>766074</v>
      </c>
      <c r="K4" s="25">
        <v>708975</v>
      </c>
      <c r="L4" s="25">
        <f>SUM(B4:K4)</f>
        <v>8002214</v>
      </c>
      <c r="M4" s="25">
        <f>AVERAGE(B4:K4)</f>
        <v>800221.4</v>
      </c>
      <c r="N4" s="17">
        <v>54428540</v>
      </c>
      <c r="O4" s="25">
        <f>L4/N4*10</f>
        <v>1.4702238935676026</v>
      </c>
      <c r="P4" s="25">
        <f>O4/365.25</f>
        <v>4.0252536442644832E-3</v>
      </c>
    </row>
    <row r="5" spans="1:16" s="28" customFormat="1" x14ac:dyDescent="0.3">
      <c r="A5" s="27" t="s">
        <v>11</v>
      </c>
      <c r="B5" s="27">
        <v>1147627</v>
      </c>
      <c r="C5" s="27">
        <v>1182949</v>
      </c>
      <c r="D5" s="27">
        <v>1196232</v>
      </c>
      <c r="E5" s="27">
        <v>1127499</v>
      </c>
      <c r="F5" s="27">
        <v>1151832</v>
      </c>
      <c r="G5" s="27">
        <v>1147006</v>
      </c>
      <c r="H5" s="27">
        <v>1102997</v>
      </c>
      <c r="I5" s="27">
        <v>1052399</v>
      </c>
      <c r="J5" s="27">
        <v>1009734</v>
      </c>
      <c r="K5" s="27">
        <v>979681</v>
      </c>
      <c r="L5" s="27">
        <f>SUM(B5:K5)</f>
        <v>11097956</v>
      </c>
      <c r="M5" s="27">
        <f>AVERAGE(B5:K5)</f>
        <v>1109795.6000000001</v>
      </c>
      <c r="N5" s="18">
        <v>83955553</v>
      </c>
      <c r="O5" s="27">
        <f>L5/N5*10</f>
        <v>1.3218846881992428</v>
      </c>
      <c r="P5" s="27">
        <f>O5/365.25</f>
        <v>3.6191230340841692E-3</v>
      </c>
    </row>
    <row r="6" spans="1:16" s="30" customFormat="1" x14ac:dyDescent="0.3">
      <c r="A6" s="29" t="s">
        <v>12</v>
      </c>
      <c r="B6" s="29">
        <v>386983</v>
      </c>
      <c r="C6" s="29">
        <v>396462</v>
      </c>
      <c r="D6" s="29">
        <v>406529</v>
      </c>
      <c r="E6" s="29">
        <v>391790</v>
      </c>
      <c r="F6" s="29">
        <v>397604</v>
      </c>
      <c r="G6" s="29">
        <v>395857</v>
      </c>
      <c r="H6" s="29">
        <v>386097</v>
      </c>
      <c r="I6" s="29">
        <v>374949</v>
      </c>
      <c r="J6" s="29">
        <v>362921</v>
      </c>
      <c r="K6" s="29">
        <v>359781</v>
      </c>
      <c r="L6" s="29">
        <f>SUM(B6:K6)</f>
        <v>3858973</v>
      </c>
      <c r="M6" s="29">
        <f>AVERAGE(B6:K6)</f>
        <v>385897.3</v>
      </c>
      <c r="N6" s="19">
        <v>28954866.5</v>
      </c>
      <c r="O6" s="29">
        <f>L6/N6*10</f>
        <v>1.332754547495496</v>
      </c>
      <c r="P6" s="29">
        <f>O6/365.25</f>
        <v>3.6488830869144313E-3</v>
      </c>
    </row>
    <row r="7" spans="1:16" s="32" customFormat="1" x14ac:dyDescent="0.3">
      <c r="A7" s="31" t="s">
        <v>47</v>
      </c>
      <c r="B7" s="31">
        <v>234687</v>
      </c>
      <c r="C7" s="31">
        <v>245076</v>
      </c>
      <c r="D7" s="31">
        <v>247609</v>
      </c>
      <c r="E7" s="31">
        <v>234866</v>
      </c>
      <c r="F7" s="31">
        <v>244106</v>
      </c>
      <c r="G7" s="31">
        <v>245991</v>
      </c>
      <c r="H7" s="31">
        <v>241081</v>
      </c>
      <c r="I7" s="31">
        <v>230474</v>
      </c>
      <c r="J7" s="31">
        <v>229010</v>
      </c>
      <c r="K7" s="31">
        <v>224327</v>
      </c>
      <c r="L7" s="31">
        <f>SUM(B7:K7)</f>
        <v>2377227</v>
      </c>
      <c r="M7" s="31">
        <f>AVERAGE(B7:K7)</f>
        <v>237722.7</v>
      </c>
      <c r="N7" s="20">
        <v>15326392.5</v>
      </c>
      <c r="O7" s="31">
        <f>L7/N7*10</f>
        <v>1.551067545738503</v>
      </c>
      <c r="P7" s="31">
        <f>O7/365.25</f>
        <v>4.2465915009952167E-3</v>
      </c>
    </row>
  </sheetData>
  <mergeCells count="1">
    <mergeCell ref="A1:P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FB30-D460-4750-9811-FEBD2D99DEA9}">
  <dimension ref="A1:AW8"/>
  <sheetViews>
    <sheetView zoomScale="81" workbookViewId="0">
      <selection activeCell="E7" sqref="D2:E7"/>
    </sheetView>
  </sheetViews>
  <sheetFormatPr defaultRowHeight="14.4" x14ac:dyDescent="0.3"/>
  <cols>
    <col min="1" max="1" width="11.21875" style="21" bestFit="1" customWidth="1"/>
    <col min="2" max="2" width="12.88671875" style="21" bestFit="1" customWidth="1"/>
    <col min="3" max="3" width="11" style="21" bestFit="1" customWidth="1"/>
    <col min="4" max="4" width="13.5546875" style="21" bestFit="1" customWidth="1"/>
    <col min="5" max="5" width="8" style="21" bestFit="1" customWidth="1"/>
    <col min="6" max="10" width="10.21875" style="21" bestFit="1" customWidth="1"/>
    <col min="11" max="11" width="9" style="21" bestFit="1" customWidth="1"/>
    <col min="12" max="12" width="11.44140625" style="21" bestFit="1" customWidth="1"/>
    <col min="13" max="13" width="12.6640625" style="21" bestFit="1" customWidth="1"/>
    <col min="14" max="14" width="13.33203125" style="21" bestFit="1" customWidth="1"/>
    <col min="15" max="15" width="9" style="21" bestFit="1" customWidth="1"/>
    <col min="16" max="16" width="13.33203125" style="21" bestFit="1" customWidth="1"/>
    <col min="17" max="16384" width="8.88671875" style="21"/>
  </cols>
  <sheetData>
    <row r="1" spans="1:49" ht="25.8" x14ac:dyDescent="0.3">
      <c r="A1" s="92" t="s">
        <v>147</v>
      </c>
      <c r="B1" s="92"/>
      <c r="C1" s="92"/>
      <c r="D1" s="92"/>
      <c r="E1" s="92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49" ht="25.8" x14ac:dyDescent="0.3">
      <c r="A2" s="22"/>
      <c r="B2" s="22" t="s">
        <v>148</v>
      </c>
      <c r="C2" s="22" t="s">
        <v>52</v>
      </c>
      <c r="D2" s="22" t="s">
        <v>149</v>
      </c>
      <c r="E2" s="22" t="s">
        <v>150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 spans="1:49" s="24" customFormat="1" ht="25.8" x14ac:dyDescent="0.3">
      <c r="A3" s="23" t="s">
        <v>9</v>
      </c>
      <c r="B3" s="23">
        <v>884160</v>
      </c>
      <c r="C3" s="23">
        <v>16779178.5</v>
      </c>
      <c r="D3" s="23">
        <f>(B3/C3)*10</f>
        <v>0.52693878904738989</v>
      </c>
      <c r="E3" s="23">
        <f>D3/365</f>
        <v>1.4436679151983284E-3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49" s="26" customFormat="1" ht="25.8" x14ac:dyDescent="0.3">
      <c r="A4" s="25" t="s">
        <v>10</v>
      </c>
      <c r="B4" s="25">
        <v>3632709</v>
      </c>
      <c r="C4" s="25">
        <v>54428540</v>
      </c>
      <c r="D4" s="25">
        <f>(B4/C4)*10</f>
        <v>0.6674272357847556</v>
      </c>
      <c r="E4" s="25">
        <f>D4/365</f>
        <v>1.828567769273303E-3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</row>
    <row r="5" spans="1:49" s="28" customFormat="1" ht="25.8" x14ac:dyDescent="0.3">
      <c r="A5" s="27" t="s">
        <v>11</v>
      </c>
      <c r="B5" s="27">
        <v>6336787</v>
      </c>
      <c r="C5" s="27">
        <v>83955553</v>
      </c>
      <c r="D5" s="27">
        <f>(B5/C5)*10</f>
        <v>0.75477878157743772</v>
      </c>
      <c r="E5" s="27">
        <f>D5/365</f>
        <v>2.0678870728148978E-3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</row>
    <row r="6" spans="1:49" s="30" customFormat="1" ht="25.8" x14ac:dyDescent="0.3">
      <c r="A6" s="29" t="s">
        <v>12</v>
      </c>
      <c r="B6" s="29">
        <v>2136378</v>
      </c>
      <c r="C6" s="29">
        <v>28954866.5</v>
      </c>
      <c r="D6" s="29">
        <f>(B6/C6)*10</f>
        <v>0.73783037473165347</v>
      </c>
      <c r="E6" s="29">
        <f>D6/365</f>
        <v>2.0214530814565848E-3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49" s="32" customFormat="1" ht="25.8" x14ac:dyDescent="0.3">
      <c r="A7" s="31" t="s">
        <v>47</v>
      </c>
      <c r="B7" s="31">
        <v>934350</v>
      </c>
      <c r="C7" s="31">
        <v>15326392.5</v>
      </c>
      <c r="D7" s="31">
        <f>(B7/C7)*10</f>
        <v>0.60963465473039402</v>
      </c>
      <c r="E7" s="31">
        <f>D7/365</f>
        <v>1.6702319307682028E-3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</row>
    <row r="8" spans="1:49" ht="25.8" x14ac:dyDescent="0.3"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E926-FBB0-4E6E-8CC7-EC92DD408C87}">
  <dimension ref="A1:V42"/>
  <sheetViews>
    <sheetView topLeftCell="D1" zoomScale="65" workbookViewId="0">
      <selection activeCell="R15" sqref="R11:R15"/>
    </sheetView>
  </sheetViews>
  <sheetFormatPr defaultRowHeight="13.8" x14ac:dyDescent="0.25"/>
  <cols>
    <col min="1" max="1" width="20.21875" style="12" customWidth="1"/>
    <col min="2" max="11" width="8.88671875" style="12"/>
    <col min="12" max="12" width="8.88671875" style="11"/>
    <col min="13" max="13" width="11.88671875" style="12" bestFit="1" customWidth="1"/>
    <col min="14" max="16384" width="8.88671875" style="12"/>
  </cols>
  <sheetData>
    <row r="1" spans="1:22" ht="28.8" thickBot="1" x14ac:dyDescent="0.55000000000000004">
      <c r="A1" s="97" t="s">
        <v>59</v>
      </c>
      <c r="B1" s="97"/>
      <c r="C1" s="97"/>
      <c r="D1" s="97"/>
      <c r="E1" s="97"/>
      <c r="F1" s="97"/>
      <c r="G1" s="97"/>
      <c r="H1" s="97"/>
      <c r="I1" s="97"/>
      <c r="J1" s="97"/>
      <c r="K1" s="97"/>
      <c r="M1" s="96" t="s">
        <v>306</v>
      </c>
      <c r="N1" s="96"/>
      <c r="O1" s="96"/>
      <c r="P1" s="96"/>
      <c r="Q1" s="96"/>
      <c r="R1" s="70"/>
      <c r="S1" s="70"/>
      <c r="T1" s="70"/>
      <c r="U1" s="70"/>
      <c r="V1" s="70"/>
    </row>
    <row r="2" spans="1:22" ht="14.4" thickBot="1" x14ac:dyDescent="0.3">
      <c r="A2" s="12" t="s">
        <v>60</v>
      </c>
      <c r="E2" s="12" t="s">
        <v>75</v>
      </c>
      <c r="M2" s="52" t="s">
        <v>305</v>
      </c>
      <c r="N2" s="52" t="s">
        <v>153</v>
      </c>
      <c r="O2" s="52" t="s">
        <v>154</v>
      </c>
      <c r="P2" s="52" t="s">
        <v>155</v>
      </c>
      <c r="Q2" s="52" t="s">
        <v>156</v>
      </c>
    </row>
    <row r="3" spans="1:22" ht="14.4" thickBot="1" x14ac:dyDescent="0.3">
      <c r="A3" s="12" t="s">
        <v>61</v>
      </c>
      <c r="E3" s="12" t="s">
        <v>75</v>
      </c>
      <c r="M3" s="52" t="s">
        <v>9</v>
      </c>
      <c r="N3" s="52">
        <v>66.510000000000005</v>
      </c>
      <c r="O3" s="52">
        <v>90.43</v>
      </c>
      <c r="P3" s="52">
        <v>1.2</v>
      </c>
      <c r="Q3" s="52">
        <v>48.22</v>
      </c>
    </row>
    <row r="4" spans="1:22" ht="14.4" thickBot="1" x14ac:dyDescent="0.3">
      <c r="A4" s="12" t="s">
        <v>62</v>
      </c>
      <c r="E4" s="12" t="s">
        <v>75</v>
      </c>
      <c r="M4" s="52" t="s">
        <v>10</v>
      </c>
      <c r="N4" s="52">
        <v>81.680000000000007</v>
      </c>
      <c r="O4" s="52">
        <v>104.09</v>
      </c>
      <c r="P4" s="52">
        <v>1.4</v>
      </c>
      <c r="Q4" s="52">
        <v>33.369999999999997</v>
      </c>
    </row>
    <row r="5" spans="1:22" ht="14.4" thickBot="1" x14ac:dyDescent="0.3">
      <c r="A5" s="12" t="s">
        <v>63</v>
      </c>
      <c r="E5" s="12" t="s">
        <v>75</v>
      </c>
      <c r="M5" s="52" t="s">
        <v>11</v>
      </c>
      <c r="N5" s="52">
        <v>115.42</v>
      </c>
      <c r="O5" s="52">
        <v>112.14</v>
      </c>
      <c r="P5" s="52">
        <v>1.1000000000000001</v>
      </c>
      <c r="Q5" s="52">
        <v>37.94</v>
      </c>
    </row>
    <row r="6" spans="1:22" ht="14.4" customHeight="1" thickBot="1" x14ac:dyDescent="0.3">
      <c r="A6" s="99" t="s">
        <v>157</v>
      </c>
      <c r="B6" s="99"/>
      <c r="C6" s="99"/>
      <c r="D6" s="99"/>
      <c r="E6" s="99"/>
      <c r="F6" s="99"/>
      <c r="G6" s="99"/>
      <c r="H6" s="99"/>
      <c r="I6" s="99"/>
      <c r="J6" s="99"/>
      <c r="K6" s="99"/>
      <c r="M6" s="52" t="s">
        <v>12</v>
      </c>
      <c r="N6" s="52">
        <v>117.24</v>
      </c>
      <c r="O6" s="52">
        <v>114.01</v>
      </c>
      <c r="P6" s="52">
        <v>1.5</v>
      </c>
      <c r="Q6" s="52">
        <v>28.88</v>
      </c>
    </row>
    <row r="7" spans="1:22" ht="14.4" thickBot="1" x14ac:dyDescent="0.3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M7" s="52" t="s">
        <v>47</v>
      </c>
      <c r="N7" s="52">
        <v>102.66</v>
      </c>
      <c r="O7" s="52">
        <v>108.23</v>
      </c>
      <c r="P7" s="52">
        <v>1.4</v>
      </c>
      <c r="Q7" s="52">
        <v>22.14</v>
      </c>
    </row>
    <row r="8" spans="1:22" ht="25.2" x14ac:dyDescent="0.45">
      <c r="A8" s="93" t="s">
        <v>60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22" ht="28.8" thickBot="1" x14ac:dyDescent="0.55000000000000004">
      <c r="A9" s="47" t="s">
        <v>294</v>
      </c>
      <c r="B9" s="48" t="s">
        <v>295</v>
      </c>
      <c r="C9" s="48" t="s">
        <v>296</v>
      </c>
      <c r="D9" s="48" t="s">
        <v>297</v>
      </c>
      <c r="E9" s="48" t="s">
        <v>298</v>
      </c>
      <c r="F9" s="48" t="s">
        <v>299</v>
      </c>
      <c r="G9" s="48" t="s">
        <v>300</v>
      </c>
      <c r="H9" s="48" t="s">
        <v>301</v>
      </c>
      <c r="I9" s="48" t="s">
        <v>302</v>
      </c>
      <c r="J9" s="48" t="s">
        <v>303</v>
      </c>
      <c r="K9" s="49" t="s">
        <v>304</v>
      </c>
      <c r="M9" s="96" t="s">
        <v>307</v>
      </c>
      <c r="N9" s="96"/>
      <c r="O9" s="96"/>
      <c r="P9" s="96"/>
      <c r="Q9" s="96"/>
      <c r="R9" s="96"/>
    </row>
    <row r="10" spans="1:22" ht="14.4" thickBot="1" x14ac:dyDescent="0.3">
      <c r="A10" s="50" t="s">
        <v>64</v>
      </c>
      <c r="B10" s="72" t="s">
        <v>158</v>
      </c>
      <c r="C10" s="72" t="s">
        <v>159</v>
      </c>
      <c r="D10" s="72" t="s">
        <v>160</v>
      </c>
      <c r="E10" s="72" t="s">
        <v>65</v>
      </c>
      <c r="F10" s="72" t="s">
        <v>66</v>
      </c>
      <c r="G10" s="72" t="s">
        <v>67</v>
      </c>
      <c r="H10" s="72" t="s">
        <v>161</v>
      </c>
      <c r="I10" s="72" t="s">
        <v>162</v>
      </c>
      <c r="J10" s="72" t="s">
        <v>163</v>
      </c>
      <c r="K10" s="71" t="s">
        <v>164</v>
      </c>
      <c r="M10" s="52" t="s">
        <v>305</v>
      </c>
      <c r="N10" s="52" t="s">
        <v>153</v>
      </c>
      <c r="O10" s="52" t="s">
        <v>154</v>
      </c>
      <c r="P10" s="52" t="s">
        <v>155</v>
      </c>
      <c r="Q10" s="52" t="s">
        <v>156</v>
      </c>
      <c r="R10" s="52" t="s">
        <v>308</v>
      </c>
    </row>
    <row r="11" spans="1:22" ht="14.4" thickBot="1" x14ac:dyDescent="0.3">
      <c r="A11" s="50" t="s">
        <v>68</v>
      </c>
      <c r="B11" s="72" t="s">
        <v>165</v>
      </c>
      <c r="C11" s="72" t="s">
        <v>166</v>
      </c>
      <c r="D11" s="72" t="s">
        <v>167</v>
      </c>
      <c r="E11" s="72" t="s">
        <v>168</v>
      </c>
      <c r="F11" s="72" t="s">
        <v>169</v>
      </c>
      <c r="G11" s="72" t="s">
        <v>69</v>
      </c>
      <c r="H11" s="72" t="s">
        <v>170</v>
      </c>
      <c r="I11" s="72" t="s">
        <v>171</v>
      </c>
      <c r="J11" s="72" t="s">
        <v>172</v>
      </c>
      <c r="K11" s="71" t="s">
        <v>173</v>
      </c>
      <c r="M11" s="52" t="s">
        <v>9</v>
      </c>
      <c r="N11" s="52">
        <v>0.152</v>
      </c>
      <c r="O11" s="52">
        <v>0.18</v>
      </c>
      <c r="P11" s="52">
        <v>0.24</v>
      </c>
      <c r="Q11" s="52">
        <v>0.13800000000000001</v>
      </c>
      <c r="R11" s="52">
        <f>(N11+O11+P11+Q11)/4</f>
        <v>0.17749999999999999</v>
      </c>
    </row>
    <row r="12" spans="1:22" ht="14.4" thickBot="1" x14ac:dyDescent="0.3">
      <c r="A12" s="50" t="s">
        <v>70</v>
      </c>
      <c r="B12" s="72" t="s">
        <v>174</v>
      </c>
      <c r="C12" s="72" t="s">
        <v>175</v>
      </c>
      <c r="D12" s="72" t="s">
        <v>176</v>
      </c>
      <c r="E12" s="72" t="s">
        <v>177</v>
      </c>
      <c r="F12" s="72" t="s">
        <v>178</v>
      </c>
      <c r="G12" s="72" t="s">
        <v>179</v>
      </c>
      <c r="H12" s="72" t="s">
        <v>180</v>
      </c>
      <c r="I12" s="72" t="s">
        <v>181</v>
      </c>
      <c r="J12" s="72" t="s">
        <v>182</v>
      </c>
      <c r="K12" s="71" t="s">
        <v>183</v>
      </c>
      <c r="M12" s="52" t="s">
        <v>10</v>
      </c>
      <c r="N12" s="52">
        <v>0.217</v>
      </c>
      <c r="O12" s="52">
        <v>0.20799999999999999</v>
      </c>
      <c r="P12" s="52">
        <v>0.27900000000000003</v>
      </c>
      <c r="Q12" s="52">
        <v>8.7999999999999995E-2</v>
      </c>
      <c r="R12" s="52">
        <f>(N12+O12+P12+Q12)/4</f>
        <v>0.19799999999999998</v>
      </c>
    </row>
    <row r="13" spans="1:22" ht="14.4" thickBot="1" x14ac:dyDescent="0.3">
      <c r="A13" s="50" t="s">
        <v>71</v>
      </c>
      <c r="B13" s="72" t="s">
        <v>184</v>
      </c>
      <c r="C13" s="72" t="s">
        <v>185</v>
      </c>
      <c r="D13" s="72" t="s">
        <v>186</v>
      </c>
      <c r="E13" s="72" t="s">
        <v>72</v>
      </c>
      <c r="F13" s="72" t="s">
        <v>187</v>
      </c>
      <c r="G13" s="72" t="s">
        <v>188</v>
      </c>
      <c r="H13" s="72" t="s">
        <v>189</v>
      </c>
      <c r="I13" s="72" t="s">
        <v>190</v>
      </c>
      <c r="J13" s="72" t="s">
        <v>73</v>
      </c>
      <c r="K13" s="71" t="s">
        <v>191</v>
      </c>
      <c r="M13" s="52" t="s">
        <v>11</v>
      </c>
      <c r="N13" s="52">
        <v>0.307</v>
      </c>
      <c r="O13" s="52">
        <v>0.224</v>
      </c>
      <c r="P13" s="52">
        <v>0.22</v>
      </c>
      <c r="Q13" s="52">
        <v>7.5999999999999998E-2</v>
      </c>
      <c r="R13" s="52">
        <f>(N13+O13+P13+Q13)/4</f>
        <v>0.20674999999999999</v>
      </c>
    </row>
    <row r="14" spans="1:22" ht="14.4" thickBot="1" x14ac:dyDescent="0.3">
      <c r="A14" s="53" t="s">
        <v>74</v>
      </c>
      <c r="B14" s="73" t="s">
        <v>192</v>
      </c>
      <c r="C14" s="73" t="s">
        <v>193</v>
      </c>
      <c r="D14" s="73" t="s">
        <v>194</v>
      </c>
      <c r="E14" s="73" t="s">
        <v>195</v>
      </c>
      <c r="F14" s="73" t="s">
        <v>196</v>
      </c>
      <c r="G14" s="73" t="s">
        <v>197</v>
      </c>
      <c r="H14" s="73" t="s">
        <v>198</v>
      </c>
      <c r="I14" s="73" t="s">
        <v>199</v>
      </c>
      <c r="J14" s="73" t="s">
        <v>200</v>
      </c>
      <c r="K14" s="74" t="s">
        <v>201</v>
      </c>
      <c r="M14" s="52" t="s">
        <v>12</v>
      </c>
      <c r="N14" s="52">
        <v>0.312</v>
      </c>
      <c r="O14" s="52">
        <v>0.22800000000000001</v>
      </c>
      <c r="P14" s="52">
        <v>0.3</v>
      </c>
      <c r="Q14" s="52">
        <v>8.6999999999999994E-2</v>
      </c>
      <c r="R14" s="52">
        <f>(N14+O14+P14+Q14)/4</f>
        <v>0.23175000000000001</v>
      </c>
    </row>
    <row r="15" spans="1:22" ht="30.6" customHeight="1" thickBot="1" x14ac:dyDescent="0.3">
      <c r="A15" s="95" t="s">
        <v>202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M15" s="52" t="s">
        <v>47</v>
      </c>
      <c r="N15" s="52">
        <v>0.27300000000000002</v>
      </c>
      <c r="O15" s="52">
        <v>0.216</v>
      </c>
      <c r="P15" s="52">
        <v>0.27900000000000003</v>
      </c>
      <c r="Q15" s="52">
        <v>0.10299999999999999</v>
      </c>
      <c r="R15" s="52">
        <f>(N15+O15+P15+Q15)/4</f>
        <v>0.21775</v>
      </c>
    </row>
    <row r="17" spans="1:11" ht="25.2" x14ac:dyDescent="0.45">
      <c r="A17" s="93" t="s">
        <v>61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</row>
    <row r="18" spans="1:11" ht="14.4" thickBot="1" x14ac:dyDescent="0.3">
      <c r="A18" s="47" t="s">
        <v>294</v>
      </c>
      <c r="B18" s="48" t="s">
        <v>295</v>
      </c>
      <c r="C18" s="48" t="s">
        <v>296</v>
      </c>
      <c r="D18" s="48" t="s">
        <v>297</v>
      </c>
      <c r="E18" s="48" t="s">
        <v>298</v>
      </c>
      <c r="F18" s="48" t="s">
        <v>299</v>
      </c>
      <c r="G18" s="48" t="s">
        <v>300</v>
      </c>
      <c r="H18" s="48" t="s">
        <v>301</v>
      </c>
      <c r="I18" s="48" t="s">
        <v>302</v>
      </c>
      <c r="J18" s="48" t="s">
        <v>303</v>
      </c>
      <c r="K18" s="49" t="s">
        <v>304</v>
      </c>
    </row>
    <row r="19" spans="1:11" ht="14.4" thickBot="1" x14ac:dyDescent="0.3">
      <c r="A19" s="50" t="s">
        <v>64</v>
      </c>
      <c r="B19" s="51" t="s">
        <v>203</v>
      </c>
      <c r="C19" s="51" t="s">
        <v>204</v>
      </c>
      <c r="D19" s="51" t="s">
        <v>205</v>
      </c>
      <c r="E19" s="51" t="s">
        <v>206</v>
      </c>
      <c r="F19" s="51" t="s">
        <v>207</v>
      </c>
      <c r="G19" s="51" t="s">
        <v>208</v>
      </c>
      <c r="H19" s="51" t="s">
        <v>209</v>
      </c>
      <c r="I19" s="51" t="s">
        <v>210</v>
      </c>
      <c r="J19" s="51" t="s">
        <v>211</v>
      </c>
      <c r="K19" s="52" t="s">
        <v>212</v>
      </c>
    </row>
    <row r="20" spans="1:11" ht="14.4" thickBot="1" x14ac:dyDescent="0.3">
      <c r="A20" s="50" t="s">
        <v>68</v>
      </c>
      <c r="B20" s="51" t="s">
        <v>213</v>
      </c>
      <c r="C20" s="51" t="s">
        <v>169</v>
      </c>
      <c r="D20" s="51" t="s">
        <v>214</v>
      </c>
      <c r="E20" s="51" t="s">
        <v>215</v>
      </c>
      <c r="F20" s="51" t="s">
        <v>216</v>
      </c>
      <c r="G20" s="51" t="s">
        <v>76</v>
      </c>
      <c r="H20" s="51" t="s">
        <v>179</v>
      </c>
      <c r="I20" s="51" t="s">
        <v>217</v>
      </c>
      <c r="J20" s="51" t="s">
        <v>218</v>
      </c>
      <c r="K20" s="52" t="s">
        <v>219</v>
      </c>
    </row>
    <row r="21" spans="1:11" ht="14.4" thickBot="1" x14ac:dyDescent="0.3">
      <c r="A21" s="50" t="s">
        <v>70</v>
      </c>
      <c r="B21" s="51" t="s">
        <v>220</v>
      </c>
      <c r="C21" s="51" t="s">
        <v>215</v>
      </c>
      <c r="D21" s="51" t="s">
        <v>221</v>
      </c>
      <c r="E21" s="51" t="s">
        <v>77</v>
      </c>
      <c r="F21" s="51" t="s">
        <v>222</v>
      </c>
      <c r="G21" s="51" t="s">
        <v>201</v>
      </c>
      <c r="H21" s="51" t="s">
        <v>223</v>
      </c>
      <c r="I21" s="51" t="s">
        <v>224</v>
      </c>
      <c r="J21" s="51" t="s">
        <v>225</v>
      </c>
      <c r="K21" s="52" t="s">
        <v>78</v>
      </c>
    </row>
    <row r="22" spans="1:11" ht="14.4" thickBot="1" x14ac:dyDescent="0.3">
      <c r="A22" s="50" t="s">
        <v>71</v>
      </c>
      <c r="B22" s="51" t="s">
        <v>184</v>
      </c>
      <c r="C22" s="51" t="s">
        <v>226</v>
      </c>
      <c r="D22" s="51" t="s">
        <v>227</v>
      </c>
      <c r="E22" s="51" t="s">
        <v>228</v>
      </c>
      <c r="F22" s="51" t="s">
        <v>229</v>
      </c>
      <c r="G22" s="51" t="s">
        <v>230</v>
      </c>
      <c r="H22" s="51" t="s">
        <v>79</v>
      </c>
      <c r="I22" s="51" t="s">
        <v>80</v>
      </c>
      <c r="J22" s="51" t="s">
        <v>231</v>
      </c>
      <c r="K22" s="52" t="s">
        <v>232</v>
      </c>
    </row>
    <row r="23" spans="1:11" x14ac:dyDescent="0.25">
      <c r="A23" s="53" t="s">
        <v>74</v>
      </c>
      <c r="B23" s="54" t="s">
        <v>233</v>
      </c>
      <c r="C23" s="54" t="s">
        <v>234</v>
      </c>
      <c r="D23" s="54" t="s">
        <v>235</v>
      </c>
      <c r="E23" s="54" t="s">
        <v>236</v>
      </c>
      <c r="F23" s="54" t="s">
        <v>237</v>
      </c>
      <c r="G23" s="54" t="s">
        <v>238</v>
      </c>
      <c r="H23" s="54" t="s">
        <v>239</v>
      </c>
      <c r="I23" s="54" t="s">
        <v>240</v>
      </c>
      <c r="J23" s="54" t="s">
        <v>81</v>
      </c>
      <c r="K23" s="55" t="s">
        <v>241</v>
      </c>
    </row>
    <row r="24" spans="1:11" ht="29.4" customHeight="1" x14ac:dyDescent="0.25">
      <c r="A24" s="98" t="s">
        <v>242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6" spans="1:11" ht="25.2" x14ac:dyDescent="0.45">
      <c r="A26" s="93" t="s">
        <v>62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</row>
    <row r="27" spans="1:11" ht="14.4" thickBot="1" x14ac:dyDescent="0.3">
      <c r="A27" s="47" t="s">
        <v>294</v>
      </c>
      <c r="B27" s="48" t="s">
        <v>295</v>
      </c>
      <c r="C27" s="48" t="s">
        <v>296</v>
      </c>
      <c r="D27" s="48" t="s">
        <v>297</v>
      </c>
      <c r="E27" s="48" t="s">
        <v>298</v>
      </c>
      <c r="F27" s="48" t="s">
        <v>299</v>
      </c>
      <c r="G27" s="48" t="s">
        <v>300</v>
      </c>
      <c r="H27" s="48" t="s">
        <v>301</v>
      </c>
      <c r="I27" s="48" t="s">
        <v>302</v>
      </c>
      <c r="J27" s="48" t="s">
        <v>303</v>
      </c>
      <c r="K27" s="49" t="s">
        <v>304</v>
      </c>
    </row>
    <row r="28" spans="1:11" ht="14.4" thickBot="1" x14ac:dyDescent="0.3">
      <c r="A28" s="50" t="s">
        <v>64</v>
      </c>
      <c r="B28" s="56" t="s">
        <v>243</v>
      </c>
      <c r="C28" s="57" t="s">
        <v>243</v>
      </c>
      <c r="D28" s="57" t="s">
        <v>243</v>
      </c>
      <c r="E28" s="57" t="s">
        <v>243</v>
      </c>
      <c r="F28" s="57" t="s">
        <v>244</v>
      </c>
      <c r="G28" s="57" t="s">
        <v>243</v>
      </c>
      <c r="H28" s="57" t="s">
        <v>243</v>
      </c>
      <c r="I28" s="57" t="s">
        <v>82</v>
      </c>
      <c r="J28" s="57" t="s">
        <v>82</v>
      </c>
      <c r="K28" s="58" t="s">
        <v>245</v>
      </c>
    </row>
    <row r="29" spans="1:11" ht="14.4" thickBot="1" x14ac:dyDescent="0.3">
      <c r="A29" s="50" t="s">
        <v>68</v>
      </c>
      <c r="B29" s="59" t="s">
        <v>245</v>
      </c>
      <c r="C29" s="51" t="s">
        <v>245</v>
      </c>
      <c r="D29" s="51" t="s">
        <v>244</v>
      </c>
      <c r="E29" s="51" t="s">
        <v>244</v>
      </c>
      <c r="F29" s="51" t="s">
        <v>245</v>
      </c>
      <c r="G29" s="51" t="s">
        <v>244</v>
      </c>
      <c r="H29" s="51" t="s">
        <v>244</v>
      </c>
      <c r="I29" s="51" t="s">
        <v>82</v>
      </c>
      <c r="J29" s="51" t="s">
        <v>82</v>
      </c>
      <c r="K29" s="52" t="s">
        <v>246</v>
      </c>
    </row>
    <row r="30" spans="1:11" ht="14.4" thickBot="1" x14ac:dyDescent="0.3">
      <c r="A30" s="50" t="s">
        <v>70</v>
      </c>
      <c r="B30" s="59" t="s">
        <v>247</v>
      </c>
      <c r="C30" s="51" t="s">
        <v>247</v>
      </c>
      <c r="D30" s="51" t="s">
        <v>83</v>
      </c>
      <c r="E30" s="51" t="s">
        <v>247</v>
      </c>
      <c r="F30" s="51" t="s">
        <v>243</v>
      </c>
      <c r="G30" s="51" t="s">
        <v>83</v>
      </c>
      <c r="H30" s="51" t="s">
        <v>247</v>
      </c>
      <c r="I30" s="51" t="s">
        <v>82</v>
      </c>
      <c r="J30" s="51" t="s">
        <v>82</v>
      </c>
      <c r="K30" s="52" t="s">
        <v>247</v>
      </c>
    </row>
    <row r="31" spans="1:11" ht="14.4" thickBot="1" x14ac:dyDescent="0.3">
      <c r="A31" s="50" t="s">
        <v>71</v>
      </c>
      <c r="B31" s="59" t="s">
        <v>246</v>
      </c>
      <c r="C31" s="51" t="s">
        <v>246</v>
      </c>
      <c r="D31" s="51" t="s">
        <v>246</v>
      </c>
      <c r="E31" s="51" t="s">
        <v>246</v>
      </c>
      <c r="F31" s="51" t="s">
        <v>248</v>
      </c>
      <c r="G31" s="51" t="s">
        <v>245</v>
      </c>
      <c r="H31" s="51" t="s">
        <v>246</v>
      </c>
      <c r="I31" s="51" t="s">
        <v>82</v>
      </c>
      <c r="J31" s="51" t="s">
        <v>82</v>
      </c>
      <c r="K31" s="52" t="s">
        <v>245</v>
      </c>
    </row>
    <row r="32" spans="1:11" x14ac:dyDescent="0.25">
      <c r="A32" s="53" t="s">
        <v>74</v>
      </c>
      <c r="B32" s="60" t="s">
        <v>245</v>
      </c>
      <c r="C32" s="54" t="s">
        <v>245</v>
      </c>
      <c r="D32" s="54" t="s">
        <v>244</v>
      </c>
      <c r="E32" s="54" t="s">
        <v>244</v>
      </c>
      <c r="F32" s="54" t="s">
        <v>245</v>
      </c>
      <c r="G32" s="54" t="s">
        <v>244</v>
      </c>
      <c r="H32" s="54" t="s">
        <v>244</v>
      </c>
      <c r="I32" s="54" t="s">
        <v>82</v>
      </c>
      <c r="J32" s="54" t="s">
        <v>82</v>
      </c>
      <c r="K32" s="55" t="s">
        <v>245</v>
      </c>
    </row>
    <row r="33" spans="1:11" ht="14.4" customHeight="1" x14ac:dyDescent="0.25">
      <c r="A33" s="94" t="s">
        <v>249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5" spans="1:11" ht="25.2" x14ac:dyDescent="0.45">
      <c r="A35" s="93" t="s">
        <v>84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</row>
    <row r="36" spans="1:11" ht="14.4" thickBot="1" x14ac:dyDescent="0.3">
      <c r="A36" s="47" t="s">
        <v>294</v>
      </c>
      <c r="B36" s="48" t="s">
        <v>295</v>
      </c>
      <c r="C36" s="48" t="s">
        <v>296</v>
      </c>
      <c r="D36" s="48" t="s">
        <v>297</v>
      </c>
      <c r="E36" s="48" t="s">
        <v>298</v>
      </c>
      <c r="F36" s="48" t="s">
        <v>299</v>
      </c>
      <c r="G36" s="48" t="s">
        <v>300</v>
      </c>
      <c r="H36" s="48" t="s">
        <v>301</v>
      </c>
      <c r="I36" s="48" t="s">
        <v>302</v>
      </c>
      <c r="J36" s="48" t="s">
        <v>303</v>
      </c>
      <c r="K36" s="49" t="s">
        <v>304</v>
      </c>
    </row>
    <row r="37" spans="1:11" ht="14.4" thickBot="1" x14ac:dyDescent="0.3">
      <c r="A37" s="50" t="s">
        <v>64</v>
      </c>
      <c r="B37" s="61" t="s">
        <v>250</v>
      </c>
      <c r="C37" s="62" t="s">
        <v>251</v>
      </c>
      <c r="D37" s="62" t="s">
        <v>252</v>
      </c>
      <c r="E37" s="62" t="s">
        <v>253</v>
      </c>
      <c r="F37" s="62" t="s">
        <v>254</v>
      </c>
      <c r="G37" s="62" t="s">
        <v>255</v>
      </c>
      <c r="H37" s="62" t="s">
        <v>256</v>
      </c>
      <c r="I37" s="62" t="s">
        <v>257</v>
      </c>
      <c r="J37" s="62" t="s">
        <v>258</v>
      </c>
      <c r="K37" s="63" t="s">
        <v>259</v>
      </c>
    </row>
    <row r="38" spans="1:11" ht="14.4" thickBot="1" x14ac:dyDescent="0.3">
      <c r="A38" s="50" t="s">
        <v>68</v>
      </c>
      <c r="B38" s="64" t="s">
        <v>260</v>
      </c>
      <c r="C38" s="65" t="s">
        <v>261</v>
      </c>
      <c r="D38" s="65" t="s">
        <v>262</v>
      </c>
      <c r="E38" s="65" t="s">
        <v>85</v>
      </c>
      <c r="F38" s="65" t="s">
        <v>263</v>
      </c>
      <c r="G38" s="65" t="s">
        <v>264</v>
      </c>
      <c r="H38" s="65" t="s">
        <v>265</v>
      </c>
      <c r="I38" s="65" t="s">
        <v>266</v>
      </c>
      <c r="J38" s="65" t="s">
        <v>267</v>
      </c>
      <c r="K38" s="66" t="s">
        <v>268</v>
      </c>
    </row>
    <row r="39" spans="1:11" ht="14.4" thickBot="1" x14ac:dyDescent="0.3">
      <c r="A39" s="50" t="s">
        <v>70</v>
      </c>
      <c r="B39" s="64" t="s">
        <v>268</v>
      </c>
      <c r="C39" s="65" t="s">
        <v>86</v>
      </c>
      <c r="D39" s="65" t="s">
        <v>269</v>
      </c>
      <c r="E39" s="65" t="s">
        <v>86</v>
      </c>
      <c r="F39" s="65" t="s">
        <v>270</v>
      </c>
      <c r="G39" s="65" t="s">
        <v>271</v>
      </c>
      <c r="H39" s="65" t="s">
        <v>272</v>
      </c>
      <c r="I39" s="65" t="s">
        <v>87</v>
      </c>
      <c r="J39" s="65" t="s">
        <v>273</v>
      </c>
      <c r="K39" s="66" t="s">
        <v>274</v>
      </c>
    </row>
    <row r="40" spans="1:11" ht="14.4" thickBot="1" x14ac:dyDescent="0.3">
      <c r="A40" s="50" t="s">
        <v>71</v>
      </c>
      <c r="B40" s="64" t="s">
        <v>275</v>
      </c>
      <c r="C40" s="65" t="s">
        <v>276</v>
      </c>
      <c r="D40" s="65" t="s">
        <v>277</v>
      </c>
      <c r="E40" s="65" t="s">
        <v>278</v>
      </c>
      <c r="F40" s="65" t="s">
        <v>279</v>
      </c>
      <c r="G40" s="65" t="s">
        <v>266</v>
      </c>
      <c r="H40" s="65" t="s">
        <v>280</v>
      </c>
      <c r="I40" s="65" t="s">
        <v>88</v>
      </c>
      <c r="J40" s="65" t="s">
        <v>281</v>
      </c>
      <c r="K40" s="66" t="s">
        <v>282</v>
      </c>
    </row>
    <row r="41" spans="1:11" x14ac:dyDescent="0.25">
      <c r="A41" s="53" t="s">
        <v>74</v>
      </c>
      <c r="B41" s="67" t="s">
        <v>283</v>
      </c>
      <c r="C41" s="68" t="s">
        <v>284</v>
      </c>
      <c r="D41" s="68" t="s">
        <v>285</v>
      </c>
      <c r="E41" s="68" t="s">
        <v>286</v>
      </c>
      <c r="F41" s="68" t="s">
        <v>287</v>
      </c>
      <c r="G41" s="68" t="s">
        <v>288</v>
      </c>
      <c r="H41" s="68" t="s">
        <v>289</v>
      </c>
      <c r="I41" s="68" t="s">
        <v>290</v>
      </c>
      <c r="J41" s="68" t="s">
        <v>291</v>
      </c>
      <c r="K41" s="69" t="s">
        <v>292</v>
      </c>
    </row>
    <row r="42" spans="1:11" ht="96" customHeight="1" x14ac:dyDescent="0.25">
      <c r="A42" s="94" t="s">
        <v>293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</row>
  </sheetData>
  <mergeCells count="12">
    <mergeCell ref="M1:Q1"/>
    <mergeCell ref="M9:R9"/>
    <mergeCell ref="A1:K1"/>
    <mergeCell ref="A17:K17"/>
    <mergeCell ref="A24:K24"/>
    <mergeCell ref="A6:K7"/>
    <mergeCell ref="A26:K26"/>
    <mergeCell ref="A33:K33"/>
    <mergeCell ref="A35:K35"/>
    <mergeCell ref="A42:K42"/>
    <mergeCell ref="A8:K8"/>
    <mergeCell ref="A15:K1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2122c8-a5ee-4c80-9a33-b09471710f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42FD61A89D9A478D1ECDE74B540F01" ma:contentTypeVersion="8" ma:contentTypeDescription="Create a new document." ma:contentTypeScope="" ma:versionID="73edbdc1e3d881289662bc5123a9ccf0">
  <xsd:schema xmlns:xsd="http://www.w3.org/2001/XMLSchema" xmlns:xs="http://www.w3.org/2001/XMLSchema" xmlns:p="http://schemas.microsoft.com/office/2006/metadata/properties" xmlns:ns3="522122c8-a5ee-4c80-9a33-b09471710f4a" targetNamespace="http://schemas.microsoft.com/office/2006/metadata/properties" ma:root="true" ma:fieldsID="d7a963f5c557fe285a2aaafaf3f45672" ns3:_="">
    <xsd:import namespace="522122c8-a5ee-4c80-9a33-b09471710f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122c8-a5ee-4c80-9a33-b09471710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17CD6E-4A0D-4828-B7DF-F1E1DDE7CB67}">
  <ds:schemaRefs>
    <ds:schemaRef ds:uri="522122c8-a5ee-4c80-9a33-b09471710f4a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F07960-5CEF-4D7C-AD22-CAE9D4B4D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6139DA-AEFE-4B6B-8E4F-36825A1F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122c8-a5ee-4c80-9a33-b09471710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Variaveis Finais</vt:lpstr>
      <vt:lpstr>IDH 2010-2021</vt:lpstr>
      <vt:lpstr>Doses aplicadas e cobertura BCG</vt:lpstr>
      <vt:lpstr>Pop até 15a. 2010-2022</vt:lpstr>
      <vt:lpstr>Dp 2010-2022</vt:lpstr>
      <vt:lpstr>TB por região 2013-23</vt:lpstr>
      <vt:lpstr>Nascidos Vivos Região 2013-22</vt:lpstr>
      <vt:lpstr>Mortalidade Natural 2013-22</vt:lpstr>
      <vt:lpstr>Indicadores SAsus</vt:lpstr>
      <vt:lpstr>TB BRASIL 2013-2023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Vitor Eduardo Girotto Barelli</cp:lastModifiedBy>
  <dcterms:created xsi:type="dcterms:W3CDTF">2024-08-21T19:11:36Z</dcterms:created>
  <dcterms:modified xsi:type="dcterms:W3CDTF">2024-09-25T15:28:50Z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0x0101006A42FD61A89D9A478D1ECDE74B540F01</vt:lpwstr>
  </property>
</Properties>
</file>